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ityasarkar/Desktop/"/>
    </mc:Choice>
  </mc:AlternateContent>
  <xr:revisionPtr revIDLastSave="0" documentId="13_ncr:1_{9E3AC655-47C4-B549-886C-D3C002E2F030}" xr6:coauthVersionLast="47" xr6:coauthVersionMax="47" xr10:uidLastSave="{00000000-0000-0000-0000-000000000000}"/>
  <bookViews>
    <workbookView xWindow="0" yWindow="500" windowWidth="28800" windowHeight="15840" tabRatio="680" activeTab="1" xr2:uid="{00000000-000D-0000-FFFF-FFFF00000000}"/>
  </bookViews>
  <sheets>
    <sheet name="All data" sheetId="16" r:id="rId1"/>
    <sheet name="Vector borne diseases" sheetId="3" r:id="rId2"/>
    <sheet name="pneumonia" sheetId="9" r:id="rId3"/>
    <sheet name="Seasonal influenza (H1N1)" sheetId="5" r:id="rId4"/>
    <sheet name="Acute Respiratory Infections" sheetId="7" r:id="rId5"/>
    <sheet name="Viral Hepatitis (all types)" sheetId="10" r:id="rId6"/>
    <sheet name="Entric fever" sheetId="11" r:id="rId7"/>
    <sheet name="Acute Diarrhoea" sheetId="12" r:id="rId8"/>
    <sheet name="XLSTAT_20200731_102804_1_HID" sheetId="71" state="hidden" r:id="rId9"/>
    <sheet name="XLSTAT_20200731_102804_1_HID1" sheetId="72" state="hidden" r:id="rId10"/>
    <sheet name="XLSTAT_20200731_102804_1_HID2" sheetId="73" state="hidden" r:id="rId11"/>
    <sheet name="Data analysis_8_With_OL" sheetId="55" state="hidden" r:id="rId12"/>
    <sheet name="XLSTAT_20200731_105330_1_HID" sheetId="81" state="hidden" r:id="rId13"/>
    <sheet name="XLSTAT_20200731_105330_1_HID1" sheetId="82" state="hidden" r:id="rId14"/>
    <sheet name="XLSTAT_20200731_105330_1_HID2" sheetId="83" state="hidden" r:id="rId15"/>
    <sheet name="XLSTAT_20200731_105030_1_HID" sheetId="76" state="hidden" r:id="rId16"/>
    <sheet name="XLSTAT_20200731_105030_1_HID1" sheetId="77" state="hidden" r:id="rId17"/>
    <sheet name="XLSTAT_20200731_105030_1_HID2" sheetId="78" state="hidden" r:id="rId18"/>
    <sheet name="XLSTAT_20200728_184308_1_HID" sheetId="57" state="hidden" r:id="rId19"/>
    <sheet name="XLSTAT_20200728_184308_1_HID1" sheetId="58" state="hidden" r:id="rId20"/>
    <sheet name="XLSTAT_20200728_184308_1_HID2" sheetId="59" state="hidden" r:id="rId21"/>
  </sheets>
  <definedNames>
    <definedName name="DAta_new_PCA" hidden="1">-3.14159265358979+(ROW(OFFSET(#REF!,0,0,500,1))-1)*0.0125915537218028</definedName>
    <definedName name="xcir1" hidden="1">-3.14159265358979+(ROW(OFFSET(#REF!,0,0,500,1))-1)*0.0125915537218028</definedName>
    <definedName name="xcirclez1" hidden="1">1*COS([0]!xcir1)+0</definedName>
    <definedName name="ycirclez1" hidden="1">1*SIN([0]!xcir1)+0+0*COS([0]!xcir1)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55" l="1"/>
  <c r="G1" i="55"/>
  <c r="H1" i="55"/>
  <c r="I1" i="55"/>
  <c r="C1" i="55"/>
  <c r="D1" i="55"/>
  <c r="E1" i="55"/>
  <c r="B1" i="55"/>
  <c r="E24" i="55" l="1"/>
  <c r="E20" i="55"/>
  <c r="E29" i="55"/>
  <c r="E25" i="55"/>
  <c r="E21" i="55"/>
  <c r="E17" i="55"/>
  <c r="E13" i="55"/>
  <c r="E9" i="55"/>
  <c r="E5" i="55"/>
  <c r="E28" i="55"/>
  <c r="E16" i="55"/>
  <c r="E12" i="55"/>
  <c r="E8" i="55"/>
  <c r="E4" i="55"/>
  <c r="E22" i="55"/>
  <c r="E10" i="55"/>
  <c r="E26" i="55"/>
  <c r="E14" i="55"/>
  <c r="E30" i="55"/>
  <c r="E18" i="55"/>
  <c r="E6" i="55"/>
  <c r="G19" i="55" l="1"/>
  <c r="H7" i="55"/>
  <c r="H29" i="55"/>
  <c r="H28" i="55"/>
  <c r="H12" i="55"/>
  <c r="H3" i="55"/>
  <c r="H2" i="55"/>
  <c r="H23" i="55"/>
  <c r="H15" i="55"/>
  <c r="H6" i="55"/>
  <c r="G28" i="55"/>
  <c r="G16" i="55"/>
  <c r="G4" i="55"/>
  <c r="H20" i="55"/>
  <c r="G29" i="55"/>
  <c r="H27" i="55"/>
  <c r="H19" i="55"/>
  <c r="H10" i="55"/>
  <c r="H11" i="55"/>
  <c r="G24" i="55"/>
  <c r="G20" i="55"/>
  <c r="G12" i="55"/>
  <c r="G8" i="55"/>
  <c r="H30" i="55"/>
  <c r="H26" i="55"/>
  <c r="H22" i="55"/>
  <c r="H18" i="55"/>
  <c r="H14" i="55"/>
  <c r="H9" i="55"/>
  <c r="H5" i="55"/>
  <c r="G2" i="55"/>
  <c r="G27" i="55"/>
  <c r="G23" i="55"/>
  <c r="G15" i="55"/>
  <c r="G11" i="55"/>
  <c r="G7" i="55"/>
  <c r="G3" i="55"/>
  <c r="E23" i="55"/>
  <c r="E19" i="55"/>
  <c r="E3" i="55"/>
  <c r="E11" i="55"/>
  <c r="E27" i="55"/>
  <c r="H25" i="55"/>
  <c r="H17" i="55"/>
  <c r="H13" i="55"/>
  <c r="H8" i="55"/>
  <c r="H4" i="55"/>
  <c r="G30" i="55"/>
  <c r="G26" i="55"/>
  <c r="G22" i="55"/>
  <c r="G18" i="55"/>
  <c r="G14" i="55"/>
  <c r="G10" i="55"/>
  <c r="G6" i="55"/>
  <c r="H21" i="55"/>
  <c r="H24" i="55"/>
  <c r="H16" i="55"/>
  <c r="G25" i="55"/>
  <c r="G21" i="55"/>
  <c r="G17" i="55"/>
  <c r="G13" i="55"/>
  <c r="G9" i="55"/>
  <c r="G5" i="55"/>
  <c r="E7" i="55"/>
  <c r="E15" i="55"/>
  <c r="G33" i="55" l="1"/>
  <c r="G32" i="55"/>
  <c r="G37" i="55" s="1"/>
  <c r="H32" i="55"/>
  <c r="H36" i="55" s="1"/>
  <c r="H33" i="55"/>
  <c r="F24" i="55" l="1"/>
  <c r="F19" i="55"/>
  <c r="F7" i="55"/>
  <c r="G35" i="55"/>
  <c r="G38" i="55" s="1"/>
  <c r="G39" i="55" s="1"/>
  <c r="H35" i="55"/>
  <c r="G36" i="55"/>
  <c r="G34" i="55"/>
  <c r="H34" i="55"/>
  <c r="H37" i="55"/>
  <c r="I2" i="55"/>
  <c r="A28" i="55"/>
  <c r="A24" i="55"/>
  <c r="A20" i="55"/>
  <c r="A16" i="55"/>
  <c r="A12" i="55"/>
  <c r="A8" i="55"/>
  <c r="A4" i="55"/>
  <c r="A30" i="55"/>
  <c r="F30" i="55"/>
  <c r="F26" i="55"/>
  <c r="F22" i="55"/>
  <c r="F18" i="55"/>
  <c r="F14" i="55"/>
  <c r="F10" i="55"/>
  <c r="F6" i="55"/>
  <c r="A27" i="55"/>
  <c r="A23" i="55"/>
  <c r="A19" i="55"/>
  <c r="A15" i="55"/>
  <c r="A11" i="55"/>
  <c r="A7" i="55"/>
  <c r="A3" i="55"/>
  <c r="F29" i="55"/>
  <c r="F25" i="55"/>
  <c r="F21" i="55"/>
  <c r="F17" i="55"/>
  <c r="F13" i="55"/>
  <c r="F9" i="55"/>
  <c r="F5" i="55"/>
  <c r="O16" i="55"/>
  <c r="AA16" i="55" s="1"/>
  <c r="O5" i="55"/>
  <c r="AA5" i="55" s="1"/>
  <c r="O21" i="55"/>
  <c r="AA21" i="55" s="1"/>
  <c r="O10" i="55"/>
  <c r="AA10" i="55" s="1"/>
  <c r="O26" i="55"/>
  <c r="AA26" i="55" s="1"/>
  <c r="O3" i="55"/>
  <c r="AA3" i="55" s="1"/>
  <c r="O11" i="55"/>
  <c r="AA11" i="55" s="1"/>
  <c r="O12" i="55"/>
  <c r="AA12" i="55" s="1"/>
  <c r="O17" i="55"/>
  <c r="AA17" i="55" s="1"/>
  <c r="O29" i="55"/>
  <c r="AA29" i="55" s="1"/>
  <c r="O4" i="55"/>
  <c r="AA4" i="55" s="1"/>
  <c r="O20" i="55"/>
  <c r="AA20" i="55" s="1"/>
  <c r="O9" i="55"/>
  <c r="AA9" i="55" s="1"/>
  <c r="O25" i="55"/>
  <c r="AA25" i="55" s="1"/>
  <c r="O14" i="55"/>
  <c r="AA14" i="55" s="1"/>
  <c r="O30" i="55"/>
  <c r="AA30" i="55" s="1"/>
  <c r="O19" i="55"/>
  <c r="AA19" i="55" s="1"/>
  <c r="O27" i="55"/>
  <c r="AA27" i="55" s="1"/>
  <c r="O28" i="55"/>
  <c r="AA28" i="55" s="1"/>
  <c r="O6" i="55"/>
  <c r="AA6" i="55" s="1"/>
  <c r="O23" i="55"/>
  <c r="AA23" i="55" s="1"/>
  <c r="O8" i="55"/>
  <c r="AA8" i="55" s="1"/>
  <c r="O24" i="55"/>
  <c r="AA24" i="55" s="1"/>
  <c r="O13" i="55"/>
  <c r="AA13" i="55" s="1"/>
  <c r="O2" i="55"/>
  <c r="AA2" i="55" s="1"/>
  <c r="O18" i="55"/>
  <c r="AA18" i="55" s="1"/>
  <c r="O15" i="55"/>
  <c r="AA15" i="55" s="1"/>
  <c r="O7" i="55"/>
  <c r="AA7" i="55" s="1"/>
  <c r="O22" i="55"/>
  <c r="AA22" i="55" s="1"/>
  <c r="A26" i="55"/>
  <c r="A22" i="55"/>
  <c r="A18" i="55"/>
  <c r="A14" i="55"/>
  <c r="A10" i="55"/>
  <c r="A6" i="55"/>
  <c r="A2" i="55"/>
  <c r="F28" i="55"/>
  <c r="F20" i="55"/>
  <c r="F16" i="55"/>
  <c r="F12" i="55"/>
  <c r="F8" i="55"/>
  <c r="F4" i="55"/>
  <c r="A1" i="55"/>
  <c r="A25" i="55"/>
  <c r="A21" i="55"/>
  <c r="A17" i="55"/>
  <c r="A13" i="55"/>
  <c r="A9" i="55"/>
  <c r="A5" i="55"/>
  <c r="A29" i="55"/>
  <c r="E2" i="55"/>
  <c r="F2" i="55"/>
  <c r="F27" i="55"/>
  <c r="F23" i="55"/>
  <c r="F15" i="55"/>
  <c r="F11" i="55"/>
  <c r="F3" i="55"/>
  <c r="P8" i="55"/>
  <c r="AB8" i="55" s="1"/>
  <c r="P16" i="55"/>
  <c r="AB16" i="55" s="1"/>
  <c r="P24" i="55"/>
  <c r="AB24" i="55" s="1"/>
  <c r="P3" i="55"/>
  <c r="AB3" i="55" s="1"/>
  <c r="P11" i="55"/>
  <c r="AB11" i="55" s="1"/>
  <c r="P19" i="55"/>
  <c r="AB19" i="55" s="1"/>
  <c r="P27" i="55"/>
  <c r="AB27" i="55" s="1"/>
  <c r="P14" i="55"/>
  <c r="AB14" i="55" s="1"/>
  <c r="P30" i="55"/>
  <c r="AB30" i="55" s="1"/>
  <c r="P25" i="55"/>
  <c r="AB25" i="55" s="1"/>
  <c r="P2" i="55"/>
  <c r="AB2" i="55" s="1"/>
  <c r="P10" i="55"/>
  <c r="AB10" i="55" s="1"/>
  <c r="P18" i="55"/>
  <c r="AB18" i="55" s="1"/>
  <c r="P26" i="55"/>
  <c r="AB26" i="55" s="1"/>
  <c r="P5" i="55"/>
  <c r="AB5" i="55" s="1"/>
  <c r="P13" i="55"/>
  <c r="AB13" i="55" s="1"/>
  <c r="P21" i="55"/>
  <c r="AB21" i="55" s="1"/>
  <c r="P29" i="55"/>
  <c r="AB29" i="55" s="1"/>
  <c r="P22" i="55"/>
  <c r="AB22" i="55" s="1"/>
  <c r="P17" i="55"/>
  <c r="AB17" i="55" s="1"/>
  <c r="P4" i="55"/>
  <c r="AB4" i="55" s="1"/>
  <c r="P12" i="55"/>
  <c r="AB12" i="55" s="1"/>
  <c r="P20" i="55"/>
  <c r="AB20" i="55" s="1"/>
  <c r="P28" i="55"/>
  <c r="AB28" i="55" s="1"/>
  <c r="P7" i="55"/>
  <c r="AB7" i="55" s="1"/>
  <c r="P15" i="55"/>
  <c r="AB15" i="55" s="1"/>
  <c r="P23" i="55"/>
  <c r="AB23" i="55" s="1"/>
  <c r="P6" i="55"/>
  <c r="AB6" i="55" s="1"/>
  <c r="P9" i="55"/>
  <c r="AB9" i="55" s="1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I7" i="55" l="1"/>
  <c r="I4" i="55"/>
  <c r="I14" i="55"/>
  <c r="H38" i="55"/>
  <c r="H40" i="55" s="1"/>
  <c r="E32" i="55"/>
  <c r="E33" i="55"/>
  <c r="F33" i="55"/>
  <c r="F32" i="55"/>
  <c r="F37" i="55" s="1"/>
  <c r="G40" i="55"/>
  <c r="I11" i="55"/>
  <c r="I15" i="55"/>
  <c r="I8" i="55"/>
  <c r="I5" i="55"/>
  <c r="I21" i="55"/>
  <c r="I23" i="55"/>
  <c r="I25" i="55"/>
  <c r="I27" i="55"/>
  <c r="I29" i="55"/>
  <c r="I3" i="55"/>
  <c r="I9" i="55"/>
  <c r="I13" i="55"/>
  <c r="I17" i="55"/>
  <c r="I19" i="55"/>
  <c r="I6" i="55"/>
  <c r="I10" i="55"/>
  <c r="I12" i="55"/>
  <c r="I16" i="55"/>
  <c r="I18" i="55"/>
  <c r="I20" i="55"/>
  <c r="I22" i="55"/>
  <c r="I24" i="55"/>
  <c r="I26" i="55"/>
  <c r="I28" i="55"/>
  <c r="I30" i="55"/>
  <c r="P13" i="7"/>
  <c r="N13" i="7"/>
  <c r="N14" i="9"/>
  <c r="AK13" i="9"/>
  <c r="AI13" i="9"/>
  <c r="AG13" i="9"/>
  <c r="AE13" i="9"/>
  <c r="AD13" i="9"/>
  <c r="AC13" i="9"/>
  <c r="AB13" i="9"/>
  <c r="AA13" i="9"/>
  <c r="Z13" i="9"/>
  <c r="Y13" i="9"/>
  <c r="X13" i="9"/>
  <c r="W13" i="9"/>
  <c r="V13" i="9"/>
  <c r="U13" i="9"/>
  <c r="S13" i="9"/>
  <c r="Q13" i="9"/>
  <c r="O13" i="9"/>
  <c r="K13" i="9"/>
  <c r="I13" i="9"/>
  <c r="G13" i="9"/>
  <c r="E13" i="9"/>
  <c r="C13" i="9"/>
  <c r="H39" i="55" l="1"/>
  <c r="F36" i="55"/>
  <c r="I32" i="55"/>
  <c r="I37" i="55" s="1"/>
  <c r="F35" i="55"/>
  <c r="F38" i="55" s="1"/>
  <c r="F39" i="55" s="1"/>
  <c r="F34" i="55"/>
  <c r="E34" i="55"/>
  <c r="M18" i="55"/>
  <c r="Y18" i="55" s="1"/>
  <c r="M4" i="55"/>
  <c r="Y4" i="55" s="1"/>
  <c r="M30" i="55"/>
  <c r="Y30" i="55" s="1"/>
  <c r="M21" i="55"/>
  <c r="Y21" i="55" s="1"/>
  <c r="M12" i="55"/>
  <c r="Y12" i="55" s="1"/>
  <c r="M26" i="55"/>
  <c r="Y26" i="55" s="1"/>
  <c r="M10" i="55"/>
  <c r="Y10" i="55" s="1"/>
  <c r="M22" i="55"/>
  <c r="Y22" i="55" s="1"/>
  <c r="M20" i="55"/>
  <c r="Y20" i="55" s="1"/>
  <c r="M9" i="55"/>
  <c r="Y9" i="55" s="1"/>
  <c r="M8" i="55"/>
  <c r="Y8" i="55" s="1"/>
  <c r="M28" i="55"/>
  <c r="Y28" i="55" s="1"/>
  <c r="M16" i="55"/>
  <c r="Y16" i="55" s="1"/>
  <c r="M24" i="55"/>
  <c r="Y24" i="55" s="1"/>
  <c r="M25" i="55"/>
  <c r="Y25" i="55" s="1"/>
  <c r="M5" i="55"/>
  <c r="Y5" i="55" s="1"/>
  <c r="M17" i="55"/>
  <c r="Y17" i="55" s="1"/>
  <c r="M13" i="55"/>
  <c r="Y13" i="55" s="1"/>
  <c r="M14" i="55"/>
  <c r="Y14" i="55" s="1"/>
  <c r="M6" i="55"/>
  <c r="Y6" i="55" s="1"/>
  <c r="M29" i="55"/>
  <c r="Y29" i="55" s="1"/>
  <c r="M7" i="55"/>
  <c r="Y7" i="55" s="1"/>
  <c r="M3" i="55"/>
  <c r="Y3" i="55" s="1"/>
  <c r="M19" i="55"/>
  <c r="Y19" i="55" s="1"/>
  <c r="M23" i="55"/>
  <c r="Y23" i="55" s="1"/>
  <c r="M27" i="55"/>
  <c r="Y27" i="55" s="1"/>
  <c r="M15" i="55"/>
  <c r="Y15" i="55" s="1"/>
  <c r="M11" i="55"/>
  <c r="Y11" i="55" s="1"/>
  <c r="I33" i="55"/>
  <c r="E36" i="55"/>
  <c r="E37" i="55"/>
  <c r="E35" i="55"/>
  <c r="N16" i="55"/>
  <c r="N6" i="55"/>
  <c r="N22" i="55"/>
  <c r="N17" i="55"/>
  <c r="N19" i="55"/>
  <c r="N21" i="55"/>
  <c r="N23" i="55"/>
  <c r="N12" i="55"/>
  <c r="N11" i="55"/>
  <c r="N15" i="55"/>
  <c r="N4" i="55"/>
  <c r="N20" i="55"/>
  <c r="N10" i="55"/>
  <c r="N26" i="55"/>
  <c r="N25" i="55"/>
  <c r="N27" i="55"/>
  <c r="N29" i="55"/>
  <c r="N2" i="55"/>
  <c r="N28" i="55"/>
  <c r="N18" i="55"/>
  <c r="N13" i="55"/>
  <c r="N8" i="55"/>
  <c r="N24" i="55"/>
  <c r="N14" i="55"/>
  <c r="N30" i="55"/>
  <c r="N3" i="55"/>
  <c r="N5" i="55"/>
  <c r="N7" i="55"/>
  <c r="N9" i="55"/>
  <c r="M2" i="55"/>
  <c r="Y2" i="55" s="1"/>
  <c r="D18" i="55" l="1"/>
  <c r="D10" i="55"/>
  <c r="C29" i="55"/>
  <c r="Q20" i="55"/>
  <c r="AC20" i="55" s="1"/>
  <c r="Q15" i="55"/>
  <c r="AC15" i="55" s="1"/>
  <c r="I36" i="55"/>
  <c r="Q5" i="55"/>
  <c r="AC5" i="55" s="1"/>
  <c r="Q19" i="55"/>
  <c r="AC19" i="55" s="1"/>
  <c r="Q6" i="55"/>
  <c r="AC6" i="55" s="1"/>
  <c r="Q10" i="55"/>
  <c r="AC10" i="55" s="1"/>
  <c r="Q9" i="55"/>
  <c r="AC9" i="55" s="1"/>
  <c r="Q7" i="55"/>
  <c r="AC7" i="55" s="1"/>
  <c r="Q12" i="55"/>
  <c r="AC12" i="55" s="1"/>
  <c r="Q24" i="55"/>
  <c r="AC24" i="55" s="1"/>
  <c r="Q21" i="55"/>
  <c r="AC21" i="55" s="1"/>
  <c r="Q25" i="55"/>
  <c r="AC25" i="55" s="1"/>
  <c r="Q16" i="55"/>
  <c r="AC16" i="55" s="1"/>
  <c r="Q30" i="55"/>
  <c r="AC30" i="55" s="1"/>
  <c r="Z8" i="55"/>
  <c r="Z26" i="55"/>
  <c r="Z21" i="55"/>
  <c r="Z30" i="55"/>
  <c r="Z13" i="55"/>
  <c r="Z10" i="55"/>
  <c r="Z19" i="55"/>
  <c r="Z5" i="55"/>
  <c r="Z24" i="55"/>
  <c r="Z28" i="55"/>
  <c r="Z25" i="55"/>
  <c r="Z4" i="55"/>
  <c r="Z23" i="55"/>
  <c r="Z22" i="55"/>
  <c r="Q18" i="55"/>
  <c r="AC18" i="55" s="1"/>
  <c r="Q3" i="55"/>
  <c r="AC3" i="55" s="1"/>
  <c r="Q27" i="55"/>
  <c r="AC27" i="55" s="1"/>
  <c r="Q23" i="55"/>
  <c r="AC23" i="55" s="1"/>
  <c r="Q14" i="55"/>
  <c r="AC14" i="55" s="1"/>
  <c r="Q2" i="55"/>
  <c r="AC2" i="55" s="1"/>
  <c r="Q28" i="55"/>
  <c r="AC28" i="55" s="1"/>
  <c r="Z3" i="55"/>
  <c r="Z2" i="55"/>
  <c r="Z15" i="55"/>
  <c r="Z6" i="55"/>
  <c r="Z9" i="55"/>
  <c r="Z29" i="55"/>
  <c r="Z11" i="55"/>
  <c r="Z16" i="55"/>
  <c r="Z7" i="55"/>
  <c r="Z14" i="55"/>
  <c r="Z18" i="55"/>
  <c r="Z27" i="55"/>
  <c r="Z20" i="55"/>
  <c r="Z12" i="55"/>
  <c r="Z17" i="55"/>
  <c r="Q17" i="55"/>
  <c r="AC17" i="55" s="1"/>
  <c r="Q29" i="55"/>
  <c r="AC29" i="55" s="1"/>
  <c r="Q8" i="55"/>
  <c r="AC8" i="55" s="1"/>
  <c r="Q11" i="55"/>
  <c r="AC11" i="55" s="1"/>
  <c r="Q22" i="55"/>
  <c r="AC22" i="55" s="1"/>
  <c r="Q26" i="55"/>
  <c r="AC26" i="55" s="1"/>
  <c r="Q13" i="55"/>
  <c r="AC13" i="55" s="1"/>
  <c r="Q4" i="55"/>
  <c r="AC4" i="55" s="1"/>
  <c r="I34" i="55"/>
  <c r="I35" i="55"/>
  <c r="E38" i="55"/>
  <c r="E39" i="55" s="1"/>
  <c r="F40" i="55"/>
  <c r="D28" i="55"/>
  <c r="D4" i="55" l="1"/>
  <c r="D30" i="55"/>
  <c r="D26" i="55"/>
  <c r="D7" i="55"/>
  <c r="D20" i="55"/>
  <c r="D22" i="55"/>
  <c r="D25" i="55"/>
  <c r="C10" i="55"/>
  <c r="D14" i="55"/>
  <c r="D24" i="55"/>
  <c r="B18" i="55"/>
  <c r="B19" i="55"/>
  <c r="B21" i="55"/>
  <c r="I38" i="55"/>
  <c r="I40" i="55" s="1"/>
  <c r="E40" i="55"/>
  <c r="B14" i="55"/>
  <c r="B17" i="55"/>
  <c r="B25" i="55"/>
  <c r="B24" i="55"/>
  <c r="B28" i="55"/>
  <c r="B11" i="55"/>
  <c r="B23" i="55"/>
  <c r="B8" i="55"/>
  <c r="B22" i="55"/>
  <c r="B30" i="55"/>
  <c r="B16" i="55"/>
  <c r="B5" i="55"/>
  <c r="B27" i="55"/>
  <c r="B13" i="55"/>
  <c r="B26" i="55"/>
  <c r="B3" i="55"/>
  <c r="B7" i="55"/>
  <c r="B20" i="55"/>
  <c r="B10" i="55"/>
  <c r="D8" i="55"/>
  <c r="D16" i="55"/>
  <c r="D12" i="55"/>
  <c r="D15" i="55" l="1"/>
  <c r="B29" i="55"/>
  <c r="B6" i="55"/>
  <c r="D23" i="55"/>
  <c r="C18" i="55"/>
  <c r="D5" i="55"/>
  <c r="B4" i="55"/>
  <c r="B15" i="55"/>
  <c r="C4" i="55"/>
  <c r="C26" i="55"/>
  <c r="C21" i="55"/>
  <c r="C17" i="55"/>
  <c r="D21" i="55"/>
  <c r="C25" i="55"/>
  <c r="D2" i="55"/>
  <c r="C9" i="55"/>
  <c r="C27" i="55"/>
  <c r="D11" i="55"/>
  <c r="C3" i="55"/>
  <c r="C14" i="55"/>
  <c r="C13" i="55"/>
  <c r="C20" i="55"/>
  <c r="C23" i="55"/>
  <c r="D3" i="55"/>
  <c r="D9" i="55"/>
  <c r="C15" i="55"/>
  <c r="C24" i="55"/>
  <c r="D19" i="55"/>
  <c r="C19" i="55"/>
  <c r="C2" i="55"/>
  <c r="C5" i="55"/>
  <c r="D6" i="55"/>
  <c r="B12" i="55"/>
  <c r="C6" i="55"/>
  <c r="C11" i="55"/>
  <c r="C12" i="55"/>
  <c r="C22" i="55"/>
  <c r="D17" i="55"/>
  <c r="C7" i="55"/>
  <c r="D27" i="55"/>
  <c r="C16" i="55"/>
  <c r="C28" i="55"/>
  <c r="D13" i="55"/>
  <c r="B2" i="55"/>
  <c r="C30" i="55"/>
  <c r="B9" i="55"/>
  <c r="C8" i="55"/>
  <c r="D29" i="55"/>
  <c r="I39" i="55"/>
  <c r="B32" i="55" l="1"/>
  <c r="B37" i="55" s="1"/>
  <c r="B33" i="55"/>
  <c r="C32" i="55"/>
  <c r="C37" i="55" s="1"/>
  <c r="C33" i="55"/>
  <c r="D33" i="55"/>
  <c r="D32" i="55"/>
  <c r="D35" i="55" s="1"/>
  <c r="B35" i="55"/>
  <c r="B36" i="55"/>
  <c r="J21" i="55" l="1"/>
  <c r="V21" i="55" s="1"/>
  <c r="J11" i="55"/>
  <c r="J17" i="55"/>
  <c r="J27" i="55"/>
  <c r="J29" i="55"/>
  <c r="V29" i="55" s="1"/>
  <c r="J25" i="55"/>
  <c r="V25" i="55" s="1"/>
  <c r="J23" i="55"/>
  <c r="V23" i="55" s="1"/>
  <c r="J19" i="55"/>
  <c r="V19" i="55" s="1"/>
  <c r="J18" i="55"/>
  <c r="V18" i="55" s="1"/>
  <c r="J4" i="55"/>
  <c r="V4" i="55" s="1"/>
  <c r="J16" i="55"/>
  <c r="V16" i="55" s="1"/>
  <c r="L15" i="55"/>
  <c r="X15" i="55" s="1"/>
  <c r="B38" i="55"/>
  <c r="B39" i="55" s="1"/>
  <c r="K12" i="55"/>
  <c r="W12" i="55" s="1"/>
  <c r="J6" i="55"/>
  <c r="V6" i="55" s="1"/>
  <c r="J15" i="55"/>
  <c r="V15" i="55" s="1"/>
  <c r="J8" i="55"/>
  <c r="V8" i="55" s="1"/>
  <c r="J3" i="55"/>
  <c r="V3" i="55" s="1"/>
  <c r="J2" i="55"/>
  <c r="R2" i="55" s="1"/>
  <c r="B34" i="55"/>
  <c r="C36" i="55"/>
  <c r="J13" i="55"/>
  <c r="V13" i="55" s="1"/>
  <c r="J30" i="55"/>
  <c r="V30" i="55" s="1"/>
  <c r="J14" i="55"/>
  <c r="V14" i="55" s="1"/>
  <c r="J20" i="55"/>
  <c r="V20" i="55" s="1"/>
  <c r="J28" i="55"/>
  <c r="V28" i="55" s="1"/>
  <c r="J24" i="55"/>
  <c r="V24" i="55" s="1"/>
  <c r="J7" i="55"/>
  <c r="V7" i="55" s="1"/>
  <c r="J26" i="55"/>
  <c r="V26" i="55" s="1"/>
  <c r="J5" i="55"/>
  <c r="V5" i="55" s="1"/>
  <c r="J10" i="55"/>
  <c r="V10" i="55" s="1"/>
  <c r="J12" i="55"/>
  <c r="V12" i="55" s="1"/>
  <c r="J22" i="55"/>
  <c r="V22" i="55" s="1"/>
  <c r="J9" i="55"/>
  <c r="V9" i="55" s="1"/>
  <c r="AD9" i="55" s="1"/>
  <c r="K13" i="55"/>
  <c r="W13" i="55" s="1"/>
  <c r="K9" i="55"/>
  <c r="W9" i="55" s="1"/>
  <c r="K14" i="55"/>
  <c r="W14" i="55" s="1"/>
  <c r="K17" i="55"/>
  <c r="W17" i="55" s="1"/>
  <c r="K25" i="55"/>
  <c r="W25" i="55" s="1"/>
  <c r="K24" i="55"/>
  <c r="W24" i="55" s="1"/>
  <c r="K30" i="55"/>
  <c r="W30" i="55" s="1"/>
  <c r="C35" i="55"/>
  <c r="C38" i="55" s="1"/>
  <c r="C40" i="55" s="1"/>
  <c r="K2" i="55"/>
  <c r="W2" i="55" s="1"/>
  <c r="K4" i="55"/>
  <c r="W4" i="55" s="1"/>
  <c r="L3" i="55"/>
  <c r="X3" i="55" s="1"/>
  <c r="K18" i="55"/>
  <c r="W18" i="55" s="1"/>
  <c r="L2" i="55"/>
  <c r="X2" i="55" s="1"/>
  <c r="K26" i="55"/>
  <c r="W26" i="55" s="1"/>
  <c r="K3" i="55"/>
  <c r="W3" i="55" s="1"/>
  <c r="K21" i="55"/>
  <c r="W21" i="55" s="1"/>
  <c r="K11" i="55"/>
  <c r="W11" i="55" s="1"/>
  <c r="K23" i="55"/>
  <c r="W23" i="55" s="1"/>
  <c r="K15" i="55"/>
  <c r="W15" i="55" s="1"/>
  <c r="K22" i="55"/>
  <c r="W22" i="55" s="1"/>
  <c r="K7" i="55"/>
  <c r="W7" i="55" s="1"/>
  <c r="K27" i="55"/>
  <c r="W27" i="55" s="1"/>
  <c r="K10" i="55"/>
  <c r="W10" i="55" s="1"/>
  <c r="K6" i="55"/>
  <c r="W6" i="55" s="1"/>
  <c r="D36" i="55"/>
  <c r="K20" i="55"/>
  <c r="W20" i="55" s="1"/>
  <c r="K29" i="55"/>
  <c r="W29" i="55" s="1"/>
  <c r="K16" i="55"/>
  <c r="W16" i="55" s="1"/>
  <c r="K28" i="55"/>
  <c r="W28" i="55" s="1"/>
  <c r="K8" i="55"/>
  <c r="W8" i="55" s="1"/>
  <c r="K19" i="55"/>
  <c r="W19" i="55" s="1"/>
  <c r="C34" i="55"/>
  <c r="K5" i="55"/>
  <c r="W5" i="55" s="1"/>
  <c r="L21" i="55"/>
  <c r="X21" i="55" s="1"/>
  <c r="L4" i="55"/>
  <c r="X4" i="55" s="1"/>
  <c r="L10" i="55"/>
  <c r="X10" i="55" s="1"/>
  <c r="L11" i="55"/>
  <c r="X11" i="55" s="1"/>
  <c r="L8" i="55"/>
  <c r="X8" i="55" s="1"/>
  <c r="L7" i="55"/>
  <c r="X7" i="55" s="1"/>
  <c r="L29" i="55"/>
  <c r="X29" i="55" s="1"/>
  <c r="L26" i="55"/>
  <c r="X26" i="55" s="1"/>
  <c r="L14" i="55"/>
  <c r="X14" i="55" s="1"/>
  <c r="L5" i="55"/>
  <c r="X5" i="55" s="1"/>
  <c r="L20" i="55"/>
  <c r="X20" i="55" s="1"/>
  <c r="L18" i="55"/>
  <c r="X18" i="55" s="1"/>
  <c r="D37" i="55"/>
  <c r="D38" i="55" s="1"/>
  <c r="D40" i="55" s="1"/>
  <c r="L28" i="55"/>
  <c r="X28" i="55" s="1"/>
  <c r="L17" i="55"/>
  <c r="X17" i="55" s="1"/>
  <c r="L23" i="55"/>
  <c r="X23" i="55" s="1"/>
  <c r="L12" i="55"/>
  <c r="X12" i="55" s="1"/>
  <c r="L6" i="55"/>
  <c r="X6" i="55" s="1"/>
  <c r="D34" i="55"/>
  <c r="L25" i="55"/>
  <c r="X25" i="55" s="1"/>
  <c r="L30" i="55"/>
  <c r="X30" i="55" s="1"/>
  <c r="L13" i="55"/>
  <c r="X13" i="55" s="1"/>
  <c r="L16" i="55"/>
  <c r="X16" i="55" s="1"/>
  <c r="L19" i="55"/>
  <c r="X19" i="55" s="1"/>
  <c r="L9" i="55"/>
  <c r="X9" i="55" s="1"/>
  <c r="L27" i="55"/>
  <c r="X27" i="55" s="1"/>
  <c r="L22" i="55"/>
  <c r="X22" i="55" s="1"/>
  <c r="L24" i="55"/>
  <c r="X24" i="55" s="1"/>
  <c r="V27" i="55"/>
  <c r="V17" i="55"/>
  <c r="V11" i="55"/>
  <c r="B40" i="55" l="1"/>
  <c r="V2" i="55"/>
  <c r="AD2" i="55" s="1"/>
  <c r="AE2" i="55" s="1"/>
  <c r="R3" i="55"/>
  <c r="R12" i="55"/>
  <c r="AD16" i="55"/>
  <c r="AD27" i="55"/>
  <c r="AD11" i="55"/>
  <c r="AD22" i="55"/>
  <c r="AD17" i="55"/>
  <c r="AD23" i="55"/>
  <c r="R4" i="55"/>
  <c r="R25" i="55"/>
  <c r="AD8" i="55"/>
  <c r="R30" i="55"/>
  <c r="R9" i="55"/>
  <c r="R27" i="55"/>
  <c r="AD3" i="55"/>
  <c r="AD14" i="55"/>
  <c r="AE14" i="55" s="1"/>
  <c r="R18" i="55"/>
  <c r="AD13" i="55"/>
  <c r="AE13" i="55" s="1"/>
  <c r="R14" i="55"/>
  <c r="S14" i="55" s="1"/>
  <c r="AD12" i="55"/>
  <c r="AE12" i="55" s="1"/>
  <c r="AD29" i="55"/>
  <c r="AD21" i="55"/>
  <c r="AD20" i="55"/>
  <c r="AD6" i="55"/>
  <c r="R21" i="55"/>
  <c r="C39" i="55"/>
  <c r="R15" i="55"/>
  <c r="R6" i="55"/>
  <c r="AD15" i="55"/>
  <c r="R10" i="55"/>
  <c r="AD19" i="55"/>
  <c r="R13" i="55"/>
  <c r="R19" i="55"/>
  <c r="S19" i="55" s="1"/>
  <c r="R7" i="55"/>
  <c r="AD7" i="55"/>
  <c r="AD10" i="55"/>
  <c r="AE10" i="55" s="1"/>
  <c r="AD30" i="55"/>
  <c r="AE30" i="55" s="1"/>
  <c r="R16" i="55"/>
  <c r="S16" i="55" s="1"/>
  <c r="R29" i="55"/>
  <c r="R23" i="55"/>
  <c r="AD25" i="55"/>
  <c r="R24" i="55"/>
  <c r="S24" i="55" s="1"/>
  <c r="AD4" i="55"/>
  <c r="AE4" i="55" s="1"/>
  <c r="R28" i="55"/>
  <c r="S28" i="55" s="1"/>
  <c r="AD5" i="55"/>
  <c r="AD18" i="55"/>
  <c r="R17" i="55"/>
  <c r="R20" i="55"/>
  <c r="S20" i="55" s="1"/>
  <c r="R11" i="55"/>
  <c r="R5" i="55"/>
  <c r="AD28" i="55"/>
  <c r="AE28" i="55" s="1"/>
  <c r="AD26" i="55"/>
  <c r="AE26" i="55" s="1"/>
  <c r="R26" i="55"/>
  <c r="R8" i="55"/>
  <c r="R22" i="55"/>
  <c r="AD24" i="55"/>
  <c r="D39" i="55"/>
  <c r="AE9" i="55"/>
  <c r="S12" i="55" l="1"/>
  <c r="AE6" i="55"/>
  <c r="S13" i="55"/>
  <c r="AE19" i="55"/>
  <c r="S15" i="55"/>
  <c r="S22" i="55"/>
  <c r="AE15" i="55"/>
  <c r="AE3" i="55"/>
  <c r="S18" i="55"/>
  <c r="AE8" i="55"/>
  <c r="AE25" i="55"/>
  <c r="S10" i="55"/>
  <c r="AE18" i="55"/>
  <c r="AE27" i="55"/>
  <c r="S5" i="55"/>
  <c r="AE23" i="55"/>
  <c r="AE11" i="55"/>
  <c r="AE5" i="55"/>
  <c r="S6" i="55"/>
  <c r="S4" i="55"/>
  <c r="S7" i="55"/>
  <c r="S3" i="55"/>
  <c r="AE29" i="55"/>
  <c r="S17" i="55"/>
  <c r="AE17" i="55"/>
  <c r="S21" i="55"/>
  <c r="AE22" i="55"/>
  <c r="AE20" i="55"/>
  <c r="S25" i="55"/>
  <c r="S8" i="55"/>
  <c r="S2" i="55"/>
  <c r="S27" i="55"/>
  <c r="AE21" i="55"/>
  <c r="S9" i="55"/>
  <c r="S29" i="55"/>
  <c r="AE7" i="55"/>
  <c r="S23" i="55"/>
  <c r="AE24" i="55"/>
  <c r="AE16" i="55"/>
  <c r="S11" i="55"/>
  <c r="S30" i="55"/>
  <c r="S26" i="55"/>
</calcChain>
</file>

<file path=xl/sharedStrings.xml><?xml version="1.0" encoding="utf-8"?>
<sst xmlns="http://schemas.openxmlformats.org/spreadsheetml/2006/main" count="643" uniqueCount="169">
  <si>
    <t>Assam</t>
  </si>
  <si>
    <t>Bihar</t>
  </si>
  <si>
    <t>Chhattisgarh</t>
  </si>
  <si>
    <t>Goa</t>
  </si>
  <si>
    <t>Gujarat</t>
  </si>
  <si>
    <t>Haryana</t>
  </si>
  <si>
    <t>Jharkhand</t>
  </si>
  <si>
    <t>Karnataka</t>
  </si>
  <si>
    <t>Kerala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</si>
  <si>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</si>
  <si>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</si>
  <si>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</si>
  <si>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</si>
  <si>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</si>
  <si>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</si>
  <si>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</si>
  <si>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</si>
  <si>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</si>
  <si>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Telangana*</t>
  </si>
  <si>
    <t>Tripura</t>
  </si>
  <si>
    <t>Uttarakhand</t>
  </si>
  <si>
    <t>Total</t>
  </si>
  <si>
    <t xml:space="preserve"> Andhra Pradesh</t>
  </si>
  <si>
    <t>Himachal  Pradesh</t>
  </si>
  <si>
    <t>Madhya  Pradesh</t>
  </si>
  <si>
    <t>Cases</t>
  </si>
  <si>
    <t>Deaths</t>
  </si>
  <si>
    <t>Telangana</t>
  </si>
  <si>
    <t>2018p</t>
  </si>
  <si>
    <t>2018(P)</t>
  </si>
  <si>
    <t>Jammu and Kashmir</t>
  </si>
  <si>
    <t>West Bengal</t>
  </si>
  <si>
    <t>States</t>
  </si>
  <si>
    <t>Arunachal  Pradesh</t>
  </si>
  <si>
    <t>Uttar  Pradesh</t>
  </si>
  <si>
    <t>Tamil Nadu</t>
  </si>
  <si>
    <t>Uttar Pradesh</t>
  </si>
  <si>
    <t xml:space="preserve">West Bengal </t>
  </si>
  <si>
    <t xml:space="preserve">Uttarakhand </t>
  </si>
  <si>
    <t xml:space="preserve">Uttar Pradesh </t>
  </si>
  <si>
    <t xml:space="preserve">Tripura </t>
  </si>
  <si>
    <t xml:space="preserve">Telangana* </t>
  </si>
  <si>
    <t xml:space="preserve">Tamil Nadu </t>
  </si>
  <si>
    <t xml:space="preserve">Sikkim </t>
  </si>
  <si>
    <t xml:space="preserve">Rajasthan </t>
  </si>
  <si>
    <t xml:space="preserve">Punjab </t>
  </si>
  <si>
    <t xml:space="preserve">Odisha </t>
  </si>
  <si>
    <t xml:space="preserve">Nagaland </t>
  </si>
  <si>
    <t xml:space="preserve">Mizoram </t>
  </si>
  <si>
    <t xml:space="preserve">Meghalaya </t>
  </si>
  <si>
    <t xml:space="preserve">Manipur </t>
  </si>
  <si>
    <t xml:space="preserve">Maharashtra </t>
  </si>
  <si>
    <t xml:space="preserve">Madhya Pradesh </t>
  </si>
  <si>
    <t xml:space="preserve">Kerala </t>
  </si>
  <si>
    <t xml:space="preserve">Karnataka </t>
  </si>
  <si>
    <t xml:space="preserve">Jharkhand </t>
  </si>
  <si>
    <t xml:space="preserve">Jammu &amp; Kashmir </t>
  </si>
  <si>
    <t xml:space="preserve">Himachal Pradesh </t>
  </si>
  <si>
    <t xml:space="preserve">Haryana </t>
  </si>
  <si>
    <t xml:space="preserve">Gujarat </t>
  </si>
  <si>
    <t xml:space="preserve">Goa </t>
  </si>
  <si>
    <t xml:space="preserve">Chhattisgarh </t>
  </si>
  <si>
    <t xml:space="preserve">Bihar </t>
  </si>
  <si>
    <t xml:space="preserve">Assam </t>
  </si>
  <si>
    <t xml:space="preserve">Arunachal
Pradesh </t>
  </si>
  <si>
    <t xml:space="preserve">Andhra Pradesh </t>
  </si>
  <si>
    <t>Death</t>
  </si>
  <si>
    <t xml:space="preserve">Case </t>
  </si>
  <si>
    <t xml:space="preserve">Death </t>
  </si>
  <si>
    <t xml:space="preserve">State/UT </t>
  </si>
  <si>
    <t>State/UT wise, Year-wise Lab Confirmed Cases and Deaths of Seasonal Influenza A H1N1 (Swine Flu) during 2012 to 2018</t>
  </si>
  <si>
    <t>Male</t>
  </si>
  <si>
    <t>Female</t>
  </si>
  <si>
    <t xml:space="preserve">Male </t>
  </si>
  <si>
    <t xml:space="preserve">Female </t>
  </si>
  <si>
    <t>State/UT</t>
  </si>
  <si>
    <r>
      <rPr>
        <sz val="12"/>
        <color rgb="FF131313"/>
        <rFont val="Times New Roman"/>
        <family val="1"/>
      </rPr>
      <t>Deaths</t>
    </r>
  </si>
  <si>
    <t xml:space="preserve">
Cases</t>
  </si>
  <si>
    <r>
      <rPr>
        <sz val="12"/>
        <color rgb="FF131313"/>
        <rFont val="Times New Roman"/>
        <family val="1"/>
      </rPr>
      <t>Cases</t>
    </r>
  </si>
  <si>
    <t xml:space="preserve">Cases </t>
  </si>
  <si>
    <t xml:space="preserve">Deaths </t>
  </si>
  <si>
    <r>
      <rPr>
        <sz val="12"/>
        <color rgb="FF131313"/>
        <rFont val="Times New Roman"/>
        <family val="1"/>
      </rPr>
      <t>Andhra  Pradesh</t>
    </r>
  </si>
  <si>
    <r>
      <rPr>
        <sz val="12"/>
        <color rgb="FF131313"/>
        <rFont val="Times New Roman"/>
        <family val="1"/>
      </rPr>
      <t>Arunachal  Pradesh</t>
    </r>
  </si>
  <si>
    <r>
      <rPr>
        <sz val="12"/>
        <color rgb="FF131313"/>
        <rFont val="Times New Roman"/>
        <family val="1"/>
      </rPr>
      <t>Assam</t>
    </r>
  </si>
  <si>
    <r>
      <rPr>
        <sz val="12"/>
        <color rgb="FF131313"/>
        <rFont val="Times New Roman"/>
        <family val="1"/>
      </rPr>
      <t>Bihar</t>
    </r>
  </si>
  <si>
    <r>
      <rPr>
        <sz val="12"/>
        <color rgb="FF131313"/>
        <rFont val="Times New Roman"/>
        <family val="1"/>
      </rPr>
      <t>Chhattisgarh</t>
    </r>
  </si>
  <si>
    <r>
      <rPr>
        <sz val="12"/>
        <color rgb="FF131313"/>
        <rFont val="Times New Roman"/>
        <family val="1"/>
      </rPr>
      <t>Goa</t>
    </r>
  </si>
  <si>
    <r>
      <rPr>
        <sz val="12"/>
        <color rgb="FF131313"/>
        <rFont val="Times New Roman"/>
        <family val="1"/>
      </rPr>
      <t>Gujarat</t>
    </r>
  </si>
  <si>
    <r>
      <rPr>
        <sz val="12"/>
        <color rgb="FF131313"/>
        <rFont val="Times New Roman"/>
        <family val="1"/>
      </rPr>
      <t>Haryana</t>
    </r>
  </si>
  <si>
    <r>
      <rPr>
        <sz val="12"/>
        <color rgb="FF131313"/>
        <rFont val="Times New Roman"/>
        <family val="1"/>
      </rPr>
      <t>Himachal Pradesh</t>
    </r>
  </si>
  <si>
    <r>
      <rPr>
        <sz val="12"/>
        <color rgb="FF131313"/>
        <rFont val="Times New Roman"/>
        <family val="1"/>
      </rPr>
      <t>Jharkhand</t>
    </r>
  </si>
  <si>
    <r>
      <rPr>
        <sz val="12"/>
        <color rgb="FF131313"/>
        <rFont val="Times New Roman"/>
        <family val="1"/>
      </rPr>
      <t>Karnataka</t>
    </r>
  </si>
  <si>
    <r>
      <rPr>
        <sz val="12"/>
        <color rgb="FF131313"/>
        <rFont val="Times New Roman"/>
        <family val="1"/>
      </rPr>
      <t>Kerala</t>
    </r>
  </si>
  <si>
    <r>
      <rPr>
        <sz val="12"/>
        <color rgb="FF131313"/>
        <rFont val="Times New Roman"/>
        <family val="1"/>
      </rPr>
      <t>Madhya Pradesh</t>
    </r>
  </si>
  <si>
    <r>
      <rPr>
        <sz val="12"/>
        <color rgb="FF131313"/>
        <rFont val="Times New Roman"/>
        <family val="1"/>
      </rPr>
      <t>Maharashtra</t>
    </r>
  </si>
  <si>
    <r>
      <rPr>
        <sz val="12"/>
        <color rgb="FF131313"/>
        <rFont val="Times New Roman"/>
        <family val="1"/>
      </rPr>
      <t>Manipur</t>
    </r>
  </si>
  <si>
    <r>
      <rPr>
        <sz val="12"/>
        <color rgb="FF131313"/>
        <rFont val="Times New Roman"/>
        <family val="1"/>
      </rPr>
      <t>Meghalaya</t>
    </r>
  </si>
  <si>
    <r>
      <rPr>
        <sz val="12"/>
        <color rgb="FF131313"/>
        <rFont val="Times New Roman"/>
        <family val="1"/>
      </rPr>
      <t>Mizoram</t>
    </r>
  </si>
  <si>
    <r>
      <rPr>
        <sz val="12"/>
        <color rgb="FF131313"/>
        <rFont val="Times New Roman"/>
        <family val="1"/>
      </rPr>
      <t>Nagaland</t>
    </r>
  </si>
  <si>
    <r>
      <rPr>
        <sz val="12"/>
        <color rgb="FF131313"/>
        <rFont val="Times New Roman"/>
        <family val="1"/>
      </rPr>
      <t>Odisha</t>
    </r>
  </si>
  <si>
    <r>
      <rPr>
        <sz val="12"/>
        <color rgb="FF131313"/>
        <rFont val="Times New Roman"/>
        <family val="1"/>
      </rPr>
      <t>Punjab</t>
    </r>
  </si>
  <si>
    <r>
      <rPr>
        <sz val="12"/>
        <color rgb="FF131313"/>
        <rFont val="Times New Roman"/>
        <family val="1"/>
      </rPr>
      <t>Rajasthan</t>
    </r>
  </si>
  <si>
    <r>
      <rPr>
        <sz val="12"/>
        <color rgb="FF131313"/>
        <rFont val="Times New Roman"/>
        <family val="1"/>
      </rPr>
      <t>Sikkim</t>
    </r>
  </si>
  <si>
    <r>
      <rPr>
        <sz val="12"/>
        <color rgb="FF131313"/>
        <rFont val="Times New Roman"/>
        <family val="1"/>
      </rPr>
      <t>Tamil Nadu</t>
    </r>
  </si>
  <si>
    <r>
      <rPr>
        <sz val="12"/>
        <color rgb="FF131313"/>
        <rFont val="Times New Roman"/>
        <family val="1"/>
      </rPr>
      <t>Tripura</t>
    </r>
  </si>
  <si>
    <r>
      <rPr>
        <sz val="12"/>
        <color rgb="FF131313"/>
        <rFont val="Times New Roman"/>
        <family val="1"/>
      </rPr>
      <t>Uttarakhand</t>
    </r>
  </si>
  <si>
    <r>
      <rPr>
        <sz val="12"/>
        <color rgb="FF131313"/>
        <rFont val="Times New Roman"/>
        <family val="1"/>
      </rPr>
      <t>West Bengal</t>
    </r>
  </si>
  <si>
    <t xml:space="preserve">Female
</t>
  </si>
  <si>
    <t>total</t>
  </si>
  <si>
    <t>female</t>
  </si>
  <si>
    <t>cases</t>
  </si>
  <si>
    <r>
      <rPr>
        <i/>
        <sz val="12"/>
        <color rgb="FF131313"/>
        <rFont val="Times New Roman"/>
        <family val="1"/>
      </rPr>
      <t>5I</t>
    </r>
  </si>
  <si>
    <t>2018 (P)</t>
  </si>
  <si>
    <t>death</t>
  </si>
  <si>
    <t xml:space="preserve">Himachal
Pradesh </t>
  </si>
  <si>
    <t>Andhra  Pradesh</t>
  </si>
  <si>
    <t>Himachal Pradesh</t>
  </si>
  <si>
    <t>Madhya Pradesh</t>
  </si>
  <si>
    <t>3212d9</t>
  </si>
  <si>
    <t>l5</t>
  </si>
  <si>
    <t>2l09d3</t>
  </si>
  <si>
    <t>3065d5</t>
  </si>
  <si>
    <t>183d31</t>
  </si>
  <si>
    <t>State</t>
  </si>
  <si>
    <t>Malaria</t>
  </si>
  <si>
    <t>Rural Population (%)</t>
  </si>
  <si>
    <t>Urban Population (%)</t>
  </si>
  <si>
    <t>Total Beds in Govt. Hospital</t>
  </si>
  <si>
    <t>Andhra Pradesh</t>
  </si>
  <si>
    <t>Arunachal Pradesh</t>
  </si>
  <si>
    <t>Chattisgarh</t>
  </si>
  <si>
    <t>Kerela</t>
  </si>
  <si>
    <t>Tamil Naidu</t>
  </si>
  <si>
    <t>Uttarkhand</t>
  </si>
  <si>
    <t>Min</t>
  </si>
  <si>
    <t>Range</t>
  </si>
  <si>
    <t>NV_WBD</t>
  </si>
  <si>
    <t xml:space="preserve">NV_Road Density </t>
  </si>
  <si>
    <t>Q1</t>
  </si>
  <si>
    <t>Q2</t>
  </si>
  <si>
    <t>Q3</t>
  </si>
  <si>
    <t>IQR</t>
  </si>
  <si>
    <t>Q1-1.5IQR</t>
  </si>
  <si>
    <t>Q3+1.5IQR</t>
  </si>
  <si>
    <t>VI</t>
  </si>
  <si>
    <t>Ranking</t>
  </si>
  <si>
    <t xml:space="preserve"> Total Govt. Hospitals </t>
  </si>
  <si>
    <t xml:space="preserve"> NV_VBD</t>
  </si>
  <si>
    <t>NV_Respiratory Infection</t>
  </si>
  <si>
    <t xml:space="preserve">NV_% of Vulnerable population </t>
  </si>
  <si>
    <t>NV_Human resource in health sector per '000 population</t>
  </si>
  <si>
    <t>NV_Health infrastructure (Sub-centres, PHCs, CHCs) per '000 population</t>
  </si>
  <si>
    <t>NV_Per Capita NSDP</t>
  </si>
  <si>
    <t>Max</t>
  </si>
  <si>
    <t xml:space="preserve"> weighted_VBD</t>
  </si>
  <si>
    <t>weighted_WBD</t>
  </si>
  <si>
    <t>Weighted_Respiratory Infection</t>
  </si>
  <si>
    <t xml:space="preserve">weighted_% of Vulnerable population </t>
  </si>
  <si>
    <t>weighted_Human resource in health sector per '000 population</t>
  </si>
  <si>
    <t>weighted_Health infrastructure (Sub-centres, PHCs, CHCs) per '000 population</t>
  </si>
  <si>
    <t>weighted_Per Capita NSDP</t>
  </si>
  <si>
    <t xml:space="preserve">weighted_Road Density </t>
  </si>
  <si>
    <t>VI_equal weight</t>
  </si>
  <si>
    <t>Rank_ equal weight</t>
  </si>
  <si>
    <t>Population  2011</t>
  </si>
  <si>
    <t>Population 2018</t>
  </si>
  <si>
    <t xml:space="preserve"> Chikungunya</t>
  </si>
  <si>
    <t xml:space="preserve">Dengue </t>
  </si>
  <si>
    <r>
      <t>Geographical Area [km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</si>
</sst>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41F1F"/>
      <name val="Times New Roman"/>
      <family val="1"/>
    </font>
    <font>
      <sz val="12"/>
      <color rgb="FF131313"/>
      <name val="Times New Roman"/>
      <family val="1"/>
    </font>
    <font>
      <sz val="12"/>
      <name val="Times New Roman"/>
      <family val="1"/>
    </font>
    <font>
      <sz val="12"/>
      <color rgb="FF241F1F"/>
      <name val="Times New Roman"/>
      <family val="1"/>
    </font>
    <font>
      <i/>
      <sz val="12"/>
      <color rgb="FF131313"/>
      <name val="Times New Roman"/>
      <family val="1"/>
    </font>
    <font>
      <b/>
      <sz val="12"/>
      <color theme="1"/>
      <name val="Times New Roman"/>
      <family val="1"/>
    </font>
    <font>
      <i/>
      <sz val="12"/>
      <name val="Times New Roman"/>
      <family val="1"/>
    </font>
    <font>
      <sz val="9.5"/>
      <color rgb="FF131313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5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0" fillId="12" borderId="0" xfId="0" applyFill="1"/>
    <xf numFmtId="0" fontId="0" fillId="0" borderId="0" xfId="0" applyAlignment="1">
      <alignment wrapText="1"/>
    </xf>
    <xf numFmtId="0" fontId="2" fillId="0" borderId="0" xfId="0" applyFont="1" applyBorder="1"/>
    <xf numFmtId="0" fontId="2" fillId="12" borderId="0" xfId="0" applyFont="1" applyFill="1" applyBorder="1"/>
    <xf numFmtId="0" fontId="2" fillId="4" borderId="0" xfId="0" applyFont="1" applyFill="1" applyBorder="1"/>
    <xf numFmtId="0" fontId="2" fillId="7" borderId="0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1" fontId="4" fillId="4" borderId="0" xfId="0" applyNumberFormat="1" applyFont="1" applyFill="1" applyBorder="1" applyAlignment="1">
      <alignment vertical="top" shrinkToFit="1"/>
    </xf>
    <xf numFmtId="0" fontId="6" fillId="7" borderId="0" xfId="0" applyFont="1" applyFill="1" applyBorder="1" applyAlignment="1">
      <alignment vertical="center" wrapText="1"/>
    </xf>
    <xf numFmtId="0" fontId="8" fillId="0" borderId="0" xfId="0" applyFont="1" applyBorder="1"/>
    <xf numFmtId="0" fontId="8" fillId="11" borderId="0" xfId="0" applyFont="1" applyFill="1" applyBorder="1"/>
    <xf numFmtId="0" fontId="8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/>
    </xf>
    <xf numFmtId="0" fontId="8" fillId="6" borderId="0" xfId="0" applyFont="1" applyFill="1" applyBorder="1" applyAlignment="1">
      <alignment horizontal="center" vertical="top"/>
    </xf>
    <xf numFmtId="0" fontId="8" fillId="12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right" vertical="top" indent="3" shrinkToFit="1"/>
    </xf>
    <xf numFmtId="1" fontId="4" fillId="2" borderId="0" xfId="0" applyNumberFormat="1" applyFont="1" applyFill="1" applyBorder="1" applyAlignment="1">
      <alignment horizontal="right" vertical="top" indent="2" shrinkToFit="1"/>
    </xf>
    <xf numFmtId="1" fontId="4" fillId="2" borderId="0" xfId="0" applyNumberFormat="1" applyFont="1" applyFill="1" applyBorder="1" applyAlignment="1">
      <alignment horizontal="right" vertical="top" indent="4" shrinkToFit="1"/>
    </xf>
    <xf numFmtId="1" fontId="4" fillId="2" borderId="0" xfId="0" applyNumberFormat="1" applyFont="1" applyFill="1" applyBorder="1" applyAlignment="1">
      <alignment horizontal="right" vertical="top" indent="1" shrinkToFit="1"/>
    </xf>
    <xf numFmtId="1" fontId="4" fillId="2" borderId="0" xfId="0" applyNumberFormat="1" applyFont="1" applyFill="1" applyBorder="1" applyAlignment="1">
      <alignment horizontal="right" vertical="top" shrinkToFit="1"/>
    </xf>
    <xf numFmtId="1" fontId="4" fillId="2" borderId="0" xfId="0" applyNumberFormat="1" applyFont="1" applyFill="1" applyBorder="1" applyAlignment="1">
      <alignment vertical="top" shrinkToFit="1"/>
    </xf>
    <xf numFmtId="1" fontId="4" fillId="6" borderId="0" xfId="0" applyNumberFormat="1" applyFont="1" applyFill="1" applyBorder="1" applyAlignment="1">
      <alignment horizontal="right" vertical="top" indent="4" shrinkToFit="1"/>
    </xf>
    <xf numFmtId="0" fontId="2" fillId="11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11" borderId="0" xfId="0" applyFont="1" applyFill="1"/>
    <xf numFmtId="1" fontId="4" fillId="11" borderId="0" xfId="0" applyNumberFormat="1" applyFont="1" applyFill="1" applyBorder="1" applyAlignment="1">
      <alignment horizontal="right" vertical="top" indent="4" shrinkToFit="1"/>
    </xf>
    <xf numFmtId="1" fontId="4" fillId="11" borderId="0" xfId="0" applyNumberFormat="1" applyFont="1" applyFill="1" applyBorder="1" applyAlignment="1">
      <alignment vertical="top" shrinkToFit="1"/>
    </xf>
    <xf numFmtId="0" fontId="2" fillId="7" borderId="0" xfId="0" applyFont="1" applyFill="1"/>
    <xf numFmtId="1" fontId="4" fillId="7" borderId="0" xfId="0" applyNumberFormat="1" applyFont="1" applyFill="1" applyBorder="1" applyAlignment="1">
      <alignment horizontal="right" vertical="top" indent="3" shrinkToFit="1"/>
    </xf>
    <xf numFmtId="1" fontId="4" fillId="7" borderId="0" xfId="0" applyNumberFormat="1" applyFont="1" applyFill="1" applyBorder="1" applyAlignment="1">
      <alignment horizontal="right" vertical="top" indent="2" shrinkToFit="1"/>
    </xf>
    <xf numFmtId="1" fontId="4" fillId="7" borderId="0" xfId="0" applyNumberFormat="1" applyFont="1" applyFill="1" applyBorder="1" applyAlignment="1">
      <alignment horizontal="right" vertical="top" indent="4" shrinkToFit="1"/>
    </xf>
    <xf numFmtId="1" fontId="4" fillId="7" borderId="0" xfId="0" applyNumberFormat="1" applyFont="1" applyFill="1" applyBorder="1" applyAlignment="1">
      <alignment vertical="top" shrinkToFit="1"/>
    </xf>
    <xf numFmtId="1" fontId="4" fillId="4" borderId="0" xfId="0" applyNumberFormat="1" applyFont="1" applyFill="1" applyBorder="1" applyAlignment="1">
      <alignment horizontal="right" vertical="top" indent="3" shrinkToFit="1"/>
    </xf>
    <xf numFmtId="0" fontId="2" fillId="5" borderId="0" xfId="0" applyFont="1" applyFill="1"/>
    <xf numFmtId="0" fontId="5" fillId="5" borderId="0" xfId="0" applyFont="1" applyFill="1" applyBorder="1" applyAlignment="1">
      <alignment horizontal="right" vertical="top" wrapText="1" indent="2"/>
    </xf>
    <xf numFmtId="1" fontId="4" fillId="5" borderId="0" xfId="0" applyNumberFormat="1" applyFont="1" applyFill="1" applyBorder="1" applyAlignment="1">
      <alignment horizontal="left" vertical="top" indent="3" shrinkToFit="1"/>
    </xf>
    <xf numFmtId="1" fontId="4" fillId="5" borderId="0" xfId="0" applyNumberFormat="1" applyFont="1" applyFill="1" applyBorder="1" applyAlignment="1">
      <alignment vertical="top" shrinkToFit="1"/>
    </xf>
    <xf numFmtId="1" fontId="4" fillId="5" borderId="0" xfId="0" applyNumberFormat="1" applyFont="1" applyFill="1" applyBorder="1" applyAlignment="1">
      <alignment horizontal="center" vertical="top" shrinkToFit="1"/>
    </xf>
    <xf numFmtId="0" fontId="2" fillId="5" borderId="0" xfId="0" applyFont="1" applyFill="1" applyBorder="1" applyAlignment="1">
      <alignment horizontal="right" vertical="top" wrapText="1" indent="2"/>
    </xf>
    <xf numFmtId="1" fontId="7" fillId="5" borderId="0" xfId="0" applyNumberFormat="1" applyFont="1" applyFill="1" applyBorder="1" applyAlignment="1">
      <alignment vertical="top" shrinkToFit="1"/>
    </xf>
    <xf numFmtId="0" fontId="4" fillId="5" borderId="0" xfId="0" applyFont="1" applyFill="1" applyBorder="1" applyAlignment="1">
      <alignment horizontal="right" vertical="top" wrapText="1" indent="2"/>
    </xf>
    <xf numFmtId="1" fontId="4" fillId="5" borderId="0" xfId="0" applyNumberFormat="1" applyFont="1" applyFill="1" applyBorder="1" applyAlignment="1">
      <alignment horizontal="right" vertical="top" indent="3" shrinkToFit="1"/>
    </xf>
    <xf numFmtId="1" fontId="4" fillId="11" borderId="0" xfId="0" applyNumberFormat="1" applyFont="1" applyFill="1" applyBorder="1" applyAlignment="1">
      <alignment horizontal="right" vertical="top" shrinkToFit="1"/>
    </xf>
    <xf numFmtId="1" fontId="4" fillId="11" borderId="0" xfId="0" applyNumberFormat="1" applyFont="1" applyFill="1" applyBorder="1" applyAlignment="1">
      <alignment horizontal="right" vertical="top" indent="1" shrinkToFit="1"/>
    </xf>
    <xf numFmtId="0" fontId="2" fillId="13" borderId="0" xfId="0" applyFont="1" applyFill="1"/>
    <xf numFmtId="0" fontId="2" fillId="13" borderId="0" xfId="0" applyFont="1" applyFill="1" applyBorder="1"/>
    <xf numFmtId="0" fontId="2" fillId="8" borderId="0" xfId="0" applyFont="1" applyFill="1"/>
    <xf numFmtId="0" fontId="2" fillId="8" borderId="0" xfId="0" applyFont="1" applyFill="1" applyBorder="1"/>
    <xf numFmtId="0" fontId="6" fillId="5" borderId="0" xfId="0" applyFont="1" applyFill="1" applyBorder="1" applyAlignment="1">
      <alignment vertical="center" wrapText="1"/>
    </xf>
    <xf numFmtId="0" fontId="8" fillId="0" borderId="0" xfId="0" applyFont="1" applyAlignment="1">
      <alignment horizontal="left"/>
    </xf>
    <xf numFmtId="0" fontId="8" fillId="7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8" fillId="13" borderId="0" xfId="0" applyFont="1" applyFill="1" applyAlignment="1">
      <alignment horizontal="left"/>
    </xf>
    <xf numFmtId="0" fontId="0" fillId="13" borderId="0" xfId="0" applyFill="1"/>
    <xf numFmtId="0" fontId="1" fillId="0" borderId="0" xfId="0" applyFont="1" applyAlignment="1">
      <alignment horizontal="left"/>
    </xf>
    <xf numFmtId="0" fontId="1" fillId="13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right" vertical="top" indent="2" shrinkToFit="1"/>
    </xf>
    <xf numFmtId="1" fontId="4" fillId="4" borderId="0" xfId="0" applyNumberFormat="1" applyFont="1" applyFill="1" applyBorder="1" applyAlignment="1">
      <alignment horizontal="right" vertical="top" indent="4" shrinkToFit="1"/>
    </xf>
    <xf numFmtId="1" fontId="4" fillId="4" borderId="0" xfId="0" applyNumberFormat="1" applyFont="1" applyFill="1" applyBorder="1" applyAlignment="1">
      <alignment horizontal="right" vertical="top" indent="1" shrinkToFit="1"/>
    </xf>
    <xf numFmtId="1" fontId="4" fillId="4" borderId="0" xfId="0" applyNumberFormat="1" applyFont="1" applyFill="1" applyBorder="1" applyAlignment="1">
      <alignment horizontal="right" vertical="top" shrinkToFit="1"/>
    </xf>
    <xf numFmtId="0" fontId="9" fillId="4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top"/>
    </xf>
    <xf numFmtId="0" fontId="3" fillId="7" borderId="0" xfId="0" applyFont="1" applyFill="1" applyBorder="1" applyAlignment="1">
      <alignment horizontal="center" vertical="center" wrapText="1"/>
    </xf>
    <xf numFmtId="0" fontId="8" fillId="12" borderId="0" xfId="0" applyFont="1" applyFill="1" applyBorder="1" applyAlignment="1">
      <alignment horizontal="center" vertical="top" wrapText="1"/>
    </xf>
    <xf numFmtId="1" fontId="10" fillId="12" borderId="0" xfId="0" applyNumberFormat="1" applyFont="1" applyFill="1" applyBorder="1" applyAlignment="1">
      <alignment horizontal="right" vertical="top" indent="2" shrinkToFit="1"/>
    </xf>
    <xf numFmtId="1" fontId="10" fillId="12" borderId="0" xfId="0" applyNumberFormat="1" applyFont="1" applyFill="1" applyBorder="1" applyAlignment="1">
      <alignment horizontal="right" vertical="top" indent="1" shrinkToFit="1"/>
    </xf>
    <xf numFmtId="1" fontId="10" fillId="12" borderId="0" xfId="0" applyNumberFormat="1" applyFont="1" applyFill="1" applyBorder="1" applyAlignment="1">
      <alignment vertical="top" shrinkToFit="1"/>
    </xf>
    <xf numFmtId="0" fontId="0" fillId="14" borderId="0" xfId="0" applyFill="1"/>
    <xf numFmtId="0" fontId="12" fillId="0" borderId="0" xfId="0" applyFont="1" applyAlignment="1">
      <alignment horizontal="left"/>
    </xf>
    <xf numFmtId="0" fontId="12" fillId="14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1" fillId="0" borderId="0" xfId="0" applyFont="1"/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11" fillId="12" borderId="0" xfId="0" applyFont="1" applyFill="1"/>
    <xf numFmtId="0" fontId="11" fillId="12" borderId="2" xfId="0" applyFont="1" applyFill="1" applyBorder="1" applyAlignment="1">
      <alignment wrapText="1"/>
    </xf>
    <xf numFmtId="2" fontId="0" fillId="0" borderId="0" xfId="0" applyNumberFormat="1"/>
    <xf numFmtId="0" fontId="15" fillId="0" borderId="0" xfId="0" applyFont="1" applyFill="1" applyAlignment="1">
      <alignment horizontal="right"/>
    </xf>
    <xf numFmtId="0" fontId="16" fillId="0" borderId="0" xfId="0" applyFont="1" applyFill="1" applyAlignment="1">
      <alignment horizontal="right"/>
    </xf>
    <xf numFmtId="1" fontId="16" fillId="0" borderId="0" xfId="0" applyNumberFormat="1" applyFont="1" applyFill="1" applyAlignment="1">
      <alignment horizontal="right"/>
    </xf>
    <xf numFmtId="2" fontId="17" fillId="0" borderId="0" xfId="0" applyNumberFormat="1" applyFont="1" applyFill="1" applyAlignment="1">
      <alignment horizontal="right"/>
    </xf>
    <xf numFmtId="0" fontId="16" fillId="8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" fillId="1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2" fontId="0" fillId="0" borderId="0" xfId="0" applyNumberFormat="1" applyAlignment="1"/>
    <xf numFmtId="0" fontId="0" fillId="0" borderId="0" xfId="0" applyAlignment="1"/>
    <xf numFmtId="2" fontId="0" fillId="3" borderId="0" xfId="0" applyNumberFormat="1" applyFill="1" applyAlignment="1"/>
    <xf numFmtId="0" fontId="0" fillId="3" borderId="0" xfId="0" applyFill="1" applyAlignment="1"/>
    <xf numFmtId="0" fontId="18" fillId="0" borderId="0" xfId="0" applyFont="1" applyFill="1" applyAlignment="1">
      <alignment horizontal="center" vertical="center" wrapText="1"/>
    </xf>
    <xf numFmtId="0" fontId="11" fillId="4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51083</xdr:rowOff>
    </xdr:from>
    <xdr:ext cx="51819" cy="85335"/>
    <xdr:pic>
      <xdr:nvPicPr>
        <xdr:cNvPr id="2" name="image32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0" y="1632233"/>
          <a:ext cx="51819" cy="853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1"/>
  <sheetViews>
    <sheetView zoomScale="85" zoomScaleNormal="85" workbookViewId="0">
      <pane xSplit="1" topLeftCell="B1" activePane="topRight" state="frozen"/>
      <selection pane="topRight" activeCell="D18" sqref="D18"/>
    </sheetView>
  </sheetViews>
  <sheetFormatPr baseColWidth="10" defaultColWidth="14.5" defaultRowHeight="14" x14ac:dyDescent="0.2"/>
  <cols>
    <col min="1" max="1" width="22" style="120" customWidth="1"/>
    <col min="2" max="2" width="24.33203125" style="120" customWidth="1"/>
    <col min="3" max="3" width="19.5" style="120" customWidth="1"/>
    <col min="4" max="4" width="22.83203125" style="120" customWidth="1"/>
    <col min="5" max="5" width="26.6640625" style="120" customWidth="1"/>
    <col min="6" max="6" width="25.33203125" style="120" customWidth="1"/>
    <col min="7" max="8" width="15.33203125" style="120" customWidth="1"/>
    <col min="9" max="16384" width="14.5" style="120"/>
  </cols>
  <sheetData>
    <row r="1" spans="1:8" s="119" customFormat="1" ht="71.25" customHeight="1" x14ac:dyDescent="0.2">
      <c r="A1" s="131" t="s">
        <v>123</v>
      </c>
      <c r="B1" s="131" t="s">
        <v>164</v>
      </c>
      <c r="C1" s="131" t="s">
        <v>165</v>
      </c>
      <c r="D1" s="131" t="s">
        <v>125</v>
      </c>
      <c r="E1" s="131" t="s">
        <v>126</v>
      </c>
      <c r="F1" s="131" t="s">
        <v>168</v>
      </c>
      <c r="G1" s="131" t="s">
        <v>146</v>
      </c>
      <c r="H1" s="131" t="s">
        <v>127</v>
      </c>
    </row>
    <row r="2" spans="1:8" ht="13.5" customHeight="1" x14ac:dyDescent="0.2">
      <c r="A2" s="120" t="s">
        <v>128</v>
      </c>
      <c r="B2" s="121">
        <v>49379910</v>
      </c>
      <c r="C2" s="120">
        <v>52020780</v>
      </c>
      <c r="D2" s="120">
        <v>70.53</v>
      </c>
      <c r="E2" s="120">
        <f t="shared" ref="E2:E30" si="0">100-D2</f>
        <v>29.47</v>
      </c>
      <c r="F2" s="122">
        <v>162970</v>
      </c>
      <c r="G2" s="120">
        <v>258</v>
      </c>
      <c r="H2" s="120">
        <v>23138</v>
      </c>
    </row>
    <row r="3" spans="1:8" ht="13.5" customHeight="1" x14ac:dyDescent="0.2">
      <c r="A3" s="120" t="s">
        <v>129</v>
      </c>
      <c r="B3" s="121">
        <v>1383727</v>
      </c>
      <c r="C3" s="120">
        <v>1341000</v>
      </c>
      <c r="D3" s="120">
        <v>77.06</v>
      </c>
      <c r="E3" s="120">
        <f t="shared" si="0"/>
        <v>22.939999999999998</v>
      </c>
      <c r="F3" s="122">
        <v>83743</v>
      </c>
      <c r="G3" s="120">
        <v>218</v>
      </c>
      <c r="H3" s="120">
        <v>2404</v>
      </c>
    </row>
    <row r="4" spans="1:8" ht="13.5" customHeight="1" x14ac:dyDescent="0.2">
      <c r="A4" s="120" t="s">
        <v>0</v>
      </c>
      <c r="B4" s="121">
        <v>31205576</v>
      </c>
      <c r="C4" s="120">
        <v>33166000</v>
      </c>
      <c r="D4" s="120">
        <v>85.9</v>
      </c>
      <c r="E4" s="120">
        <f t="shared" si="0"/>
        <v>14.099999999999994</v>
      </c>
      <c r="F4" s="122">
        <v>78438</v>
      </c>
      <c r="G4" s="120">
        <v>1226</v>
      </c>
      <c r="H4" s="120">
        <v>17142</v>
      </c>
    </row>
    <row r="5" spans="1:8" ht="13.5" customHeight="1" x14ac:dyDescent="0.2">
      <c r="A5" s="120" t="s">
        <v>1</v>
      </c>
      <c r="B5" s="121">
        <v>104099452</v>
      </c>
      <c r="C5" s="120">
        <v>106192000</v>
      </c>
      <c r="D5" s="120">
        <v>88.71</v>
      </c>
      <c r="E5" s="120">
        <f t="shared" si="0"/>
        <v>11.290000000000006</v>
      </c>
      <c r="F5" s="122">
        <v>94163</v>
      </c>
      <c r="G5" s="120">
        <v>1045</v>
      </c>
      <c r="H5" s="120">
        <v>11664</v>
      </c>
    </row>
    <row r="6" spans="1:8" ht="13.5" customHeight="1" x14ac:dyDescent="0.2">
      <c r="A6" s="120" t="s">
        <v>130</v>
      </c>
      <c r="B6" s="121">
        <v>25545198</v>
      </c>
      <c r="C6" s="120">
        <v>26488000</v>
      </c>
      <c r="D6" s="120">
        <v>76.760000000000005</v>
      </c>
      <c r="E6" s="120">
        <f t="shared" si="0"/>
        <v>23.239999999999995</v>
      </c>
      <c r="F6" s="122">
        <v>135192</v>
      </c>
      <c r="G6" s="120">
        <v>214</v>
      </c>
      <c r="H6" s="120">
        <v>9412</v>
      </c>
    </row>
    <row r="7" spans="1:8" ht="13.5" customHeight="1" x14ac:dyDescent="0.2">
      <c r="A7" s="120" t="s">
        <v>3</v>
      </c>
      <c r="B7" s="121">
        <v>1458545</v>
      </c>
      <c r="C7" s="120">
        <v>1564349</v>
      </c>
      <c r="D7" s="120">
        <v>37.83</v>
      </c>
      <c r="E7" s="120">
        <f t="shared" si="0"/>
        <v>62.17</v>
      </c>
      <c r="F7" s="122">
        <v>3702</v>
      </c>
      <c r="G7" s="120">
        <v>43</v>
      </c>
      <c r="H7" s="120">
        <v>3012</v>
      </c>
    </row>
    <row r="8" spans="1:8" ht="13.5" customHeight="1" x14ac:dyDescent="0.2">
      <c r="A8" s="120" t="s">
        <v>4</v>
      </c>
      <c r="B8" s="121">
        <v>60439692</v>
      </c>
      <c r="C8" s="120">
        <v>64222000</v>
      </c>
      <c r="D8" s="120">
        <v>57.4</v>
      </c>
      <c r="E8" s="120">
        <f t="shared" si="0"/>
        <v>42.6</v>
      </c>
      <c r="F8" s="122">
        <v>196244</v>
      </c>
      <c r="G8" s="120">
        <v>438</v>
      </c>
      <c r="H8" s="120">
        <v>20172</v>
      </c>
    </row>
    <row r="9" spans="1:8" ht="13.5" customHeight="1" x14ac:dyDescent="0.2">
      <c r="A9" s="120" t="s">
        <v>5</v>
      </c>
      <c r="B9" s="121">
        <v>25351462</v>
      </c>
      <c r="C9" s="120">
        <v>28253000</v>
      </c>
      <c r="D9" s="120">
        <v>65.12</v>
      </c>
      <c r="E9" s="120">
        <f t="shared" si="0"/>
        <v>34.879999999999995</v>
      </c>
      <c r="F9" s="122">
        <v>44212</v>
      </c>
      <c r="G9" s="120">
        <v>668</v>
      </c>
      <c r="H9" s="120">
        <v>11240</v>
      </c>
    </row>
    <row r="10" spans="1:8" ht="13.5" customHeight="1" x14ac:dyDescent="0.2">
      <c r="A10" s="120" t="s">
        <v>116</v>
      </c>
      <c r="B10" s="121">
        <v>6864602</v>
      </c>
      <c r="C10" s="120">
        <v>7206000</v>
      </c>
      <c r="D10" s="120">
        <v>89.97</v>
      </c>
      <c r="E10" s="120">
        <f t="shared" si="0"/>
        <v>10.030000000000001</v>
      </c>
      <c r="F10" s="122">
        <v>55673</v>
      </c>
      <c r="G10" s="120">
        <v>801</v>
      </c>
      <c r="H10" s="120">
        <v>12399</v>
      </c>
    </row>
    <row r="11" spans="1:8" ht="13.5" customHeight="1" x14ac:dyDescent="0.2">
      <c r="A11" s="120" t="s">
        <v>30</v>
      </c>
      <c r="B11" s="121">
        <v>12541302</v>
      </c>
      <c r="C11" s="120">
        <v>12665000</v>
      </c>
      <c r="D11" s="120">
        <v>72.599999999999994</v>
      </c>
      <c r="E11" s="120">
        <f t="shared" si="0"/>
        <v>27.400000000000006</v>
      </c>
      <c r="F11" s="122">
        <v>101387</v>
      </c>
      <c r="G11" s="120">
        <v>143</v>
      </c>
      <c r="H11" s="120">
        <v>7291</v>
      </c>
    </row>
    <row r="12" spans="1:8" ht="13.5" customHeight="1" x14ac:dyDescent="0.2">
      <c r="A12" s="120" t="s">
        <v>6</v>
      </c>
      <c r="B12" s="121">
        <v>32988134</v>
      </c>
      <c r="C12" s="120">
        <v>34483000</v>
      </c>
      <c r="D12" s="120">
        <v>75.95</v>
      </c>
      <c r="E12" s="120">
        <f t="shared" si="0"/>
        <v>24.049999999999997</v>
      </c>
      <c r="F12" s="122">
        <v>79716</v>
      </c>
      <c r="G12" s="120">
        <v>555</v>
      </c>
      <c r="H12" s="120">
        <v>10784</v>
      </c>
    </row>
    <row r="13" spans="1:8" ht="13.5" customHeight="1" x14ac:dyDescent="0.2">
      <c r="A13" s="120" t="s">
        <v>7</v>
      </c>
      <c r="B13" s="121">
        <v>61095297</v>
      </c>
      <c r="C13" s="120">
        <v>63435000</v>
      </c>
      <c r="D13" s="120">
        <v>61.33</v>
      </c>
      <c r="E13" s="120">
        <f t="shared" si="0"/>
        <v>38.67</v>
      </c>
      <c r="F13" s="122">
        <v>191791</v>
      </c>
      <c r="G13" s="120">
        <v>2842</v>
      </c>
      <c r="H13" s="120">
        <v>69721</v>
      </c>
    </row>
    <row r="14" spans="1:8" ht="13.5" customHeight="1" x14ac:dyDescent="0.2">
      <c r="A14" s="120" t="s">
        <v>131</v>
      </c>
      <c r="B14" s="121">
        <v>33406061</v>
      </c>
      <c r="C14" s="120">
        <v>36062000</v>
      </c>
      <c r="D14" s="120">
        <v>52.3</v>
      </c>
      <c r="E14" s="120">
        <f t="shared" si="0"/>
        <v>47.7</v>
      </c>
      <c r="F14" s="122">
        <v>38852</v>
      </c>
      <c r="G14" s="120">
        <v>1280</v>
      </c>
      <c r="H14" s="120">
        <v>38004</v>
      </c>
    </row>
    <row r="15" spans="1:8" ht="13.5" customHeight="1" x14ac:dyDescent="0.2">
      <c r="A15" s="120" t="s">
        <v>117</v>
      </c>
      <c r="B15" s="121">
        <v>72626809</v>
      </c>
      <c r="C15" s="120">
        <v>80042000</v>
      </c>
      <c r="D15" s="120">
        <v>72.37</v>
      </c>
      <c r="E15" s="120">
        <f t="shared" si="0"/>
        <v>27.629999999999995</v>
      </c>
      <c r="F15" s="122">
        <v>308252</v>
      </c>
      <c r="G15" s="120">
        <v>465</v>
      </c>
      <c r="H15" s="120">
        <v>31106</v>
      </c>
    </row>
    <row r="16" spans="1:8" ht="13.5" customHeight="1" x14ac:dyDescent="0.2">
      <c r="A16" s="120" t="s">
        <v>9</v>
      </c>
      <c r="B16" s="121">
        <v>112374333</v>
      </c>
      <c r="C16" s="120">
        <v>122926000</v>
      </c>
      <c r="D16" s="120">
        <v>54.78</v>
      </c>
      <c r="E16" s="120">
        <f t="shared" si="0"/>
        <v>45.22</v>
      </c>
      <c r="F16" s="122">
        <v>307713</v>
      </c>
      <c r="G16" s="120">
        <v>711</v>
      </c>
      <c r="H16" s="120">
        <v>51446</v>
      </c>
    </row>
    <row r="17" spans="1:8" ht="13.5" customHeight="1" x14ac:dyDescent="0.2">
      <c r="A17" s="120" t="s">
        <v>10</v>
      </c>
      <c r="B17" s="121">
        <v>2855794</v>
      </c>
      <c r="C17" s="120">
        <v>2646000</v>
      </c>
      <c r="D17" s="120">
        <v>70.790000000000006</v>
      </c>
      <c r="E17" s="120">
        <f t="shared" si="0"/>
        <v>29.209999999999994</v>
      </c>
      <c r="F17" s="122">
        <v>22327</v>
      </c>
      <c r="G17" s="120">
        <v>30</v>
      </c>
      <c r="H17" s="120">
        <v>1427</v>
      </c>
    </row>
    <row r="18" spans="1:8" ht="13.5" customHeight="1" x14ac:dyDescent="0.2">
      <c r="A18" s="120" t="s">
        <v>11</v>
      </c>
      <c r="B18" s="121">
        <v>2966889</v>
      </c>
      <c r="C18" s="120">
        <v>2832000</v>
      </c>
      <c r="D18" s="120">
        <v>79.930000000000007</v>
      </c>
      <c r="E18" s="120">
        <f t="shared" si="0"/>
        <v>20.069999999999993</v>
      </c>
      <c r="F18" s="122">
        <v>22429</v>
      </c>
      <c r="G18" s="120">
        <v>157</v>
      </c>
      <c r="H18" s="120">
        <v>4457</v>
      </c>
    </row>
    <row r="19" spans="1:8" ht="13.5" customHeight="1" x14ac:dyDescent="0.2">
      <c r="A19" s="120" t="s">
        <v>12</v>
      </c>
      <c r="B19" s="121">
        <v>1097206</v>
      </c>
      <c r="C19" s="120">
        <v>1085000</v>
      </c>
      <c r="D19" s="120">
        <v>47.89</v>
      </c>
      <c r="E19" s="120">
        <f t="shared" si="0"/>
        <v>52.11</v>
      </c>
      <c r="F19" s="122">
        <v>21081</v>
      </c>
      <c r="G19" s="120">
        <v>90</v>
      </c>
      <c r="H19" s="120">
        <v>1997</v>
      </c>
    </row>
    <row r="20" spans="1:8" ht="13.5" customHeight="1" x14ac:dyDescent="0.2">
      <c r="A20" s="120" t="s">
        <v>13</v>
      </c>
      <c r="B20" s="121">
        <v>1978502</v>
      </c>
      <c r="C20" s="120">
        <v>2430000</v>
      </c>
      <c r="D20" s="120">
        <v>71.14</v>
      </c>
      <c r="E20" s="120">
        <f t="shared" si="0"/>
        <v>28.86</v>
      </c>
      <c r="F20" s="122">
        <v>16579</v>
      </c>
      <c r="G20" s="120">
        <v>36</v>
      </c>
      <c r="H20" s="120">
        <v>1880</v>
      </c>
    </row>
    <row r="21" spans="1:8" ht="13.5" customHeight="1" x14ac:dyDescent="0.2">
      <c r="A21" s="120" t="s">
        <v>14</v>
      </c>
      <c r="B21" s="121">
        <v>41974218</v>
      </c>
      <c r="C21" s="120">
        <v>43132000</v>
      </c>
      <c r="D21" s="120">
        <v>83.31</v>
      </c>
      <c r="E21" s="120">
        <f t="shared" si="0"/>
        <v>16.689999999999998</v>
      </c>
      <c r="F21" s="122">
        <v>155707</v>
      </c>
      <c r="G21" s="120">
        <v>1806</v>
      </c>
      <c r="H21" s="120">
        <v>18519</v>
      </c>
    </row>
    <row r="22" spans="1:8" ht="13.5" customHeight="1" x14ac:dyDescent="0.2">
      <c r="A22" s="120" t="s">
        <v>15</v>
      </c>
      <c r="B22" s="121">
        <v>27743338</v>
      </c>
      <c r="C22" s="120">
        <v>29625000</v>
      </c>
      <c r="D22" s="120">
        <v>62.52</v>
      </c>
      <c r="E22" s="120">
        <f t="shared" si="0"/>
        <v>37.479999999999997</v>
      </c>
      <c r="F22" s="122">
        <v>50362</v>
      </c>
      <c r="G22" s="120">
        <v>682</v>
      </c>
      <c r="H22" s="120">
        <v>17933</v>
      </c>
    </row>
    <row r="23" spans="1:8" ht="13.5" customHeight="1" x14ac:dyDescent="0.2">
      <c r="A23" s="120" t="s">
        <v>16</v>
      </c>
      <c r="B23" s="121">
        <v>68548437</v>
      </c>
      <c r="C23" s="120">
        <v>74884000</v>
      </c>
      <c r="D23" s="120">
        <v>75.13</v>
      </c>
      <c r="E23" s="120">
        <f t="shared" si="0"/>
        <v>24.870000000000005</v>
      </c>
      <c r="F23" s="122">
        <v>342239</v>
      </c>
      <c r="G23" s="120">
        <v>2850</v>
      </c>
      <c r="H23" s="120">
        <v>47054</v>
      </c>
    </row>
    <row r="24" spans="1:8" ht="13.5" customHeight="1" x14ac:dyDescent="0.2">
      <c r="A24" s="120" t="s">
        <v>17</v>
      </c>
      <c r="B24" s="121">
        <v>610577</v>
      </c>
      <c r="C24" s="120">
        <v>660000</v>
      </c>
      <c r="D24" s="120">
        <v>74.849999999999994</v>
      </c>
      <c r="E24" s="120">
        <f t="shared" si="0"/>
        <v>25.150000000000006</v>
      </c>
      <c r="F24" s="122">
        <v>7096</v>
      </c>
      <c r="G24" s="120">
        <v>33</v>
      </c>
      <c r="H24" s="120">
        <v>1560</v>
      </c>
    </row>
    <row r="25" spans="1:8" ht="13.5" customHeight="1" x14ac:dyDescent="0.2">
      <c r="A25" s="120" t="s">
        <v>132</v>
      </c>
      <c r="B25" s="121">
        <v>72147030</v>
      </c>
      <c r="C25" s="120">
        <v>70047000</v>
      </c>
      <c r="D25" s="120">
        <v>51.6</v>
      </c>
      <c r="E25" s="120">
        <f t="shared" si="0"/>
        <v>48.4</v>
      </c>
      <c r="F25" s="122">
        <v>130060</v>
      </c>
      <c r="G25" s="120">
        <v>1217</v>
      </c>
      <c r="H25" s="120">
        <v>77532</v>
      </c>
    </row>
    <row r="26" spans="1:8" ht="13.5" customHeight="1" x14ac:dyDescent="0.2">
      <c r="A26" s="120" t="s">
        <v>27</v>
      </c>
      <c r="B26" s="121">
        <v>35192178</v>
      </c>
      <c r="C26" s="120">
        <v>37670220</v>
      </c>
      <c r="D26" s="120">
        <v>61.12</v>
      </c>
      <c r="E26" s="120">
        <f t="shared" si="0"/>
        <v>38.880000000000003</v>
      </c>
      <c r="F26" s="122">
        <v>112077</v>
      </c>
      <c r="G26" s="120">
        <v>863</v>
      </c>
      <c r="H26" s="120">
        <v>20983</v>
      </c>
    </row>
    <row r="27" spans="1:8" ht="13.5" customHeight="1" x14ac:dyDescent="0.2">
      <c r="A27" s="120" t="s">
        <v>19</v>
      </c>
      <c r="B27" s="121">
        <v>3673917</v>
      </c>
      <c r="C27" s="120">
        <v>3906000</v>
      </c>
      <c r="D27" s="120">
        <v>73.83</v>
      </c>
      <c r="E27" s="120">
        <f t="shared" si="0"/>
        <v>26.17</v>
      </c>
      <c r="F27" s="122">
        <v>10486</v>
      </c>
      <c r="G27" s="120">
        <v>156</v>
      </c>
      <c r="H27" s="120">
        <v>4429</v>
      </c>
    </row>
    <row r="28" spans="1:8" ht="13.5" customHeight="1" x14ac:dyDescent="0.2">
      <c r="A28" s="120" t="s">
        <v>36</v>
      </c>
      <c r="B28" s="121">
        <v>199812341</v>
      </c>
      <c r="C28" s="120">
        <v>224829000</v>
      </c>
      <c r="D28" s="120">
        <v>77.73</v>
      </c>
      <c r="E28" s="120">
        <f t="shared" si="0"/>
        <v>22.269999999999996</v>
      </c>
      <c r="F28" s="122">
        <v>240928</v>
      </c>
      <c r="G28" s="120">
        <v>4635</v>
      </c>
      <c r="H28" s="120">
        <v>76260</v>
      </c>
    </row>
    <row r="29" spans="1:8" ht="13.5" customHeight="1" x14ac:dyDescent="0.2">
      <c r="A29" s="120" t="s">
        <v>133</v>
      </c>
      <c r="B29" s="121">
        <v>10086292</v>
      </c>
      <c r="C29" s="120">
        <v>10887000</v>
      </c>
      <c r="D29" s="120">
        <v>69.77</v>
      </c>
      <c r="E29" s="120">
        <f t="shared" si="0"/>
        <v>30.230000000000004</v>
      </c>
      <c r="F29" s="122">
        <v>53483</v>
      </c>
      <c r="G29" s="120">
        <v>460</v>
      </c>
      <c r="H29" s="120">
        <v>8512</v>
      </c>
    </row>
    <row r="30" spans="1:8" ht="13.5" customHeight="1" x14ac:dyDescent="0.2">
      <c r="A30" s="120" t="s">
        <v>31</v>
      </c>
      <c r="B30" s="121">
        <v>91276115</v>
      </c>
      <c r="C30" s="123">
        <v>94483000</v>
      </c>
      <c r="D30" s="120">
        <v>68.13</v>
      </c>
      <c r="E30" s="120">
        <f t="shared" si="0"/>
        <v>31.870000000000005</v>
      </c>
      <c r="F30" s="122">
        <v>88752</v>
      </c>
      <c r="G30" s="120">
        <v>1566</v>
      </c>
      <c r="H30" s="120">
        <v>78566</v>
      </c>
    </row>
    <row r="31" spans="1:8" ht="13.5" customHeight="1" x14ac:dyDescent="0.2"/>
    <row r="32" spans="1:8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XLSTAT_20200731_102804_1_HID1">
    <tabColor rgb="FF007800"/>
  </sheetPr>
  <dimension ref="A1:B29"/>
  <sheetViews>
    <sheetView workbookViewId="0"/>
  </sheetViews>
  <sheetFormatPr baseColWidth="10" defaultColWidth="9.1640625" defaultRowHeight="15" x14ac:dyDescent="0.2"/>
  <sheetData>
    <row r="1" spans="1:2" x14ac:dyDescent="0.2">
      <c r="A1">
        <v>-0.16601712081557776</v>
      </c>
      <c r="B1">
        <v>-0.74788831829540825</v>
      </c>
    </row>
    <row r="2" spans="1:2" x14ac:dyDescent="0.2">
      <c r="A2">
        <v>0.15579436489452927</v>
      </c>
      <c r="B2">
        <v>3.569668052325313</v>
      </c>
    </row>
    <row r="3" spans="1:2" x14ac:dyDescent="0.2">
      <c r="A3">
        <v>-1.8820620096715597</v>
      </c>
      <c r="B3">
        <v>-0.15487749253109481</v>
      </c>
    </row>
    <row r="4" spans="1:2" x14ac:dyDescent="0.2">
      <c r="A4">
        <v>-4.4601293186813624</v>
      </c>
      <c r="B4">
        <v>-6.7914470639836494E-2</v>
      </c>
    </row>
    <row r="5" spans="1:2" x14ac:dyDescent="0.2">
      <c r="A5">
        <v>-2.1746913015273166</v>
      </c>
      <c r="B5">
        <v>1.7492617183146957</v>
      </c>
    </row>
    <row r="6" spans="1:2" x14ac:dyDescent="0.2">
      <c r="A6">
        <v>5.4812432146808217</v>
      </c>
      <c r="B6">
        <v>-3.3406660360135119</v>
      </c>
    </row>
    <row r="7" spans="1:2" x14ac:dyDescent="0.2">
      <c r="A7">
        <v>-0.66240992552954847</v>
      </c>
      <c r="B7">
        <v>-1.4674919819538454</v>
      </c>
    </row>
    <row r="8" spans="1:2" x14ac:dyDescent="0.2">
      <c r="A8">
        <v>-0.51003274167963764</v>
      </c>
      <c r="B8">
        <v>-1.7650530052362083</v>
      </c>
    </row>
    <row r="9" spans="1:2" x14ac:dyDescent="0.2">
      <c r="A9">
        <v>3.0542811784882957</v>
      </c>
      <c r="B9">
        <v>1.3892306018384004</v>
      </c>
    </row>
    <row r="10" spans="1:2" x14ac:dyDescent="0.2">
      <c r="A10">
        <v>-2.5324664232686728E-2</v>
      </c>
      <c r="B10">
        <v>1.4453976868979737</v>
      </c>
    </row>
    <row r="11" spans="1:2" x14ac:dyDescent="0.2">
      <c r="A11">
        <v>-2.5730627156622248</v>
      </c>
      <c r="B11">
        <v>0.23325592834924586</v>
      </c>
    </row>
    <row r="12" spans="1:2" x14ac:dyDescent="0.2">
      <c r="A12">
        <v>-0.24174761063677833</v>
      </c>
      <c r="B12">
        <v>-1.4760282951008854</v>
      </c>
    </row>
    <row r="13" spans="1:2" x14ac:dyDescent="0.2">
      <c r="A13">
        <v>2.4884466935755278</v>
      </c>
      <c r="B13">
        <v>-2.2751017420354218</v>
      </c>
    </row>
    <row r="14" spans="1:2" x14ac:dyDescent="0.2">
      <c r="A14">
        <v>-3.1182985197897239</v>
      </c>
      <c r="B14">
        <v>0.20122865123422712</v>
      </c>
    </row>
    <row r="15" spans="1:2" x14ac:dyDescent="0.2">
      <c r="A15">
        <v>0.27682788695478533</v>
      </c>
      <c r="B15">
        <v>-3.3600221213456991</v>
      </c>
    </row>
    <row r="16" spans="1:2" x14ac:dyDescent="0.2">
      <c r="A16">
        <v>-3.9713790991252551E-2</v>
      </c>
      <c r="B16">
        <v>0.92986355021679468</v>
      </c>
    </row>
    <row r="17" spans="1:2" x14ac:dyDescent="0.2">
      <c r="A17">
        <v>-0.40618837131991925</v>
      </c>
      <c r="B17">
        <v>2.9568072238110923</v>
      </c>
    </row>
    <row r="18" spans="1:2" x14ac:dyDescent="0.2">
      <c r="A18">
        <v>3.4230272459579085</v>
      </c>
      <c r="B18">
        <v>4.4957349834657272</v>
      </c>
    </row>
    <row r="19" spans="1:2" x14ac:dyDescent="0.2">
      <c r="A19">
        <v>0.86256772831879303</v>
      </c>
      <c r="B19">
        <v>0.75169266072127794</v>
      </c>
    </row>
    <row r="20" spans="1:2" x14ac:dyDescent="0.2">
      <c r="A20">
        <v>-1.4698476840299672</v>
      </c>
      <c r="B20">
        <v>1.3221088157912346</v>
      </c>
    </row>
    <row r="21" spans="1:2" x14ac:dyDescent="0.2">
      <c r="A21">
        <v>-0.18717625888264028</v>
      </c>
      <c r="B21">
        <v>-1.8813138305776045</v>
      </c>
    </row>
    <row r="22" spans="1:2" x14ac:dyDescent="0.2">
      <c r="A22">
        <v>-1.8340021788621386</v>
      </c>
      <c r="B22">
        <v>0.77156489905613956</v>
      </c>
    </row>
    <row r="23" spans="1:2" x14ac:dyDescent="0.2">
      <c r="A23">
        <v>4.6764191819482122</v>
      </c>
      <c r="B23">
        <v>1.0095754700534036</v>
      </c>
    </row>
    <row r="24" spans="1:2" x14ac:dyDescent="0.2">
      <c r="A24">
        <v>0.88696091490597262</v>
      </c>
      <c r="B24">
        <v>-2.7432129502872957</v>
      </c>
    </row>
    <row r="25" spans="1:2" x14ac:dyDescent="0.2">
      <c r="A25">
        <v>-7.4992813432897543E-3</v>
      </c>
      <c r="B25">
        <v>-1.580998162418789</v>
      </c>
    </row>
    <row r="26" spans="1:2" x14ac:dyDescent="0.2">
      <c r="A26">
        <v>1.0908015843721304</v>
      </c>
      <c r="B26">
        <v>0.41331291979570151</v>
      </c>
    </row>
    <row r="27" spans="1:2" x14ac:dyDescent="0.2">
      <c r="A27">
        <v>-3.9049360253574394</v>
      </c>
      <c r="B27">
        <v>-0.5425458388614397</v>
      </c>
    </row>
    <row r="28" spans="1:2" x14ac:dyDescent="0.2">
      <c r="A28">
        <v>2.2029273201117641</v>
      </c>
      <c r="B28">
        <v>1.8207064471676055</v>
      </c>
    </row>
    <row r="29" spans="1:2" x14ac:dyDescent="0.2">
      <c r="A29">
        <v>-0.9361577951956771</v>
      </c>
      <c r="B29">
        <v>-1.6562953637417928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XLSTAT_20200731_102804_1_HID2">
    <tabColor rgb="FF007800"/>
  </sheetPr>
  <dimension ref="A1:B47"/>
  <sheetViews>
    <sheetView workbookViewId="0"/>
  </sheetViews>
  <sheetFormatPr baseColWidth="10" defaultColWidth="9.1640625" defaultRowHeight="15" x14ac:dyDescent="0.2"/>
  <sheetData>
    <row r="1" spans="1:2" x14ac:dyDescent="0.2">
      <c r="A1">
        <v>0.6826766394872279</v>
      </c>
      <c r="B1">
        <v>4.1490940511821259</v>
      </c>
    </row>
    <row r="2" spans="1:2" x14ac:dyDescent="0.2">
      <c r="A2">
        <v>2.5338476948472342</v>
      </c>
      <c r="B2">
        <v>2.6289418060914587</v>
      </c>
    </row>
    <row r="3" spans="1:2" x14ac:dyDescent="0.2">
      <c r="A3">
        <v>2.9308931504602165</v>
      </c>
      <c r="B3">
        <v>1.5413900578837672</v>
      </c>
    </row>
    <row r="4" spans="1:2" x14ac:dyDescent="0.2">
      <c r="A4">
        <v>2.0342348497623952</v>
      </c>
      <c r="B4">
        <v>1.3047731972095473</v>
      </c>
    </row>
    <row r="5" spans="1:2" x14ac:dyDescent="0.2">
      <c r="A5">
        <v>-3.815791296402498</v>
      </c>
      <c r="B5">
        <v>1.8560940831830441</v>
      </c>
    </row>
    <row r="6" spans="1:2" x14ac:dyDescent="0.2">
      <c r="A6">
        <v>-3.6288128182567325</v>
      </c>
      <c r="B6">
        <v>2.998476159212967</v>
      </c>
    </row>
    <row r="7" spans="1:2" x14ac:dyDescent="0.2">
      <c r="A7">
        <v>3.9040776708795755</v>
      </c>
      <c r="B7">
        <v>2.5294752921446024</v>
      </c>
    </row>
    <row r="8" spans="1:2" x14ac:dyDescent="0.2">
      <c r="A8">
        <v>1.1477864896223562</v>
      </c>
      <c r="B8">
        <v>4.6373510867804635</v>
      </c>
    </row>
    <row r="9" spans="1:2" x14ac:dyDescent="0.2">
      <c r="A9">
        <v>4.3849945717446568</v>
      </c>
      <c r="B9">
        <v>0.46368695231230522</v>
      </c>
    </row>
    <row r="10" spans="1:2" x14ac:dyDescent="0.2">
      <c r="A10">
        <v>2.4634006873493282</v>
      </c>
      <c r="B10">
        <v>4.7269216020346851</v>
      </c>
    </row>
    <row r="11" spans="1:2" x14ac:dyDescent="0.2">
      <c r="A11">
        <v>4.2839015132897567</v>
      </c>
      <c r="B11">
        <v>-2.2054840653383545</v>
      </c>
    </row>
    <row r="12" spans="1:2" x14ac:dyDescent="0.2">
      <c r="A12">
        <v>-3.5176526913902775</v>
      </c>
      <c r="B12">
        <v>2.1668521586602982</v>
      </c>
    </row>
    <row r="13" spans="1:2" x14ac:dyDescent="0.2">
      <c r="A13">
        <v>4.1610146082513895</v>
      </c>
      <c r="B13">
        <v>-1.0162234160975192</v>
      </c>
    </row>
    <row r="14" spans="1:2" x14ac:dyDescent="0.2">
      <c r="A14">
        <v>3.0051745337757327</v>
      </c>
      <c r="B14">
        <v>-2.6469765277704491</v>
      </c>
    </row>
    <row r="15" spans="1:2" x14ac:dyDescent="0.2">
      <c r="A15">
        <v>1.2473171365375468</v>
      </c>
      <c r="B15">
        <v>-3.4309896600926009</v>
      </c>
    </row>
    <row r="16" spans="1:2" x14ac:dyDescent="0.2">
      <c r="A16">
        <v>-1.9642915930048226</v>
      </c>
      <c r="B16">
        <v>-3.7415541772825853</v>
      </c>
    </row>
    <row r="17" spans="1:2" x14ac:dyDescent="0.2">
      <c r="A17">
        <v>1.5571986969060652</v>
      </c>
      <c r="B17">
        <v>-3.9356308802211108</v>
      </c>
    </row>
    <row r="18" spans="1:2" x14ac:dyDescent="0.2">
      <c r="A18">
        <v>-1.7591792413168914</v>
      </c>
      <c r="B18">
        <v>-2.6911443074117143</v>
      </c>
    </row>
    <row r="19" spans="1:2" x14ac:dyDescent="0.2">
      <c r="A19">
        <v>-0.16601712081557776</v>
      </c>
      <c r="B19">
        <v>-0.74788831829540825</v>
      </c>
    </row>
    <row r="20" spans="1:2" x14ac:dyDescent="0.2">
      <c r="A20">
        <v>0.15579436489452927</v>
      </c>
      <c r="B20">
        <v>3.569668052325313</v>
      </c>
    </row>
    <row r="21" spans="1:2" x14ac:dyDescent="0.2">
      <c r="A21">
        <v>-1.8820620096715597</v>
      </c>
      <c r="B21">
        <v>-0.15487749253109481</v>
      </c>
    </row>
    <row r="22" spans="1:2" x14ac:dyDescent="0.2">
      <c r="A22">
        <v>-4.4601293186813624</v>
      </c>
      <c r="B22">
        <v>-6.7914470639836494E-2</v>
      </c>
    </row>
    <row r="23" spans="1:2" x14ac:dyDescent="0.2">
      <c r="A23">
        <v>-2.1746913015273166</v>
      </c>
      <c r="B23">
        <v>1.7492617183146957</v>
      </c>
    </row>
    <row r="24" spans="1:2" x14ac:dyDescent="0.2">
      <c r="A24">
        <v>5.4812432146808217</v>
      </c>
      <c r="B24">
        <v>-3.3406660360135119</v>
      </c>
    </row>
    <row r="25" spans="1:2" x14ac:dyDescent="0.2">
      <c r="A25">
        <v>-0.66240992552954847</v>
      </c>
      <c r="B25">
        <v>-1.4674919819538454</v>
      </c>
    </row>
    <row r="26" spans="1:2" x14ac:dyDescent="0.2">
      <c r="A26">
        <v>-0.51003274167963764</v>
      </c>
      <c r="B26">
        <v>-1.7650530052362083</v>
      </c>
    </row>
    <row r="27" spans="1:2" x14ac:dyDescent="0.2">
      <c r="A27">
        <v>3.0542811784882957</v>
      </c>
      <c r="B27">
        <v>1.3892306018384004</v>
      </c>
    </row>
    <row r="28" spans="1:2" x14ac:dyDescent="0.2">
      <c r="A28">
        <v>-2.5324664232686728E-2</v>
      </c>
      <c r="B28">
        <v>1.4453976868979737</v>
      </c>
    </row>
    <row r="29" spans="1:2" x14ac:dyDescent="0.2">
      <c r="A29">
        <v>-2.5730627156622248</v>
      </c>
      <c r="B29">
        <v>0.23325592834924586</v>
      </c>
    </row>
    <row r="30" spans="1:2" x14ac:dyDescent="0.2">
      <c r="A30">
        <v>-0.24174761063677833</v>
      </c>
      <c r="B30">
        <v>-1.4760282951008854</v>
      </c>
    </row>
    <row r="31" spans="1:2" x14ac:dyDescent="0.2">
      <c r="A31">
        <v>2.4884466935755278</v>
      </c>
      <c r="B31">
        <v>-2.2751017420354218</v>
      </c>
    </row>
    <row r="32" spans="1:2" x14ac:dyDescent="0.2">
      <c r="A32">
        <v>-3.1182985197897239</v>
      </c>
      <c r="B32">
        <v>0.20122865123422712</v>
      </c>
    </row>
    <row r="33" spans="1:2" x14ac:dyDescent="0.2">
      <c r="A33">
        <v>0.27682788695478533</v>
      </c>
      <c r="B33">
        <v>-3.3600221213456991</v>
      </c>
    </row>
    <row r="34" spans="1:2" x14ac:dyDescent="0.2">
      <c r="A34">
        <v>-3.9713790991252551E-2</v>
      </c>
      <c r="B34">
        <v>0.92986355021679468</v>
      </c>
    </row>
    <row r="35" spans="1:2" x14ac:dyDescent="0.2">
      <c r="A35">
        <v>-0.40618837131991925</v>
      </c>
      <c r="B35">
        <v>2.9568072238110923</v>
      </c>
    </row>
    <row r="36" spans="1:2" x14ac:dyDescent="0.2">
      <c r="A36">
        <v>3.4230272459579085</v>
      </c>
      <c r="B36">
        <v>4.4957349834657272</v>
      </c>
    </row>
    <row r="37" spans="1:2" x14ac:dyDescent="0.2">
      <c r="A37">
        <v>0.86256772831879303</v>
      </c>
      <c r="B37">
        <v>0.75169266072127794</v>
      </c>
    </row>
    <row r="38" spans="1:2" x14ac:dyDescent="0.2">
      <c r="A38">
        <v>-1.4698476840299672</v>
      </c>
      <c r="B38">
        <v>1.3221088157912346</v>
      </c>
    </row>
    <row r="39" spans="1:2" x14ac:dyDescent="0.2">
      <c r="A39">
        <v>-0.18717625888264028</v>
      </c>
      <c r="B39">
        <v>-1.8813138305776045</v>
      </c>
    </row>
    <row r="40" spans="1:2" x14ac:dyDescent="0.2">
      <c r="A40">
        <v>-1.8340021788621386</v>
      </c>
      <c r="B40">
        <v>0.77156489905613956</v>
      </c>
    </row>
    <row r="41" spans="1:2" x14ac:dyDescent="0.2">
      <c r="A41">
        <v>4.6764191819482122</v>
      </c>
      <c r="B41">
        <v>1.0095754700534036</v>
      </c>
    </row>
    <row r="42" spans="1:2" x14ac:dyDescent="0.2">
      <c r="A42">
        <v>0.88696091490597262</v>
      </c>
      <c r="B42">
        <v>-2.7432129502872957</v>
      </c>
    </row>
    <row r="43" spans="1:2" x14ac:dyDescent="0.2">
      <c r="A43">
        <v>-7.4992813432897543E-3</v>
      </c>
      <c r="B43">
        <v>-1.580998162418789</v>
      </c>
    </row>
    <row r="44" spans="1:2" x14ac:dyDescent="0.2">
      <c r="A44">
        <v>1.0908015843721304</v>
      </c>
      <c r="B44">
        <v>0.41331291979570151</v>
      </c>
    </row>
    <row r="45" spans="1:2" x14ac:dyDescent="0.2">
      <c r="A45">
        <v>-3.9049360253574394</v>
      </c>
      <c r="B45">
        <v>-0.5425458388614397</v>
      </c>
    </row>
    <row r="46" spans="1:2" x14ac:dyDescent="0.2">
      <c r="A46">
        <v>2.2029273201117641</v>
      </c>
      <c r="B46">
        <v>1.8207064471676055</v>
      </c>
    </row>
    <row r="47" spans="1:2" x14ac:dyDescent="0.2">
      <c r="A47">
        <v>-0.9361577951956771</v>
      </c>
      <c r="B47">
        <v>-1.6562953637417928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AE40"/>
  <sheetViews>
    <sheetView zoomScale="50" zoomScaleNormal="50" workbookViewId="0">
      <pane xSplit="1" topLeftCell="G1" activePane="topRight" state="frozen"/>
      <selection pane="topRight" activeCell="T1" sqref="T1:U1048576"/>
    </sheetView>
  </sheetViews>
  <sheetFormatPr baseColWidth="10" defaultColWidth="9.1640625" defaultRowHeight="15" x14ac:dyDescent="0.2"/>
  <cols>
    <col min="1" max="1" width="19.5" customWidth="1"/>
    <col min="2" max="2" width="12.1640625" bestFit="1" customWidth="1"/>
    <col min="3" max="19" width="18" style="128" customWidth="1"/>
    <col min="22" max="29" width="18" style="130" customWidth="1"/>
    <col min="30" max="31" width="18" style="128" customWidth="1"/>
  </cols>
  <sheetData>
    <row r="1" spans="1:31" s="124" customFormat="1" ht="124.5" customHeight="1" x14ac:dyDescent="0.2">
      <c r="A1" s="124" t="e">
        <f>#REF!</f>
        <v>#REF!</v>
      </c>
      <c r="B1" s="125" t="e">
        <f>#REF!</f>
        <v>#REF!</v>
      </c>
      <c r="C1" s="125" t="e">
        <f>#REF!</f>
        <v>#REF!</v>
      </c>
      <c r="D1" s="125" t="e">
        <f>#REF!</f>
        <v>#REF!</v>
      </c>
      <c r="E1" s="125" t="e">
        <f>#REF!</f>
        <v>#REF!</v>
      </c>
      <c r="F1" s="126" t="e">
        <f>#REF!</f>
        <v>#REF!</v>
      </c>
      <c r="G1" s="126" t="e">
        <f>#REF!</f>
        <v>#REF!</v>
      </c>
      <c r="H1" s="126" t="e">
        <f>#REF!</f>
        <v>#REF!</v>
      </c>
      <c r="I1" s="126" t="e">
        <f>#REF!</f>
        <v>#REF!</v>
      </c>
      <c r="J1" s="124" t="s">
        <v>147</v>
      </c>
      <c r="K1" s="124" t="s">
        <v>136</v>
      </c>
      <c r="L1" s="124" t="s">
        <v>148</v>
      </c>
      <c r="M1" s="124" t="s">
        <v>149</v>
      </c>
      <c r="N1" s="124" t="s">
        <v>150</v>
      </c>
      <c r="O1" s="124" t="s">
        <v>151</v>
      </c>
      <c r="P1" s="124" t="s">
        <v>152</v>
      </c>
      <c r="Q1" s="124" t="s">
        <v>137</v>
      </c>
      <c r="R1" s="124" t="s">
        <v>162</v>
      </c>
      <c r="S1" s="124" t="s">
        <v>163</v>
      </c>
      <c r="V1" s="126" t="s">
        <v>154</v>
      </c>
      <c r="W1" s="126" t="s">
        <v>155</v>
      </c>
      <c r="X1" s="126" t="s">
        <v>156</v>
      </c>
      <c r="Y1" s="126" t="s">
        <v>157</v>
      </c>
      <c r="Z1" s="126" t="s">
        <v>158</v>
      </c>
      <c r="AA1" s="126" t="s">
        <v>159</v>
      </c>
      <c r="AB1" s="126" t="s">
        <v>160</v>
      </c>
      <c r="AC1" s="126" t="s">
        <v>161</v>
      </c>
      <c r="AD1" s="124" t="s">
        <v>144</v>
      </c>
      <c r="AE1" s="124" t="s">
        <v>145</v>
      </c>
    </row>
    <row r="2" spans="1:31" x14ac:dyDescent="0.2">
      <c r="A2" t="e">
        <f>#REF!</f>
        <v>#REF!</v>
      </c>
      <c r="B2" s="118" t="e">
        <f>#REF!</f>
        <v>#REF!</v>
      </c>
      <c r="C2" s="127" t="e">
        <f>#REF!</f>
        <v>#REF!</v>
      </c>
      <c r="D2" s="127" t="e">
        <f>#REF!</f>
        <v>#REF!</v>
      </c>
      <c r="E2" s="127" t="e">
        <f>#REF!</f>
        <v>#REF!</v>
      </c>
      <c r="F2" s="127" t="e">
        <f>#REF!</f>
        <v>#REF!</v>
      </c>
      <c r="G2" s="127" t="e">
        <f>#REF!</f>
        <v>#REF!</v>
      </c>
      <c r="H2" s="127" t="e">
        <f>#REF!</f>
        <v>#REF!</v>
      </c>
      <c r="I2" s="127" t="e">
        <f>#REF!</f>
        <v>#REF!</v>
      </c>
      <c r="J2" s="127" t="e">
        <f>(B2-B$33)/(B$32-B$33)</f>
        <v>#REF!</v>
      </c>
      <c r="K2" s="127" t="e">
        <f>(C2-C$33)/(C$32-C$33)</f>
        <v>#REF!</v>
      </c>
      <c r="L2" s="127" t="e">
        <f>(D2-D$33)/(D$32-D$33)</f>
        <v>#REF!</v>
      </c>
      <c r="M2" s="127" t="e">
        <f>(E2-E$33)/(E$32-E$33)</f>
        <v>#REF!</v>
      </c>
      <c r="N2" s="127" t="e">
        <f t="shared" ref="N2:N17" si="0">(F$32-F2)/(F$32-F$33)</f>
        <v>#REF!</v>
      </c>
      <c r="O2" s="127" t="e">
        <f t="shared" ref="O2:O17" si="1">(G$32-G2)/(G$32-G$33)</f>
        <v>#REF!</v>
      </c>
      <c r="P2" s="127" t="e">
        <f t="shared" ref="P2:P17" si="2">(H$32-H2)/(H$32-H$33)</f>
        <v>#REF!</v>
      </c>
      <c r="Q2" s="127" t="e">
        <f t="shared" ref="Q2:Q17" si="3">(I$32-I2)/(I$32-I$33)</f>
        <v>#REF!</v>
      </c>
      <c r="R2" s="127" t="e">
        <f>SUM(J2:Q2)/8</f>
        <v>#REF!</v>
      </c>
      <c r="S2" s="128" t="e">
        <f t="shared" ref="S2:S30" si="4">RANK(R2,R$2:R$30,0)</f>
        <v>#REF!</v>
      </c>
      <c r="V2" s="129" t="e">
        <f t="shared" ref="V2:V30" si="5">0.106160928407506*J2</f>
        <v>#REF!</v>
      </c>
      <c r="W2" s="129" t="e">
        <f t="shared" ref="W2:W30" si="6">0.146836046583479*K2</f>
        <v>#REF!</v>
      </c>
      <c r="X2" s="129" t="e">
        <f t="shared" ref="X2:X30" si="7">0.139995669586417*L2</f>
        <v>#REF!</v>
      </c>
      <c r="Y2" s="129" t="e">
        <f t="shared" ref="Y2:Y30" si="8">0.131118162359076*M2</f>
        <v>#REF!</v>
      </c>
      <c r="Z2" s="129" t="e">
        <f t="shared" ref="Z2:Z30" si="9">0.133363480749441*N2</f>
        <v>#REF!</v>
      </c>
      <c r="AA2" s="129" t="e">
        <f t="shared" ref="AA2:AA30" si="10">0.131835894700266*O2</f>
        <v>#REF!</v>
      </c>
      <c r="AB2" s="129" t="e">
        <f t="shared" ref="AB2:AB30" si="11">0.131563763230432*P2</f>
        <v>#REF!</v>
      </c>
      <c r="AC2" s="129" t="e">
        <f t="shared" ref="AC2:AC30" si="12">0.0791260543833842*Q2</f>
        <v>#REF!</v>
      </c>
      <c r="AD2" s="127" t="e">
        <f>SUM(V2:AC2)</f>
        <v>#REF!</v>
      </c>
      <c r="AE2" s="128" t="e">
        <f>RANK(AD2,AD$2:AD$30,0)</f>
        <v>#REF!</v>
      </c>
    </row>
    <row r="3" spans="1:31" x14ac:dyDescent="0.2">
      <c r="A3" t="e">
        <f>#REF!</f>
        <v>#REF!</v>
      </c>
      <c r="B3" s="118" t="e">
        <f>#REF!</f>
        <v>#REF!</v>
      </c>
      <c r="C3" s="127" t="e">
        <f>#REF!</f>
        <v>#REF!</v>
      </c>
      <c r="D3" s="127" t="e">
        <f>#REF!</f>
        <v>#REF!</v>
      </c>
      <c r="E3" s="127" t="e">
        <f>#REF!</f>
        <v>#REF!</v>
      </c>
      <c r="F3" s="127" t="e">
        <f>#REF!</f>
        <v>#REF!</v>
      </c>
      <c r="G3" s="127" t="e">
        <f>#REF!</f>
        <v>#REF!</v>
      </c>
      <c r="H3" s="127" t="e">
        <f>#REF!</f>
        <v>#REF!</v>
      </c>
      <c r="I3" s="127" t="e">
        <f>#REF!</f>
        <v>#REF!</v>
      </c>
      <c r="J3" s="127" t="e">
        <f t="shared" ref="J3:J30" si="13">(B3-B$33)/(B$32-B$33)</f>
        <v>#REF!</v>
      </c>
      <c r="K3" s="127" t="e">
        <f t="shared" ref="K3:M30" si="14">(C3-C$33)/(C$32-C$33)</f>
        <v>#REF!</v>
      </c>
      <c r="L3" s="127" t="e">
        <f t="shared" ref="L3:L17" si="15">(D3-D$33)/(D$32-D$33)</f>
        <v>#REF!</v>
      </c>
      <c r="M3" s="127" t="e">
        <f t="shared" ref="M3:M17" si="16">(E3-E$33)/(E$32-E$33)</f>
        <v>#REF!</v>
      </c>
      <c r="N3" s="127" t="e">
        <f t="shared" si="0"/>
        <v>#REF!</v>
      </c>
      <c r="O3" s="127" t="e">
        <f t="shared" si="1"/>
        <v>#REF!</v>
      </c>
      <c r="P3" s="127" t="e">
        <f t="shared" si="2"/>
        <v>#REF!</v>
      </c>
      <c r="Q3" s="127" t="e">
        <f t="shared" si="3"/>
        <v>#REF!</v>
      </c>
      <c r="R3" s="127" t="e">
        <f t="shared" ref="R3:R30" si="17">SUM(J3:Q3)/8</f>
        <v>#REF!</v>
      </c>
      <c r="S3" s="128" t="e">
        <f t="shared" si="4"/>
        <v>#REF!</v>
      </c>
      <c r="V3" s="129" t="e">
        <f t="shared" si="5"/>
        <v>#REF!</v>
      </c>
      <c r="W3" s="129" t="e">
        <f t="shared" si="6"/>
        <v>#REF!</v>
      </c>
      <c r="X3" s="129" t="e">
        <f t="shared" si="7"/>
        <v>#REF!</v>
      </c>
      <c r="Y3" s="129" t="e">
        <f t="shared" si="8"/>
        <v>#REF!</v>
      </c>
      <c r="Z3" s="129" t="e">
        <f t="shared" si="9"/>
        <v>#REF!</v>
      </c>
      <c r="AA3" s="129" t="e">
        <f t="shared" si="10"/>
        <v>#REF!</v>
      </c>
      <c r="AB3" s="129" t="e">
        <f t="shared" si="11"/>
        <v>#REF!</v>
      </c>
      <c r="AC3" s="129" t="e">
        <f t="shared" si="12"/>
        <v>#REF!</v>
      </c>
      <c r="AD3" s="127" t="e">
        <f t="shared" ref="AD3:AD30" si="18">SUM(V3:AC3)</f>
        <v>#REF!</v>
      </c>
      <c r="AE3" s="128" t="e">
        <f t="shared" ref="AE3:AE30" si="19">RANK(AD3,AD$2:AD$30,0)</f>
        <v>#REF!</v>
      </c>
    </row>
    <row r="4" spans="1:31" x14ac:dyDescent="0.2">
      <c r="A4" t="e">
        <f>#REF!</f>
        <v>#REF!</v>
      </c>
      <c r="B4" s="118" t="e">
        <f>#REF!</f>
        <v>#REF!</v>
      </c>
      <c r="C4" s="127" t="e">
        <f>#REF!</f>
        <v>#REF!</v>
      </c>
      <c r="D4" s="127" t="e">
        <f>#REF!</f>
        <v>#REF!</v>
      </c>
      <c r="E4" s="127" t="e">
        <f>#REF!</f>
        <v>#REF!</v>
      </c>
      <c r="F4" s="127" t="e">
        <f>#REF!</f>
        <v>#REF!</v>
      </c>
      <c r="G4" s="127" t="e">
        <f>#REF!</f>
        <v>#REF!</v>
      </c>
      <c r="H4" s="127" t="e">
        <f>#REF!</f>
        <v>#REF!</v>
      </c>
      <c r="I4" s="127" t="e">
        <f>#REF!</f>
        <v>#REF!</v>
      </c>
      <c r="J4" s="127" t="e">
        <f t="shared" si="13"/>
        <v>#REF!</v>
      </c>
      <c r="K4" s="127" t="e">
        <f t="shared" si="14"/>
        <v>#REF!</v>
      </c>
      <c r="L4" s="127" t="e">
        <f t="shared" si="15"/>
        <v>#REF!</v>
      </c>
      <c r="M4" s="127" t="e">
        <f t="shared" si="16"/>
        <v>#REF!</v>
      </c>
      <c r="N4" s="127" t="e">
        <f t="shared" si="0"/>
        <v>#REF!</v>
      </c>
      <c r="O4" s="127" t="e">
        <f t="shared" si="1"/>
        <v>#REF!</v>
      </c>
      <c r="P4" s="127" t="e">
        <f t="shared" si="2"/>
        <v>#REF!</v>
      </c>
      <c r="Q4" s="127" t="e">
        <f t="shared" si="3"/>
        <v>#REF!</v>
      </c>
      <c r="R4" s="127" t="e">
        <f t="shared" si="17"/>
        <v>#REF!</v>
      </c>
      <c r="S4" s="128" t="e">
        <f t="shared" si="4"/>
        <v>#REF!</v>
      </c>
      <c r="V4" s="129" t="e">
        <f t="shared" si="5"/>
        <v>#REF!</v>
      </c>
      <c r="W4" s="129" t="e">
        <f t="shared" si="6"/>
        <v>#REF!</v>
      </c>
      <c r="X4" s="129" t="e">
        <f t="shared" si="7"/>
        <v>#REF!</v>
      </c>
      <c r="Y4" s="129" t="e">
        <f t="shared" si="8"/>
        <v>#REF!</v>
      </c>
      <c r="Z4" s="129" t="e">
        <f t="shared" si="9"/>
        <v>#REF!</v>
      </c>
      <c r="AA4" s="129" t="e">
        <f t="shared" si="10"/>
        <v>#REF!</v>
      </c>
      <c r="AB4" s="129" t="e">
        <f t="shared" si="11"/>
        <v>#REF!</v>
      </c>
      <c r="AC4" s="129" t="e">
        <f t="shared" si="12"/>
        <v>#REF!</v>
      </c>
      <c r="AD4" s="127" t="e">
        <f t="shared" si="18"/>
        <v>#REF!</v>
      </c>
      <c r="AE4" s="128" t="e">
        <f t="shared" si="19"/>
        <v>#REF!</v>
      </c>
    </row>
    <row r="5" spans="1:31" x14ac:dyDescent="0.2">
      <c r="A5" t="e">
        <f>#REF!</f>
        <v>#REF!</v>
      </c>
      <c r="B5" s="118" t="e">
        <f>#REF!</f>
        <v>#REF!</v>
      </c>
      <c r="C5" s="127" t="e">
        <f>#REF!</f>
        <v>#REF!</v>
      </c>
      <c r="D5" s="127" t="e">
        <f>#REF!</f>
        <v>#REF!</v>
      </c>
      <c r="E5" s="127" t="e">
        <f>#REF!</f>
        <v>#REF!</v>
      </c>
      <c r="F5" s="127" t="e">
        <f>#REF!</f>
        <v>#REF!</v>
      </c>
      <c r="G5" s="127" t="e">
        <f>#REF!</f>
        <v>#REF!</v>
      </c>
      <c r="H5" s="127" t="e">
        <f>#REF!</f>
        <v>#REF!</v>
      </c>
      <c r="I5" s="127" t="e">
        <f>#REF!</f>
        <v>#REF!</v>
      </c>
      <c r="J5" s="127" t="e">
        <f t="shared" si="13"/>
        <v>#REF!</v>
      </c>
      <c r="K5" s="127" t="e">
        <f t="shared" si="14"/>
        <v>#REF!</v>
      </c>
      <c r="L5" s="127" t="e">
        <f t="shared" si="15"/>
        <v>#REF!</v>
      </c>
      <c r="M5" s="127" t="e">
        <f t="shared" si="16"/>
        <v>#REF!</v>
      </c>
      <c r="N5" s="127" t="e">
        <f t="shared" si="0"/>
        <v>#REF!</v>
      </c>
      <c r="O5" s="127" t="e">
        <f t="shared" si="1"/>
        <v>#REF!</v>
      </c>
      <c r="P5" s="127" t="e">
        <f t="shared" si="2"/>
        <v>#REF!</v>
      </c>
      <c r="Q5" s="127" t="e">
        <f t="shared" si="3"/>
        <v>#REF!</v>
      </c>
      <c r="R5" s="127" t="e">
        <f t="shared" si="17"/>
        <v>#REF!</v>
      </c>
      <c r="S5" s="128" t="e">
        <f t="shared" si="4"/>
        <v>#REF!</v>
      </c>
      <c r="V5" s="129" t="e">
        <f t="shared" si="5"/>
        <v>#REF!</v>
      </c>
      <c r="W5" s="129" t="e">
        <f t="shared" si="6"/>
        <v>#REF!</v>
      </c>
      <c r="X5" s="129" t="e">
        <f t="shared" si="7"/>
        <v>#REF!</v>
      </c>
      <c r="Y5" s="129" t="e">
        <f t="shared" si="8"/>
        <v>#REF!</v>
      </c>
      <c r="Z5" s="129" t="e">
        <f t="shared" si="9"/>
        <v>#REF!</v>
      </c>
      <c r="AA5" s="129" t="e">
        <f t="shared" si="10"/>
        <v>#REF!</v>
      </c>
      <c r="AB5" s="129" t="e">
        <f t="shared" si="11"/>
        <v>#REF!</v>
      </c>
      <c r="AC5" s="129" t="e">
        <f t="shared" si="12"/>
        <v>#REF!</v>
      </c>
      <c r="AD5" s="127" t="e">
        <f t="shared" si="18"/>
        <v>#REF!</v>
      </c>
      <c r="AE5" s="128" t="e">
        <f t="shared" si="19"/>
        <v>#REF!</v>
      </c>
    </row>
    <row r="6" spans="1:31" x14ac:dyDescent="0.2">
      <c r="A6" t="e">
        <f>#REF!</f>
        <v>#REF!</v>
      </c>
      <c r="B6" s="118" t="e">
        <f>#REF!</f>
        <v>#REF!</v>
      </c>
      <c r="C6" s="127" t="e">
        <f>#REF!</f>
        <v>#REF!</v>
      </c>
      <c r="D6" s="127" t="e">
        <f>#REF!</f>
        <v>#REF!</v>
      </c>
      <c r="E6" s="127" t="e">
        <f>#REF!</f>
        <v>#REF!</v>
      </c>
      <c r="F6" s="127" t="e">
        <f>#REF!</f>
        <v>#REF!</v>
      </c>
      <c r="G6" s="127" t="e">
        <f>#REF!</f>
        <v>#REF!</v>
      </c>
      <c r="H6" s="127" t="e">
        <f>#REF!</f>
        <v>#REF!</v>
      </c>
      <c r="I6" s="127" t="e">
        <f>#REF!</f>
        <v>#REF!</v>
      </c>
      <c r="J6" s="127" t="e">
        <f t="shared" si="13"/>
        <v>#REF!</v>
      </c>
      <c r="K6" s="127" t="e">
        <f t="shared" si="14"/>
        <v>#REF!</v>
      </c>
      <c r="L6" s="127" t="e">
        <f t="shared" si="15"/>
        <v>#REF!</v>
      </c>
      <c r="M6" s="127" t="e">
        <f t="shared" si="16"/>
        <v>#REF!</v>
      </c>
      <c r="N6" s="127" t="e">
        <f t="shared" si="0"/>
        <v>#REF!</v>
      </c>
      <c r="O6" s="127" t="e">
        <f t="shared" si="1"/>
        <v>#REF!</v>
      </c>
      <c r="P6" s="127" t="e">
        <f t="shared" si="2"/>
        <v>#REF!</v>
      </c>
      <c r="Q6" s="127" t="e">
        <f t="shared" si="3"/>
        <v>#REF!</v>
      </c>
      <c r="R6" s="127" t="e">
        <f t="shared" si="17"/>
        <v>#REF!</v>
      </c>
      <c r="S6" s="128" t="e">
        <f t="shared" si="4"/>
        <v>#REF!</v>
      </c>
      <c r="V6" s="129" t="e">
        <f t="shared" si="5"/>
        <v>#REF!</v>
      </c>
      <c r="W6" s="129" t="e">
        <f t="shared" si="6"/>
        <v>#REF!</v>
      </c>
      <c r="X6" s="129" t="e">
        <f t="shared" si="7"/>
        <v>#REF!</v>
      </c>
      <c r="Y6" s="129" t="e">
        <f t="shared" si="8"/>
        <v>#REF!</v>
      </c>
      <c r="Z6" s="129" t="e">
        <f t="shared" si="9"/>
        <v>#REF!</v>
      </c>
      <c r="AA6" s="129" t="e">
        <f t="shared" si="10"/>
        <v>#REF!</v>
      </c>
      <c r="AB6" s="129" t="e">
        <f t="shared" si="11"/>
        <v>#REF!</v>
      </c>
      <c r="AC6" s="129" t="e">
        <f t="shared" si="12"/>
        <v>#REF!</v>
      </c>
      <c r="AD6" s="127" t="e">
        <f t="shared" si="18"/>
        <v>#REF!</v>
      </c>
      <c r="AE6" s="128" t="e">
        <f t="shared" si="19"/>
        <v>#REF!</v>
      </c>
    </row>
    <row r="7" spans="1:31" x14ac:dyDescent="0.2">
      <c r="A7" t="e">
        <f>#REF!</f>
        <v>#REF!</v>
      </c>
      <c r="B7" s="118" t="e">
        <f>#REF!</f>
        <v>#REF!</v>
      </c>
      <c r="C7" s="127" t="e">
        <f>#REF!</f>
        <v>#REF!</v>
      </c>
      <c r="D7" s="127" t="e">
        <f>#REF!</f>
        <v>#REF!</v>
      </c>
      <c r="E7" s="127" t="e">
        <f>#REF!</f>
        <v>#REF!</v>
      </c>
      <c r="F7" s="127" t="e">
        <f>#REF!</f>
        <v>#REF!</v>
      </c>
      <c r="G7" s="127" t="e">
        <f>#REF!</f>
        <v>#REF!</v>
      </c>
      <c r="H7" s="127" t="e">
        <f>#REF!</f>
        <v>#REF!</v>
      </c>
      <c r="I7" s="127" t="e">
        <f>#REF!</f>
        <v>#REF!</v>
      </c>
      <c r="J7" s="127" t="e">
        <f t="shared" si="13"/>
        <v>#REF!</v>
      </c>
      <c r="K7" s="127" t="e">
        <f t="shared" si="14"/>
        <v>#REF!</v>
      </c>
      <c r="L7" s="127" t="e">
        <f t="shared" si="15"/>
        <v>#REF!</v>
      </c>
      <c r="M7" s="127" t="e">
        <f t="shared" si="16"/>
        <v>#REF!</v>
      </c>
      <c r="N7" s="127" t="e">
        <f t="shared" si="0"/>
        <v>#REF!</v>
      </c>
      <c r="O7" s="127" t="e">
        <f t="shared" si="1"/>
        <v>#REF!</v>
      </c>
      <c r="P7" s="127" t="e">
        <f t="shared" si="2"/>
        <v>#REF!</v>
      </c>
      <c r="Q7" s="127" t="e">
        <f t="shared" si="3"/>
        <v>#REF!</v>
      </c>
      <c r="R7" s="127" t="e">
        <f t="shared" si="17"/>
        <v>#REF!</v>
      </c>
      <c r="S7" s="128" t="e">
        <f t="shared" si="4"/>
        <v>#REF!</v>
      </c>
      <c r="V7" s="129" t="e">
        <f t="shared" si="5"/>
        <v>#REF!</v>
      </c>
      <c r="W7" s="129" t="e">
        <f t="shared" si="6"/>
        <v>#REF!</v>
      </c>
      <c r="X7" s="129" t="e">
        <f t="shared" si="7"/>
        <v>#REF!</v>
      </c>
      <c r="Y7" s="129" t="e">
        <f t="shared" si="8"/>
        <v>#REF!</v>
      </c>
      <c r="Z7" s="129" t="e">
        <f t="shared" si="9"/>
        <v>#REF!</v>
      </c>
      <c r="AA7" s="129" t="e">
        <f t="shared" si="10"/>
        <v>#REF!</v>
      </c>
      <c r="AB7" s="129" t="e">
        <f t="shared" si="11"/>
        <v>#REF!</v>
      </c>
      <c r="AC7" s="129" t="e">
        <f t="shared" si="12"/>
        <v>#REF!</v>
      </c>
      <c r="AD7" s="127" t="e">
        <f t="shared" si="18"/>
        <v>#REF!</v>
      </c>
      <c r="AE7" s="128" t="e">
        <f t="shared" si="19"/>
        <v>#REF!</v>
      </c>
    </row>
    <row r="8" spans="1:31" x14ac:dyDescent="0.2">
      <c r="A8" t="e">
        <f>#REF!</f>
        <v>#REF!</v>
      </c>
      <c r="B8" s="118" t="e">
        <f>#REF!</f>
        <v>#REF!</v>
      </c>
      <c r="C8" s="127" t="e">
        <f>#REF!</f>
        <v>#REF!</v>
      </c>
      <c r="D8" s="127" t="e">
        <f>#REF!</f>
        <v>#REF!</v>
      </c>
      <c r="E8" s="127" t="e">
        <f>#REF!</f>
        <v>#REF!</v>
      </c>
      <c r="F8" s="127" t="e">
        <f>#REF!</f>
        <v>#REF!</v>
      </c>
      <c r="G8" s="127" t="e">
        <f>#REF!</f>
        <v>#REF!</v>
      </c>
      <c r="H8" s="127" t="e">
        <f>#REF!</f>
        <v>#REF!</v>
      </c>
      <c r="I8" s="127" t="e">
        <f>#REF!</f>
        <v>#REF!</v>
      </c>
      <c r="J8" s="127" t="e">
        <f t="shared" si="13"/>
        <v>#REF!</v>
      </c>
      <c r="K8" s="127" t="e">
        <f t="shared" si="14"/>
        <v>#REF!</v>
      </c>
      <c r="L8" s="127" t="e">
        <f t="shared" si="15"/>
        <v>#REF!</v>
      </c>
      <c r="M8" s="127" t="e">
        <f t="shared" si="16"/>
        <v>#REF!</v>
      </c>
      <c r="N8" s="127" t="e">
        <f t="shared" si="0"/>
        <v>#REF!</v>
      </c>
      <c r="O8" s="127" t="e">
        <f t="shared" si="1"/>
        <v>#REF!</v>
      </c>
      <c r="P8" s="127" t="e">
        <f t="shared" si="2"/>
        <v>#REF!</v>
      </c>
      <c r="Q8" s="127" t="e">
        <f t="shared" si="3"/>
        <v>#REF!</v>
      </c>
      <c r="R8" s="127" t="e">
        <f t="shared" si="17"/>
        <v>#REF!</v>
      </c>
      <c r="S8" s="128" t="e">
        <f t="shared" si="4"/>
        <v>#REF!</v>
      </c>
      <c r="V8" s="129" t="e">
        <f t="shared" si="5"/>
        <v>#REF!</v>
      </c>
      <c r="W8" s="129" t="e">
        <f t="shared" si="6"/>
        <v>#REF!</v>
      </c>
      <c r="X8" s="129" t="e">
        <f t="shared" si="7"/>
        <v>#REF!</v>
      </c>
      <c r="Y8" s="129" t="e">
        <f t="shared" si="8"/>
        <v>#REF!</v>
      </c>
      <c r="Z8" s="129" t="e">
        <f t="shared" si="9"/>
        <v>#REF!</v>
      </c>
      <c r="AA8" s="129" t="e">
        <f t="shared" si="10"/>
        <v>#REF!</v>
      </c>
      <c r="AB8" s="129" t="e">
        <f t="shared" si="11"/>
        <v>#REF!</v>
      </c>
      <c r="AC8" s="129" t="e">
        <f t="shared" si="12"/>
        <v>#REF!</v>
      </c>
      <c r="AD8" s="127" t="e">
        <f t="shared" si="18"/>
        <v>#REF!</v>
      </c>
      <c r="AE8" s="128" t="e">
        <f t="shared" si="19"/>
        <v>#REF!</v>
      </c>
    </row>
    <row r="9" spans="1:31" x14ac:dyDescent="0.2">
      <c r="A9" t="e">
        <f>#REF!</f>
        <v>#REF!</v>
      </c>
      <c r="B9" s="118" t="e">
        <f>#REF!</f>
        <v>#REF!</v>
      </c>
      <c r="C9" s="127" t="e">
        <f>#REF!</f>
        <v>#REF!</v>
      </c>
      <c r="D9" s="127" t="e">
        <f>#REF!</f>
        <v>#REF!</v>
      </c>
      <c r="E9" s="127" t="e">
        <f>#REF!</f>
        <v>#REF!</v>
      </c>
      <c r="F9" s="127" t="e">
        <f>#REF!</f>
        <v>#REF!</v>
      </c>
      <c r="G9" s="127" t="e">
        <f>#REF!</f>
        <v>#REF!</v>
      </c>
      <c r="H9" s="127" t="e">
        <f>#REF!</f>
        <v>#REF!</v>
      </c>
      <c r="I9" s="127" t="e">
        <f>#REF!</f>
        <v>#REF!</v>
      </c>
      <c r="J9" s="127" t="e">
        <f t="shared" si="13"/>
        <v>#REF!</v>
      </c>
      <c r="K9" s="127" t="e">
        <f t="shared" si="14"/>
        <v>#REF!</v>
      </c>
      <c r="L9" s="127" t="e">
        <f t="shared" si="15"/>
        <v>#REF!</v>
      </c>
      <c r="M9" s="127" t="e">
        <f t="shared" si="16"/>
        <v>#REF!</v>
      </c>
      <c r="N9" s="127" t="e">
        <f t="shared" si="0"/>
        <v>#REF!</v>
      </c>
      <c r="O9" s="127" t="e">
        <f t="shared" si="1"/>
        <v>#REF!</v>
      </c>
      <c r="P9" s="127" t="e">
        <f t="shared" si="2"/>
        <v>#REF!</v>
      </c>
      <c r="Q9" s="127" t="e">
        <f t="shared" si="3"/>
        <v>#REF!</v>
      </c>
      <c r="R9" s="127" t="e">
        <f t="shared" si="17"/>
        <v>#REF!</v>
      </c>
      <c r="S9" s="128" t="e">
        <f t="shared" si="4"/>
        <v>#REF!</v>
      </c>
      <c r="V9" s="129" t="e">
        <f t="shared" si="5"/>
        <v>#REF!</v>
      </c>
      <c r="W9" s="129" t="e">
        <f t="shared" si="6"/>
        <v>#REF!</v>
      </c>
      <c r="X9" s="129" t="e">
        <f t="shared" si="7"/>
        <v>#REF!</v>
      </c>
      <c r="Y9" s="129" t="e">
        <f t="shared" si="8"/>
        <v>#REF!</v>
      </c>
      <c r="Z9" s="129" t="e">
        <f t="shared" si="9"/>
        <v>#REF!</v>
      </c>
      <c r="AA9" s="129" t="e">
        <f t="shared" si="10"/>
        <v>#REF!</v>
      </c>
      <c r="AB9" s="129" t="e">
        <f t="shared" si="11"/>
        <v>#REF!</v>
      </c>
      <c r="AC9" s="129" t="e">
        <f t="shared" si="12"/>
        <v>#REF!</v>
      </c>
      <c r="AD9" s="127" t="e">
        <f t="shared" si="18"/>
        <v>#REF!</v>
      </c>
      <c r="AE9" s="128" t="e">
        <f t="shared" si="19"/>
        <v>#REF!</v>
      </c>
    </row>
    <row r="10" spans="1:31" x14ac:dyDescent="0.2">
      <c r="A10" t="e">
        <f>#REF!</f>
        <v>#REF!</v>
      </c>
      <c r="B10" s="118" t="e">
        <f>#REF!</f>
        <v>#REF!</v>
      </c>
      <c r="C10" s="127" t="e">
        <f>#REF!</f>
        <v>#REF!</v>
      </c>
      <c r="D10" s="127" t="e">
        <f>#REF!</f>
        <v>#REF!</v>
      </c>
      <c r="E10" s="127" t="e">
        <f>#REF!</f>
        <v>#REF!</v>
      </c>
      <c r="F10" s="127" t="e">
        <f>#REF!</f>
        <v>#REF!</v>
      </c>
      <c r="G10" s="127" t="e">
        <f>#REF!</f>
        <v>#REF!</v>
      </c>
      <c r="H10" s="127" t="e">
        <f>#REF!</f>
        <v>#REF!</v>
      </c>
      <c r="I10" s="127" t="e">
        <f>#REF!</f>
        <v>#REF!</v>
      </c>
      <c r="J10" s="127" t="e">
        <f t="shared" si="13"/>
        <v>#REF!</v>
      </c>
      <c r="K10" s="127" t="e">
        <f t="shared" si="14"/>
        <v>#REF!</v>
      </c>
      <c r="L10" s="127" t="e">
        <f t="shared" si="15"/>
        <v>#REF!</v>
      </c>
      <c r="M10" s="127" t="e">
        <f t="shared" si="16"/>
        <v>#REF!</v>
      </c>
      <c r="N10" s="127" t="e">
        <f t="shared" si="0"/>
        <v>#REF!</v>
      </c>
      <c r="O10" s="127" t="e">
        <f t="shared" si="1"/>
        <v>#REF!</v>
      </c>
      <c r="P10" s="127" t="e">
        <f t="shared" si="2"/>
        <v>#REF!</v>
      </c>
      <c r="Q10" s="127" t="e">
        <f t="shared" si="3"/>
        <v>#REF!</v>
      </c>
      <c r="R10" s="127" t="e">
        <f t="shared" si="17"/>
        <v>#REF!</v>
      </c>
      <c r="S10" s="128" t="e">
        <f t="shared" si="4"/>
        <v>#REF!</v>
      </c>
      <c r="V10" s="129" t="e">
        <f t="shared" si="5"/>
        <v>#REF!</v>
      </c>
      <c r="W10" s="129" t="e">
        <f t="shared" si="6"/>
        <v>#REF!</v>
      </c>
      <c r="X10" s="129" t="e">
        <f t="shared" si="7"/>
        <v>#REF!</v>
      </c>
      <c r="Y10" s="129" t="e">
        <f t="shared" si="8"/>
        <v>#REF!</v>
      </c>
      <c r="Z10" s="129" t="e">
        <f t="shared" si="9"/>
        <v>#REF!</v>
      </c>
      <c r="AA10" s="129" t="e">
        <f t="shared" si="10"/>
        <v>#REF!</v>
      </c>
      <c r="AB10" s="129" t="e">
        <f t="shared" si="11"/>
        <v>#REF!</v>
      </c>
      <c r="AC10" s="129" t="e">
        <f t="shared" si="12"/>
        <v>#REF!</v>
      </c>
      <c r="AD10" s="127" t="e">
        <f t="shared" si="18"/>
        <v>#REF!</v>
      </c>
      <c r="AE10" s="128" t="e">
        <f t="shared" si="19"/>
        <v>#REF!</v>
      </c>
    </row>
    <row r="11" spans="1:31" x14ac:dyDescent="0.2">
      <c r="A11" t="e">
        <f>#REF!</f>
        <v>#REF!</v>
      </c>
      <c r="B11" s="118" t="e">
        <f>#REF!</f>
        <v>#REF!</v>
      </c>
      <c r="C11" s="127" t="e">
        <f>#REF!</f>
        <v>#REF!</v>
      </c>
      <c r="D11" s="127" t="e">
        <f>#REF!</f>
        <v>#REF!</v>
      </c>
      <c r="E11" s="127" t="e">
        <f>#REF!</f>
        <v>#REF!</v>
      </c>
      <c r="F11" s="127" t="e">
        <f>#REF!</f>
        <v>#REF!</v>
      </c>
      <c r="G11" s="127" t="e">
        <f>#REF!</f>
        <v>#REF!</v>
      </c>
      <c r="H11" s="127" t="e">
        <f>#REF!</f>
        <v>#REF!</v>
      </c>
      <c r="I11" s="127" t="e">
        <f>#REF!</f>
        <v>#REF!</v>
      </c>
      <c r="J11" s="127" t="e">
        <f t="shared" si="13"/>
        <v>#REF!</v>
      </c>
      <c r="K11" s="127" t="e">
        <f t="shared" si="14"/>
        <v>#REF!</v>
      </c>
      <c r="L11" s="127" t="e">
        <f t="shared" si="15"/>
        <v>#REF!</v>
      </c>
      <c r="M11" s="127" t="e">
        <f t="shared" si="16"/>
        <v>#REF!</v>
      </c>
      <c r="N11" s="127" t="e">
        <f t="shared" si="0"/>
        <v>#REF!</v>
      </c>
      <c r="O11" s="127" t="e">
        <f t="shared" si="1"/>
        <v>#REF!</v>
      </c>
      <c r="P11" s="127" t="e">
        <f t="shared" si="2"/>
        <v>#REF!</v>
      </c>
      <c r="Q11" s="127" t="e">
        <f t="shared" si="3"/>
        <v>#REF!</v>
      </c>
      <c r="R11" s="127" t="e">
        <f t="shared" si="17"/>
        <v>#REF!</v>
      </c>
      <c r="S11" s="128" t="e">
        <f t="shared" si="4"/>
        <v>#REF!</v>
      </c>
      <c r="V11" s="129" t="e">
        <f t="shared" si="5"/>
        <v>#REF!</v>
      </c>
      <c r="W11" s="129" t="e">
        <f t="shared" si="6"/>
        <v>#REF!</v>
      </c>
      <c r="X11" s="129" t="e">
        <f t="shared" si="7"/>
        <v>#REF!</v>
      </c>
      <c r="Y11" s="129" t="e">
        <f t="shared" si="8"/>
        <v>#REF!</v>
      </c>
      <c r="Z11" s="129" t="e">
        <f t="shared" si="9"/>
        <v>#REF!</v>
      </c>
      <c r="AA11" s="129" t="e">
        <f t="shared" si="10"/>
        <v>#REF!</v>
      </c>
      <c r="AB11" s="129" t="e">
        <f t="shared" si="11"/>
        <v>#REF!</v>
      </c>
      <c r="AC11" s="129" t="e">
        <f t="shared" si="12"/>
        <v>#REF!</v>
      </c>
      <c r="AD11" s="127" t="e">
        <f t="shared" si="18"/>
        <v>#REF!</v>
      </c>
      <c r="AE11" s="128" t="e">
        <f t="shared" si="19"/>
        <v>#REF!</v>
      </c>
    </row>
    <row r="12" spans="1:31" x14ac:dyDescent="0.2">
      <c r="A12" t="e">
        <f>#REF!</f>
        <v>#REF!</v>
      </c>
      <c r="B12" s="118" t="e">
        <f>#REF!</f>
        <v>#REF!</v>
      </c>
      <c r="C12" s="127" t="e">
        <f>#REF!</f>
        <v>#REF!</v>
      </c>
      <c r="D12" s="127" t="e">
        <f>#REF!</f>
        <v>#REF!</v>
      </c>
      <c r="E12" s="127" t="e">
        <f>#REF!</f>
        <v>#REF!</v>
      </c>
      <c r="F12" s="127" t="e">
        <f>#REF!</f>
        <v>#REF!</v>
      </c>
      <c r="G12" s="127" t="e">
        <f>#REF!</f>
        <v>#REF!</v>
      </c>
      <c r="H12" s="127" t="e">
        <f>#REF!</f>
        <v>#REF!</v>
      </c>
      <c r="I12" s="127" t="e">
        <f>#REF!</f>
        <v>#REF!</v>
      </c>
      <c r="J12" s="127" t="e">
        <f t="shared" si="13"/>
        <v>#REF!</v>
      </c>
      <c r="K12" s="127" t="e">
        <f t="shared" si="14"/>
        <v>#REF!</v>
      </c>
      <c r="L12" s="127" t="e">
        <f t="shared" si="15"/>
        <v>#REF!</v>
      </c>
      <c r="M12" s="127" t="e">
        <f t="shared" si="16"/>
        <v>#REF!</v>
      </c>
      <c r="N12" s="127" t="e">
        <f t="shared" si="0"/>
        <v>#REF!</v>
      </c>
      <c r="O12" s="127" t="e">
        <f t="shared" si="1"/>
        <v>#REF!</v>
      </c>
      <c r="P12" s="127" t="e">
        <f t="shared" si="2"/>
        <v>#REF!</v>
      </c>
      <c r="Q12" s="127" t="e">
        <f t="shared" si="3"/>
        <v>#REF!</v>
      </c>
      <c r="R12" s="127" t="e">
        <f t="shared" si="17"/>
        <v>#REF!</v>
      </c>
      <c r="S12" s="128" t="e">
        <f t="shared" si="4"/>
        <v>#REF!</v>
      </c>
      <c r="V12" s="129" t="e">
        <f t="shared" si="5"/>
        <v>#REF!</v>
      </c>
      <c r="W12" s="129" t="e">
        <f t="shared" si="6"/>
        <v>#REF!</v>
      </c>
      <c r="X12" s="129" t="e">
        <f t="shared" si="7"/>
        <v>#REF!</v>
      </c>
      <c r="Y12" s="129" t="e">
        <f t="shared" si="8"/>
        <v>#REF!</v>
      </c>
      <c r="Z12" s="129" t="e">
        <f t="shared" si="9"/>
        <v>#REF!</v>
      </c>
      <c r="AA12" s="129" t="e">
        <f t="shared" si="10"/>
        <v>#REF!</v>
      </c>
      <c r="AB12" s="129" t="e">
        <f t="shared" si="11"/>
        <v>#REF!</v>
      </c>
      <c r="AC12" s="129" t="e">
        <f t="shared" si="12"/>
        <v>#REF!</v>
      </c>
      <c r="AD12" s="127" t="e">
        <f t="shared" si="18"/>
        <v>#REF!</v>
      </c>
      <c r="AE12" s="128" t="e">
        <f t="shared" si="19"/>
        <v>#REF!</v>
      </c>
    </row>
    <row r="13" spans="1:31" x14ac:dyDescent="0.2">
      <c r="A13" t="e">
        <f>#REF!</f>
        <v>#REF!</v>
      </c>
      <c r="B13" s="118" t="e">
        <f>#REF!</f>
        <v>#REF!</v>
      </c>
      <c r="C13" s="127" t="e">
        <f>#REF!</f>
        <v>#REF!</v>
      </c>
      <c r="D13" s="127" t="e">
        <f>#REF!</f>
        <v>#REF!</v>
      </c>
      <c r="E13" s="127" t="e">
        <f>#REF!</f>
        <v>#REF!</v>
      </c>
      <c r="F13" s="127" t="e">
        <f>#REF!</f>
        <v>#REF!</v>
      </c>
      <c r="G13" s="127" t="e">
        <f>#REF!</f>
        <v>#REF!</v>
      </c>
      <c r="H13" s="127" t="e">
        <f>#REF!</f>
        <v>#REF!</v>
      </c>
      <c r="I13" s="127" t="e">
        <f>#REF!</f>
        <v>#REF!</v>
      </c>
      <c r="J13" s="127" t="e">
        <f t="shared" si="13"/>
        <v>#REF!</v>
      </c>
      <c r="K13" s="127" t="e">
        <f t="shared" si="14"/>
        <v>#REF!</v>
      </c>
      <c r="L13" s="127" t="e">
        <f t="shared" si="15"/>
        <v>#REF!</v>
      </c>
      <c r="M13" s="127" t="e">
        <f t="shared" si="16"/>
        <v>#REF!</v>
      </c>
      <c r="N13" s="127" t="e">
        <f t="shared" si="0"/>
        <v>#REF!</v>
      </c>
      <c r="O13" s="127" t="e">
        <f t="shared" si="1"/>
        <v>#REF!</v>
      </c>
      <c r="P13" s="127" t="e">
        <f t="shared" si="2"/>
        <v>#REF!</v>
      </c>
      <c r="Q13" s="127" t="e">
        <f t="shared" si="3"/>
        <v>#REF!</v>
      </c>
      <c r="R13" s="127" t="e">
        <f t="shared" si="17"/>
        <v>#REF!</v>
      </c>
      <c r="S13" s="128" t="e">
        <f t="shared" si="4"/>
        <v>#REF!</v>
      </c>
      <c r="V13" s="129" t="e">
        <f t="shared" si="5"/>
        <v>#REF!</v>
      </c>
      <c r="W13" s="129" t="e">
        <f t="shared" si="6"/>
        <v>#REF!</v>
      </c>
      <c r="X13" s="129" t="e">
        <f t="shared" si="7"/>
        <v>#REF!</v>
      </c>
      <c r="Y13" s="129" t="e">
        <f t="shared" si="8"/>
        <v>#REF!</v>
      </c>
      <c r="Z13" s="129" t="e">
        <f t="shared" si="9"/>
        <v>#REF!</v>
      </c>
      <c r="AA13" s="129" t="e">
        <f t="shared" si="10"/>
        <v>#REF!</v>
      </c>
      <c r="AB13" s="129" t="e">
        <f t="shared" si="11"/>
        <v>#REF!</v>
      </c>
      <c r="AC13" s="129" t="e">
        <f t="shared" si="12"/>
        <v>#REF!</v>
      </c>
      <c r="AD13" s="127" t="e">
        <f t="shared" si="18"/>
        <v>#REF!</v>
      </c>
      <c r="AE13" s="128" t="e">
        <f t="shared" si="19"/>
        <v>#REF!</v>
      </c>
    </row>
    <row r="14" spans="1:31" x14ac:dyDescent="0.2">
      <c r="A14" t="e">
        <f>#REF!</f>
        <v>#REF!</v>
      </c>
      <c r="B14" s="118" t="e">
        <f>#REF!</f>
        <v>#REF!</v>
      </c>
      <c r="C14" s="127" t="e">
        <f>#REF!</f>
        <v>#REF!</v>
      </c>
      <c r="D14" s="127" t="e">
        <f>#REF!</f>
        <v>#REF!</v>
      </c>
      <c r="E14" s="127" t="e">
        <f>#REF!</f>
        <v>#REF!</v>
      </c>
      <c r="F14" s="127" t="e">
        <f>#REF!</f>
        <v>#REF!</v>
      </c>
      <c r="G14" s="127" t="e">
        <f>#REF!</f>
        <v>#REF!</v>
      </c>
      <c r="H14" s="127" t="e">
        <f>#REF!</f>
        <v>#REF!</v>
      </c>
      <c r="I14" s="127" t="e">
        <f>#REF!</f>
        <v>#REF!</v>
      </c>
      <c r="J14" s="127" t="e">
        <f t="shared" si="13"/>
        <v>#REF!</v>
      </c>
      <c r="K14" s="127" t="e">
        <f t="shared" si="14"/>
        <v>#REF!</v>
      </c>
      <c r="L14" s="127" t="e">
        <f t="shared" si="15"/>
        <v>#REF!</v>
      </c>
      <c r="M14" s="127" t="e">
        <f t="shared" si="16"/>
        <v>#REF!</v>
      </c>
      <c r="N14" s="127" t="e">
        <f t="shared" si="0"/>
        <v>#REF!</v>
      </c>
      <c r="O14" s="127" t="e">
        <f t="shared" si="1"/>
        <v>#REF!</v>
      </c>
      <c r="P14" s="127" t="e">
        <f t="shared" si="2"/>
        <v>#REF!</v>
      </c>
      <c r="Q14" s="127" t="e">
        <f t="shared" si="3"/>
        <v>#REF!</v>
      </c>
      <c r="R14" s="127" t="e">
        <f t="shared" si="17"/>
        <v>#REF!</v>
      </c>
      <c r="S14" s="128" t="e">
        <f t="shared" si="4"/>
        <v>#REF!</v>
      </c>
      <c r="V14" s="129" t="e">
        <f t="shared" si="5"/>
        <v>#REF!</v>
      </c>
      <c r="W14" s="129" t="e">
        <f t="shared" si="6"/>
        <v>#REF!</v>
      </c>
      <c r="X14" s="129" t="e">
        <f t="shared" si="7"/>
        <v>#REF!</v>
      </c>
      <c r="Y14" s="129" t="e">
        <f t="shared" si="8"/>
        <v>#REF!</v>
      </c>
      <c r="Z14" s="129" t="e">
        <f t="shared" si="9"/>
        <v>#REF!</v>
      </c>
      <c r="AA14" s="129" t="e">
        <f t="shared" si="10"/>
        <v>#REF!</v>
      </c>
      <c r="AB14" s="129" t="e">
        <f t="shared" si="11"/>
        <v>#REF!</v>
      </c>
      <c r="AC14" s="129" t="e">
        <f t="shared" si="12"/>
        <v>#REF!</v>
      </c>
      <c r="AD14" s="127" t="e">
        <f t="shared" si="18"/>
        <v>#REF!</v>
      </c>
      <c r="AE14" s="128" t="e">
        <f t="shared" si="19"/>
        <v>#REF!</v>
      </c>
    </row>
    <row r="15" spans="1:31" x14ac:dyDescent="0.2">
      <c r="A15" t="e">
        <f>#REF!</f>
        <v>#REF!</v>
      </c>
      <c r="B15" s="118" t="e">
        <f>#REF!</f>
        <v>#REF!</v>
      </c>
      <c r="C15" s="127" t="e">
        <f>#REF!</f>
        <v>#REF!</v>
      </c>
      <c r="D15" s="127" t="e">
        <f>#REF!</f>
        <v>#REF!</v>
      </c>
      <c r="E15" s="127" t="e">
        <f>#REF!</f>
        <v>#REF!</v>
      </c>
      <c r="F15" s="127" t="e">
        <f>#REF!</f>
        <v>#REF!</v>
      </c>
      <c r="G15" s="127" t="e">
        <f>#REF!</f>
        <v>#REF!</v>
      </c>
      <c r="H15" s="127" t="e">
        <f>#REF!</f>
        <v>#REF!</v>
      </c>
      <c r="I15" s="127" t="e">
        <f>#REF!</f>
        <v>#REF!</v>
      </c>
      <c r="J15" s="127" t="e">
        <f t="shared" si="13"/>
        <v>#REF!</v>
      </c>
      <c r="K15" s="127" t="e">
        <f t="shared" si="14"/>
        <v>#REF!</v>
      </c>
      <c r="L15" s="127" t="e">
        <f t="shared" si="15"/>
        <v>#REF!</v>
      </c>
      <c r="M15" s="127" t="e">
        <f t="shared" si="16"/>
        <v>#REF!</v>
      </c>
      <c r="N15" s="127" t="e">
        <f t="shared" si="0"/>
        <v>#REF!</v>
      </c>
      <c r="O15" s="127" t="e">
        <f t="shared" si="1"/>
        <v>#REF!</v>
      </c>
      <c r="P15" s="127" t="e">
        <f t="shared" si="2"/>
        <v>#REF!</v>
      </c>
      <c r="Q15" s="127" t="e">
        <f t="shared" si="3"/>
        <v>#REF!</v>
      </c>
      <c r="R15" s="127" t="e">
        <f t="shared" si="17"/>
        <v>#REF!</v>
      </c>
      <c r="S15" s="128" t="e">
        <f t="shared" si="4"/>
        <v>#REF!</v>
      </c>
      <c r="V15" s="129" t="e">
        <f t="shared" si="5"/>
        <v>#REF!</v>
      </c>
      <c r="W15" s="129" t="e">
        <f t="shared" si="6"/>
        <v>#REF!</v>
      </c>
      <c r="X15" s="129" t="e">
        <f t="shared" si="7"/>
        <v>#REF!</v>
      </c>
      <c r="Y15" s="129" t="e">
        <f t="shared" si="8"/>
        <v>#REF!</v>
      </c>
      <c r="Z15" s="129" t="e">
        <f t="shared" si="9"/>
        <v>#REF!</v>
      </c>
      <c r="AA15" s="129" t="e">
        <f t="shared" si="10"/>
        <v>#REF!</v>
      </c>
      <c r="AB15" s="129" t="e">
        <f t="shared" si="11"/>
        <v>#REF!</v>
      </c>
      <c r="AC15" s="129" t="e">
        <f t="shared" si="12"/>
        <v>#REF!</v>
      </c>
      <c r="AD15" s="127" t="e">
        <f t="shared" si="18"/>
        <v>#REF!</v>
      </c>
      <c r="AE15" s="128" t="e">
        <f t="shared" si="19"/>
        <v>#REF!</v>
      </c>
    </row>
    <row r="16" spans="1:31" x14ac:dyDescent="0.2">
      <c r="A16" t="e">
        <f>#REF!</f>
        <v>#REF!</v>
      </c>
      <c r="B16" s="118" t="e">
        <f>#REF!</f>
        <v>#REF!</v>
      </c>
      <c r="C16" s="127" t="e">
        <f>#REF!</f>
        <v>#REF!</v>
      </c>
      <c r="D16" s="127" t="e">
        <f>#REF!</f>
        <v>#REF!</v>
      </c>
      <c r="E16" s="127" t="e">
        <f>#REF!</f>
        <v>#REF!</v>
      </c>
      <c r="F16" s="127" t="e">
        <f>#REF!</f>
        <v>#REF!</v>
      </c>
      <c r="G16" s="127" t="e">
        <f>#REF!</f>
        <v>#REF!</v>
      </c>
      <c r="H16" s="127" t="e">
        <f>#REF!</f>
        <v>#REF!</v>
      </c>
      <c r="I16" s="127" t="e">
        <f>#REF!</f>
        <v>#REF!</v>
      </c>
      <c r="J16" s="127" t="e">
        <f t="shared" si="13"/>
        <v>#REF!</v>
      </c>
      <c r="K16" s="127" t="e">
        <f t="shared" si="14"/>
        <v>#REF!</v>
      </c>
      <c r="L16" s="127" t="e">
        <f t="shared" si="15"/>
        <v>#REF!</v>
      </c>
      <c r="M16" s="127" t="e">
        <f t="shared" si="16"/>
        <v>#REF!</v>
      </c>
      <c r="N16" s="127" t="e">
        <f t="shared" si="0"/>
        <v>#REF!</v>
      </c>
      <c r="O16" s="127" t="e">
        <f t="shared" si="1"/>
        <v>#REF!</v>
      </c>
      <c r="P16" s="127" t="e">
        <f t="shared" si="2"/>
        <v>#REF!</v>
      </c>
      <c r="Q16" s="127" t="e">
        <f t="shared" si="3"/>
        <v>#REF!</v>
      </c>
      <c r="R16" s="127" t="e">
        <f t="shared" si="17"/>
        <v>#REF!</v>
      </c>
      <c r="S16" s="128" t="e">
        <f t="shared" si="4"/>
        <v>#REF!</v>
      </c>
      <c r="V16" s="129" t="e">
        <f t="shared" si="5"/>
        <v>#REF!</v>
      </c>
      <c r="W16" s="129" t="e">
        <f t="shared" si="6"/>
        <v>#REF!</v>
      </c>
      <c r="X16" s="129" t="e">
        <f t="shared" si="7"/>
        <v>#REF!</v>
      </c>
      <c r="Y16" s="129" t="e">
        <f t="shared" si="8"/>
        <v>#REF!</v>
      </c>
      <c r="Z16" s="129" t="e">
        <f t="shared" si="9"/>
        <v>#REF!</v>
      </c>
      <c r="AA16" s="129" t="e">
        <f t="shared" si="10"/>
        <v>#REF!</v>
      </c>
      <c r="AB16" s="129" t="e">
        <f t="shared" si="11"/>
        <v>#REF!</v>
      </c>
      <c r="AC16" s="129" t="e">
        <f t="shared" si="12"/>
        <v>#REF!</v>
      </c>
      <c r="AD16" s="127" t="e">
        <f t="shared" si="18"/>
        <v>#REF!</v>
      </c>
      <c r="AE16" s="128" t="e">
        <f t="shared" si="19"/>
        <v>#REF!</v>
      </c>
    </row>
    <row r="17" spans="1:31" x14ac:dyDescent="0.2">
      <c r="A17" t="e">
        <f>#REF!</f>
        <v>#REF!</v>
      </c>
      <c r="B17" s="118" t="e">
        <f>#REF!</f>
        <v>#REF!</v>
      </c>
      <c r="C17" s="127" t="e">
        <f>#REF!</f>
        <v>#REF!</v>
      </c>
      <c r="D17" s="127" t="e">
        <f>#REF!</f>
        <v>#REF!</v>
      </c>
      <c r="E17" s="127" t="e">
        <f>#REF!</f>
        <v>#REF!</v>
      </c>
      <c r="F17" s="127" t="e">
        <f>#REF!</f>
        <v>#REF!</v>
      </c>
      <c r="G17" s="127" t="e">
        <f>#REF!</f>
        <v>#REF!</v>
      </c>
      <c r="H17" s="127" t="e">
        <f>#REF!</f>
        <v>#REF!</v>
      </c>
      <c r="I17" s="127" t="e">
        <f>#REF!</f>
        <v>#REF!</v>
      </c>
      <c r="J17" s="127" t="e">
        <f t="shared" si="13"/>
        <v>#REF!</v>
      </c>
      <c r="K17" s="127" t="e">
        <f t="shared" si="14"/>
        <v>#REF!</v>
      </c>
      <c r="L17" s="127" t="e">
        <f t="shared" si="15"/>
        <v>#REF!</v>
      </c>
      <c r="M17" s="127" t="e">
        <f t="shared" si="16"/>
        <v>#REF!</v>
      </c>
      <c r="N17" s="127" t="e">
        <f t="shared" si="0"/>
        <v>#REF!</v>
      </c>
      <c r="O17" s="127" t="e">
        <f t="shared" si="1"/>
        <v>#REF!</v>
      </c>
      <c r="P17" s="127" t="e">
        <f t="shared" si="2"/>
        <v>#REF!</v>
      </c>
      <c r="Q17" s="127" t="e">
        <f t="shared" si="3"/>
        <v>#REF!</v>
      </c>
      <c r="R17" s="127" t="e">
        <f t="shared" si="17"/>
        <v>#REF!</v>
      </c>
      <c r="S17" s="128" t="e">
        <f t="shared" si="4"/>
        <v>#REF!</v>
      </c>
      <c r="V17" s="129" t="e">
        <f t="shared" si="5"/>
        <v>#REF!</v>
      </c>
      <c r="W17" s="129" t="e">
        <f t="shared" si="6"/>
        <v>#REF!</v>
      </c>
      <c r="X17" s="129" t="e">
        <f t="shared" si="7"/>
        <v>#REF!</v>
      </c>
      <c r="Y17" s="129" t="e">
        <f t="shared" si="8"/>
        <v>#REF!</v>
      </c>
      <c r="Z17" s="129" t="e">
        <f t="shared" si="9"/>
        <v>#REF!</v>
      </c>
      <c r="AA17" s="129" t="e">
        <f t="shared" si="10"/>
        <v>#REF!</v>
      </c>
      <c r="AB17" s="129" t="e">
        <f t="shared" si="11"/>
        <v>#REF!</v>
      </c>
      <c r="AC17" s="129" t="e">
        <f t="shared" si="12"/>
        <v>#REF!</v>
      </c>
      <c r="AD17" s="127" t="e">
        <f t="shared" si="18"/>
        <v>#REF!</v>
      </c>
      <c r="AE17" s="128" t="e">
        <f t="shared" si="19"/>
        <v>#REF!</v>
      </c>
    </row>
    <row r="18" spans="1:31" x14ac:dyDescent="0.2">
      <c r="A18" t="e">
        <f>#REF!</f>
        <v>#REF!</v>
      </c>
      <c r="B18" s="118" t="e">
        <f>#REF!</f>
        <v>#REF!</v>
      </c>
      <c r="C18" s="127" t="e">
        <f>#REF!</f>
        <v>#REF!</v>
      </c>
      <c r="D18" s="127" t="e">
        <f>#REF!</f>
        <v>#REF!</v>
      </c>
      <c r="E18" s="127" t="e">
        <f>#REF!</f>
        <v>#REF!</v>
      </c>
      <c r="F18" s="127" t="e">
        <f>#REF!</f>
        <v>#REF!</v>
      </c>
      <c r="G18" s="127" t="e">
        <f>#REF!</f>
        <v>#REF!</v>
      </c>
      <c r="H18" s="127" t="e">
        <f>#REF!</f>
        <v>#REF!</v>
      </c>
      <c r="I18" s="127" t="e">
        <f>#REF!</f>
        <v>#REF!</v>
      </c>
      <c r="J18" s="127" t="e">
        <f t="shared" si="13"/>
        <v>#REF!</v>
      </c>
      <c r="K18" s="127" t="e">
        <f t="shared" si="14"/>
        <v>#REF!</v>
      </c>
      <c r="L18" s="127" t="e">
        <f t="shared" si="14"/>
        <v>#REF!</v>
      </c>
      <c r="M18" s="127" t="e">
        <f t="shared" si="14"/>
        <v>#REF!</v>
      </c>
      <c r="N18" s="127" t="e">
        <f t="shared" ref="N18:N30" si="20">(F$32-F18)/(F$32-F$33)</f>
        <v>#REF!</v>
      </c>
      <c r="O18" s="127" t="e">
        <f t="shared" ref="O18:O30" si="21">(G$32-G18)/(G$32-G$33)</f>
        <v>#REF!</v>
      </c>
      <c r="P18" s="127" t="e">
        <f t="shared" ref="P18:P30" si="22">(H$32-H18)/(H$32-H$33)</f>
        <v>#REF!</v>
      </c>
      <c r="Q18" s="127" t="e">
        <f t="shared" ref="Q18:Q30" si="23">(I$32-I18)/(I$32-I$33)</f>
        <v>#REF!</v>
      </c>
      <c r="R18" s="127" t="e">
        <f t="shared" si="17"/>
        <v>#REF!</v>
      </c>
      <c r="S18" s="128" t="e">
        <f t="shared" si="4"/>
        <v>#REF!</v>
      </c>
      <c r="V18" s="129" t="e">
        <f t="shared" si="5"/>
        <v>#REF!</v>
      </c>
      <c r="W18" s="129" t="e">
        <f t="shared" si="6"/>
        <v>#REF!</v>
      </c>
      <c r="X18" s="129" t="e">
        <f t="shared" si="7"/>
        <v>#REF!</v>
      </c>
      <c r="Y18" s="129" t="e">
        <f t="shared" si="8"/>
        <v>#REF!</v>
      </c>
      <c r="Z18" s="129" t="e">
        <f t="shared" si="9"/>
        <v>#REF!</v>
      </c>
      <c r="AA18" s="129" t="e">
        <f t="shared" si="10"/>
        <v>#REF!</v>
      </c>
      <c r="AB18" s="129" t="e">
        <f t="shared" si="11"/>
        <v>#REF!</v>
      </c>
      <c r="AC18" s="129" t="e">
        <f t="shared" si="12"/>
        <v>#REF!</v>
      </c>
      <c r="AD18" s="127" t="e">
        <f t="shared" si="18"/>
        <v>#REF!</v>
      </c>
      <c r="AE18" s="128" t="e">
        <f t="shared" si="19"/>
        <v>#REF!</v>
      </c>
    </row>
    <row r="19" spans="1:31" x14ac:dyDescent="0.2">
      <c r="A19" t="e">
        <f>#REF!</f>
        <v>#REF!</v>
      </c>
      <c r="B19" s="118" t="e">
        <f>#REF!</f>
        <v>#REF!</v>
      </c>
      <c r="C19" s="127" t="e">
        <f>#REF!</f>
        <v>#REF!</v>
      </c>
      <c r="D19" s="127" t="e">
        <f>#REF!</f>
        <v>#REF!</v>
      </c>
      <c r="E19" s="127" t="e">
        <f>#REF!</f>
        <v>#REF!</v>
      </c>
      <c r="F19" s="127" t="e">
        <f>#REF!</f>
        <v>#REF!</v>
      </c>
      <c r="G19" s="127" t="e">
        <f>#REF!</f>
        <v>#REF!</v>
      </c>
      <c r="H19" s="127" t="e">
        <f>#REF!</f>
        <v>#REF!</v>
      </c>
      <c r="I19" s="127" t="e">
        <f>#REF!</f>
        <v>#REF!</v>
      </c>
      <c r="J19" s="127" t="e">
        <f t="shared" si="13"/>
        <v>#REF!</v>
      </c>
      <c r="K19" s="127" t="e">
        <f t="shared" si="14"/>
        <v>#REF!</v>
      </c>
      <c r="L19" s="127" t="e">
        <f t="shared" si="14"/>
        <v>#REF!</v>
      </c>
      <c r="M19" s="127" t="e">
        <f t="shared" si="14"/>
        <v>#REF!</v>
      </c>
      <c r="N19" s="127" t="e">
        <f t="shared" si="20"/>
        <v>#REF!</v>
      </c>
      <c r="O19" s="127" t="e">
        <f t="shared" si="21"/>
        <v>#REF!</v>
      </c>
      <c r="P19" s="127" t="e">
        <f t="shared" si="22"/>
        <v>#REF!</v>
      </c>
      <c r="Q19" s="127" t="e">
        <f t="shared" si="23"/>
        <v>#REF!</v>
      </c>
      <c r="R19" s="127" t="e">
        <f t="shared" si="17"/>
        <v>#REF!</v>
      </c>
      <c r="S19" s="128" t="e">
        <f t="shared" si="4"/>
        <v>#REF!</v>
      </c>
      <c r="V19" s="129" t="e">
        <f t="shared" si="5"/>
        <v>#REF!</v>
      </c>
      <c r="W19" s="129" t="e">
        <f t="shared" si="6"/>
        <v>#REF!</v>
      </c>
      <c r="X19" s="129" t="e">
        <f t="shared" si="7"/>
        <v>#REF!</v>
      </c>
      <c r="Y19" s="129" t="e">
        <f t="shared" si="8"/>
        <v>#REF!</v>
      </c>
      <c r="Z19" s="129" t="e">
        <f t="shared" si="9"/>
        <v>#REF!</v>
      </c>
      <c r="AA19" s="129" t="e">
        <f t="shared" si="10"/>
        <v>#REF!</v>
      </c>
      <c r="AB19" s="129" t="e">
        <f t="shared" si="11"/>
        <v>#REF!</v>
      </c>
      <c r="AC19" s="129" t="e">
        <f t="shared" si="12"/>
        <v>#REF!</v>
      </c>
      <c r="AD19" s="127" t="e">
        <f t="shared" si="18"/>
        <v>#REF!</v>
      </c>
      <c r="AE19" s="128" t="e">
        <f t="shared" si="19"/>
        <v>#REF!</v>
      </c>
    </row>
    <row r="20" spans="1:31" x14ac:dyDescent="0.2">
      <c r="A20" t="e">
        <f>#REF!</f>
        <v>#REF!</v>
      </c>
      <c r="B20" s="118" t="e">
        <f>#REF!</f>
        <v>#REF!</v>
      </c>
      <c r="C20" s="127" t="e">
        <f>#REF!</f>
        <v>#REF!</v>
      </c>
      <c r="D20" s="127" t="e">
        <f>#REF!</f>
        <v>#REF!</v>
      </c>
      <c r="E20" s="127" t="e">
        <f>#REF!</f>
        <v>#REF!</v>
      </c>
      <c r="F20" s="127" t="e">
        <f>#REF!</f>
        <v>#REF!</v>
      </c>
      <c r="G20" s="127" t="e">
        <f>#REF!</f>
        <v>#REF!</v>
      </c>
      <c r="H20" s="127" t="e">
        <f>#REF!</f>
        <v>#REF!</v>
      </c>
      <c r="I20" s="127" t="e">
        <f>#REF!</f>
        <v>#REF!</v>
      </c>
      <c r="J20" s="127" t="e">
        <f t="shared" si="13"/>
        <v>#REF!</v>
      </c>
      <c r="K20" s="127" t="e">
        <f t="shared" si="14"/>
        <v>#REF!</v>
      </c>
      <c r="L20" s="127" t="e">
        <f t="shared" si="14"/>
        <v>#REF!</v>
      </c>
      <c r="M20" s="127" t="e">
        <f t="shared" si="14"/>
        <v>#REF!</v>
      </c>
      <c r="N20" s="127" t="e">
        <f t="shared" si="20"/>
        <v>#REF!</v>
      </c>
      <c r="O20" s="127" t="e">
        <f t="shared" si="21"/>
        <v>#REF!</v>
      </c>
      <c r="P20" s="127" t="e">
        <f t="shared" si="22"/>
        <v>#REF!</v>
      </c>
      <c r="Q20" s="127" t="e">
        <f t="shared" si="23"/>
        <v>#REF!</v>
      </c>
      <c r="R20" s="127" t="e">
        <f t="shared" si="17"/>
        <v>#REF!</v>
      </c>
      <c r="S20" s="128" t="e">
        <f t="shared" si="4"/>
        <v>#REF!</v>
      </c>
      <c r="V20" s="129" t="e">
        <f t="shared" si="5"/>
        <v>#REF!</v>
      </c>
      <c r="W20" s="129" t="e">
        <f t="shared" si="6"/>
        <v>#REF!</v>
      </c>
      <c r="X20" s="129" t="e">
        <f t="shared" si="7"/>
        <v>#REF!</v>
      </c>
      <c r="Y20" s="129" t="e">
        <f t="shared" si="8"/>
        <v>#REF!</v>
      </c>
      <c r="Z20" s="129" t="e">
        <f t="shared" si="9"/>
        <v>#REF!</v>
      </c>
      <c r="AA20" s="129" t="e">
        <f t="shared" si="10"/>
        <v>#REF!</v>
      </c>
      <c r="AB20" s="129" t="e">
        <f t="shared" si="11"/>
        <v>#REF!</v>
      </c>
      <c r="AC20" s="129" t="e">
        <f t="shared" si="12"/>
        <v>#REF!</v>
      </c>
      <c r="AD20" s="127" t="e">
        <f t="shared" si="18"/>
        <v>#REF!</v>
      </c>
      <c r="AE20" s="128" t="e">
        <f t="shared" si="19"/>
        <v>#REF!</v>
      </c>
    </row>
    <row r="21" spans="1:31" x14ac:dyDescent="0.2">
      <c r="A21" t="e">
        <f>#REF!</f>
        <v>#REF!</v>
      </c>
      <c r="B21" s="118" t="e">
        <f>#REF!</f>
        <v>#REF!</v>
      </c>
      <c r="C21" s="127" t="e">
        <f>#REF!</f>
        <v>#REF!</v>
      </c>
      <c r="D21" s="127" t="e">
        <f>#REF!</f>
        <v>#REF!</v>
      </c>
      <c r="E21" s="127" t="e">
        <f>#REF!</f>
        <v>#REF!</v>
      </c>
      <c r="F21" s="127" t="e">
        <f>#REF!</f>
        <v>#REF!</v>
      </c>
      <c r="G21" s="127" t="e">
        <f>#REF!</f>
        <v>#REF!</v>
      </c>
      <c r="H21" s="127" t="e">
        <f>#REF!</f>
        <v>#REF!</v>
      </c>
      <c r="I21" s="127" t="e">
        <f>#REF!</f>
        <v>#REF!</v>
      </c>
      <c r="J21" s="127" t="e">
        <f t="shared" si="13"/>
        <v>#REF!</v>
      </c>
      <c r="K21" s="127" t="e">
        <f t="shared" si="14"/>
        <v>#REF!</v>
      </c>
      <c r="L21" s="127" t="e">
        <f t="shared" si="14"/>
        <v>#REF!</v>
      </c>
      <c r="M21" s="127" t="e">
        <f t="shared" si="14"/>
        <v>#REF!</v>
      </c>
      <c r="N21" s="127" t="e">
        <f t="shared" si="20"/>
        <v>#REF!</v>
      </c>
      <c r="O21" s="127" t="e">
        <f t="shared" si="21"/>
        <v>#REF!</v>
      </c>
      <c r="P21" s="127" t="e">
        <f t="shared" si="22"/>
        <v>#REF!</v>
      </c>
      <c r="Q21" s="127" t="e">
        <f t="shared" si="23"/>
        <v>#REF!</v>
      </c>
      <c r="R21" s="127" t="e">
        <f t="shared" si="17"/>
        <v>#REF!</v>
      </c>
      <c r="S21" s="128" t="e">
        <f t="shared" si="4"/>
        <v>#REF!</v>
      </c>
      <c r="V21" s="129" t="e">
        <f t="shared" si="5"/>
        <v>#REF!</v>
      </c>
      <c r="W21" s="129" t="e">
        <f t="shared" si="6"/>
        <v>#REF!</v>
      </c>
      <c r="X21" s="129" t="e">
        <f t="shared" si="7"/>
        <v>#REF!</v>
      </c>
      <c r="Y21" s="129" t="e">
        <f t="shared" si="8"/>
        <v>#REF!</v>
      </c>
      <c r="Z21" s="129" t="e">
        <f t="shared" si="9"/>
        <v>#REF!</v>
      </c>
      <c r="AA21" s="129" t="e">
        <f t="shared" si="10"/>
        <v>#REF!</v>
      </c>
      <c r="AB21" s="129" t="e">
        <f t="shared" si="11"/>
        <v>#REF!</v>
      </c>
      <c r="AC21" s="129" t="e">
        <f t="shared" si="12"/>
        <v>#REF!</v>
      </c>
      <c r="AD21" s="127" t="e">
        <f t="shared" si="18"/>
        <v>#REF!</v>
      </c>
      <c r="AE21" s="128" t="e">
        <f t="shared" si="19"/>
        <v>#REF!</v>
      </c>
    </row>
    <row r="22" spans="1:31" x14ac:dyDescent="0.2">
      <c r="A22" t="e">
        <f>#REF!</f>
        <v>#REF!</v>
      </c>
      <c r="B22" s="118" t="e">
        <f>#REF!</f>
        <v>#REF!</v>
      </c>
      <c r="C22" s="127" t="e">
        <f>#REF!</f>
        <v>#REF!</v>
      </c>
      <c r="D22" s="127" t="e">
        <f>#REF!</f>
        <v>#REF!</v>
      </c>
      <c r="E22" s="127" t="e">
        <f>#REF!</f>
        <v>#REF!</v>
      </c>
      <c r="F22" s="127" t="e">
        <f>#REF!</f>
        <v>#REF!</v>
      </c>
      <c r="G22" s="127" t="e">
        <f>#REF!</f>
        <v>#REF!</v>
      </c>
      <c r="H22" s="127" t="e">
        <f>#REF!</f>
        <v>#REF!</v>
      </c>
      <c r="I22" s="127" t="e">
        <f>#REF!</f>
        <v>#REF!</v>
      </c>
      <c r="J22" s="127" t="e">
        <f t="shared" si="13"/>
        <v>#REF!</v>
      </c>
      <c r="K22" s="127" t="e">
        <f t="shared" si="14"/>
        <v>#REF!</v>
      </c>
      <c r="L22" s="127" t="e">
        <f t="shared" si="14"/>
        <v>#REF!</v>
      </c>
      <c r="M22" s="127" t="e">
        <f t="shared" si="14"/>
        <v>#REF!</v>
      </c>
      <c r="N22" s="127" t="e">
        <f t="shared" si="20"/>
        <v>#REF!</v>
      </c>
      <c r="O22" s="127" t="e">
        <f t="shared" si="21"/>
        <v>#REF!</v>
      </c>
      <c r="P22" s="127" t="e">
        <f t="shared" si="22"/>
        <v>#REF!</v>
      </c>
      <c r="Q22" s="127" t="e">
        <f t="shared" si="23"/>
        <v>#REF!</v>
      </c>
      <c r="R22" s="127" t="e">
        <f t="shared" si="17"/>
        <v>#REF!</v>
      </c>
      <c r="S22" s="128" t="e">
        <f t="shared" si="4"/>
        <v>#REF!</v>
      </c>
      <c r="V22" s="129" t="e">
        <f t="shared" si="5"/>
        <v>#REF!</v>
      </c>
      <c r="W22" s="129" t="e">
        <f t="shared" si="6"/>
        <v>#REF!</v>
      </c>
      <c r="X22" s="129" t="e">
        <f t="shared" si="7"/>
        <v>#REF!</v>
      </c>
      <c r="Y22" s="129" t="e">
        <f t="shared" si="8"/>
        <v>#REF!</v>
      </c>
      <c r="Z22" s="129" t="e">
        <f t="shared" si="9"/>
        <v>#REF!</v>
      </c>
      <c r="AA22" s="129" t="e">
        <f t="shared" si="10"/>
        <v>#REF!</v>
      </c>
      <c r="AB22" s="129" t="e">
        <f t="shared" si="11"/>
        <v>#REF!</v>
      </c>
      <c r="AC22" s="129" t="e">
        <f t="shared" si="12"/>
        <v>#REF!</v>
      </c>
      <c r="AD22" s="127" t="e">
        <f t="shared" si="18"/>
        <v>#REF!</v>
      </c>
      <c r="AE22" s="128" t="e">
        <f t="shared" si="19"/>
        <v>#REF!</v>
      </c>
    </row>
    <row r="23" spans="1:31" x14ac:dyDescent="0.2">
      <c r="A23" t="e">
        <f>#REF!</f>
        <v>#REF!</v>
      </c>
      <c r="B23" s="118" t="e">
        <f>#REF!</f>
        <v>#REF!</v>
      </c>
      <c r="C23" s="127" t="e">
        <f>#REF!</f>
        <v>#REF!</v>
      </c>
      <c r="D23" s="127" t="e">
        <f>#REF!</f>
        <v>#REF!</v>
      </c>
      <c r="E23" s="127" t="e">
        <f>#REF!</f>
        <v>#REF!</v>
      </c>
      <c r="F23" s="127" t="e">
        <f>#REF!</f>
        <v>#REF!</v>
      </c>
      <c r="G23" s="127" t="e">
        <f>#REF!</f>
        <v>#REF!</v>
      </c>
      <c r="H23" s="127" t="e">
        <f>#REF!</f>
        <v>#REF!</v>
      </c>
      <c r="I23" s="127" t="e">
        <f>#REF!</f>
        <v>#REF!</v>
      </c>
      <c r="J23" s="127" t="e">
        <f t="shared" si="13"/>
        <v>#REF!</v>
      </c>
      <c r="K23" s="127" t="e">
        <f t="shared" si="14"/>
        <v>#REF!</v>
      </c>
      <c r="L23" s="127" t="e">
        <f t="shared" si="14"/>
        <v>#REF!</v>
      </c>
      <c r="M23" s="127" t="e">
        <f t="shared" si="14"/>
        <v>#REF!</v>
      </c>
      <c r="N23" s="127" t="e">
        <f t="shared" si="20"/>
        <v>#REF!</v>
      </c>
      <c r="O23" s="127" t="e">
        <f t="shared" si="21"/>
        <v>#REF!</v>
      </c>
      <c r="P23" s="127" t="e">
        <f t="shared" si="22"/>
        <v>#REF!</v>
      </c>
      <c r="Q23" s="127" t="e">
        <f t="shared" si="23"/>
        <v>#REF!</v>
      </c>
      <c r="R23" s="127" t="e">
        <f t="shared" si="17"/>
        <v>#REF!</v>
      </c>
      <c r="S23" s="128" t="e">
        <f t="shared" si="4"/>
        <v>#REF!</v>
      </c>
      <c r="V23" s="129" t="e">
        <f t="shared" si="5"/>
        <v>#REF!</v>
      </c>
      <c r="W23" s="129" t="e">
        <f t="shared" si="6"/>
        <v>#REF!</v>
      </c>
      <c r="X23" s="129" t="e">
        <f t="shared" si="7"/>
        <v>#REF!</v>
      </c>
      <c r="Y23" s="129" t="e">
        <f t="shared" si="8"/>
        <v>#REF!</v>
      </c>
      <c r="Z23" s="129" t="e">
        <f t="shared" si="9"/>
        <v>#REF!</v>
      </c>
      <c r="AA23" s="129" t="e">
        <f t="shared" si="10"/>
        <v>#REF!</v>
      </c>
      <c r="AB23" s="129" t="e">
        <f t="shared" si="11"/>
        <v>#REF!</v>
      </c>
      <c r="AC23" s="129" t="e">
        <f t="shared" si="12"/>
        <v>#REF!</v>
      </c>
      <c r="AD23" s="127" t="e">
        <f t="shared" si="18"/>
        <v>#REF!</v>
      </c>
      <c r="AE23" s="128" t="e">
        <f t="shared" si="19"/>
        <v>#REF!</v>
      </c>
    </row>
    <row r="24" spans="1:31" x14ac:dyDescent="0.2">
      <c r="A24" t="e">
        <f>#REF!</f>
        <v>#REF!</v>
      </c>
      <c r="B24" s="118" t="e">
        <f>#REF!</f>
        <v>#REF!</v>
      </c>
      <c r="C24" s="127" t="e">
        <f>#REF!</f>
        <v>#REF!</v>
      </c>
      <c r="D24" s="127" t="e">
        <f>#REF!</f>
        <v>#REF!</v>
      </c>
      <c r="E24" s="127" t="e">
        <f>#REF!</f>
        <v>#REF!</v>
      </c>
      <c r="F24" s="127" t="e">
        <f>#REF!</f>
        <v>#REF!</v>
      </c>
      <c r="G24" s="127" t="e">
        <f>#REF!</f>
        <v>#REF!</v>
      </c>
      <c r="H24" s="127" t="e">
        <f>#REF!</f>
        <v>#REF!</v>
      </c>
      <c r="I24" s="127" t="e">
        <f>#REF!</f>
        <v>#REF!</v>
      </c>
      <c r="J24" s="127" t="e">
        <f t="shared" si="13"/>
        <v>#REF!</v>
      </c>
      <c r="K24" s="127" t="e">
        <f t="shared" si="14"/>
        <v>#REF!</v>
      </c>
      <c r="L24" s="127" t="e">
        <f t="shared" si="14"/>
        <v>#REF!</v>
      </c>
      <c r="M24" s="127" t="e">
        <f t="shared" si="14"/>
        <v>#REF!</v>
      </c>
      <c r="N24" s="127" t="e">
        <f t="shared" si="20"/>
        <v>#REF!</v>
      </c>
      <c r="O24" s="127" t="e">
        <f t="shared" si="21"/>
        <v>#REF!</v>
      </c>
      <c r="P24" s="127" t="e">
        <f t="shared" si="22"/>
        <v>#REF!</v>
      </c>
      <c r="Q24" s="127" t="e">
        <f t="shared" si="23"/>
        <v>#REF!</v>
      </c>
      <c r="R24" s="127" t="e">
        <f t="shared" si="17"/>
        <v>#REF!</v>
      </c>
      <c r="S24" s="128" t="e">
        <f t="shared" si="4"/>
        <v>#REF!</v>
      </c>
      <c r="V24" s="129" t="e">
        <f t="shared" si="5"/>
        <v>#REF!</v>
      </c>
      <c r="W24" s="129" t="e">
        <f t="shared" si="6"/>
        <v>#REF!</v>
      </c>
      <c r="X24" s="129" t="e">
        <f t="shared" si="7"/>
        <v>#REF!</v>
      </c>
      <c r="Y24" s="129" t="e">
        <f t="shared" si="8"/>
        <v>#REF!</v>
      </c>
      <c r="Z24" s="129" t="e">
        <f t="shared" si="9"/>
        <v>#REF!</v>
      </c>
      <c r="AA24" s="129" t="e">
        <f t="shared" si="10"/>
        <v>#REF!</v>
      </c>
      <c r="AB24" s="129" t="e">
        <f t="shared" si="11"/>
        <v>#REF!</v>
      </c>
      <c r="AC24" s="129" t="e">
        <f t="shared" si="12"/>
        <v>#REF!</v>
      </c>
      <c r="AD24" s="127" t="e">
        <f t="shared" si="18"/>
        <v>#REF!</v>
      </c>
      <c r="AE24" s="128" t="e">
        <f t="shared" si="19"/>
        <v>#REF!</v>
      </c>
    </row>
    <row r="25" spans="1:31" x14ac:dyDescent="0.2">
      <c r="A25" t="e">
        <f>#REF!</f>
        <v>#REF!</v>
      </c>
      <c r="B25" s="118" t="e">
        <f>#REF!</f>
        <v>#REF!</v>
      </c>
      <c r="C25" s="127" t="e">
        <f>#REF!</f>
        <v>#REF!</v>
      </c>
      <c r="D25" s="127" t="e">
        <f>#REF!</f>
        <v>#REF!</v>
      </c>
      <c r="E25" s="127" t="e">
        <f>#REF!</f>
        <v>#REF!</v>
      </c>
      <c r="F25" s="127" t="e">
        <f>#REF!</f>
        <v>#REF!</v>
      </c>
      <c r="G25" s="127" t="e">
        <f>#REF!</f>
        <v>#REF!</v>
      </c>
      <c r="H25" s="127" t="e">
        <f>#REF!</f>
        <v>#REF!</v>
      </c>
      <c r="I25" s="127" t="e">
        <f>#REF!</f>
        <v>#REF!</v>
      </c>
      <c r="J25" s="127" t="e">
        <f t="shared" si="13"/>
        <v>#REF!</v>
      </c>
      <c r="K25" s="127" t="e">
        <f t="shared" si="14"/>
        <v>#REF!</v>
      </c>
      <c r="L25" s="127" t="e">
        <f t="shared" si="14"/>
        <v>#REF!</v>
      </c>
      <c r="M25" s="127" t="e">
        <f t="shared" si="14"/>
        <v>#REF!</v>
      </c>
      <c r="N25" s="127" t="e">
        <f t="shared" si="20"/>
        <v>#REF!</v>
      </c>
      <c r="O25" s="127" t="e">
        <f t="shared" si="21"/>
        <v>#REF!</v>
      </c>
      <c r="P25" s="127" t="e">
        <f t="shared" si="22"/>
        <v>#REF!</v>
      </c>
      <c r="Q25" s="127" t="e">
        <f t="shared" si="23"/>
        <v>#REF!</v>
      </c>
      <c r="R25" s="127" t="e">
        <f t="shared" si="17"/>
        <v>#REF!</v>
      </c>
      <c r="S25" s="128" t="e">
        <f t="shared" si="4"/>
        <v>#REF!</v>
      </c>
      <c r="V25" s="129" t="e">
        <f t="shared" si="5"/>
        <v>#REF!</v>
      </c>
      <c r="W25" s="129" t="e">
        <f t="shared" si="6"/>
        <v>#REF!</v>
      </c>
      <c r="X25" s="129" t="e">
        <f t="shared" si="7"/>
        <v>#REF!</v>
      </c>
      <c r="Y25" s="129" t="e">
        <f t="shared" si="8"/>
        <v>#REF!</v>
      </c>
      <c r="Z25" s="129" t="e">
        <f t="shared" si="9"/>
        <v>#REF!</v>
      </c>
      <c r="AA25" s="129" t="e">
        <f t="shared" si="10"/>
        <v>#REF!</v>
      </c>
      <c r="AB25" s="129" t="e">
        <f t="shared" si="11"/>
        <v>#REF!</v>
      </c>
      <c r="AC25" s="129" t="e">
        <f t="shared" si="12"/>
        <v>#REF!</v>
      </c>
      <c r="AD25" s="127" t="e">
        <f t="shared" si="18"/>
        <v>#REF!</v>
      </c>
      <c r="AE25" s="128" t="e">
        <f t="shared" si="19"/>
        <v>#REF!</v>
      </c>
    </row>
    <row r="26" spans="1:31" x14ac:dyDescent="0.2">
      <c r="A26" t="e">
        <f>#REF!</f>
        <v>#REF!</v>
      </c>
      <c r="B26" s="118" t="e">
        <f>#REF!</f>
        <v>#REF!</v>
      </c>
      <c r="C26" s="127" t="e">
        <f>#REF!</f>
        <v>#REF!</v>
      </c>
      <c r="D26" s="127" t="e">
        <f>#REF!</f>
        <v>#REF!</v>
      </c>
      <c r="E26" s="127" t="e">
        <f>#REF!</f>
        <v>#REF!</v>
      </c>
      <c r="F26" s="127" t="e">
        <f>#REF!</f>
        <v>#REF!</v>
      </c>
      <c r="G26" s="127" t="e">
        <f>#REF!</f>
        <v>#REF!</v>
      </c>
      <c r="H26" s="127" t="e">
        <f>#REF!</f>
        <v>#REF!</v>
      </c>
      <c r="I26" s="127" t="e">
        <f>#REF!</f>
        <v>#REF!</v>
      </c>
      <c r="J26" s="127" t="e">
        <f t="shared" si="13"/>
        <v>#REF!</v>
      </c>
      <c r="K26" s="127" t="e">
        <f t="shared" si="14"/>
        <v>#REF!</v>
      </c>
      <c r="L26" s="127" t="e">
        <f t="shared" si="14"/>
        <v>#REF!</v>
      </c>
      <c r="M26" s="127" t="e">
        <f t="shared" si="14"/>
        <v>#REF!</v>
      </c>
      <c r="N26" s="127" t="e">
        <f t="shared" si="20"/>
        <v>#REF!</v>
      </c>
      <c r="O26" s="127" t="e">
        <f t="shared" si="21"/>
        <v>#REF!</v>
      </c>
      <c r="P26" s="127" t="e">
        <f t="shared" si="22"/>
        <v>#REF!</v>
      </c>
      <c r="Q26" s="127" t="e">
        <f t="shared" si="23"/>
        <v>#REF!</v>
      </c>
      <c r="R26" s="127" t="e">
        <f t="shared" si="17"/>
        <v>#REF!</v>
      </c>
      <c r="S26" s="128" t="e">
        <f t="shared" si="4"/>
        <v>#REF!</v>
      </c>
      <c r="V26" s="129" t="e">
        <f t="shared" si="5"/>
        <v>#REF!</v>
      </c>
      <c r="W26" s="129" t="e">
        <f t="shared" si="6"/>
        <v>#REF!</v>
      </c>
      <c r="X26" s="129" t="e">
        <f t="shared" si="7"/>
        <v>#REF!</v>
      </c>
      <c r="Y26" s="129" t="e">
        <f t="shared" si="8"/>
        <v>#REF!</v>
      </c>
      <c r="Z26" s="129" t="e">
        <f t="shared" si="9"/>
        <v>#REF!</v>
      </c>
      <c r="AA26" s="129" t="e">
        <f t="shared" si="10"/>
        <v>#REF!</v>
      </c>
      <c r="AB26" s="129" t="e">
        <f t="shared" si="11"/>
        <v>#REF!</v>
      </c>
      <c r="AC26" s="129" t="e">
        <f t="shared" si="12"/>
        <v>#REF!</v>
      </c>
      <c r="AD26" s="127" t="e">
        <f t="shared" si="18"/>
        <v>#REF!</v>
      </c>
      <c r="AE26" s="128" t="e">
        <f t="shared" si="19"/>
        <v>#REF!</v>
      </c>
    </row>
    <row r="27" spans="1:31" x14ac:dyDescent="0.2">
      <c r="A27" t="e">
        <f>#REF!</f>
        <v>#REF!</v>
      </c>
      <c r="B27" s="118" t="e">
        <f>#REF!</f>
        <v>#REF!</v>
      </c>
      <c r="C27" s="127" t="e">
        <f>#REF!</f>
        <v>#REF!</v>
      </c>
      <c r="D27" s="127" t="e">
        <f>#REF!</f>
        <v>#REF!</v>
      </c>
      <c r="E27" s="127" t="e">
        <f>#REF!</f>
        <v>#REF!</v>
      </c>
      <c r="F27" s="127" t="e">
        <f>#REF!</f>
        <v>#REF!</v>
      </c>
      <c r="G27" s="127" t="e">
        <f>#REF!</f>
        <v>#REF!</v>
      </c>
      <c r="H27" s="127" t="e">
        <f>#REF!</f>
        <v>#REF!</v>
      </c>
      <c r="I27" s="127" t="e">
        <f>#REF!</f>
        <v>#REF!</v>
      </c>
      <c r="J27" s="127" t="e">
        <f t="shared" si="13"/>
        <v>#REF!</v>
      </c>
      <c r="K27" s="127" t="e">
        <f t="shared" si="14"/>
        <v>#REF!</v>
      </c>
      <c r="L27" s="127" t="e">
        <f t="shared" si="14"/>
        <v>#REF!</v>
      </c>
      <c r="M27" s="127" t="e">
        <f t="shared" si="14"/>
        <v>#REF!</v>
      </c>
      <c r="N27" s="127" t="e">
        <f t="shared" si="20"/>
        <v>#REF!</v>
      </c>
      <c r="O27" s="127" t="e">
        <f t="shared" si="21"/>
        <v>#REF!</v>
      </c>
      <c r="P27" s="127" t="e">
        <f t="shared" si="22"/>
        <v>#REF!</v>
      </c>
      <c r="Q27" s="127" t="e">
        <f t="shared" si="23"/>
        <v>#REF!</v>
      </c>
      <c r="R27" s="127" t="e">
        <f t="shared" si="17"/>
        <v>#REF!</v>
      </c>
      <c r="S27" s="128" t="e">
        <f t="shared" si="4"/>
        <v>#REF!</v>
      </c>
      <c r="V27" s="129" t="e">
        <f t="shared" si="5"/>
        <v>#REF!</v>
      </c>
      <c r="W27" s="129" t="e">
        <f t="shared" si="6"/>
        <v>#REF!</v>
      </c>
      <c r="X27" s="129" t="e">
        <f t="shared" si="7"/>
        <v>#REF!</v>
      </c>
      <c r="Y27" s="129" t="e">
        <f t="shared" si="8"/>
        <v>#REF!</v>
      </c>
      <c r="Z27" s="129" t="e">
        <f t="shared" si="9"/>
        <v>#REF!</v>
      </c>
      <c r="AA27" s="129" t="e">
        <f t="shared" si="10"/>
        <v>#REF!</v>
      </c>
      <c r="AB27" s="129" t="e">
        <f t="shared" si="11"/>
        <v>#REF!</v>
      </c>
      <c r="AC27" s="129" t="e">
        <f t="shared" si="12"/>
        <v>#REF!</v>
      </c>
      <c r="AD27" s="127" t="e">
        <f t="shared" si="18"/>
        <v>#REF!</v>
      </c>
      <c r="AE27" s="128" t="e">
        <f t="shared" si="19"/>
        <v>#REF!</v>
      </c>
    </row>
    <row r="28" spans="1:31" x14ac:dyDescent="0.2">
      <c r="A28" t="e">
        <f>#REF!</f>
        <v>#REF!</v>
      </c>
      <c r="B28" s="118" t="e">
        <f>#REF!</f>
        <v>#REF!</v>
      </c>
      <c r="C28" s="127" t="e">
        <f>#REF!</f>
        <v>#REF!</v>
      </c>
      <c r="D28" s="127" t="e">
        <f>#REF!</f>
        <v>#REF!</v>
      </c>
      <c r="E28" s="127" t="e">
        <f>#REF!</f>
        <v>#REF!</v>
      </c>
      <c r="F28" s="127" t="e">
        <f>#REF!</f>
        <v>#REF!</v>
      </c>
      <c r="G28" s="127" t="e">
        <f>#REF!</f>
        <v>#REF!</v>
      </c>
      <c r="H28" s="127" t="e">
        <f>#REF!</f>
        <v>#REF!</v>
      </c>
      <c r="I28" s="127" t="e">
        <f>#REF!</f>
        <v>#REF!</v>
      </c>
      <c r="J28" s="127" t="e">
        <f t="shared" si="13"/>
        <v>#REF!</v>
      </c>
      <c r="K28" s="127" t="e">
        <f t="shared" si="14"/>
        <v>#REF!</v>
      </c>
      <c r="L28" s="127" t="e">
        <f t="shared" si="14"/>
        <v>#REF!</v>
      </c>
      <c r="M28" s="127" t="e">
        <f t="shared" si="14"/>
        <v>#REF!</v>
      </c>
      <c r="N28" s="127" t="e">
        <f t="shared" si="20"/>
        <v>#REF!</v>
      </c>
      <c r="O28" s="127" t="e">
        <f t="shared" si="21"/>
        <v>#REF!</v>
      </c>
      <c r="P28" s="127" t="e">
        <f t="shared" si="22"/>
        <v>#REF!</v>
      </c>
      <c r="Q28" s="127" t="e">
        <f t="shared" si="23"/>
        <v>#REF!</v>
      </c>
      <c r="R28" s="127" t="e">
        <f t="shared" si="17"/>
        <v>#REF!</v>
      </c>
      <c r="S28" s="128" t="e">
        <f t="shared" si="4"/>
        <v>#REF!</v>
      </c>
      <c r="V28" s="129" t="e">
        <f t="shared" si="5"/>
        <v>#REF!</v>
      </c>
      <c r="W28" s="129" t="e">
        <f t="shared" si="6"/>
        <v>#REF!</v>
      </c>
      <c r="X28" s="129" t="e">
        <f t="shared" si="7"/>
        <v>#REF!</v>
      </c>
      <c r="Y28" s="129" t="e">
        <f t="shared" si="8"/>
        <v>#REF!</v>
      </c>
      <c r="Z28" s="129" t="e">
        <f t="shared" si="9"/>
        <v>#REF!</v>
      </c>
      <c r="AA28" s="129" t="e">
        <f t="shared" si="10"/>
        <v>#REF!</v>
      </c>
      <c r="AB28" s="129" t="e">
        <f t="shared" si="11"/>
        <v>#REF!</v>
      </c>
      <c r="AC28" s="129" t="e">
        <f t="shared" si="12"/>
        <v>#REF!</v>
      </c>
      <c r="AD28" s="127" t="e">
        <f t="shared" si="18"/>
        <v>#REF!</v>
      </c>
      <c r="AE28" s="128" t="e">
        <f t="shared" si="19"/>
        <v>#REF!</v>
      </c>
    </row>
    <row r="29" spans="1:31" x14ac:dyDescent="0.2">
      <c r="A29" t="e">
        <f>#REF!</f>
        <v>#REF!</v>
      </c>
      <c r="B29" s="118" t="e">
        <f>#REF!</f>
        <v>#REF!</v>
      </c>
      <c r="C29" s="127" t="e">
        <f>#REF!</f>
        <v>#REF!</v>
      </c>
      <c r="D29" s="127" t="e">
        <f>#REF!</f>
        <v>#REF!</v>
      </c>
      <c r="E29" s="127" t="e">
        <f>#REF!</f>
        <v>#REF!</v>
      </c>
      <c r="F29" s="127" t="e">
        <f>#REF!</f>
        <v>#REF!</v>
      </c>
      <c r="G29" s="127" t="e">
        <f>#REF!</f>
        <v>#REF!</v>
      </c>
      <c r="H29" s="127" t="e">
        <f>#REF!</f>
        <v>#REF!</v>
      </c>
      <c r="I29" s="127" t="e">
        <f>#REF!</f>
        <v>#REF!</v>
      </c>
      <c r="J29" s="127" t="e">
        <f t="shared" si="13"/>
        <v>#REF!</v>
      </c>
      <c r="K29" s="127" t="e">
        <f t="shared" si="14"/>
        <v>#REF!</v>
      </c>
      <c r="L29" s="127" t="e">
        <f t="shared" si="14"/>
        <v>#REF!</v>
      </c>
      <c r="M29" s="127" t="e">
        <f t="shared" si="14"/>
        <v>#REF!</v>
      </c>
      <c r="N29" s="127" t="e">
        <f t="shared" si="20"/>
        <v>#REF!</v>
      </c>
      <c r="O29" s="127" t="e">
        <f t="shared" si="21"/>
        <v>#REF!</v>
      </c>
      <c r="P29" s="127" t="e">
        <f t="shared" si="22"/>
        <v>#REF!</v>
      </c>
      <c r="Q29" s="127" t="e">
        <f t="shared" si="23"/>
        <v>#REF!</v>
      </c>
      <c r="R29" s="127" t="e">
        <f t="shared" si="17"/>
        <v>#REF!</v>
      </c>
      <c r="S29" s="128" t="e">
        <f t="shared" si="4"/>
        <v>#REF!</v>
      </c>
      <c r="V29" s="129" t="e">
        <f t="shared" si="5"/>
        <v>#REF!</v>
      </c>
      <c r="W29" s="129" t="e">
        <f t="shared" si="6"/>
        <v>#REF!</v>
      </c>
      <c r="X29" s="129" t="e">
        <f t="shared" si="7"/>
        <v>#REF!</v>
      </c>
      <c r="Y29" s="129" t="e">
        <f t="shared" si="8"/>
        <v>#REF!</v>
      </c>
      <c r="Z29" s="129" t="e">
        <f t="shared" si="9"/>
        <v>#REF!</v>
      </c>
      <c r="AA29" s="129" t="e">
        <f t="shared" si="10"/>
        <v>#REF!</v>
      </c>
      <c r="AB29" s="129" t="e">
        <f t="shared" si="11"/>
        <v>#REF!</v>
      </c>
      <c r="AC29" s="129" t="e">
        <f t="shared" si="12"/>
        <v>#REF!</v>
      </c>
      <c r="AD29" s="127" t="e">
        <f t="shared" si="18"/>
        <v>#REF!</v>
      </c>
      <c r="AE29" s="128" t="e">
        <f t="shared" si="19"/>
        <v>#REF!</v>
      </c>
    </row>
    <row r="30" spans="1:31" x14ac:dyDescent="0.2">
      <c r="A30" t="e">
        <f>#REF!</f>
        <v>#REF!</v>
      </c>
      <c r="B30" s="118" t="e">
        <f>#REF!</f>
        <v>#REF!</v>
      </c>
      <c r="C30" s="127" t="e">
        <f>#REF!</f>
        <v>#REF!</v>
      </c>
      <c r="D30" s="127" t="e">
        <f>#REF!</f>
        <v>#REF!</v>
      </c>
      <c r="E30" s="127" t="e">
        <f>#REF!</f>
        <v>#REF!</v>
      </c>
      <c r="F30" s="127" t="e">
        <f>#REF!</f>
        <v>#REF!</v>
      </c>
      <c r="G30" s="127" t="e">
        <f>#REF!</f>
        <v>#REF!</v>
      </c>
      <c r="H30" s="127" t="e">
        <f>#REF!</f>
        <v>#REF!</v>
      </c>
      <c r="I30" s="127" t="e">
        <f>#REF!</f>
        <v>#REF!</v>
      </c>
      <c r="J30" s="127" t="e">
        <f t="shared" si="13"/>
        <v>#REF!</v>
      </c>
      <c r="K30" s="127" t="e">
        <f t="shared" si="14"/>
        <v>#REF!</v>
      </c>
      <c r="L30" s="127" t="e">
        <f t="shared" si="14"/>
        <v>#REF!</v>
      </c>
      <c r="M30" s="127" t="e">
        <f t="shared" si="14"/>
        <v>#REF!</v>
      </c>
      <c r="N30" s="127" t="e">
        <f t="shared" si="20"/>
        <v>#REF!</v>
      </c>
      <c r="O30" s="127" t="e">
        <f t="shared" si="21"/>
        <v>#REF!</v>
      </c>
      <c r="P30" s="127" t="e">
        <f t="shared" si="22"/>
        <v>#REF!</v>
      </c>
      <c r="Q30" s="127" t="e">
        <f t="shared" si="23"/>
        <v>#REF!</v>
      </c>
      <c r="R30" s="127" t="e">
        <f t="shared" si="17"/>
        <v>#REF!</v>
      </c>
      <c r="S30" s="128" t="e">
        <f t="shared" si="4"/>
        <v>#REF!</v>
      </c>
      <c r="V30" s="129" t="e">
        <f t="shared" si="5"/>
        <v>#REF!</v>
      </c>
      <c r="W30" s="129" t="e">
        <f t="shared" si="6"/>
        <v>#REF!</v>
      </c>
      <c r="X30" s="129" t="e">
        <f t="shared" si="7"/>
        <v>#REF!</v>
      </c>
      <c r="Y30" s="129" t="e">
        <f t="shared" si="8"/>
        <v>#REF!</v>
      </c>
      <c r="Z30" s="129" t="e">
        <f t="shared" si="9"/>
        <v>#REF!</v>
      </c>
      <c r="AA30" s="129" t="e">
        <f t="shared" si="10"/>
        <v>#REF!</v>
      </c>
      <c r="AB30" s="129" t="e">
        <f t="shared" si="11"/>
        <v>#REF!</v>
      </c>
      <c r="AC30" s="129" t="e">
        <f t="shared" si="12"/>
        <v>#REF!</v>
      </c>
      <c r="AD30" s="127" t="e">
        <f t="shared" si="18"/>
        <v>#REF!</v>
      </c>
      <c r="AE30" s="128" t="e">
        <f t="shared" si="19"/>
        <v>#REF!</v>
      </c>
    </row>
    <row r="32" spans="1:31" x14ac:dyDescent="0.2">
      <c r="A32" t="s">
        <v>153</v>
      </c>
      <c r="B32" s="118" t="e">
        <f>MAX(B2:B30)</f>
        <v>#REF!</v>
      </c>
      <c r="C32" s="127" t="e">
        <f t="shared" ref="C32:I32" si="24">MAX(C2:C30)</f>
        <v>#REF!</v>
      </c>
      <c r="D32" s="127" t="e">
        <f t="shared" si="24"/>
        <v>#REF!</v>
      </c>
      <c r="E32" s="127" t="e">
        <f t="shared" si="24"/>
        <v>#REF!</v>
      </c>
      <c r="F32" s="127" t="e">
        <f t="shared" si="24"/>
        <v>#REF!</v>
      </c>
      <c r="G32" s="127" t="e">
        <f t="shared" si="24"/>
        <v>#REF!</v>
      </c>
      <c r="H32" s="127" t="e">
        <f t="shared" si="24"/>
        <v>#REF!</v>
      </c>
      <c r="I32" s="127" t="e">
        <f t="shared" si="24"/>
        <v>#REF!</v>
      </c>
    </row>
    <row r="33" spans="1:9" x14ac:dyDescent="0.2">
      <c r="A33" t="s">
        <v>134</v>
      </c>
      <c r="B33" s="118" t="e">
        <f>MIN(B2:B30)</f>
        <v>#REF!</v>
      </c>
      <c r="C33" s="127" t="e">
        <f t="shared" ref="C33:I33" si="25">MIN(C2:C30)</f>
        <v>#REF!</v>
      </c>
      <c r="D33" s="127" t="e">
        <f t="shared" si="25"/>
        <v>#REF!</v>
      </c>
      <c r="E33" s="127" t="e">
        <f t="shared" si="25"/>
        <v>#REF!</v>
      </c>
      <c r="F33" s="127" t="e">
        <f t="shared" si="25"/>
        <v>#REF!</v>
      </c>
      <c r="G33" s="127" t="e">
        <f t="shared" si="25"/>
        <v>#REF!</v>
      </c>
      <c r="H33" s="127" t="e">
        <f t="shared" si="25"/>
        <v>#REF!</v>
      </c>
      <c r="I33" s="127" t="e">
        <f t="shared" si="25"/>
        <v>#REF!</v>
      </c>
    </row>
    <row r="34" spans="1:9" x14ac:dyDescent="0.2">
      <c r="A34" t="s">
        <v>135</v>
      </c>
      <c r="B34" s="118" t="e">
        <f>B32-B33</f>
        <v>#REF!</v>
      </c>
      <c r="C34" s="127" t="e">
        <f t="shared" ref="C34:I34" si="26">C32-C33</f>
        <v>#REF!</v>
      </c>
      <c r="D34" s="127" t="e">
        <f t="shared" si="26"/>
        <v>#REF!</v>
      </c>
      <c r="E34" s="127" t="e">
        <f t="shared" si="26"/>
        <v>#REF!</v>
      </c>
      <c r="F34" s="127" t="e">
        <f t="shared" si="26"/>
        <v>#REF!</v>
      </c>
      <c r="G34" s="127" t="e">
        <f t="shared" si="26"/>
        <v>#REF!</v>
      </c>
      <c r="H34" s="127" t="e">
        <f t="shared" si="26"/>
        <v>#REF!</v>
      </c>
      <c r="I34" s="127" t="e">
        <f t="shared" si="26"/>
        <v>#REF!</v>
      </c>
    </row>
    <row r="35" spans="1:9" x14ac:dyDescent="0.2">
      <c r="A35" t="s">
        <v>138</v>
      </c>
      <c r="B35" s="118" t="e">
        <f>QUARTILE(B4:B32,1)</f>
        <v>#REF!</v>
      </c>
      <c r="C35" s="127" t="e">
        <f t="shared" ref="C35:I35" si="27">QUARTILE(C4:C32,1)</f>
        <v>#REF!</v>
      </c>
      <c r="D35" s="127" t="e">
        <f t="shared" si="27"/>
        <v>#REF!</v>
      </c>
      <c r="E35" s="127" t="e">
        <f t="shared" si="27"/>
        <v>#REF!</v>
      </c>
      <c r="F35" s="127" t="e">
        <f t="shared" si="27"/>
        <v>#REF!</v>
      </c>
      <c r="G35" s="127" t="e">
        <f t="shared" si="27"/>
        <v>#REF!</v>
      </c>
      <c r="H35" s="127" t="e">
        <f t="shared" si="27"/>
        <v>#REF!</v>
      </c>
      <c r="I35" s="127" t="e">
        <f t="shared" si="27"/>
        <v>#REF!</v>
      </c>
    </row>
    <row r="36" spans="1:9" x14ac:dyDescent="0.2">
      <c r="A36" t="s">
        <v>139</v>
      </c>
      <c r="B36" s="118" t="e">
        <f>QUARTILE(B4:B32,2)</f>
        <v>#REF!</v>
      </c>
      <c r="C36" s="127" t="e">
        <f t="shared" ref="C36:I36" si="28">QUARTILE(C4:C32,2)</f>
        <v>#REF!</v>
      </c>
      <c r="D36" s="127" t="e">
        <f t="shared" si="28"/>
        <v>#REF!</v>
      </c>
      <c r="E36" s="127" t="e">
        <f t="shared" si="28"/>
        <v>#REF!</v>
      </c>
      <c r="F36" s="127" t="e">
        <f t="shared" si="28"/>
        <v>#REF!</v>
      </c>
      <c r="G36" s="127" t="e">
        <f t="shared" si="28"/>
        <v>#REF!</v>
      </c>
      <c r="H36" s="127" t="e">
        <f t="shared" si="28"/>
        <v>#REF!</v>
      </c>
      <c r="I36" s="127" t="e">
        <f t="shared" si="28"/>
        <v>#REF!</v>
      </c>
    </row>
    <row r="37" spans="1:9" x14ac:dyDescent="0.2">
      <c r="A37" t="s">
        <v>140</v>
      </c>
      <c r="B37" s="118" t="e">
        <f>QUARTILE(B4:B32,3)</f>
        <v>#REF!</v>
      </c>
      <c r="C37" s="127" t="e">
        <f t="shared" ref="C37:I37" si="29">QUARTILE(C4:C32,3)</f>
        <v>#REF!</v>
      </c>
      <c r="D37" s="127" t="e">
        <f t="shared" si="29"/>
        <v>#REF!</v>
      </c>
      <c r="E37" s="127" t="e">
        <f t="shared" si="29"/>
        <v>#REF!</v>
      </c>
      <c r="F37" s="127" t="e">
        <f t="shared" si="29"/>
        <v>#REF!</v>
      </c>
      <c r="G37" s="127" t="e">
        <f t="shared" si="29"/>
        <v>#REF!</v>
      </c>
      <c r="H37" s="127" t="e">
        <f t="shared" si="29"/>
        <v>#REF!</v>
      </c>
      <c r="I37" s="127" t="e">
        <f t="shared" si="29"/>
        <v>#REF!</v>
      </c>
    </row>
    <row r="38" spans="1:9" x14ac:dyDescent="0.2">
      <c r="A38" t="s">
        <v>141</v>
      </c>
      <c r="B38" s="118" t="e">
        <f>B37-B35</f>
        <v>#REF!</v>
      </c>
      <c r="C38" s="127" t="e">
        <f t="shared" ref="C38:I38" si="30">C37-C35</f>
        <v>#REF!</v>
      </c>
      <c r="D38" s="127" t="e">
        <f t="shared" si="30"/>
        <v>#REF!</v>
      </c>
      <c r="E38" s="127" t="e">
        <f t="shared" si="30"/>
        <v>#REF!</v>
      </c>
      <c r="F38" s="127" t="e">
        <f t="shared" si="30"/>
        <v>#REF!</v>
      </c>
      <c r="G38" s="127" t="e">
        <f t="shared" si="30"/>
        <v>#REF!</v>
      </c>
      <c r="H38" s="127" t="e">
        <f t="shared" si="30"/>
        <v>#REF!</v>
      </c>
      <c r="I38" s="127" t="e">
        <f t="shared" si="30"/>
        <v>#REF!</v>
      </c>
    </row>
    <row r="39" spans="1:9" x14ac:dyDescent="0.2">
      <c r="A39" t="s">
        <v>142</v>
      </c>
      <c r="B39" s="118" t="e">
        <f>B35-1.5*B38</f>
        <v>#REF!</v>
      </c>
      <c r="C39" s="127" t="e">
        <f t="shared" ref="C39:I39" si="31">C35-1.5*C38</f>
        <v>#REF!</v>
      </c>
      <c r="D39" s="127" t="e">
        <f t="shared" si="31"/>
        <v>#REF!</v>
      </c>
      <c r="E39" s="127" t="e">
        <f t="shared" si="31"/>
        <v>#REF!</v>
      </c>
      <c r="F39" s="127" t="e">
        <f t="shared" si="31"/>
        <v>#REF!</v>
      </c>
      <c r="G39" s="127" t="e">
        <f t="shared" si="31"/>
        <v>#REF!</v>
      </c>
      <c r="H39" s="127" t="e">
        <f t="shared" si="31"/>
        <v>#REF!</v>
      </c>
      <c r="I39" s="127" t="e">
        <f t="shared" si="31"/>
        <v>#REF!</v>
      </c>
    </row>
    <row r="40" spans="1:9" x14ac:dyDescent="0.2">
      <c r="A40" t="s">
        <v>143</v>
      </c>
      <c r="B40" s="118" t="e">
        <f>B37+1.5*B38</f>
        <v>#REF!</v>
      </c>
      <c r="C40" s="127" t="e">
        <f t="shared" ref="C40:I40" si="32">C37+1.5*C38</f>
        <v>#REF!</v>
      </c>
      <c r="D40" s="127" t="e">
        <f t="shared" si="32"/>
        <v>#REF!</v>
      </c>
      <c r="E40" s="127" t="e">
        <f t="shared" si="32"/>
        <v>#REF!</v>
      </c>
      <c r="F40" s="127" t="e">
        <f t="shared" si="32"/>
        <v>#REF!</v>
      </c>
      <c r="G40" s="127" t="e">
        <f t="shared" si="32"/>
        <v>#REF!</v>
      </c>
      <c r="H40" s="127" t="e">
        <f t="shared" si="32"/>
        <v>#REF!</v>
      </c>
      <c r="I40" s="127" t="e">
        <f t="shared" si="32"/>
        <v>#REF!</v>
      </c>
    </row>
  </sheetData>
  <conditionalFormatting sqref="B2:B30">
    <cfRule type="cellIs" dxfId="11" priority="12" operator="greaterThan">
      <formula>8.22</formula>
    </cfRule>
  </conditionalFormatting>
  <conditionalFormatting sqref="C2:C30">
    <cfRule type="cellIs" dxfId="10" priority="11" operator="greaterThan">
      <formula>45.21</formula>
    </cfRule>
  </conditionalFormatting>
  <conditionalFormatting sqref="D2:D30">
    <cfRule type="cellIs" dxfId="9" priority="10" operator="greaterThan">
      <formula>121.07</formula>
    </cfRule>
  </conditionalFormatting>
  <conditionalFormatting sqref="E2:E30">
    <cfRule type="cellIs" dxfId="8" priority="3" operator="lessThan">
      <formula>0.28</formula>
    </cfRule>
    <cfRule type="cellIs" dxfId="7" priority="4" operator="greaterThan">
      <formula>0.49</formula>
    </cfRule>
    <cfRule type="cellIs" dxfId="6" priority="9" operator="greaterThan">
      <formula>0.49</formula>
    </cfRule>
  </conditionalFormatting>
  <conditionalFormatting sqref="F2:F30">
    <cfRule type="cellIs" dxfId="5" priority="1" operator="lessThan">
      <formula>0.04</formula>
    </cfRule>
    <cfRule type="cellIs" dxfId="4" priority="2" operator="greaterThan">
      <formula>4.32</formula>
    </cfRule>
    <cfRule type="cellIs" dxfId="3" priority="8" operator="greaterThan">
      <formula>43203.75</formula>
    </cfRule>
  </conditionalFormatting>
  <conditionalFormatting sqref="G2:G30">
    <cfRule type="cellIs" dxfId="2" priority="7" operator="greaterThan">
      <formula>0.38</formula>
    </cfRule>
  </conditionalFormatting>
  <conditionalFormatting sqref="H2:H30">
    <cfRule type="cellIs" dxfId="1" priority="6" operator="greaterThan">
      <formula>323222.98</formula>
    </cfRule>
  </conditionalFormatting>
  <conditionalFormatting sqref="I2:I30">
    <cfRule type="cellIs" dxfId="0" priority="5" operator="greaterThan">
      <formula>4269.63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XLSTAT_20200731_105330_1_HID">
    <tabColor rgb="FF007800"/>
  </sheetPr>
  <dimension ref="A1:B9"/>
  <sheetViews>
    <sheetView workbookViewId="0"/>
  </sheetViews>
  <sheetFormatPr baseColWidth="10" defaultColWidth="9.1640625" defaultRowHeight="15" x14ac:dyDescent="0.2"/>
  <sheetData>
    <row r="1" spans="1:2" x14ac:dyDescent="0.2">
      <c r="A1">
        <v>0.2522892206295313</v>
      </c>
      <c r="B1">
        <v>0.48476593200062873</v>
      </c>
    </row>
    <row r="2" spans="1:2" x14ac:dyDescent="0.2">
      <c r="A2">
        <v>0.7905675261567725</v>
      </c>
      <c r="B2">
        <v>0.37540758811055935</v>
      </c>
    </row>
    <row r="3" spans="1:2" x14ac:dyDescent="0.2">
      <c r="A3">
        <v>0.80287072270805593</v>
      </c>
      <c r="B3">
        <v>0.19897603797822078</v>
      </c>
    </row>
    <row r="4" spans="1:2" x14ac:dyDescent="0.2">
      <c r="A4">
        <v>0.67436410061565744</v>
      </c>
      <c r="B4">
        <v>0.26719251093767832</v>
      </c>
    </row>
    <row r="5" spans="1:2" x14ac:dyDescent="0.2">
      <c r="A5">
        <v>-0.45224403326493351</v>
      </c>
      <c r="B5">
        <v>0.74062872953493952</v>
      </c>
    </row>
    <row r="6" spans="1:2" x14ac:dyDescent="0.2">
      <c r="A6">
        <v>0.6316867409465714</v>
      </c>
      <c r="B6">
        <v>-0.41204152527848104</v>
      </c>
    </row>
    <row r="7" spans="1:2" x14ac:dyDescent="0.2">
      <c r="A7">
        <v>0.56968317834168558</v>
      </c>
      <c r="B7">
        <v>0.37739294987864136</v>
      </c>
    </row>
    <row r="8" spans="1:2" x14ac:dyDescent="0.2">
      <c r="A8">
        <v>0.63190827545571016</v>
      </c>
      <c r="B8">
        <v>-0.60991371076680323</v>
      </c>
    </row>
    <row r="9" spans="1:2" x14ac:dyDescent="0.2">
      <c r="A9">
        <v>-9.760026831735236E-3</v>
      </c>
      <c r="B9">
        <v>-0.6780573432217013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XLSTAT_20200731_105330_1_HID1">
    <tabColor rgb="FF007800"/>
  </sheetPr>
  <dimension ref="A1:B29"/>
  <sheetViews>
    <sheetView workbookViewId="0"/>
  </sheetViews>
  <sheetFormatPr baseColWidth="10" defaultColWidth="9.1640625" defaultRowHeight="15" x14ac:dyDescent="0.2"/>
  <sheetData>
    <row r="1" spans="1:2" x14ac:dyDescent="0.2">
      <c r="A1">
        <v>0.29626690296733815</v>
      </c>
      <c r="B1">
        <v>-0.16133393235290799</v>
      </c>
    </row>
    <row r="2" spans="1:2" x14ac:dyDescent="0.2">
      <c r="A2">
        <v>0.69791980470278714</v>
      </c>
      <c r="B2">
        <v>1.3383119010612607</v>
      </c>
    </row>
    <row r="3" spans="1:2" x14ac:dyDescent="0.2">
      <c r="A3">
        <v>-1.8103403656178041</v>
      </c>
      <c r="B3">
        <v>-0.6810720145255692</v>
      </c>
    </row>
    <row r="4" spans="1:2" x14ac:dyDescent="0.2">
      <c r="A4">
        <v>-2.8239110305247519</v>
      </c>
      <c r="B4">
        <v>1.2379546174931679</v>
      </c>
    </row>
    <row r="5" spans="1:2" x14ac:dyDescent="0.2">
      <c r="A5">
        <v>-0.99066870374682137</v>
      </c>
      <c r="B5">
        <v>1.1158792565748876</v>
      </c>
    </row>
    <row r="6" spans="1:2" x14ac:dyDescent="0.2">
      <c r="A6">
        <v>1.9088497219103295</v>
      </c>
      <c r="B6">
        <v>-3.8946366084178781</v>
      </c>
    </row>
    <row r="7" spans="1:2" x14ac:dyDescent="0.2">
      <c r="A7">
        <v>-0.65093928020614822</v>
      </c>
      <c r="B7">
        <v>-0.38783947712380523</v>
      </c>
    </row>
    <row r="8" spans="1:2" x14ac:dyDescent="0.2">
      <c r="A8">
        <v>-0.69737602621964812</v>
      </c>
      <c r="B8">
        <v>-0.83286956659198774</v>
      </c>
    </row>
    <row r="9" spans="1:2" x14ac:dyDescent="0.2">
      <c r="A9">
        <v>3.2970491684076597</v>
      </c>
      <c r="B9">
        <v>1.0463161277833846</v>
      </c>
    </row>
    <row r="10" spans="1:2" x14ac:dyDescent="0.2">
      <c r="A10">
        <v>0.35391114338911139</v>
      </c>
      <c r="B10">
        <v>1.5222501555789201</v>
      </c>
    </row>
    <row r="11" spans="1:2" x14ac:dyDescent="0.2">
      <c r="A11">
        <v>-2.1123999469111143</v>
      </c>
      <c r="B11">
        <v>1.0731698227961741</v>
      </c>
    </row>
    <row r="12" spans="1:2" x14ac:dyDescent="0.2">
      <c r="A12">
        <v>-0.23532475557067145</v>
      </c>
      <c r="B12">
        <v>-0.93397732829387636</v>
      </c>
    </row>
    <row r="13" spans="1:2" x14ac:dyDescent="0.2">
      <c r="A13">
        <v>1.1750668090347489</v>
      </c>
      <c r="B13">
        <v>-2.475970917386376</v>
      </c>
    </row>
    <row r="14" spans="1:2" x14ac:dyDescent="0.2">
      <c r="A14">
        <v>-1.7351538800490256</v>
      </c>
      <c r="B14">
        <v>0.59209095671237122</v>
      </c>
    </row>
    <row r="15" spans="1:2" x14ac:dyDescent="0.2">
      <c r="A15">
        <v>-0.73989082051032962</v>
      </c>
      <c r="B15">
        <v>-1.3865720105093209</v>
      </c>
    </row>
    <row r="16" spans="1:2" x14ac:dyDescent="0.2">
      <c r="A16">
        <v>-0.82157962866799872</v>
      </c>
      <c r="B16">
        <v>-0.11369427155886935</v>
      </c>
    </row>
    <row r="17" spans="1:2" x14ac:dyDescent="0.2">
      <c r="A17">
        <v>0.48038113434458352</v>
      </c>
      <c r="B17">
        <v>2.9102162212051863</v>
      </c>
    </row>
    <row r="18" spans="1:2" x14ac:dyDescent="0.2">
      <c r="A18">
        <v>2.3389863375412587</v>
      </c>
      <c r="B18">
        <v>1.1801071023751883</v>
      </c>
    </row>
    <row r="19" spans="1:2" x14ac:dyDescent="0.2">
      <c r="A19">
        <v>-0.85986075119229233</v>
      </c>
      <c r="B19">
        <v>-7.2248235077404674E-2</v>
      </c>
    </row>
    <row r="20" spans="1:2" x14ac:dyDescent="0.2">
      <c r="A20">
        <v>-0.32120796646195854</v>
      </c>
      <c r="B20">
        <v>0.84907373199637426</v>
      </c>
    </row>
    <row r="21" spans="1:2" x14ac:dyDescent="0.2">
      <c r="A21">
        <v>-0.58785101035215226</v>
      </c>
      <c r="B21">
        <v>-1.3665486654945038</v>
      </c>
    </row>
    <row r="22" spans="1:2" x14ac:dyDescent="0.2">
      <c r="A22">
        <v>-0.85758393480215611</v>
      </c>
      <c r="B22">
        <v>1.2312760719855151</v>
      </c>
    </row>
    <row r="23" spans="1:2" x14ac:dyDescent="0.2">
      <c r="A23">
        <v>3.6556646023402171</v>
      </c>
      <c r="B23">
        <v>-1.2773887378898849</v>
      </c>
    </row>
    <row r="24" spans="1:2" x14ac:dyDescent="0.2">
      <c r="A24">
        <v>-0.15066319628403618</v>
      </c>
      <c r="B24">
        <v>-1.3508066458964341</v>
      </c>
    </row>
    <row r="25" spans="1:2" x14ac:dyDescent="0.2">
      <c r="A25">
        <v>-0.44377916193981692</v>
      </c>
      <c r="B25">
        <v>-0.84111011146136838</v>
      </c>
    </row>
    <row r="26" spans="1:2" x14ac:dyDescent="0.2">
      <c r="A26">
        <v>0.26027914706160499</v>
      </c>
      <c r="B26">
        <v>-0.2063265108988569</v>
      </c>
    </row>
    <row r="27" spans="1:2" x14ac:dyDescent="0.2">
      <c r="A27">
        <v>-2.5892379580151959</v>
      </c>
      <c r="B27">
        <v>0.57959506718154807</v>
      </c>
    </row>
    <row r="28" spans="1:2" x14ac:dyDescent="0.2">
      <c r="A28">
        <v>4.5223871747328879</v>
      </c>
      <c r="B28">
        <v>2.4878437567878877</v>
      </c>
    </row>
    <row r="29" spans="1:2" x14ac:dyDescent="0.2">
      <c r="A29">
        <v>-0.55899352936060798</v>
      </c>
      <c r="B29">
        <v>-1.1816897560528292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XLSTAT_20200731_105330_1_HID2">
    <tabColor rgb="FF007800"/>
  </sheetPr>
  <dimension ref="A1:B38"/>
  <sheetViews>
    <sheetView workbookViewId="0"/>
  </sheetViews>
  <sheetFormatPr baseColWidth="10" defaultColWidth="9.1640625" defaultRowHeight="15" x14ac:dyDescent="0.2"/>
  <sheetData>
    <row r="1" spans="1:2" x14ac:dyDescent="0.2">
      <c r="A1">
        <v>1.1368699875865085</v>
      </c>
      <c r="B1">
        <v>2.6118004643834216</v>
      </c>
    </row>
    <row r="2" spans="1:2" x14ac:dyDescent="0.2">
      <c r="A2">
        <v>3.5624688657147576</v>
      </c>
      <c r="B2">
        <v>2.0226044122237274</v>
      </c>
    </row>
    <row r="3" spans="1:2" x14ac:dyDescent="0.2">
      <c r="A3">
        <v>3.6179097397863105</v>
      </c>
      <c r="B3">
        <v>1.0720343037472697</v>
      </c>
    </row>
    <row r="4" spans="1:2" x14ac:dyDescent="0.2">
      <c r="A4">
        <v>3.0388310082478758</v>
      </c>
      <c r="B4">
        <v>1.4395680019566546</v>
      </c>
    </row>
    <row r="5" spans="1:2" x14ac:dyDescent="0.2">
      <c r="A5">
        <v>-2.0379097735569101</v>
      </c>
      <c r="B5">
        <v>3.9903267371778708</v>
      </c>
    </row>
    <row r="6" spans="1:2" x14ac:dyDescent="0.2">
      <c r="A6">
        <v>2.8465175624488386</v>
      </c>
      <c r="B6">
        <v>-2.2199791198738659</v>
      </c>
    </row>
    <row r="7" spans="1:2" x14ac:dyDescent="0.2">
      <c r="A7">
        <v>2.5671160514645646</v>
      </c>
      <c r="B7">
        <v>2.0333010566154766</v>
      </c>
    </row>
    <row r="8" spans="1:2" x14ac:dyDescent="0.2">
      <c r="A8">
        <v>2.8475158450311309</v>
      </c>
      <c r="B8">
        <v>-3.2860661359604091</v>
      </c>
    </row>
    <row r="9" spans="1:2" x14ac:dyDescent="0.2">
      <c r="A9">
        <v>-4.3980799319731291E-2</v>
      </c>
      <c r="B9">
        <v>-3.6532073873184876</v>
      </c>
    </row>
    <row r="10" spans="1:2" x14ac:dyDescent="0.2">
      <c r="A10">
        <v>0.29626690296733815</v>
      </c>
      <c r="B10">
        <v>-0.16133393235290799</v>
      </c>
    </row>
    <row r="11" spans="1:2" x14ac:dyDescent="0.2">
      <c r="A11">
        <v>0.69791980470278714</v>
      </c>
      <c r="B11">
        <v>1.3383119010612607</v>
      </c>
    </row>
    <row r="12" spans="1:2" x14ac:dyDescent="0.2">
      <c r="A12">
        <v>-1.8103403656178041</v>
      </c>
      <c r="B12">
        <v>-0.6810720145255692</v>
      </c>
    </row>
    <row r="13" spans="1:2" x14ac:dyDescent="0.2">
      <c r="A13">
        <v>-2.8239110305247519</v>
      </c>
      <c r="B13">
        <v>1.2379546174931679</v>
      </c>
    </row>
    <row r="14" spans="1:2" x14ac:dyDescent="0.2">
      <c r="A14">
        <v>-0.99066870374682137</v>
      </c>
      <c r="B14">
        <v>1.1158792565748876</v>
      </c>
    </row>
    <row r="15" spans="1:2" x14ac:dyDescent="0.2">
      <c r="A15">
        <v>1.9088497219103295</v>
      </c>
      <c r="B15">
        <v>-3.8946366084178781</v>
      </c>
    </row>
    <row r="16" spans="1:2" x14ac:dyDescent="0.2">
      <c r="A16">
        <v>-0.65093928020614822</v>
      </c>
      <c r="B16">
        <v>-0.38783947712380523</v>
      </c>
    </row>
    <row r="17" spans="1:2" x14ac:dyDescent="0.2">
      <c r="A17">
        <v>-0.69737602621964812</v>
      </c>
      <c r="B17">
        <v>-0.83286956659198774</v>
      </c>
    </row>
    <row r="18" spans="1:2" x14ac:dyDescent="0.2">
      <c r="A18">
        <v>3.2970491684076597</v>
      </c>
      <c r="B18">
        <v>1.0463161277833846</v>
      </c>
    </row>
    <row r="19" spans="1:2" x14ac:dyDescent="0.2">
      <c r="A19">
        <v>0.35391114338911139</v>
      </c>
      <c r="B19">
        <v>1.5222501555789201</v>
      </c>
    </row>
    <row r="20" spans="1:2" x14ac:dyDescent="0.2">
      <c r="A20">
        <v>-2.1123999469111143</v>
      </c>
      <c r="B20">
        <v>1.0731698227961741</v>
      </c>
    </row>
    <row r="21" spans="1:2" x14ac:dyDescent="0.2">
      <c r="A21">
        <v>-0.23532475557067145</v>
      </c>
      <c r="B21">
        <v>-0.93397732829387636</v>
      </c>
    </row>
    <row r="22" spans="1:2" x14ac:dyDescent="0.2">
      <c r="A22">
        <v>1.1750668090347489</v>
      </c>
      <c r="B22">
        <v>-2.475970917386376</v>
      </c>
    </row>
    <row r="23" spans="1:2" x14ac:dyDescent="0.2">
      <c r="A23">
        <v>-1.7351538800490256</v>
      </c>
      <c r="B23">
        <v>0.59209095671237122</v>
      </c>
    </row>
    <row r="24" spans="1:2" x14ac:dyDescent="0.2">
      <c r="A24">
        <v>-0.73989082051032962</v>
      </c>
      <c r="B24">
        <v>-1.3865720105093209</v>
      </c>
    </row>
    <row r="25" spans="1:2" x14ac:dyDescent="0.2">
      <c r="A25">
        <v>-0.82157962866799872</v>
      </c>
      <c r="B25">
        <v>-0.11369427155886935</v>
      </c>
    </row>
    <row r="26" spans="1:2" x14ac:dyDescent="0.2">
      <c r="A26">
        <v>0.48038113434458352</v>
      </c>
      <c r="B26">
        <v>2.9102162212051863</v>
      </c>
    </row>
    <row r="27" spans="1:2" x14ac:dyDescent="0.2">
      <c r="A27">
        <v>2.3389863375412587</v>
      </c>
      <c r="B27">
        <v>1.1801071023751883</v>
      </c>
    </row>
    <row r="28" spans="1:2" x14ac:dyDescent="0.2">
      <c r="A28">
        <v>-0.85986075119229233</v>
      </c>
      <c r="B28">
        <v>-7.2248235077404674E-2</v>
      </c>
    </row>
    <row r="29" spans="1:2" x14ac:dyDescent="0.2">
      <c r="A29">
        <v>-0.32120796646195854</v>
      </c>
      <c r="B29">
        <v>0.84907373199637426</v>
      </c>
    </row>
    <row r="30" spans="1:2" x14ac:dyDescent="0.2">
      <c r="A30">
        <v>-0.58785101035215226</v>
      </c>
      <c r="B30">
        <v>-1.3665486654945038</v>
      </c>
    </row>
    <row r="31" spans="1:2" x14ac:dyDescent="0.2">
      <c r="A31">
        <v>-0.85758393480215611</v>
      </c>
      <c r="B31">
        <v>1.2312760719855151</v>
      </c>
    </row>
    <row r="32" spans="1:2" x14ac:dyDescent="0.2">
      <c r="A32">
        <v>3.6556646023402171</v>
      </c>
      <c r="B32">
        <v>-1.2773887378898849</v>
      </c>
    </row>
    <row r="33" spans="1:2" x14ac:dyDescent="0.2">
      <c r="A33">
        <v>-0.15066319628403618</v>
      </c>
      <c r="B33">
        <v>-1.3508066458964341</v>
      </c>
    </row>
    <row r="34" spans="1:2" x14ac:dyDescent="0.2">
      <c r="A34">
        <v>-0.44377916193981692</v>
      </c>
      <c r="B34">
        <v>-0.84111011146136838</v>
      </c>
    </row>
    <row r="35" spans="1:2" x14ac:dyDescent="0.2">
      <c r="A35">
        <v>0.26027914706160499</v>
      </c>
      <c r="B35">
        <v>-0.2063265108988569</v>
      </c>
    </row>
    <row r="36" spans="1:2" x14ac:dyDescent="0.2">
      <c r="A36">
        <v>-2.5892379580151959</v>
      </c>
      <c r="B36">
        <v>0.57959506718154807</v>
      </c>
    </row>
    <row r="37" spans="1:2" x14ac:dyDescent="0.2">
      <c r="A37">
        <v>4.5223871747328879</v>
      </c>
      <c r="B37">
        <v>2.4878437567878877</v>
      </c>
    </row>
    <row r="38" spans="1:2" x14ac:dyDescent="0.2">
      <c r="A38">
        <v>-0.55899352936060798</v>
      </c>
      <c r="B38">
        <v>-1.1816897560528292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XLSTAT_20200731_105030_1_HID">
    <tabColor rgb="FF007800"/>
  </sheetPr>
  <dimension ref="A1:B9"/>
  <sheetViews>
    <sheetView workbookViewId="0"/>
  </sheetViews>
  <sheetFormatPr baseColWidth="10" defaultColWidth="9.1640625" defaultRowHeight="15" x14ac:dyDescent="0.2"/>
  <sheetData>
    <row r="1" spans="1:2" x14ac:dyDescent="0.2">
      <c r="A1">
        <v>0.17612376509760375</v>
      </c>
      <c r="B1">
        <v>0.60343920165755105</v>
      </c>
    </row>
    <row r="2" spans="1:2" x14ac:dyDescent="0.2">
      <c r="A2">
        <v>0.75041042037868855</v>
      </c>
      <c r="B2">
        <v>0.41246454380974512</v>
      </c>
    </row>
    <row r="3" spans="1:2" x14ac:dyDescent="0.2">
      <c r="A3">
        <v>0.79434556652029908</v>
      </c>
      <c r="B3">
        <v>0.24501940308155742</v>
      </c>
    </row>
    <row r="4" spans="1:2" x14ac:dyDescent="0.2">
      <c r="A4">
        <v>0.53683931225340631</v>
      </c>
      <c r="B4">
        <v>0.2866500147966583</v>
      </c>
    </row>
    <row r="5" spans="1:2" x14ac:dyDescent="0.2">
      <c r="A5">
        <v>-0.58715560888934903</v>
      </c>
      <c r="B5">
        <v>0.66145157570090996</v>
      </c>
    </row>
    <row r="6" spans="1:2" x14ac:dyDescent="0.2">
      <c r="A6">
        <v>0.69636293262473614</v>
      </c>
      <c r="B6">
        <v>-0.45573427725461574</v>
      </c>
    </row>
    <row r="7" spans="1:2" x14ac:dyDescent="0.2">
      <c r="A7">
        <v>0.57963122544257206</v>
      </c>
      <c r="B7">
        <v>0.49291026795645682</v>
      </c>
    </row>
    <row r="8" spans="1:2" x14ac:dyDescent="0.2">
      <c r="A8">
        <v>0.7101571708956782</v>
      </c>
      <c r="B8">
        <v>-0.50710659865956553</v>
      </c>
    </row>
    <row r="9" spans="1:2" x14ac:dyDescent="0.2">
      <c r="A9">
        <v>-2.5107585190176425E-2</v>
      </c>
      <c r="B9">
        <v>-0.63080204252200067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XLSTAT_20200731_105030_1_HID1">
    <tabColor rgb="FF007800"/>
  </sheetPr>
  <dimension ref="A1:B29"/>
  <sheetViews>
    <sheetView workbookViewId="0"/>
  </sheetViews>
  <sheetFormatPr baseColWidth="10" defaultColWidth="9.1640625" defaultRowHeight="15" x14ac:dyDescent="0.2"/>
  <sheetData>
    <row r="1" spans="1:2" x14ac:dyDescent="0.2">
      <c r="A1">
        <v>1.2108979466216594</v>
      </c>
      <c r="B1">
        <v>0.24610907125866485</v>
      </c>
    </row>
    <row r="2" spans="1:2" x14ac:dyDescent="0.2">
      <c r="A2">
        <v>0.943419986331823</v>
      </c>
      <c r="B2">
        <v>1.7780210754345491</v>
      </c>
    </row>
    <row r="3" spans="1:2" x14ac:dyDescent="0.2">
      <c r="A3">
        <v>-2.3513275949800745</v>
      </c>
      <c r="B3">
        <v>-0.95813635817137233</v>
      </c>
    </row>
    <row r="4" spans="1:2" x14ac:dyDescent="0.2">
      <c r="A4">
        <v>-3.4399295271640624</v>
      </c>
      <c r="B4">
        <v>0.72937133848289537</v>
      </c>
    </row>
    <row r="5" spans="1:2" x14ac:dyDescent="0.2">
      <c r="A5">
        <v>-1.205921465636359</v>
      </c>
      <c r="B5">
        <v>1.4530018872979362</v>
      </c>
    </row>
    <row r="6" spans="1:2" x14ac:dyDescent="0.2">
      <c r="A6">
        <v>2.1120507836745079</v>
      </c>
      <c r="B6">
        <v>-3.2088140124796518</v>
      </c>
    </row>
    <row r="7" spans="1:2" x14ac:dyDescent="0.2">
      <c r="A7">
        <v>-0.57809644909242264</v>
      </c>
      <c r="B7">
        <v>-0.43259812673493198</v>
      </c>
    </row>
    <row r="8" spans="1:2" x14ac:dyDescent="0.2">
      <c r="A8">
        <v>-0.47680679738569925</v>
      </c>
      <c r="B8">
        <v>-1.0440324610833296</v>
      </c>
    </row>
    <row r="9" spans="1:2" x14ac:dyDescent="0.2">
      <c r="A9">
        <v>2.892729191196977</v>
      </c>
      <c r="B9">
        <v>1.0537396124385492</v>
      </c>
    </row>
    <row r="10" spans="1:2" x14ac:dyDescent="0.2">
      <c r="A10">
        <v>1.0147966250538227</v>
      </c>
      <c r="B10">
        <v>1.8022583084998434</v>
      </c>
    </row>
    <row r="11" spans="1:2" x14ac:dyDescent="0.2">
      <c r="A11">
        <v>-2.627401478187156</v>
      </c>
      <c r="B11">
        <v>0.93694548408451461</v>
      </c>
    </row>
    <row r="12" spans="1:2" x14ac:dyDescent="0.2">
      <c r="A12">
        <v>0.1456953607778643</v>
      </c>
      <c r="B12">
        <v>-0.93842521366471732</v>
      </c>
    </row>
    <row r="13" spans="1:2" x14ac:dyDescent="0.2">
      <c r="A13">
        <v>1.5482669435718832</v>
      </c>
      <c r="B13">
        <v>-2.0633841503665664</v>
      </c>
    </row>
    <row r="14" spans="1:2" x14ac:dyDescent="0.2">
      <c r="A14">
        <v>-1.8835890866981351</v>
      </c>
      <c r="B14">
        <v>0.43786171037043414</v>
      </c>
    </row>
    <row r="15" spans="1:2" x14ac:dyDescent="0.2">
      <c r="A15">
        <v>-0.67836050452809848</v>
      </c>
      <c r="B15">
        <v>-1.8483129586816192</v>
      </c>
    </row>
    <row r="16" spans="1:2" x14ac:dyDescent="0.2">
      <c r="A16">
        <v>-0.70504426700102996</v>
      </c>
      <c r="B16">
        <v>-0.30516238276043217</v>
      </c>
    </row>
    <row r="17" spans="1:2" x14ac:dyDescent="0.2">
      <c r="A17">
        <v>0.24255968214351639</v>
      </c>
      <c r="B17">
        <v>2.945995711488115</v>
      </c>
    </row>
    <row r="18" spans="1:2" x14ac:dyDescent="0.2">
      <c r="A18">
        <v>1.9243593322492509</v>
      </c>
      <c r="B18">
        <v>1.4025192875900652</v>
      </c>
    </row>
    <row r="19" spans="1:2" x14ac:dyDescent="0.2">
      <c r="A19">
        <v>-0.82769463109543095</v>
      </c>
      <c r="B19">
        <v>-0.34461970875516845</v>
      </c>
    </row>
    <row r="20" spans="1:2" x14ac:dyDescent="0.2">
      <c r="A20">
        <v>9.1864848930227894E-2</v>
      </c>
      <c r="B20">
        <v>1.2069469266721644</v>
      </c>
    </row>
    <row r="21" spans="1:2" x14ac:dyDescent="0.2">
      <c r="A21">
        <v>-0.50313777548752858</v>
      </c>
      <c r="B21">
        <v>-1.7749718049445138</v>
      </c>
    </row>
    <row r="22" spans="1:2" x14ac:dyDescent="0.2">
      <c r="A22">
        <v>-0.77675746019855441</v>
      </c>
      <c r="B22">
        <v>1.2885813491327618</v>
      </c>
    </row>
    <row r="23" spans="1:2" x14ac:dyDescent="0.2">
      <c r="A23">
        <v>3.7200877994984869</v>
      </c>
      <c r="B23">
        <v>-1.3809823500940288</v>
      </c>
    </row>
    <row r="24" spans="1:2" x14ac:dyDescent="0.2">
      <c r="A24">
        <v>-5.217675134897104E-2</v>
      </c>
      <c r="B24">
        <v>-1.6043181461979468</v>
      </c>
    </row>
    <row r="25" spans="1:2" x14ac:dyDescent="0.2">
      <c r="A25">
        <v>-0.22998702156131379</v>
      </c>
      <c r="B25">
        <v>-0.9335423631633406</v>
      </c>
    </row>
    <row r="26" spans="1:2" x14ac:dyDescent="0.2">
      <c r="A26">
        <v>0.87439196106180717</v>
      </c>
      <c r="B26">
        <v>0.51742681062377116</v>
      </c>
    </row>
    <row r="27" spans="1:2" x14ac:dyDescent="0.2">
      <c r="A27">
        <v>-3.2972193866603909</v>
      </c>
      <c r="B27">
        <v>2.3110226900248561E-4</v>
      </c>
    </row>
    <row r="28" spans="1:2" x14ac:dyDescent="0.2">
      <c r="A28">
        <v>2.9804242972897312</v>
      </c>
      <c r="B28">
        <v>2.3257719772752341</v>
      </c>
    </row>
    <row r="29" spans="1:2" x14ac:dyDescent="0.2">
      <c r="A29">
        <v>-6.8094561376340804E-2</v>
      </c>
      <c r="B29">
        <v>-1.2874816158208815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XLSTAT_20200731_105030_1_HID2">
    <tabColor rgb="FF007800"/>
  </sheetPr>
  <dimension ref="A1:B38"/>
  <sheetViews>
    <sheetView workbookViewId="0"/>
  </sheetViews>
  <sheetFormatPr baseColWidth="10" defaultColWidth="9.1640625" defaultRowHeight="15" x14ac:dyDescent="0.2"/>
  <sheetData>
    <row r="1" spans="1:2" x14ac:dyDescent="0.2">
      <c r="A1">
        <v>0.65985978632597053</v>
      </c>
      <c r="B1">
        <v>2.7076962481171831</v>
      </c>
    </row>
    <row r="2" spans="1:2" x14ac:dyDescent="0.2">
      <c r="A2">
        <v>2.8114641960637949</v>
      </c>
      <c r="B2">
        <v>1.8507725296720241</v>
      </c>
    </row>
    <row r="3" spans="1:2" x14ac:dyDescent="0.2">
      <c r="A3">
        <v>2.9760702395987897</v>
      </c>
      <c r="B3">
        <v>1.0994282715101809</v>
      </c>
    </row>
    <row r="4" spans="1:2" x14ac:dyDescent="0.2">
      <c r="A4">
        <v>2.0113053663064875</v>
      </c>
      <c r="B4">
        <v>1.2862292795291657</v>
      </c>
    </row>
    <row r="5" spans="1:2" x14ac:dyDescent="0.2">
      <c r="A5">
        <v>-2.1998188285783602</v>
      </c>
      <c r="B5">
        <v>2.9680039760707206</v>
      </c>
    </row>
    <row r="6" spans="1:2" x14ac:dyDescent="0.2">
      <c r="A6">
        <v>2.6089715699209544</v>
      </c>
      <c r="B6">
        <v>-2.0449284522303919</v>
      </c>
    </row>
    <row r="7" spans="1:2" x14ac:dyDescent="0.2">
      <c r="A7">
        <v>2.1716282090405969</v>
      </c>
      <c r="B7">
        <v>2.211741099249203</v>
      </c>
    </row>
    <row r="8" spans="1:2" x14ac:dyDescent="0.2">
      <c r="A8">
        <v>2.6606526313208687</v>
      </c>
      <c r="B8">
        <v>-2.2754415537046833</v>
      </c>
    </row>
    <row r="9" spans="1:2" x14ac:dyDescent="0.2">
      <c r="A9">
        <v>-9.4067292903769112E-2</v>
      </c>
      <c r="B9">
        <v>-2.8304762420966658</v>
      </c>
    </row>
    <row r="10" spans="1:2" x14ac:dyDescent="0.2">
      <c r="A10">
        <v>1.2108979466216594</v>
      </c>
      <c r="B10">
        <v>0.24610907125866485</v>
      </c>
    </row>
    <row r="11" spans="1:2" x14ac:dyDescent="0.2">
      <c r="A11">
        <v>0.943419986331823</v>
      </c>
      <c r="B11">
        <v>1.7780210754345491</v>
      </c>
    </row>
    <row r="12" spans="1:2" x14ac:dyDescent="0.2">
      <c r="A12">
        <v>-2.3513275949800745</v>
      </c>
      <c r="B12">
        <v>-0.95813635817137233</v>
      </c>
    </row>
    <row r="13" spans="1:2" x14ac:dyDescent="0.2">
      <c r="A13">
        <v>-3.4399295271640624</v>
      </c>
      <c r="B13">
        <v>0.72937133848289537</v>
      </c>
    </row>
    <row r="14" spans="1:2" x14ac:dyDescent="0.2">
      <c r="A14">
        <v>-1.205921465636359</v>
      </c>
      <c r="B14">
        <v>1.4530018872979362</v>
      </c>
    </row>
    <row r="15" spans="1:2" x14ac:dyDescent="0.2">
      <c r="A15">
        <v>2.1120507836745079</v>
      </c>
      <c r="B15">
        <v>-3.2088140124796518</v>
      </c>
    </row>
    <row r="16" spans="1:2" x14ac:dyDescent="0.2">
      <c r="A16">
        <v>-0.57809644909242264</v>
      </c>
      <c r="B16">
        <v>-0.43259812673493198</v>
      </c>
    </row>
    <row r="17" spans="1:2" x14ac:dyDescent="0.2">
      <c r="A17">
        <v>-0.47680679738569925</v>
      </c>
      <c r="B17">
        <v>-1.0440324610833296</v>
      </c>
    </row>
    <row r="18" spans="1:2" x14ac:dyDescent="0.2">
      <c r="A18">
        <v>2.892729191196977</v>
      </c>
      <c r="B18">
        <v>1.0537396124385492</v>
      </c>
    </row>
    <row r="19" spans="1:2" x14ac:dyDescent="0.2">
      <c r="A19">
        <v>1.0147966250538227</v>
      </c>
      <c r="B19">
        <v>1.8022583084998434</v>
      </c>
    </row>
    <row r="20" spans="1:2" x14ac:dyDescent="0.2">
      <c r="A20">
        <v>-2.627401478187156</v>
      </c>
      <c r="B20">
        <v>0.93694548408451461</v>
      </c>
    </row>
    <row r="21" spans="1:2" x14ac:dyDescent="0.2">
      <c r="A21">
        <v>0.1456953607778643</v>
      </c>
      <c r="B21">
        <v>-0.93842521366471732</v>
      </c>
    </row>
    <row r="22" spans="1:2" x14ac:dyDescent="0.2">
      <c r="A22">
        <v>1.5482669435718832</v>
      </c>
      <c r="B22">
        <v>-2.0633841503665664</v>
      </c>
    </row>
    <row r="23" spans="1:2" x14ac:dyDescent="0.2">
      <c r="A23">
        <v>-1.8835890866981351</v>
      </c>
      <c r="B23">
        <v>0.43786171037043414</v>
      </c>
    </row>
    <row r="24" spans="1:2" x14ac:dyDescent="0.2">
      <c r="A24">
        <v>-0.67836050452809848</v>
      </c>
      <c r="B24">
        <v>-1.8483129586816192</v>
      </c>
    </row>
    <row r="25" spans="1:2" x14ac:dyDescent="0.2">
      <c r="A25">
        <v>-0.70504426700102996</v>
      </c>
      <c r="B25">
        <v>-0.30516238276043217</v>
      </c>
    </row>
    <row r="26" spans="1:2" x14ac:dyDescent="0.2">
      <c r="A26">
        <v>0.24255968214351639</v>
      </c>
      <c r="B26">
        <v>2.945995711488115</v>
      </c>
    </row>
    <row r="27" spans="1:2" x14ac:dyDescent="0.2">
      <c r="A27">
        <v>1.9243593322492509</v>
      </c>
      <c r="B27">
        <v>1.4025192875900652</v>
      </c>
    </row>
    <row r="28" spans="1:2" x14ac:dyDescent="0.2">
      <c r="A28">
        <v>-0.82769463109543095</v>
      </c>
      <c r="B28">
        <v>-0.34461970875516845</v>
      </c>
    </row>
    <row r="29" spans="1:2" x14ac:dyDescent="0.2">
      <c r="A29">
        <v>9.1864848930227894E-2</v>
      </c>
      <c r="B29">
        <v>1.2069469266721644</v>
      </c>
    </row>
    <row r="30" spans="1:2" x14ac:dyDescent="0.2">
      <c r="A30">
        <v>-0.50313777548752858</v>
      </c>
      <c r="B30">
        <v>-1.7749718049445138</v>
      </c>
    </row>
    <row r="31" spans="1:2" x14ac:dyDescent="0.2">
      <c r="A31">
        <v>-0.77675746019855441</v>
      </c>
      <c r="B31">
        <v>1.2885813491327618</v>
      </c>
    </row>
    <row r="32" spans="1:2" x14ac:dyDescent="0.2">
      <c r="A32">
        <v>3.7200877994984869</v>
      </c>
      <c r="B32">
        <v>-1.3809823500940288</v>
      </c>
    </row>
    <row r="33" spans="1:2" x14ac:dyDescent="0.2">
      <c r="A33">
        <v>-5.217675134897104E-2</v>
      </c>
      <c r="B33">
        <v>-1.6043181461979468</v>
      </c>
    </row>
    <row r="34" spans="1:2" x14ac:dyDescent="0.2">
      <c r="A34">
        <v>-0.22998702156131379</v>
      </c>
      <c r="B34">
        <v>-0.9335423631633406</v>
      </c>
    </row>
    <row r="35" spans="1:2" x14ac:dyDescent="0.2">
      <c r="A35">
        <v>0.87439196106180717</v>
      </c>
      <c r="B35">
        <v>0.51742681062377116</v>
      </c>
    </row>
    <row r="36" spans="1:2" x14ac:dyDescent="0.2">
      <c r="A36">
        <v>-3.2972193866603909</v>
      </c>
      <c r="B36">
        <v>2.3110226900248561E-4</v>
      </c>
    </row>
    <row r="37" spans="1:2" x14ac:dyDescent="0.2">
      <c r="A37">
        <v>2.9804242972897312</v>
      </c>
      <c r="B37">
        <v>2.3257719772752341</v>
      </c>
    </row>
    <row r="38" spans="1:2" x14ac:dyDescent="0.2">
      <c r="A38">
        <v>-6.8094561376340804E-2</v>
      </c>
      <c r="B38">
        <v>-1.2874816158208815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XLSTAT_20200728_184308_1_HID">
    <tabColor rgb="FF007800"/>
  </sheetPr>
  <dimension ref="A1:B8"/>
  <sheetViews>
    <sheetView workbookViewId="0"/>
  </sheetViews>
  <sheetFormatPr baseColWidth="10" defaultColWidth="9.1640625" defaultRowHeight="15" x14ac:dyDescent="0.2"/>
  <sheetData>
    <row r="1" spans="1:2" x14ac:dyDescent="0.2">
      <c r="A1">
        <v>0.21182689936365867</v>
      </c>
      <c r="B1">
        <v>-0.59496662537887735</v>
      </c>
    </row>
    <row r="2" spans="1:2" x14ac:dyDescent="0.2">
      <c r="A2">
        <v>0.65900834081722248</v>
      </c>
      <c r="B2">
        <v>-0.47374779953212864</v>
      </c>
    </row>
    <row r="3" spans="1:2" x14ac:dyDescent="0.2">
      <c r="A3">
        <v>0.71365911873228483</v>
      </c>
      <c r="B3">
        <v>-0.30950152033966299</v>
      </c>
    </row>
    <row r="4" spans="1:2" x14ac:dyDescent="0.2">
      <c r="A4">
        <v>-0.59291194524812807</v>
      </c>
      <c r="B4">
        <v>-0.6318973455710577</v>
      </c>
    </row>
    <row r="5" spans="1:2" x14ac:dyDescent="0.2">
      <c r="A5">
        <v>0.76704287392396064</v>
      </c>
      <c r="B5">
        <v>0.20611481225219278</v>
      </c>
    </row>
    <row r="6" spans="1:2" x14ac:dyDescent="0.2">
      <c r="A6">
        <v>0.54760354134033651</v>
      </c>
      <c r="B6">
        <v>-0.55079665632568475</v>
      </c>
    </row>
    <row r="7" spans="1:2" x14ac:dyDescent="0.2">
      <c r="A7">
        <v>0.73620333111386438</v>
      </c>
      <c r="B7">
        <v>0.47582784351455104</v>
      </c>
    </row>
    <row r="8" spans="1:2" x14ac:dyDescent="0.2">
      <c r="A8">
        <v>0.11455770248150443</v>
      </c>
      <c r="B8">
        <v>0.67796439005162368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K32"/>
  <sheetViews>
    <sheetView tabSelected="1" zoomScale="85" zoomScaleNormal="85" workbookViewId="0">
      <pane xSplit="1" topLeftCell="B1" activePane="topRight" state="frozen"/>
      <selection pane="topRight" activeCell="J7" sqref="J7"/>
    </sheetView>
  </sheetViews>
  <sheetFormatPr baseColWidth="10" defaultColWidth="9.1640625" defaultRowHeight="15" x14ac:dyDescent="0.2"/>
  <cols>
    <col min="1" max="1" width="22" customWidth="1"/>
    <col min="2" max="7" width="9.1640625" style="4"/>
    <col min="8" max="8" width="16.33203125" style="4" customWidth="1"/>
    <col min="9" max="9" width="15.1640625" style="4" customWidth="1"/>
    <col min="10" max="10" width="20.33203125" style="4" customWidth="1"/>
    <col min="11" max="11" width="19.5" style="4" customWidth="1"/>
    <col min="12" max="12" width="22.83203125" style="4" customWidth="1"/>
    <col min="13" max="13" width="12.5" style="4" customWidth="1"/>
    <col min="14" max="15" width="15.1640625" style="5" customWidth="1"/>
    <col min="16" max="16" width="11.33203125" style="5" customWidth="1"/>
    <col min="17" max="17" width="13.5" style="5" customWidth="1"/>
    <col min="18" max="18" width="11.33203125" style="5" customWidth="1"/>
    <col min="19" max="19" width="15.6640625" style="5" customWidth="1"/>
    <col min="20" max="21" width="12.5" style="5" customWidth="1"/>
    <col min="22" max="23" width="18.1640625" style="5" customWidth="1"/>
    <col min="24" max="25" width="17.33203125" style="5" customWidth="1"/>
    <col min="26" max="37" width="9.1640625" style="15"/>
  </cols>
  <sheetData>
    <row r="1" spans="1:37" s="2" customFormat="1" ht="30.75" customHeight="1" x14ac:dyDescent="0.3">
      <c r="B1" s="133" t="s">
        <v>124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5"/>
      <c r="N1" s="136" t="s">
        <v>166</v>
      </c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8"/>
      <c r="Z1" s="139" t="s">
        <v>167</v>
      </c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1"/>
    </row>
    <row r="2" spans="1:37" s="113" customFormat="1" ht="30.75" customHeight="1" x14ac:dyDescent="0.25">
      <c r="B2" s="155">
        <v>2013</v>
      </c>
      <c r="C2" s="155"/>
      <c r="D2" s="156">
        <v>2014</v>
      </c>
      <c r="E2" s="156"/>
      <c r="F2" s="156">
        <v>2015</v>
      </c>
      <c r="G2" s="156"/>
      <c r="H2" s="156">
        <v>2016</v>
      </c>
      <c r="I2" s="156"/>
      <c r="J2" s="156">
        <v>2017</v>
      </c>
      <c r="K2" s="156"/>
      <c r="L2" s="156" t="s">
        <v>28</v>
      </c>
      <c r="M2" s="156"/>
      <c r="N2" s="132">
        <v>2013</v>
      </c>
      <c r="O2" s="132"/>
      <c r="P2" s="132">
        <v>2014</v>
      </c>
      <c r="Q2" s="132"/>
      <c r="R2" s="114">
        <v>2015</v>
      </c>
      <c r="S2" s="114"/>
      <c r="T2" s="114">
        <v>2016</v>
      </c>
      <c r="U2" s="114"/>
      <c r="V2" s="115">
        <v>2017</v>
      </c>
      <c r="W2" s="115"/>
      <c r="X2" s="115" t="s">
        <v>28</v>
      </c>
      <c r="Y2" s="115"/>
      <c r="Z2" s="117">
        <v>2013</v>
      </c>
      <c r="AA2" s="117"/>
      <c r="AB2" s="116">
        <v>2014</v>
      </c>
      <c r="AC2" s="116"/>
      <c r="AD2" s="116">
        <v>2015</v>
      </c>
      <c r="AE2" s="116"/>
      <c r="AF2" s="116">
        <v>2016</v>
      </c>
      <c r="AG2" s="116"/>
      <c r="AH2" s="116">
        <v>2017</v>
      </c>
      <c r="AI2" s="116"/>
      <c r="AJ2" s="116" t="s">
        <v>29</v>
      </c>
      <c r="AK2" s="116"/>
    </row>
    <row r="3" spans="1:37" s="1" customFormat="1" x14ac:dyDescent="0.2">
      <c r="A3" s="1" t="s">
        <v>32</v>
      </c>
      <c r="B3" s="3" t="s">
        <v>25</v>
      </c>
      <c r="C3" s="3" t="s">
        <v>26</v>
      </c>
      <c r="D3" s="3" t="s">
        <v>25</v>
      </c>
      <c r="E3" s="3" t="s">
        <v>26</v>
      </c>
      <c r="F3" s="3" t="s">
        <v>25</v>
      </c>
      <c r="G3" s="3" t="s">
        <v>26</v>
      </c>
      <c r="H3" s="3" t="s">
        <v>25</v>
      </c>
      <c r="I3" s="3" t="s">
        <v>26</v>
      </c>
      <c r="J3" s="3" t="s">
        <v>25</v>
      </c>
      <c r="K3" s="3" t="s">
        <v>26</v>
      </c>
      <c r="L3" s="3" t="s">
        <v>25</v>
      </c>
      <c r="M3" s="3" t="s">
        <v>26</v>
      </c>
      <c r="N3" s="6" t="s">
        <v>25</v>
      </c>
      <c r="O3" s="6" t="s">
        <v>26</v>
      </c>
      <c r="P3" s="6" t="s">
        <v>25</v>
      </c>
      <c r="Q3" s="6" t="s">
        <v>26</v>
      </c>
      <c r="R3" s="6" t="s">
        <v>25</v>
      </c>
      <c r="S3" s="6" t="s">
        <v>26</v>
      </c>
      <c r="T3" s="6" t="s">
        <v>25</v>
      </c>
      <c r="U3" s="6" t="s">
        <v>26</v>
      </c>
      <c r="V3" s="6" t="s">
        <v>25</v>
      </c>
      <c r="W3" s="6" t="s">
        <v>26</v>
      </c>
      <c r="X3" s="6" t="s">
        <v>25</v>
      </c>
      <c r="Y3" s="6" t="s">
        <v>26</v>
      </c>
      <c r="Z3" s="14" t="s">
        <v>25</v>
      </c>
      <c r="AA3" s="14" t="s">
        <v>26</v>
      </c>
      <c r="AB3" s="14" t="s">
        <v>25</v>
      </c>
      <c r="AC3" s="14" t="s">
        <v>26</v>
      </c>
      <c r="AD3" s="14" t="s">
        <v>25</v>
      </c>
      <c r="AE3" s="14" t="s">
        <v>26</v>
      </c>
      <c r="AF3" s="14" t="s">
        <v>25</v>
      </c>
      <c r="AG3" s="14" t="s">
        <v>26</v>
      </c>
      <c r="AH3" s="14" t="s">
        <v>25</v>
      </c>
      <c r="AI3" s="14" t="s">
        <v>26</v>
      </c>
      <c r="AJ3" s="14" t="s">
        <v>25</v>
      </c>
      <c r="AK3" s="14" t="s">
        <v>26</v>
      </c>
    </row>
    <row r="4" spans="1:37" x14ac:dyDescent="0.2">
      <c r="A4" t="s">
        <v>22</v>
      </c>
      <c r="B4" s="4">
        <v>19787</v>
      </c>
      <c r="C4" s="4">
        <v>0</v>
      </c>
      <c r="D4" s="4">
        <v>21077</v>
      </c>
      <c r="E4" s="4">
        <v>0</v>
      </c>
      <c r="F4" s="4">
        <v>25042</v>
      </c>
      <c r="G4" s="4">
        <v>0</v>
      </c>
      <c r="H4" s="4">
        <v>23613</v>
      </c>
      <c r="I4" s="4">
        <v>0</v>
      </c>
      <c r="J4" s="4">
        <v>16972</v>
      </c>
      <c r="K4" s="4">
        <v>0</v>
      </c>
      <c r="L4" s="4">
        <v>6034</v>
      </c>
      <c r="M4" s="4">
        <v>0</v>
      </c>
      <c r="N4" s="5">
        <v>4827</v>
      </c>
      <c r="O4" s="5">
        <v>15</v>
      </c>
      <c r="P4" s="5">
        <v>1359</v>
      </c>
      <c r="Q4" s="5">
        <v>14</v>
      </c>
      <c r="R4" s="5">
        <v>817</v>
      </c>
      <c r="S4" s="5">
        <v>4</v>
      </c>
      <c r="T4" s="5">
        <v>960</v>
      </c>
      <c r="U4" s="5">
        <v>1</v>
      </c>
      <c r="V4" s="5">
        <v>1162</v>
      </c>
      <c r="W4" s="5">
        <v>8</v>
      </c>
      <c r="X4" s="5">
        <v>622</v>
      </c>
      <c r="Y4" s="5">
        <v>2</v>
      </c>
      <c r="Z4" s="15">
        <v>910</v>
      </c>
      <c r="AA4" s="15">
        <v>1</v>
      </c>
      <c r="AB4" s="15">
        <v>1262</v>
      </c>
      <c r="AC4" s="15">
        <v>5</v>
      </c>
      <c r="AD4" s="15">
        <v>3159</v>
      </c>
      <c r="AE4" s="15">
        <v>2</v>
      </c>
      <c r="AF4" s="15">
        <v>3417</v>
      </c>
      <c r="AG4" s="15">
        <v>2</v>
      </c>
      <c r="AH4" s="15">
        <v>4925</v>
      </c>
      <c r="AI4" s="15">
        <v>0</v>
      </c>
      <c r="AJ4" s="15">
        <v>4011</v>
      </c>
      <c r="AK4" s="15">
        <v>0</v>
      </c>
    </row>
    <row r="5" spans="1:37" x14ac:dyDescent="0.2">
      <c r="A5" t="s">
        <v>33</v>
      </c>
      <c r="B5" s="4">
        <v>6398</v>
      </c>
      <c r="C5" s="4">
        <v>21</v>
      </c>
      <c r="D5" s="4">
        <v>6082</v>
      </c>
      <c r="E5" s="4">
        <v>9</v>
      </c>
      <c r="F5" s="4">
        <v>5088</v>
      </c>
      <c r="G5" s="4">
        <v>7</v>
      </c>
      <c r="H5" s="4">
        <v>3128</v>
      </c>
      <c r="I5" s="4">
        <v>2</v>
      </c>
      <c r="J5" s="4">
        <v>1546</v>
      </c>
      <c r="K5" s="4">
        <v>0</v>
      </c>
      <c r="L5" s="4">
        <v>625</v>
      </c>
      <c r="M5" s="4">
        <v>0</v>
      </c>
      <c r="N5" s="5">
        <v>0</v>
      </c>
      <c r="O5" s="5">
        <v>0</v>
      </c>
      <c r="P5" s="5">
        <v>0</v>
      </c>
      <c r="Q5" s="5">
        <v>0</v>
      </c>
      <c r="R5" s="5">
        <v>35</v>
      </c>
      <c r="S5" s="5">
        <v>0</v>
      </c>
      <c r="T5" s="5">
        <v>239</v>
      </c>
      <c r="U5" s="5">
        <v>2</v>
      </c>
      <c r="V5" s="5">
        <v>133</v>
      </c>
      <c r="W5" s="5">
        <v>1</v>
      </c>
      <c r="X5" s="5">
        <v>507</v>
      </c>
      <c r="Y5" s="5">
        <v>2</v>
      </c>
      <c r="Z5" s="15">
        <v>0</v>
      </c>
      <c r="AA5" s="15">
        <v>0</v>
      </c>
      <c r="AB5" s="15">
        <v>27</v>
      </c>
      <c r="AC5" s="15">
        <v>0</v>
      </c>
      <c r="AD5" s="15">
        <v>1933</v>
      </c>
      <c r="AE5" s="15">
        <v>1</v>
      </c>
      <c r="AF5" s="15">
        <v>13</v>
      </c>
      <c r="AG5" s="15">
        <v>0</v>
      </c>
      <c r="AH5" s="15">
        <v>18</v>
      </c>
      <c r="AI5" s="15">
        <v>0</v>
      </c>
      <c r="AJ5" s="15">
        <v>1</v>
      </c>
      <c r="AK5" s="15">
        <v>0</v>
      </c>
    </row>
    <row r="6" spans="1:37" x14ac:dyDescent="0.2">
      <c r="A6" t="s">
        <v>0</v>
      </c>
      <c r="B6" s="4">
        <v>19542</v>
      </c>
      <c r="C6" s="4">
        <v>7</v>
      </c>
      <c r="D6" s="4">
        <v>14540</v>
      </c>
      <c r="E6" s="4">
        <v>11</v>
      </c>
      <c r="F6" s="4">
        <v>15557</v>
      </c>
      <c r="G6" s="4">
        <v>4</v>
      </c>
      <c r="H6" s="4">
        <v>7826</v>
      </c>
      <c r="I6" s="4">
        <v>6</v>
      </c>
      <c r="J6" s="4">
        <v>5281</v>
      </c>
      <c r="K6" s="4">
        <v>0</v>
      </c>
      <c r="L6" s="4">
        <v>3816</v>
      </c>
      <c r="M6" s="4">
        <v>2</v>
      </c>
      <c r="N6" s="5">
        <v>742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40</v>
      </c>
      <c r="U6" s="5">
        <v>0</v>
      </c>
      <c r="V6" s="5">
        <v>41</v>
      </c>
      <c r="W6" s="5">
        <v>0</v>
      </c>
      <c r="X6" s="5">
        <v>3</v>
      </c>
      <c r="Y6" s="5">
        <v>0</v>
      </c>
      <c r="Z6" s="15">
        <v>4526</v>
      </c>
      <c r="AA6" s="15">
        <v>2</v>
      </c>
      <c r="AB6" s="15">
        <v>85</v>
      </c>
      <c r="AC6" s="15">
        <v>0</v>
      </c>
      <c r="AD6" s="15">
        <v>1076</v>
      </c>
      <c r="AE6" s="15">
        <v>1</v>
      </c>
      <c r="AF6" s="15">
        <v>6157</v>
      </c>
      <c r="AG6" s="15">
        <v>4</v>
      </c>
      <c r="AH6" s="15">
        <v>5024</v>
      </c>
      <c r="AI6" s="15">
        <v>1</v>
      </c>
      <c r="AJ6" s="15">
        <v>166</v>
      </c>
      <c r="AK6" s="15">
        <v>0</v>
      </c>
    </row>
    <row r="7" spans="1:37" x14ac:dyDescent="0.2">
      <c r="A7" t="s">
        <v>1</v>
      </c>
      <c r="B7" s="4">
        <v>2693</v>
      </c>
      <c r="C7" s="4">
        <v>1</v>
      </c>
      <c r="D7" s="4">
        <v>2043</v>
      </c>
      <c r="E7" s="4">
        <v>0</v>
      </c>
      <c r="F7" s="4">
        <v>4006</v>
      </c>
      <c r="G7" s="4">
        <v>1</v>
      </c>
      <c r="H7" s="4">
        <v>5189</v>
      </c>
      <c r="I7" s="4">
        <v>0</v>
      </c>
      <c r="J7" s="4">
        <v>4020</v>
      </c>
      <c r="K7" s="4">
        <v>2</v>
      </c>
      <c r="L7" s="4">
        <v>1198</v>
      </c>
      <c r="M7" s="4">
        <v>0</v>
      </c>
      <c r="N7" s="5">
        <v>0</v>
      </c>
      <c r="O7" s="5">
        <v>0</v>
      </c>
      <c r="P7" s="5">
        <v>0</v>
      </c>
      <c r="Q7" s="5">
        <v>0</v>
      </c>
      <c r="R7" s="5">
        <v>3</v>
      </c>
      <c r="S7" s="5">
        <v>0</v>
      </c>
      <c r="T7" s="5">
        <v>566</v>
      </c>
      <c r="U7" s="5">
        <v>4</v>
      </c>
      <c r="V7" s="5">
        <v>1251</v>
      </c>
      <c r="W7" s="5">
        <v>7</v>
      </c>
      <c r="X7" s="5">
        <v>156</v>
      </c>
      <c r="Y7" s="5">
        <v>1</v>
      </c>
      <c r="Z7" s="15">
        <v>1246</v>
      </c>
      <c r="AA7" s="15">
        <v>5</v>
      </c>
      <c r="AB7" s="15">
        <v>297</v>
      </c>
      <c r="AC7" s="15">
        <v>0</v>
      </c>
      <c r="AD7" s="15">
        <v>1771</v>
      </c>
      <c r="AE7" s="15">
        <v>0</v>
      </c>
      <c r="AF7" s="15">
        <v>1912</v>
      </c>
      <c r="AG7" s="15">
        <v>0</v>
      </c>
      <c r="AH7" s="15">
        <v>1854</v>
      </c>
      <c r="AI7" s="15">
        <v>0</v>
      </c>
      <c r="AJ7" s="15">
        <v>2142</v>
      </c>
      <c r="AK7" s="15">
        <v>0</v>
      </c>
    </row>
    <row r="8" spans="1:37" x14ac:dyDescent="0.2">
      <c r="A8" t="s">
        <v>2</v>
      </c>
      <c r="B8" s="4">
        <v>110145</v>
      </c>
      <c r="C8" s="4">
        <v>43</v>
      </c>
      <c r="D8" s="4">
        <v>128993</v>
      </c>
      <c r="E8" s="4">
        <v>53</v>
      </c>
      <c r="F8" s="4">
        <v>144886</v>
      </c>
      <c r="G8" s="4">
        <v>21</v>
      </c>
      <c r="H8" s="4">
        <v>148220</v>
      </c>
      <c r="I8" s="4">
        <v>61</v>
      </c>
      <c r="J8" s="4">
        <v>140727</v>
      </c>
      <c r="K8" s="4">
        <v>81</v>
      </c>
      <c r="L8" s="4">
        <v>77140</v>
      </c>
      <c r="M8" s="4">
        <v>26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W8" s="5">
        <v>0</v>
      </c>
      <c r="Y8" s="5">
        <v>0</v>
      </c>
      <c r="Z8" s="15">
        <v>83</v>
      </c>
      <c r="AA8" s="15">
        <v>2</v>
      </c>
      <c r="AB8" s="15">
        <v>440</v>
      </c>
      <c r="AC8" s="15">
        <v>9</v>
      </c>
      <c r="AD8" s="15">
        <v>384</v>
      </c>
      <c r="AE8" s="15">
        <v>1</v>
      </c>
      <c r="AF8" s="15">
        <v>356</v>
      </c>
      <c r="AG8" s="15">
        <v>0</v>
      </c>
      <c r="AH8" s="15">
        <v>444</v>
      </c>
      <c r="AI8" s="15">
        <v>0</v>
      </c>
      <c r="AJ8" s="15">
        <v>2674</v>
      </c>
      <c r="AK8" s="15">
        <v>10</v>
      </c>
    </row>
    <row r="9" spans="1:37" x14ac:dyDescent="0.2">
      <c r="A9" t="s">
        <v>3</v>
      </c>
      <c r="B9" s="4">
        <v>1530</v>
      </c>
      <c r="C9" s="4">
        <v>0</v>
      </c>
      <c r="D9" s="4">
        <v>824</v>
      </c>
      <c r="E9" s="4">
        <v>0</v>
      </c>
      <c r="F9" s="4">
        <v>651</v>
      </c>
      <c r="G9" s="4">
        <v>1</v>
      </c>
      <c r="H9" s="4">
        <v>742</v>
      </c>
      <c r="I9" s="4">
        <v>0</v>
      </c>
      <c r="J9" s="4">
        <v>653</v>
      </c>
      <c r="K9" s="4">
        <v>1</v>
      </c>
      <c r="L9" s="4">
        <v>377</v>
      </c>
      <c r="M9" s="4">
        <v>0</v>
      </c>
      <c r="N9" s="5">
        <v>1049</v>
      </c>
      <c r="O9" s="5">
        <v>6</v>
      </c>
      <c r="P9" s="5">
        <v>1205</v>
      </c>
      <c r="Q9" s="5">
        <v>11</v>
      </c>
      <c r="R9" s="5">
        <v>561</v>
      </c>
      <c r="S9" s="5">
        <v>0</v>
      </c>
      <c r="T9" s="5">
        <v>337</v>
      </c>
      <c r="U9" s="5">
        <v>0</v>
      </c>
      <c r="V9" s="5">
        <v>509</v>
      </c>
      <c r="W9" s="5">
        <v>3</v>
      </c>
      <c r="X9" s="5">
        <v>455</v>
      </c>
      <c r="Y9" s="5">
        <v>1</v>
      </c>
      <c r="Z9" s="15">
        <v>198</v>
      </c>
      <c r="AA9" s="15">
        <v>2</v>
      </c>
      <c r="AB9" s="15">
        <v>168</v>
      </c>
      <c r="AC9" s="15">
        <v>1</v>
      </c>
      <c r="AD9" s="15">
        <v>293</v>
      </c>
      <c r="AE9" s="15">
        <v>0</v>
      </c>
      <c r="AF9" s="15">
        <v>150</v>
      </c>
      <c r="AG9" s="15">
        <v>0</v>
      </c>
      <c r="AH9" s="15">
        <v>235</v>
      </c>
      <c r="AI9" s="15">
        <v>0</v>
      </c>
      <c r="AJ9" s="15">
        <v>335</v>
      </c>
      <c r="AK9" s="15">
        <v>1</v>
      </c>
    </row>
    <row r="10" spans="1:37" x14ac:dyDescent="0.2">
      <c r="A10" t="s">
        <v>4</v>
      </c>
      <c r="B10" s="4">
        <v>58513</v>
      </c>
      <c r="C10" s="4">
        <v>38</v>
      </c>
      <c r="D10" s="4">
        <v>41608</v>
      </c>
      <c r="E10" s="4">
        <v>16</v>
      </c>
      <c r="F10" s="4">
        <v>41566</v>
      </c>
      <c r="G10" s="4">
        <v>7</v>
      </c>
      <c r="H10" s="4">
        <v>44783</v>
      </c>
      <c r="I10" s="4">
        <v>6</v>
      </c>
      <c r="J10" s="4">
        <v>38588</v>
      </c>
      <c r="K10" s="4">
        <v>7</v>
      </c>
      <c r="L10" s="4">
        <v>21327</v>
      </c>
      <c r="M10" s="4">
        <v>2</v>
      </c>
      <c r="N10" s="5">
        <v>2890</v>
      </c>
      <c r="O10" s="5">
        <v>23</v>
      </c>
      <c r="P10" s="5">
        <v>574</v>
      </c>
      <c r="Q10" s="5">
        <v>5</v>
      </c>
      <c r="R10" s="5">
        <v>406</v>
      </c>
      <c r="S10" s="5">
        <v>4</v>
      </c>
      <c r="T10" s="5">
        <v>3285</v>
      </c>
      <c r="U10" s="5">
        <v>27</v>
      </c>
      <c r="V10" s="5">
        <v>7953</v>
      </c>
      <c r="W10" s="5">
        <v>10</v>
      </c>
      <c r="X10" s="5">
        <v>10601</v>
      </c>
      <c r="Y10" s="5">
        <v>30</v>
      </c>
      <c r="Z10" s="15">
        <v>6272</v>
      </c>
      <c r="AA10" s="15">
        <v>15</v>
      </c>
      <c r="AB10" s="15">
        <v>2320</v>
      </c>
      <c r="AC10" s="15">
        <v>3</v>
      </c>
      <c r="AD10" s="15">
        <v>5590</v>
      </c>
      <c r="AE10" s="15">
        <v>9</v>
      </c>
      <c r="AF10" s="15">
        <v>8028</v>
      </c>
      <c r="AG10" s="15">
        <v>14</v>
      </c>
      <c r="AH10" s="15">
        <v>4753</v>
      </c>
      <c r="AI10" s="15">
        <v>6</v>
      </c>
      <c r="AJ10" s="15">
        <v>7579</v>
      </c>
      <c r="AK10" s="15">
        <v>5</v>
      </c>
    </row>
    <row r="11" spans="1:37" x14ac:dyDescent="0.2">
      <c r="A11" t="s">
        <v>5</v>
      </c>
      <c r="B11" s="4">
        <v>14471</v>
      </c>
      <c r="C11" s="4">
        <v>3</v>
      </c>
      <c r="D11" s="4">
        <v>4485</v>
      </c>
      <c r="E11" s="4">
        <v>1</v>
      </c>
      <c r="F11" s="4">
        <v>9308</v>
      </c>
      <c r="G11" s="4">
        <v>3</v>
      </c>
      <c r="H11" s="4">
        <v>7866</v>
      </c>
      <c r="I11" s="4">
        <v>0</v>
      </c>
      <c r="J11" s="4">
        <v>5696</v>
      </c>
      <c r="K11" s="4">
        <v>0</v>
      </c>
      <c r="L11" s="4">
        <v>3147</v>
      </c>
      <c r="M11" s="4">
        <v>0</v>
      </c>
      <c r="N11" s="5">
        <v>1</v>
      </c>
      <c r="O11" s="5">
        <v>0</v>
      </c>
      <c r="P11" s="5">
        <v>3</v>
      </c>
      <c r="Q11" s="5">
        <v>0</v>
      </c>
      <c r="R11" s="5">
        <v>1</v>
      </c>
      <c r="S11" s="5">
        <v>3</v>
      </c>
      <c r="T11" s="5">
        <v>5394</v>
      </c>
      <c r="U11" s="5">
        <v>38</v>
      </c>
      <c r="V11" s="5">
        <v>220</v>
      </c>
      <c r="W11" s="5">
        <v>2</v>
      </c>
      <c r="X11" s="5">
        <v>62</v>
      </c>
      <c r="Y11" s="5">
        <v>0</v>
      </c>
      <c r="Z11" s="15">
        <v>1784</v>
      </c>
      <c r="AA11" s="15">
        <v>5</v>
      </c>
      <c r="AB11" s="15">
        <v>214</v>
      </c>
      <c r="AC11" s="15">
        <v>2</v>
      </c>
      <c r="AD11" s="15">
        <v>9921</v>
      </c>
      <c r="AE11" s="15">
        <v>13</v>
      </c>
      <c r="AF11" s="15">
        <v>2493</v>
      </c>
      <c r="AG11" s="15">
        <v>0</v>
      </c>
      <c r="AH11" s="15">
        <v>4550</v>
      </c>
      <c r="AI11" s="15">
        <v>0</v>
      </c>
      <c r="AJ11" s="15">
        <v>1898</v>
      </c>
      <c r="AK11" s="15">
        <v>0</v>
      </c>
    </row>
    <row r="12" spans="1:37" x14ac:dyDescent="0.2">
      <c r="A12" t="s">
        <v>23</v>
      </c>
      <c r="B12" s="4">
        <v>141</v>
      </c>
      <c r="C12" s="4">
        <v>0</v>
      </c>
      <c r="D12" s="4">
        <v>102</v>
      </c>
      <c r="E12" s="4">
        <v>0</v>
      </c>
      <c r="F12" s="4">
        <v>60</v>
      </c>
      <c r="G12" s="4">
        <v>0</v>
      </c>
      <c r="H12" s="4">
        <v>106</v>
      </c>
      <c r="I12" s="4">
        <v>0</v>
      </c>
      <c r="J12" s="4">
        <v>96</v>
      </c>
      <c r="K12" s="4">
        <v>0</v>
      </c>
      <c r="L12" s="4">
        <v>98</v>
      </c>
      <c r="M12" s="4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W12" s="5">
        <v>0</v>
      </c>
      <c r="Y12" s="5">
        <v>0</v>
      </c>
      <c r="Z12" s="15">
        <v>89</v>
      </c>
      <c r="AA12" s="15">
        <v>2</v>
      </c>
      <c r="AB12" s="15">
        <v>2</v>
      </c>
      <c r="AC12" s="15">
        <v>0</v>
      </c>
      <c r="AD12" s="15">
        <v>19</v>
      </c>
      <c r="AE12" s="15">
        <v>1</v>
      </c>
      <c r="AF12" s="15">
        <v>322</v>
      </c>
      <c r="AG12" s="15">
        <v>0</v>
      </c>
      <c r="AH12" s="15">
        <v>452</v>
      </c>
      <c r="AI12" s="15">
        <v>0</v>
      </c>
      <c r="AJ12" s="15">
        <v>4672</v>
      </c>
      <c r="AK12" s="15">
        <v>7</v>
      </c>
    </row>
    <row r="13" spans="1:37" x14ac:dyDescent="0.2">
      <c r="A13" t="s">
        <v>30</v>
      </c>
      <c r="B13" s="4">
        <v>698</v>
      </c>
      <c r="C13" s="4">
        <v>0</v>
      </c>
      <c r="D13" s="4">
        <v>291</v>
      </c>
      <c r="E13" s="4">
        <v>0</v>
      </c>
      <c r="F13" s="4">
        <v>216</v>
      </c>
      <c r="G13" s="4">
        <v>0</v>
      </c>
      <c r="H13" s="4">
        <v>242</v>
      </c>
      <c r="I13" s="4">
        <v>0</v>
      </c>
      <c r="J13" s="4">
        <v>226</v>
      </c>
      <c r="K13" s="4">
        <v>0</v>
      </c>
      <c r="L13" s="4">
        <v>161</v>
      </c>
      <c r="M13" s="4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1</v>
      </c>
      <c r="U13" s="5">
        <v>0</v>
      </c>
      <c r="V13" s="5">
        <v>1</v>
      </c>
      <c r="W13" s="5">
        <v>0</v>
      </c>
      <c r="Y13" s="5">
        <v>0</v>
      </c>
      <c r="Z13" s="15">
        <v>1837</v>
      </c>
      <c r="AA13" s="15">
        <v>3</v>
      </c>
      <c r="AB13" s="15">
        <v>1</v>
      </c>
      <c r="AC13" s="15">
        <v>0</v>
      </c>
      <c r="AD13" s="15">
        <v>153</v>
      </c>
      <c r="AE13" s="15">
        <v>0</v>
      </c>
      <c r="AF13" s="15">
        <v>79</v>
      </c>
      <c r="AG13" s="15">
        <v>1</v>
      </c>
      <c r="AH13" s="15">
        <v>488</v>
      </c>
      <c r="AI13" s="15">
        <v>0</v>
      </c>
      <c r="AJ13" s="15">
        <v>214</v>
      </c>
      <c r="AK13" s="15">
        <v>0</v>
      </c>
    </row>
    <row r="14" spans="1:37" x14ac:dyDescent="0.2">
      <c r="A14" t="s">
        <v>6</v>
      </c>
      <c r="B14" s="4">
        <v>97786</v>
      </c>
      <c r="C14" s="4">
        <v>8</v>
      </c>
      <c r="D14" s="4">
        <v>103735</v>
      </c>
      <c r="E14" s="4">
        <v>8</v>
      </c>
      <c r="F14" s="4">
        <v>104800</v>
      </c>
      <c r="G14" s="4">
        <v>6</v>
      </c>
      <c r="H14" s="4">
        <v>141414</v>
      </c>
      <c r="I14" s="4">
        <v>15</v>
      </c>
      <c r="J14" s="4">
        <v>94114</v>
      </c>
      <c r="K14" s="4">
        <v>0</v>
      </c>
      <c r="L14" s="4">
        <v>53798</v>
      </c>
      <c r="M14" s="4">
        <v>4</v>
      </c>
      <c r="N14" s="5">
        <v>61</v>
      </c>
      <c r="O14" s="5">
        <v>0</v>
      </c>
      <c r="P14" s="5">
        <v>11</v>
      </c>
      <c r="Q14" s="5">
        <v>0</v>
      </c>
      <c r="R14" s="5">
        <v>21</v>
      </c>
      <c r="S14" s="5">
        <v>0</v>
      </c>
      <c r="T14" s="5">
        <v>47</v>
      </c>
      <c r="U14" s="5">
        <v>0</v>
      </c>
      <c r="V14" s="5">
        <v>269</v>
      </c>
      <c r="W14" s="5">
        <v>2</v>
      </c>
      <c r="X14" s="5">
        <v>3405</v>
      </c>
      <c r="Y14" s="5">
        <v>20</v>
      </c>
      <c r="Z14" s="15">
        <v>161</v>
      </c>
      <c r="AA14" s="15">
        <v>0</v>
      </c>
      <c r="AB14" s="15">
        <v>36</v>
      </c>
      <c r="AC14" s="15">
        <v>0</v>
      </c>
      <c r="AD14" s="15">
        <v>102</v>
      </c>
      <c r="AE14" s="15">
        <v>0</v>
      </c>
      <c r="AF14" s="15">
        <v>414</v>
      </c>
      <c r="AG14" s="15">
        <v>1</v>
      </c>
      <c r="AH14" s="15">
        <v>710</v>
      </c>
      <c r="AI14" s="15">
        <v>5</v>
      </c>
      <c r="AJ14" s="15">
        <v>463</v>
      </c>
      <c r="AK14" s="15">
        <v>1</v>
      </c>
    </row>
    <row r="15" spans="1:37" x14ac:dyDescent="0.2">
      <c r="A15" t="s">
        <v>7</v>
      </c>
      <c r="B15" s="4">
        <v>13302</v>
      </c>
      <c r="C15" s="4">
        <v>0</v>
      </c>
      <c r="D15" s="4">
        <v>14794</v>
      </c>
      <c r="E15" s="4">
        <v>2</v>
      </c>
      <c r="F15" s="4">
        <v>12445</v>
      </c>
      <c r="G15" s="4">
        <v>0</v>
      </c>
      <c r="H15" s="4">
        <v>11078</v>
      </c>
      <c r="I15" s="4">
        <v>0</v>
      </c>
      <c r="J15" s="4">
        <v>7381</v>
      </c>
      <c r="K15" s="4">
        <v>0</v>
      </c>
      <c r="L15" s="4">
        <v>5320</v>
      </c>
      <c r="M15" s="4">
        <v>0</v>
      </c>
      <c r="N15" s="5">
        <v>5295</v>
      </c>
      <c r="O15" s="5">
        <v>26</v>
      </c>
      <c r="P15" s="5">
        <v>6962</v>
      </c>
      <c r="Q15" s="5">
        <v>14</v>
      </c>
      <c r="R15" s="5">
        <v>20763</v>
      </c>
      <c r="S15" s="5">
        <v>0</v>
      </c>
      <c r="T15" s="5">
        <v>15666</v>
      </c>
      <c r="U15" s="5">
        <v>61</v>
      </c>
      <c r="V15" s="5">
        <v>32831</v>
      </c>
      <c r="W15" s="5">
        <v>137</v>
      </c>
      <c r="X15" s="5">
        <v>20411</v>
      </c>
      <c r="Y15" s="5">
        <v>138</v>
      </c>
      <c r="Z15" s="15">
        <v>6408</v>
      </c>
      <c r="AA15" s="15">
        <v>12</v>
      </c>
      <c r="AB15" s="15">
        <v>3358</v>
      </c>
      <c r="AC15" s="15">
        <v>2</v>
      </c>
      <c r="AD15" s="15">
        <v>5077</v>
      </c>
      <c r="AE15" s="15">
        <v>9</v>
      </c>
      <c r="AF15" s="15">
        <v>6083</v>
      </c>
      <c r="AG15" s="15">
        <v>8</v>
      </c>
      <c r="AH15" s="15">
        <v>17844</v>
      </c>
      <c r="AI15" s="15">
        <v>10</v>
      </c>
      <c r="AJ15" s="15">
        <v>4427</v>
      </c>
      <c r="AK15" s="15">
        <v>4</v>
      </c>
    </row>
    <row r="16" spans="1:37" x14ac:dyDescent="0.2">
      <c r="A16" t="s">
        <v>8</v>
      </c>
      <c r="B16" s="4">
        <v>1634</v>
      </c>
      <c r="C16" s="4">
        <v>0</v>
      </c>
      <c r="D16" s="4">
        <v>1751</v>
      </c>
      <c r="E16" s="4">
        <v>6</v>
      </c>
      <c r="F16" s="4">
        <v>1549</v>
      </c>
      <c r="G16" s="4">
        <v>4</v>
      </c>
      <c r="H16" s="4">
        <v>1547</v>
      </c>
      <c r="I16" s="4">
        <v>2</v>
      </c>
      <c r="J16" s="4">
        <v>1192</v>
      </c>
      <c r="K16" s="4">
        <v>2</v>
      </c>
      <c r="L16" s="4">
        <v>908</v>
      </c>
      <c r="M16" s="4">
        <v>0</v>
      </c>
      <c r="N16" s="5">
        <v>273</v>
      </c>
      <c r="O16" s="5">
        <v>2</v>
      </c>
      <c r="P16" s="5">
        <v>272</v>
      </c>
      <c r="Q16" s="5">
        <v>2</v>
      </c>
      <c r="R16" s="5">
        <v>175</v>
      </c>
      <c r="S16" s="5">
        <v>193</v>
      </c>
      <c r="T16" s="5">
        <v>129</v>
      </c>
      <c r="U16" s="5">
        <v>1</v>
      </c>
      <c r="V16" s="5">
        <v>78</v>
      </c>
      <c r="W16" s="5">
        <v>0</v>
      </c>
      <c r="X16" s="5">
        <v>77</v>
      </c>
      <c r="Y16" s="5">
        <v>0</v>
      </c>
      <c r="Z16" s="15">
        <v>7938</v>
      </c>
      <c r="AA16" s="15">
        <v>29</v>
      </c>
      <c r="AB16" s="15">
        <v>2575</v>
      </c>
      <c r="AC16" s="15">
        <v>11</v>
      </c>
      <c r="AD16" s="15">
        <v>4075</v>
      </c>
      <c r="AE16" s="15">
        <v>25</v>
      </c>
      <c r="AF16" s="15">
        <v>7439</v>
      </c>
      <c r="AG16" s="15">
        <v>13</v>
      </c>
      <c r="AH16" s="15">
        <v>19994</v>
      </c>
      <c r="AI16" s="15">
        <v>37</v>
      </c>
      <c r="AJ16" s="15">
        <v>4083</v>
      </c>
      <c r="AK16" s="15">
        <v>32</v>
      </c>
    </row>
    <row r="17" spans="1:37" x14ac:dyDescent="0.2">
      <c r="A17" t="s">
        <v>24</v>
      </c>
      <c r="B17" s="4">
        <v>78260</v>
      </c>
      <c r="C17" s="4">
        <v>49</v>
      </c>
      <c r="D17" s="4">
        <v>96879</v>
      </c>
      <c r="E17" s="4">
        <v>26</v>
      </c>
      <c r="F17" s="4">
        <v>100597</v>
      </c>
      <c r="G17" s="4">
        <v>24</v>
      </c>
      <c r="H17" s="4">
        <v>69106</v>
      </c>
      <c r="I17" s="4">
        <v>3</v>
      </c>
      <c r="J17" s="4">
        <v>47541</v>
      </c>
      <c r="K17" s="4">
        <v>5</v>
      </c>
      <c r="L17" s="4">
        <v>21311</v>
      </c>
      <c r="M17" s="4">
        <v>1</v>
      </c>
      <c r="N17" s="5">
        <v>139</v>
      </c>
      <c r="O17" s="5">
        <v>0</v>
      </c>
      <c r="P17" s="5">
        <v>161</v>
      </c>
      <c r="Q17" s="5">
        <v>1</v>
      </c>
      <c r="R17" s="5">
        <v>67</v>
      </c>
      <c r="S17" s="5">
        <v>1</v>
      </c>
      <c r="T17" s="5">
        <v>2280</v>
      </c>
      <c r="U17" s="5">
        <v>9</v>
      </c>
      <c r="V17" s="5">
        <v>2477</v>
      </c>
      <c r="W17" s="5">
        <v>24</v>
      </c>
      <c r="X17" s="5">
        <v>3211</v>
      </c>
      <c r="Y17" s="5">
        <v>9</v>
      </c>
      <c r="Z17" s="15">
        <v>1255</v>
      </c>
      <c r="AA17" s="15">
        <v>9</v>
      </c>
      <c r="AB17" s="15">
        <v>2131</v>
      </c>
      <c r="AC17" s="15">
        <v>13</v>
      </c>
      <c r="AD17" s="15">
        <v>2108</v>
      </c>
      <c r="AE17" s="15">
        <v>8</v>
      </c>
      <c r="AF17" s="15">
        <v>3150</v>
      </c>
      <c r="AG17" s="15">
        <v>12</v>
      </c>
      <c r="AH17" s="15">
        <v>2666</v>
      </c>
      <c r="AI17" s="15">
        <v>6</v>
      </c>
      <c r="AJ17" s="15">
        <v>4506</v>
      </c>
      <c r="AK17" s="15">
        <v>5</v>
      </c>
    </row>
    <row r="18" spans="1:37" x14ac:dyDescent="0.2">
      <c r="A18" t="s">
        <v>9</v>
      </c>
      <c r="B18" s="4">
        <v>43677</v>
      </c>
      <c r="C18" s="4">
        <v>80</v>
      </c>
      <c r="D18" s="4">
        <v>53385</v>
      </c>
      <c r="E18" s="4">
        <v>68</v>
      </c>
      <c r="F18" s="4">
        <v>56603</v>
      </c>
      <c r="G18" s="4">
        <v>59</v>
      </c>
      <c r="H18" s="4">
        <v>23983</v>
      </c>
      <c r="I18" s="4">
        <v>26</v>
      </c>
      <c r="J18" s="4">
        <v>17710</v>
      </c>
      <c r="K18" s="4">
        <v>20</v>
      </c>
      <c r="L18" s="4">
        <v>10726</v>
      </c>
      <c r="M18" s="4">
        <v>13</v>
      </c>
      <c r="N18" s="5">
        <v>1578</v>
      </c>
      <c r="O18" s="5">
        <v>6</v>
      </c>
      <c r="P18" s="5">
        <v>1572</v>
      </c>
      <c r="Q18" s="5">
        <v>3</v>
      </c>
      <c r="R18" s="5">
        <v>391</v>
      </c>
      <c r="S18" s="5">
        <v>0</v>
      </c>
      <c r="T18" s="5">
        <v>7570</v>
      </c>
      <c r="U18" s="5">
        <v>21</v>
      </c>
      <c r="V18" s="5">
        <v>8110</v>
      </c>
      <c r="W18" s="5">
        <v>64</v>
      </c>
      <c r="X18" s="5">
        <v>9884</v>
      </c>
      <c r="Y18" s="5">
        <v>85</v>
      </c>
      <c r="Z18" s="15">
        <v>5610</v>
      </c>
      <c r="AA18" s="15">
        <v>48</v>
      </c>
      <c r="AB18" s="15">
        <v>8573</v>
      </c>
      <c r="AC18" s="15">
        <v>54</v>
      </c>
      <c r="AD18" s="15">
        <v>4936</v>
      </c>
      <c r="AE18" s="15">
        <v>23</v>
      </c>
      <c r="AF18" s="15">
        <v>6792</v>
      </c>
      <c r="AG18" s="15">
        <v>33</v>
      </c>
      <c r="AH18" s="15">
        <v>7829</v>
      </c>
      <c r="AI18" s="15">
        <v>65</v>
      </c>
      <c r="AJ18" s="15">
        <v>11011</v>
      </c>
      <c r="AK18" s="15">
        <v>55</v>
      </c>
    </row>
    <row r="19" spans="1:37" x14ac:dyDescent="0.2">
      <c r="A19" t="s">
        <v>10</v>
      </c>
      <c r="B19" s="4">
        <v>120</v>
      </c>
      <c r="C19" s="4">
        <v>0</v>
      </c>
      <c r="D19" s="4">
        <v>145</v>
      </c>
      <c r="E19" s="4">
        <v>0</v>
      </c>
      <c r="F19" s="4">
        <v>216</v>
      </c>
      <c r="G19" s="4">
        <v>0</v>
      </c>
      <c r="H19" s="4">
        <v>122</v>
      </c>
      <c r="I19" s="4">
        <v>0</v>
      </c>
      <c r="J19" s="4">
        <v>80</v>
      </c>
      <c r="K19" s="4">
        <v>0</v>
      </c>
      <c r="L19" s="4">
        <v>12</v>
      </c>
      <c r="M19" s="4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2</v>
      </c>
      <c r="Y19" s="5">
        <v>0</v>
      </c>
      <c r="Z19" s="15">
        <v>9</v>
      </c>
      <c r="AA19" s="15">
        <v>0</v>
      </c>
      <c r="AB19" s="15">
        <v>0</v>
      </c>
      <c r="AC19" s="15">
        <v>0</v>
      </c>
      <c r="AD19" s="15">
        <v>52</v>
      </c>
      <c r="AE19" s="15">
        <v>0</v>
      </c>
      <c r="AF19" s="15">
        <v>51</v>
      </c>
      <c r="AG19" s="15">
        <v>1</v>
      </c>
      <c r="AH19" s="15">
        <v>193</v>
      </c>
      <c r="AI19" s="15">
        <v>1</v>
      </c>
      <c r="AJ19" s="15">
        <v>14</v>
      </c>
      <c r="AK19" s="15">
        <v>0</v>
      </c>
    </row>
    <row r="20" spans="1:37" x14ac:dyDescent="0.2">
      <c r="A20" t="s">
        <v>11</v>
      </c>
      <c r="B20" s="4">
        <v>24727</v>
      </c>
      <c r="C20" s="4">
        <v>62</v>
      </c>
      <c r="D20" s="4">
        <v>39168</v>
      </c>
      <c r="E20" s="4">
        <v>73</v>
      </c>
      <c r="F20" s="4">
        <v>48603</v>
      </c>
      <c r="G20" s="4">
        <v>79</v>
      </c>
      <c r="H20" s="4">
        <v>35147</v>
      </c>
      <c r="I20" s="4">
        <v>45</v>
      </c>
      <c r="J20" s="4">
        <v>16454</v>
      </c>
      <c r="K20" s="4">
        <v>12</v>
      </c>
      <c r="L20" s="4">
        <v>6394</v>
      </c>
      <c r="M20" s="4">
        <v>6</v>
      </c>
      <c r="N20" s="5">
        <v>0</v>
      </c>
      <c r="O20" s="5">
        <v>0</v>
      </c>
      <c r="P20" s="5">
        <v>0</v>
      </c>
      <c r="Q20" s="5">
        <v>0</v>
      </c>
      <c r="R20" s="5">
        <v>78</v>
      </c>
      <c r="S20" s="5">
        <v>0</v>
      </c>
      <c r="T20" s="5">
        <v>360</v>
      </c>
      <c r="U20" s="5">
        <v>0</v>
      </c>
      <c r="V20" s="5">
        <v>236</v>
      </c>
      <c r="W20" s="5">
        <v>1</v>
      </c>
      <c r="X20" s="5">
        <v>44</v>
      </c>
      <c r="Y20" s="5">
        <v>0</v>
      </c>
      <c r="Z20" s="15">
        <v>43</v>
      </c>
      <c r="AA20" s="15">
        <v>0</v>
      </c>
      <c r="AB20" s="15">
        <v>0</v>
      </c>
      <c r="AC20" s="15">
        <v>0</v>
      </c>
      <c r="AD20" s="15">
        <v>13</v>
      </c>
      <c r="AE20" s="15">
        <v>0</v>
      </c>
      <c r="AF20" s="15">
        <v>172</v>
      </c>
      <c r="AG20" s="15">
        <v>0</v>
      </c>
      <c r="AH20" s="15">
        <v>52</v>
      </c>
      <c r="AI20" s="15">
        <v>0</v>
      </c>
      <c r="AJ20" s="15">
        <v>44</v>
      </c>
      <c r="AK20" s="15">
        <v>0</v>
      </c>
    </row>
    <row r="21" spans="1:37" x14ac:dyDescent="0.2">
      <c r="A21" t="s">
        <v>12</v>
      </c>
      <c r="B21" s="4">
        <v>11747</v>
      </c>
      <c r="C21" s="4">
        <v>21</v>
      </c>
      <c r="D21" s="4">
        <v>23145</v>
      </c>
      <c r="E21" s="4">
        <v>31</v>
      </c>
      <c r="F21" s="4">
        <v>28593</v>
      </c>
      <c r="G21" s="4">
        <v>21</v>
      </c>
      <c r="H21" s="4">
        <v>7583</v>
      </c>
      <c r="I21" s="4">
        <v>9</v>
      </c>
      <c r="J21" s="4">
        <v>5715</v>
      </c>
      <c r="K21" s="4">
        <v>4</v>
      </c>
      <c r="L21" s="4">
        <v>4296</v>
      </c>
      <c r="M21" s="4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W21" s="5">
        <v>0</v>
      </c>
      <c r="Y21" s="5">
        <v>0</v>
      </c>
      <c r="Z21" s="15">
        <v>7</v>
      </c>
      <c r="AA21" s="15">
        <v>0</v>
      </c>
      <c r="AB21" s="15">
        <v>19</v>
      </c>
      <c r="AC21" s="15">
        <v>0</v>
      </c>
      <c r="AD21" s="15">
        <v>43</v>
      </c>
      <c r="AE21" s="15">
        <v>0</v>
      </c>
      <c r="AF21" s="15">
        <v>580</v>
      </c>
      <c r="AG21" s="15">
        <v>0</v>
      </c>
      <c r="AH21" s="15">
        <v>136</v>
      </c>
      <c r="AI21" s="15">
        <v>0</v>
      </c>
      <c r="AJ21" s="15">
        <v>68</v>
      </c>
      <c r="AK21" s="15">
        <v>0</v>
      </c>
    </row>
    <row r="22" spans="1:37" x14ac:dyDescent="0.2">
      <c r="A22" t="s">
        <v>13</v>
      </c>
      <c r="B22" s="4">
        <v>2285</v>
      </c>
      <c r="C22" s="4">
        <v>1</v>
      </c>
      <c r="D22" s="4">
        <v>1936</v>
      </c>
      <c r="E22" s="4">
        <v>2</v>
      </c>
      <c r="F22" s="4">
        <v>1527</v>
      </c>
      <c r="G22" s="4">
        <v>3</v>
      </c>
      <c r="H22" s="4">
        <v>828</v>
      </c>
      <c r="I22" s="4">
        <v>0</v>
      </c>
      <c r="J22" s="4">
        <v>394</v>
      </c>
      <c r="K22" s="4">
        <v>1</v>
      </c>
      <c r="L22" s="4">
        <v>115</v>
      </c>
      <c r="M22" s="4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W22" s="5">
        <v>0</v>
      </c>
      <c r="Y22" s="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21</v>
      </c>
      <c r="AE22" s="15">
        <v>1</v>
      </c>
      <c r="AF22" s="15">
        <v>142</v>
      </c>
      <c r="AG22" s="15">
        <v>0</v>
      </c>
      <c r="AH22" s="15">
        <v>357</v>
      </c>
      <c r="AI22" s="15">
        <v>0</v>
      </c>
      <c r="AJ22" s="15">
        <v>369</v>
      </c>
      <c r="AK22" s="15">
        <v>0</v>
      </c>
    </row>
    <row r="23" spans="1:37" x14ac:dyDescent="0.2">
      <c r="A23" t="s">
        <v>14</v>
      </c>
      <c r="B23" s="4">
        <v>228858</v>
      </c>
      <c r="C23" s="4">
        <v>67</v>
      </c>
      <c r="D23" s="4">
        <v>395035</v>
      </c>
      <c r="E23" s="4">
        <v>89</v>
      </c>
      <c r="F23" s="4">
        <v>436850</v>
      </c>
      <c r="G23" s="4">
        <v>80</v>
      </c>
      <c r="H23" s="4">
        <v>444843</v>
      </c>
      <c r="I23" s="4">
        <v>77</v>
      </c>
      <c r="J23" s="4">
        <v>347860</v>
      </c>
      <c r="K23" s="4">
        <v>24</v>
      </c>
      <c r="L23" s="4">
        <v>66301</v>
      </c>
      <c r="M23" s="4">
        <v>4</v>
      </c>
      <c r="N23" s="5">
        <v>35</v>
      </c>
      <c r="O23" s="5">
        <v>0</v>
      </c>
      <c r="P23" s="5">
        <v>10</v>
      </c>
      <c r="Q23" s="5">
        <v>0</v>
      </c>
      <c r="R23" s="5">
        <v>81</v>
      </c>
      <c r="S23" s="5">
        <v>0</v>
      </c>
      <c r="T23" s="5">
        <v>51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15">
        <v>7132</v>
      </c>
      <c r="AA23" s="15">
        <v>6</v>
      </c>
      <c r="AB23" s="15">
        <v>6433</v>
      </c>
      <c r="AC23" s="15">
        <v>9</v>
      </c>
      <c r="AD23" s="15">
        <v>2450</v>
      </c>
      <c r="AE23" s="15">
        <v>2</v>
      </c>
      <c r="AF23" s="15">
        <v>8380</v>
      </c>
      <c r="AG23" s="15">
        <v>11</v>
      </c>
      <c r="AH23" s="15">
        <v>4158</v>
      </c>
      <c r="AI23" s="15">
        <v>6</v>
      </c>
      <c r="AJ23" s="15">
        <v>5198</v>
      </c>
      <c r="AK23" s="15">
        <v>5</v>
      </c>
    </row>
    <row r="24" spans="1:37" x14ac:dyDescent="0.2">
      <c r="A24" t="s">
        <v>15</v>
      </c>
      <c r="B24" s="4">
        <v>1760</v>
      </c>
      <c r="C24" s="4">
        <v>0</v>
      </c>
      <c r="D24" s="4">
        <v>1036</v>
      </c>
      <c r="E24" s="4">
        <v>0</v>
      </c>
      <c r="F24" s="4">
        <v>596</v>
      </c>
      <c r="G24" s="4">
        <v>0</v>
      </c>
      <c r="H24" s="4">
        <v>693</v>
      </c>
      <c r="I24" s="4">
        <v>0</v>
      </c>
      <c r="J24" s="4">
        <v>805</v>
      </c>
      <c r="K24" s="4">
        <v>0</v>
      </c>
      <c r="L24" s="4">
        <v>643</v>
      </c>
      <c r="M24" s="4">
        <v>0</v>
      </c>
      <c r="N24" s="5">
        <v>0</v>
      </c>
      <c r="O24" s="5">
        <v>0</v>
      </c>
      <c r="P24" s="5">
        <v>2</v>
      </c>
      <c r="Q24" s="5">
        <v>0</v>
      </c>
      <c r="R24" s="5">
        <v>180</v>
      </c>
      <c r="S24" s="5">
        <v>1</v>
      </c>
      <c r="T24" s="5">
        <v>4407</v>
      </c>
      <c r="U24" s="5">
        <v>43</v>
      </c>
      <c r="V24" s="5">
        <v>3251</v>
      </c>
      <c r="W24" s="5">
        <v>6</v>
      </c>
      <c r="X24" s="5">
        <v>736</v>
      </c>
      <c r="Y24" s="5">
        <v>4</v>
      </c>
      <c r="Z24" s="15">
        <v>4117</v>
      </c>
      <c r="AA24" s="15">
        <v>25</v>
      </c>
      <c r="AB24" s="15">
        <v>472</v>
      </c>
      <c r="AC24" s="15">
        <v>8</v>
      </c>
      <c r="AD24" s="15">
        <v>14128</v>
      </c>
      <c r="AE24" s="15">
        <v>18</v>
      </c>
      <c r="AF24" s="15">
        <v>10439</v>
      </c>
      <c r="AG24" s="15">
        <v>15</v>
      </c>
      <c r="AH24" s="15">
        <v>15398</v>
      </c>
      <c r="AI24" s="15">
        <v>18</v>
      </c>
      <c r="AJ24" s="15">
        <v>14980</v>
      </c>
      <c r="AK24" s="15">
        <v>9</v>
      </c>
    </row>
    <row r="25" spans="1:37" x14ac:dyDescent="0.2">
      <c r="A25" t="s">
        <v>16</v>
      </c>
      <c r="B25" s="4">
        <v>33139</v>
      </c>
      <c r="C25" s="4">
        <v>15</v>
      </c>
      <c r="D25" s="4">
        <v>15118</v>
      </c>
      <c r="E25" s="4">
        <v>4</v>
      </c>
      <c r="F25" s="4">
        <v>11796</v>
      </c>
      <c r="G25" s="4">
        <v>3</v>
      </c>
      <c r="H25" s="4">
        <v>12741</v>
      </c>
      <c r="I25" s="4">
        <v>5</v>
      </c>
      <c r="J25" s="4">
        <v>10607</v>
      </c>
      <c r="K25" s="4">
        <v>0</v>
      </c>
      <c r="L25" s="4">
        <v>3502</v>
      </c>
      <c r="M25" s="4">
        <v>0</v>
      </c>
      <c r="N25" s="5">
        <v>76</v>
      </c>
      <c r="O25" s="5">
        <v>1</v>
      </c>
      <c r="P25" s="5">
        <v>50</v>
      </c>
      <c r="Q25" s="5">
        <v>0</v>
      </c>
      <c r="R25" s="5">
        <v>7</v>
      </c>
      <c r="S25" s="5">
        <v>1</v>
      </c>
      <c r="T25" s="5">
        <v>2506</v>
      </c>
      <c r="U25" s="5">
        <v>8</v>
      </c>
      <c r="V25" s="5">
        <v>1612</v>
      </c>
      <c r="W25" s="5">
        <v>0</v>
      </c>
      <c r="X25" s="5">
        <v>254</v>
      </c>
      <c r="Y25" s="5">
        <v>2</v>
      </c>
      <c r="Z25" s="15">
        <v>4413</v>
      </c>
      <c r="AA25" s="15">
        <v>10</v>
      </c>
      <c r="AB25" s="15">
        <v>1243</v>
      </c>
      <c r="AC25" s="15">
        <v>7</v>
      </c>
      <c r="AD25" s="15">
        <v>4043</v>
      </c>
      <c r="AE25" s="15">
        <v>7</v>
      </c>
      <c r="AF25" s="15">
        <v>5292</v>
      </c>
      <c r="AG25" s="15">
        <v>16</v>
      </c>
      <c r="AH25" s="15">
        <v>8427</v>
      </c>
      <c r="AI25" s="15">
        <v>14</v>
      </c>
      <c r="AJ25" s="15">
        <v>9587</v>
      </c>
      <c r="AK25" s="15">
        <v>10</v>
      </c>
    </row>
    <row r="26" spans="1:37" x14ac:dyDescent="0.2">
      <c r="A26" t="s">
        <v>17</v>
      </c>
      <c r="B26" s="4">
        <v>39</v>
      </c>
      <c r="C26" s="4">
        <v>0</v>
      </c>
      <c r="D26" s="4">
        <v>35</v>
      </c>
      <c r="E26" s="4">
        <v>0</v>
      </c>
      <c r="F26" s="4">
        <v>27</v>
      </c>
      <c r="G26" s="4">
        <v>0</v>
      </c>
      <c r="H26" s="4">
        <v>15</v>
      </c>
      <c r="I26" s="4">
        <v>0</v>
      </c>
      <c r="J26" s="4">
        <v>14</v>
      </c>
      <c r="K26" s="4">
        <v>0</v>
      </c>
      <c r="L26" s="4">
        <v>3</v>
      </c>
      <c r="M26" s="4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30</v>
      </c>
      <c r="U26" s="5">
        <v>0</v>
      </c>
      <c r="W26" s="5">
        <v>0</v>
      </c>
      <c r="Y26" s="5">
        <v>0</v>
      </c>
      <c r="Z26" s="15">
        <v>38</v>
      </c>
      <c r="AA26" s="15">
        <v>0</v>
      </c>
      <c r="AB26" s="15">
        <v>5</v>
      </c>
      <c r="AC26" s="15">
        <v>0</v>
      </c>
      <c r="AD26" s="15">
        <v>21</v>
      </c>
      <c r="AE26" s="15">
        <v>0</v>
      </c>
      <c r="AF26" s="15">
        <v>82</v>
      </c>
      <c r="AG26" s="15">
        <v>0</v>
      </c>
      <c r="AH26" s="15">
        <v>312</v>
      </c>
      <c r="AI26" s="15">
        <v>0</v>
      </c>
      <c r="AJ26" s="15">
        <v>320</v>
      </c>
      <c r="AK26" s="15">
        <v>0</v>
      </c>
    </row>
    <row r="27" spans="1:37" x14ac:dyDescent="0.2">
      <c r="A27" t="s">
        <v>35</v>
      </c>
      <c r="B27" s="4">
        <v>15081</v>
      </c>
      <c r="C27" s="4">
        <v>0</v>
      </c>
      <c r="D27" s="4">
        <v>8729</v>
      </c>
      <c r="E27" s="4">
        <v>0</v>
      </c>
      <c r="F27" s="4">
        <v>5587</v>
      </c>
      <c r="G27" s="4">
        <v>0</v>
      </c>
      <c r="H27" s="4">
        <v>4341</v>
      </c>
      <c r="I27" s="4">
        <v>0</v>
      </c>
      <c r="J27" s="4">
        <v>5444</v>
      </c>
      <c r="K27" s="4">
        <v>0</v>
      </c>
      <c r="L27" s="4">
        <v>3762</v>
      </c>
      <c r="M27" s="4">
        <v>0</v>
      </c>
      <c r="N27" s="5">
        <v>859</v>
      </c>
      <c r="O27" s="5">
        <v>7</v>
      </c>
      <c r="P27" s="5">
        <v>543</v>
      </c>
      <c r="Q27" s="5">
        <v>4</v>
      </c>
      <c r="R27" s="5">
        <v>329</v>
      </c>
      <c r="S27" s="5">
        <v>0</v>
      </c>
      <c r="T27" s="5">
        <v>86</v>
      </c>
      <c r="U27" s="5">
        <v>1</v>
      </c>
      <c r="V27" s="5">
        <v>131</v>
      </c>
      <c r="W27" s="5">
        <v>1</v>
      </c>
      <c r="X27" s="5">
        <v>284</v>
      </c>
      <c r="Y27" s="5">
        <v>2</v>
      </c>
      <c r="Z27" s="15">
        <v>6122</v>
      </c>
      <c r="AA27" s="15">
        <v>0</v>
      </c>
      <c r="AB27" s="15">
        <v>2804</v>
      </c>
      <c r="AC27" s="15">
        <v>3</v>
      </c>
      <c r="AD27" s="15">
        <v>4535</v>
      </c>
      <c r="AE27" s="15">
        <v>12</v>
      </c>
      <c r="AF27" s="15">
        <v>2531</v>
      </c>
      <c r="AG27" s="15">
        <v>5</v>
      </c>
      <c r="AH27" s="15">
        <v>23294</v>
      </c>
      <c r="AI27" s="15">
        <v>65</v>
      </c>
      <c r="AJ27" s="15">
        <v>4486</v>
      </c>
      <c r="AK27" s="15">
        <v>13</v>
      </c>
    </row>
    <row r="28" spans="1:37" x14ac:dyDescent="0.2">
      <c r="A28" t="s">
        <v>27</v>
      </c>
      <c r="B28" s="4">
        <v>0</v>
      </c>
      <c r="C28" s="4">
        <v>0</v>
      </c>
      <c r="D28" s="4">
        <v>5189</v>
      </c>
      <c r="E28" s="4">
        <v>0</v>
      </c>
      <c r="F28" s="4">
        <v>10951</v>
      </c>
      <c r="G28" s="4">
        <v>4</v>
      </c>
      <c r="H28" s="4">
        <v>3512</v>
      </c>
      <c r="I28" s="4">
        <v>1</v>
      </c>
      <c r="J28" s="4">
        <v>2688</v>
      </c>
      <c r="K28" s="4">
        <v>0</v>
      </c>
      <c r="L28" s="4">
        <v>1787</v>
      </c>
      <c r="M28" s="4">
        <v>0</v>
      </c>
      <c r="N28" s="5">
        <v>0</v>
      </c>
      <c r="O28" s="5">
        <v>0</v>
      </c>
      <c r="P28" s="5">
        <v>1687</v>
      </c>
      <c r="Q28" s="5">
        <v>15</v>
      </c>
      <c r="R28" s="5">
        <v>2067</v>
      </c>
      <c r="S28" s="5">
        <v>2</v>
      </c>
      <c r="T28" s="5">
        <v>611</v>
      </c>
      <c r="U28" s="5">
        <v>1</v>
      </c>
      <c r="V28" s="5">
        <v>1277</v>
      </c>
      <c r="W28" s="5">
        <v>7</v>
      </c>
      <c r="X28" s="5">
        <v>1954</v>
      </c>
      <c r="Y28" s="5">
        <v>9</v>
      </c>
      <c r="Z28" s="15">
        <v>0</v>
      </c>
      <c r="AA28" s="15">
        <v>0</v>
      </c>
      <c r="AB28" s="15">
        <v>704</v>
      </c>
      <c r="AC28" s="15">
        <v>1</v>
      </c>
      <c r="AD28" s="15">
        <v>1831</v>
      </c>
      <c r="AE28" s="15">
        <v>2</v>
      </c>
      <c r="AF28" s="15">
        <v>4037</v>
      </c>
      <c r="AG28" s="15">
        <v>4</v>
      </c>
      <c r="AH28" s="15">
        <v>5369</v>
      </c>
      <c r="AI28" s="15">
        <v>0</v>
      </c>
      <c r="AJ28" s="15">
        <v>4592</v>
      </c>
      <c r="AK28" s="15">
        <v>2</v>
      </c>
    </row>
    <row r="29" spans="1:37" x14ac:dyDescent="0.2">
      <c r="A29" t="s">
        <v>19</v>
      </c>
      <c r="B29" s="4">
        <v>7396</v>
      </c>
      <c r="C29" s="4">
        <v>7</v>
      </c>
      <c r="D29" s="4">
        <v>51240</v>
      </c>
      <c r="E29" s="4">
        <v>96</v>
      </c>
      <c r="F29" s="4">
        <v>32525</v>
      </c>
      <c r="G29" s="4">
        <v>21</v>
      </c>
      <c r="H29" s="4">
        <v>10546</v>
      </c>
      <c r="I29" s="4">
        <v>14</v>
      </c>
      <c r="J29" s="4">
        <v>7051</v>
      </c>
      <c r="K29" s="4">
        <v>6</v>
      </c>
      <c r="L29" s="4">
        <v>13079</v>
      </c>
      <c r="M29" s="4">
        <v>13</v>
      </c>
      <c r="N29" s="5">
        <v>0</v>
      </c>
      <c r="O29" s="5">
        <v>0</v>
      </c>
      <c r="P29" s="5">
        <v>34</v>
      </c>
      <c r="Q29" s="5">
        <v>0</v>
      </c>
      <c r="R29" s="5">
        <v>180</v>
      </c>
      <c r="S29" s="5">
        <v>11</v>
      </c>
      <c r="T29" s="5">
        <v>311</v>
      </c>
      <c r="U29" s="5">
        <v>3</v>
      </c>
      <c r="V29" s="5">
        <v>574</v>
      </c>
      <c r="W29" s="5">
        <v>0</v>
      </c>
      <c r="X29" s="5">
        <v>683</v>
      </c>
      <c r="Y29" s="5">
        <v>4</v>
      </c>
      <c r="Z29" s="15">
        <v>8</v>
      </c>
      <c r="AA29" s="15">
        <v>0</v>
      </c>
      <c r="AB29" s="15">
        <v>6</v>
      </c>
      <c r="AC29" s="15">
        <v>0</v>
      </c>
      <c r="AD29" s="15">
        <v>40</v>
      </c>
      <c r="AE29" s="15">
        <v>0</v>
      </c>
      <c r="AF29" s="15">
        <v>102</v>
      </c>
      <c r="AG29" s="15">
        <v>0</v>
      </c>
      <c r="AH29" s="15">
        <v>127</v>
      </c>
      <c r="AI29" s="15">
        <v>0</v>
      </c>
      <c r="AJ29" s="15">
        <v>100</v>
      </c>
      <c r="AK29" s="15">
        <v>0</v>
      </c>
    </row>
    <row r="30" spans="1:37" x14ac:dyDescent="0.2">
      <c r="A30" t="s">
        <v>20</v>
      </c>
      <c r="B30" s="4">
        <v>1426</v>
      </c>
      <c r="C30" s="4">
        <v>0</v>
      </c>
      <c r="D30" s="4">
        <v>1171</v>
      </c>
      <c r="E30" s="4">
        <v>0</v>
      </c>
      <c r="F30" s="4">
        <v>1466</v>
      </c>
      <c r="G30" s="4">
        <v>0</v>
      </c>
      <c r="H30" s="4">
        <v>961</v>
      </c>
      <c r="I30" s="4">
        <v>0</v>
      </c>
      <c r="J30" s="4">
        <v>508</v>
      </c>
      <c r="K30" s="4">
        <v>0</v>
      </c>
      <c r="L30" s="4">
        <v>409</v>
      </c>
      <c r="M30" s="4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1</v>
      </c>
      <c r="T30" s="5">
        <v>35</v>
      </c>
      <c r="U30" s="5">
        <v>0</v>
      </c>
      <c r="V30" s="5">
        <v>0</v>
      </c>
      <c r="W30" s="5">
        <v>0</v>
      </c>
      <c r="X30" s="5">
        <v>29</v>
      </c>
      <c r="Y30" s="5">
        <v>0</v>
      </c>
      <c r="Z30" s="15">
        <v>54</v>
      </c>
      <c r="AA30" s="15">
        <v>0</v>
      </c>
      <c r="AB30" s="15">
        <v>106</v>
      </c>
      <c r="AC30" s="15">
        <v>0</v>
      </c>
      <c r="AD30" s="15">
        <v>1655</v>
      </c>
      <c r="AE30" s="15">
        <v>1</v>
      </c>
      <c r="AF30" s="15">
        <v>2146</v>
      </c>
      <c r="AG30" s="15">
        <v>4</v>
      </c>
      <c r="AH30" s="15">
        <v>849</v>
      </c>
      <c r="AI30" s="15">
        <v>0</v>
      </c>
      <c r="AJ30" s="15">
        <v>689</v>
      </c>
      <c r="AK30" s="15">
        <v>3</v>
      </c>
    </row>
    <row r="31" spans="1:37" x14ac:dyDescent="0.2">
      <c r="A31" t="s">
        <v>34</v>
      </c>
      <c r="B31" s="4">
        <v>48346</v>
      </c>
      <c r="C31" s="4">
        <v>0</v>
      </c>
      <c r="D31" s="4">
        <v>41612</v>
      </c>
      <c r="E31" s="4">
        <v>0</v>
      </c>
      <c r="F31" s="4">
        <v>42767</v>
      </c>
      <c r="G31" s="4">
        <v>0</v>
      </c>
      <c r="H31" s="4">
        <v>40700</v>
      </c>
      <c r="I31" s="4">
        <v>0</v>
      </c>
      <c r="J31" s="4">
        <v>32345</v>
      </c>
      <c r="K31" s="4">
        <v>0</v>
      </c>
      <c r="L31" s="4">
        <v>65431</v>
      </c>
      <c r="M31" s="4">
        <v>0</v>
      </c>
      <c r="N31" s="5">
        <v>0</v>
      </c>
      <c r="O31" s="5">
        <v>0</v>
      </c>
      <c r="P31" s="5">
        <v>4</v>
      </c>
      <c r="Q31" s="5">
        <v>0</v>
      </c>
      <c r="R31" s="5">
        <v>0</v>
      </c>
      <c r="S31" s="5">
        <v>0</v>
      </c>
      <c r="T31" s="5">
        <v>2458</v>
      </c>
      <c r="U31" s="5">
        <v>7</v>
      </c>
      <c r="V31" s="5">
        <v>103</v>
      </c>
      <c r="W31" s="5">
        <v>0</v>
      </c>
      <c r="X31" s="5">
        <v>58</v>
      </c>
      <c r="Y31" s="5">
        <v>0</v>
      </c>
      <c r="Z31" s="15">
        <v>1414</v>
      </c>
      <c r="AA31" s="15">
        <v>5</v>
      </c>
      <c r="AB31" s="15">
        <v>200</v>
      </c>
      <c r="AC31" s="15">
        <v>0</v>
      </c>
      <c r="AD31" s="15">
        <v>2892</v>
      </c>
      <c r="AE31" s="15">
        <v>9</v>
      </c>
      <c r="AF31" s="15">
        <v>15033</v>
      </c>
      <c r="AG31" s="15">
        <v>42</v>
      </c>
      <c r="AH31" s="15">
        <v>3092</v>
      </c>
      <c r="AI31" s="15">
        <v>28</v>
      </c>
      <c r="AJ31" s="15">
        <v>3829</v>
      </c>
      <c r="AK31" s="15">
        <v>4</v>
      </c>
    </row>
    <row r="32" spans="1:37" ht="18" customHeight="1" x14ac:dyDescent="0.2">
      <c r="A32" t="s">
        <v>31</v>
      </c>
      <c r="B32" s="4">
        <v>34717</v>
      </c>
      <c r="C32" s="4">
        <v>17</v>
      </c>
      <c r="D32" s="4">
        <v>26484</v>
      </c>
      <c r="E32" s="4">
        <v>66</v>
      </c>
      <c r="F32" s="4">
        <v>24208</v>
      </c>
      <c r="G32" s="4">
        <v>34</v>
      </c>
      <c r="H32" s="4">
        <v>35236</v>
      </c>
      <c r="I32" s="4">
        <v>59</v>
      </c>
      <c r="J32" s="4">
        <v>31265</v>
      </c>
      <c r="K32" s="4">
        <v>29</v>
      </c>
      <c r="L32" s="4">
        <v>26382</v>
      </c>
      <c r="M32" s="4">
        <v>11</v>
      </c>
      <c r="N32" s="5">
        <v>646</v>
      </c>
      <c r="O32" s="5">
        <v>4</v>
      </c>
      <c r="P32" s="5">
        <v>1032</v>
      </c>
      <c r="Q32" s="5">
        <v>7</v>
      </c>
      <c r="R32" s="5">
        <v>1013</v>
      </c>
      <c r="S32" s="5">
        <v>0</v>
      </c>
      <c r="T32" s="5">
        <v>1071</v>
      </c>
      <c r="U32" s="5">
        <v>8</v>
      </c>
      <c r="V32" s="5">
        <v>2103</v>
      </c>
      <c r="W32" s="5">
        <v>1</v>
      </c>
      <c r="X32" s="5">
        <v>52</v>
      </c>
      <c r="Y32" s="5">
        <v>0</v>
      </c>
      <c r="Z32" s="15">
        <v>5920</v>
      </c>
      <c r="AA32" s="15">
        <v>6</v>
      </c>
      <c r="AB32" s="15">
        <v>3934</v>
      </c>
      <c r="AC32" s="15">
        <v>4</v>
      </c>
      <c r="AD32" s="15">
        <v>8516</v>
      </c>
      <c r="AE32" s="15">
        <v>14</v>
      </c>
      <c r="AF32" s="15">
        <v>22865</v>
      </c>
      <c r="AG32" s="15">
        <v>45</v>
      </c>
      <c r="AH32" s="15">
        <v>37746</v>
      </c>
      <c r="AI32" s="15">
        <v>46</v>
      </c>
      <c r="AJ32" s="15">
        <v>0</v>
      </c>
      <c r="AK32" s="15">
        <v>0</v>
      </c>
    </row>
  </sheetData>
  <mergeCells count="11">
    <mergeCell ref="N2:O2"/>
    <mergeCell ref="P2:Q2"/>
    <mergeCell ref="B1:M1"/>
    <mergeCell ref="N1:Y1"/>
    <mergeCell ref="Z1:AK1"/>
    <mergeCell ref="B2:C2"/>
    <mergeCell ref="D2:E2"/>
    <mergeCell ref="F2:G2"/>
    <mergeCell ref="H2:I2"/>
    <mergeCell ref="J2:K2"/>
    <mergeCell ref="L2:M2"/>
  </mergeCells>
  <phoneticPr fontId="1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XLSTAT_20200728_184308_1_HID1">
    <tabColor rgb="FF007800"/>
  </sheetPr>
  <dimension ref="A1:B29"/>
  <sheetViews>
    <sheetView workbookViewId="0"/>
  </sheetViews>
  <sheetFormatPr baseColWidth="10" defaultColWidth="9.1640625" defaultRowHeight="15" x14ac:dyDescent="0.2"/>
  <sheetData>
    <row r="1" spans="1:2" x14ac:dyDescent="0.2">
      <c r="A1">
        <v>0.15922945503339972</v>
      </c>
      <c r="B1">
        <v>0.24682955989861305</v>
      </c>
    </row>
    <row r="2" spans="1:2" x14ac:dyDescent="0.2">
      <c r="A2">
        <v>0.41680470729378255</v>
      </c>
      <c r="B2">
        <v>-1.5168136268337942</v>
      </c>
    </row>
    <row r="3" spans="1:2" x14ac:dyDescent="0.2">
      <c r="A3">
        <v>-1.5947258078639635</v>
      </c>
      <c r="B3">
        <v>1.0053621189650062</v>
      </c>
    </row>
    <row r="4" spans="1:2" x14ac:dyDescent="0.2">
      <c r="A4">
        <v>-2.989802748459744</v>
      </c>
      <c r="B4">
        <v>-0.63136644798662933</v>
      </c>
    </row>
    <row r="5" spans="1:2" x14ac:dyDescent="0.2">
      <c r="A5">
        <v>-1.0778986433835711</v>
      </c>
      <c r="B5">
        <v>-1.0146512895378157</v>
      </c>
    </row>
    <row r="6" spans="1:2" x14ac:dyDescent="0.2">
      <c r="A6">
        <v>2.5980671926592094</v>
      </c>
      <c r="B6">
        <v>3.4433601879689832</v>
      </c>
    </row>
    <row r="7" spans="1:2" x14ac:dyDescent="0.2">
      <c r="A7">
        <v>-0.54008391890398</v>
      </c>
      <c r="B7">
        <v>0.5011189805211218</v>
      </c>
    </row>
    <row r="8" spans="1:2" x14ac:dyDescent="0.2">
      <c r="A8">
        <v>-0.57020654813360594</v>
      </c>
      <c r="B8">
        <v>1.016796589829148</v>
      </c>
    </row>
    <row r="9" spans="1:2" x14ac:dyDescent="0.2">
      <c r="A9">
        <v>2.8112737567320605</v>
      </c>
      <c r="B9">
        <v>-1.4861445520850816</v>
      </c>
    </row>
    <row r="10" spans="1:2" x14ac:dyDescent="0.2">
      <c r="A10">
        <v>0.20247642888117412</v>
      </c>
      <c r="B10">
        <v>-1.6609081600228777</v>
      </c>
    </row>
    <row r="11" spans="1:2" x14ac:dyDescent="0.2">
      <c r="A11">
        <v>-2.1897245841211896</v>
      </c>
      <c r="B11">
        <v>-0.70091606384977756</v>
      </c>
    </row>
    <row r="12" spans="1:2" x14ac:dyDescent="0.2">
      <c r="A12">
        <v>5.1767855451895974E-2</v>
      </c>
      <c r="B12">
        <v>0.89597537092640189</v>
      </c>
    </row>
    <row r="13" spans="1:2" x14ac:dyDescent="0.2">
      <c r="A13">
        <v>1.7469089194503173</v>
      </c>
      <c r="B13">
        <v>2.1321221929010523</v>
      </c>
    </row>
    <row r="14" spans="1:2" x14ac:dyDescent="0.2">
      <c r="A14">
        <v>-1.721323926957941</v>
      </c>
      <c r="B14">
        <v>-0.28955196714635578</v>
      </c>
    </row>
    <row r="15" spans="1:2" x14ac:dyDescent="0.2">
      <c r="A15">
        <v>-0.38310691533128632</v>
      </c>
      <c r="B15">
        <v>1.4556887818789763</v>
      </c>
    </row>
    <row r="16" spans="1:2" x14ac:dyDescent="0.2">
      <c r="A16">
        <v>-0.64169771026274403</v>
      </c>
      <c r="B16">
        <v>0.16106011814880947</v>
      </c>
    </row>
    <row r="17" spans="1:2" x14ac:dyDescent="0.2">
      <c r="A17">
        <v>0.19591192519471756</v>
      </c>
      <c r="B17">
        <v>-3.1671658137492176</v>
      </c>
    </row>
    <row r="18" spans="1:2" x14ac:dyDescent="0.2">
      <c r="A18">
        <v>2.4770654425189309</v>
      </c>
      <c r="B18">
        <v>-2.1237204216755496</v>
      </c>
    </row>
    <row r="19" spans="1:2" x14ac:dyDescent="0.2">
      <c r="A19">
        <v>-0.66003498562229201</v>
      </c>
      <c r="B19">
        <v>9.759687874239957E-2</v>
      </c>
    </row>
    <row r="20" spans="1:2" x14ac:dyDescent="0.2">
      <c r="A20">
        <v>-0.30966791436611141</v>
      </c>
      <c r="B20">
        <v>-0.92864602947277608</v>
      </c>
    </row>
    <row r="21" spans="1:2" x14ac:dyDescent="0.2">
      <c r="A21">
        <v>-0.39083129511658521</v>
      </c>
      <c r="B21">
        <v>1.5249423731250438</v>
      </c>
    </row>
    <row r="22" spans="1:2" x14ac:dyDescent="0.2">
      <c r="A22">
        <v>-1.2406700184324186</v>
      </c>
      <c r="B22">
        <v>-0.90676948043510053</v>
      </c>
    </row>
    <row r="23" spans="1:2" x14ac:dyDescent="0.2">
      <c r="A23">
        <v>4.1342627214517558</v>
      </c>
      <c r="B23">
        <v>0.31959277321802904</v>
      </c>
    </row>
    <row r="24" spans="1:2" x14ac:dyDescent="0.2">
      <c r="A24">
        <v>-8.5572223711035067E-2</v>
      </c>
      <c r="B24">
        <v>1.5133411737300375</v>
      </c>
    </row>
    <row r="25" spans="1:2" x14ac:dyDescent="0.2">
      <c r="A25">
        <v>-0.25554800467875016</v>
      </c>
      <c r="B25">
        <v>0.91348930478320334</v>
      </c>
    </row>
    <row r="26" spans="1:2" x14ac:dyDescent="0.2">
      <c r="A26">
        <v>0.38208043561833516</v>
      </c>
      <c r="B26">
        <v>6.3461839962593469E-2</v>
      </c>
    </row>
    <row r="27" spans="1:2" x14ac:dyDescent="0.2">
      <c r="A27">
        <v>-2.5984546943240594</v>
      </c>
      <c r="B27">
        <v>-6.9081676007692966E-2</v>
      </c>
    </row>
    <row r="28" spans="1:2" x14ac:dyDescent="0.2">
      <c r="A28">
        <v>2.4149841514117867</v>
      </c>
      <c r="B28">
        <v>-2.1093701157952829</v>
      </c>
    </row>
    <row r="29" spans="1:2" x14ac:dyDescent="0.2">
      <c r="A29">
        <v>-0.34148305202808837</v>
      </c>
      <c r="B29">
        <v>1.3143673999985408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XLSTAT_20200728_184308_1_HID2">
    <tabColor rgb="FF007800"/>
  </sheetPr>
  <dimension ref="A1:B37"/>
  <sheetViews>
    <sheetView workbookViewId="0"/>
  </sheetViews>
  <sheetFormatPr baseColWidth="10" defaultColWidth="9.1640625" defaultRowHeight="15" x14ac:dyDescent="0.2"/>
  <sheetData>
    <row r="1" spans="1:2" x14ac:dyDescent="0.2">
      <c r="A1">
        <v>0.91337585755520867</v>
      </c>
      <c r="B1">
        <v>-2.9496925654399386</v>
      </c>
    </row>
    <row r="2" spans="1:2" x14ac:dyDescent="0.2">
      <c r="A2">
        <v>2.8415763542693502</v>
      </c>
      <c r="B2">
        <v>-2.3487205879549515</v>
      </c>
    </row>
    <row r="3" spans="1:2" x14ac:dyDescent="0.2">
      <c r="A3">
        <v>3.0772249017115412</v>
      </c>
      <c r="B3">
        <v>-1.5344294866235586</v>
      </c>
    </row>
    <row r="4" spans="1:2" x14ac:dyDescent="0.2">
      <c r="A4">
        <v>-2.5565754777726082</v>
      </c>
      <c r="B4">
        <v>-3.1327856435060353</v>
      </c>
    </row>
    <row r="5" spans="1:2" x14ac:dyDescent="0.2">
      <c r="A5">
        <v>3.3074101771614042</v>
      </c>
      <c r="B5">
        <v>1.0218645944050735</v>
      </c>
    </row>
    <row r="6" spans="1:2" x14ac:dyDescent="0.2">
      <c r="A6">
        <v>2.3612102885636088</v>
      </c>
      <c r="B6">
        <v>-2.7307091405311104</v>
      </c>
    </row>
    <row r="7" spans="1:2" x14ac:dyDescent="0.2">
      <c r="A7">
        <v>3.174433232564656</v>
      </c>
      <c r="B7">
        <v>2.35903291474611</v>
      </c>
    </row>
    <row r="8" spans="1:2" x14ac:dyDescent="0.2">
      <c r="A8">
        <v>0.49396105998778428</v>
      </c>
      <c r="B8">
        <v>3.3611742838429373</v>
      </c>
    </row>
    <row r="9" spans="1:2" x14ac:dyDescent="0.2">
      <c r="A9">
        <v>0.15922945503339972</v>
      </c>
      <c r="B9">
        <v>0.24682955989861305</v>
      </c>
    </row>
    <row r="10" spans="1:2" x14ac:dyDescent="0.2">
      <c r="A10">
        <v>0.41680470729378255</v>
      </c>
      <c r="B10">
        <v>-1.5168136268337942</v>
      </c>
    </row>
    <row r="11" spans="1:2" x14ac:dyDescent="0.2">
      <c r="A11">
        <v>-1.5947258078639635</v>
      </c>
      <c r="B11">
        <v>1.0053621189650062</v>
      </c>
    </row>
    <row r="12" spans="1:2" x14ac:dyDescent="0.2">
      <c r="A12">
        <v>-2.989802748459744</v>
      </c>
      <c r="B12">
        <v>-0.63136644798662933</v>
      </c>
    </row>
    <row r="13" spans="1:2" x14ac:dyDescent="0.2">
      <c r="A13">
        <v>-1.0778986433835711</v>
      </c>
      <c r="B13">
        <v>-1.0146512895378157</v>
      </c>
    </row>
    <row r="14" spans="1:2" x14ac:dyDescent="0.2">
      <c r="A14">
        <v>2.5980671926592094</v>
      </c>
      <c r="B14">
        <v>3.4433601879689832</v>
      </c>
    </row>
    <row r="15" spans="1:2" x14ac:dyDescent="0.2">
      <c r="A15">
        <v>-0.54008391890398</v>
      </c>
      <c r="B15">
        <v>0.5011189805211218</v>
      </c>
    </row>
    <row r="16" spans="1:2" x14ac:dyDescent="0.2">
      <c r="A16">
        <v>-0.57020654813360594</v>
      </c>
      <c r="B16">
        <v>1.016796589829148</v>
      </c>
    </row>
    <row r="17" spans="1:2" x14ac:dyDescent="0.2">
      <c r="A17">
        <v>2.8112737567320605</v>
      </c>
      <c r="B17">
        <v>-1.4861445520850816</v>
      </c>
    </row>
    <row r="18" spans="1:2" x14ac:dyDescent="0.2">
      <c r="A18">
        <v>0.20247642888117412</v>
      </c>
      <c r="B18">
        <v>-1.6609081600228777</v>
      </c>
    </row>
    <row r="19" spans="1:2" x14ac:dyDescent="0.2">
      <c r="A19">
        <v>-2.1897245841211896</v>
      </c>
      <c r="B19">
        <v>-0.70091606384977756</v>
      </c>
    </row>
    <row r="20" spans="1:2" x14ac:dyDescent="0.2">
      <c r="A20">
        <v>5.1767855451895974E-2</v>
      </c>
      <c r="B20">
        <v>0.89597537092640189</v>
      </c>
    </row>
    <row r="21" spans="1:2" x14ac:dyDescent="0.2">
      <c r="A21">
        <v>1.7469089194503173</v>
      </c>
      <c r="B21">
        <v>2.1321221929010523</v>
      </c>
    </row>
    <row r="22" spans="1:2" x14ac:dyDescent="0.2">
      <c r="A22">
        <v>-1.721323926957941</v>
      </c>
      <c r="B22">
        <v>-0.28955196714635578</v>
      </c>
    </row>
    <row r="23" spans="1:2" x14ac:dyDescent="0.2">
      <c r="A23">
        <v>-0.38310691533128632</v>
      </c>
      <c r="B23">
        <v>1.4556887818789763</v>
      </c>
    </row>
    <row r="24" spans="1:2" x14ac:dyDescent="0.2">
      <c r="A24">
        <v>-0.64169771026274403</v>
      </c>
      <c r="B24">
        <v>0.16106011814880947</v>
      </c>
    </row>
    <row r="25" spans="1:2" x14ac:dyDescent="0.2">
      <c r="A25">
        <v>0.19591192519471756</v>
      </c>
      <c r="B25">
        <v>-3.1671658137492176</v>
      </c>
    </row>
    <row r="26" spans="1:2" x14ac:dyDescent="0.2">
      <c r="A26">
        <v>2.4770654425189309</v>
      </c>
      <c r="B26">
        <v>-2.1237204216755496</v>
      </c>
    </row>
    <row r="27" spans="1:2" x14ac:dyDescent="0.2">
      <c r="A27">
        <v>-0.66003498562229201</v>
      </c>
      <c r="B27">
        <v>9.759687874239957E-2</v>
      </c>
    </row>
    <row r="28" spans="1:2" x14ac:dyDescent="0.2">
      <c r="A28">
        <v>-0.30966791436611141</v>
      </c>
      <c r="B28">
        <v>-0.92864602947277608</v>
      </c>
    </row>
    <row r="29" spans="1:2" x14ac:dyDescent="0.2">
      <c r="A29">
        <v>-0.39083129511658521</v>
      </c>
      <c r="B29">
        <v>1.5249423731250438</v>
      </c>
    </row>
    <row r="30" spans="1:2" x14ac:dyDescent="0.2">
      <c r="A30">
        <v>-1.2406700184324186</v>
      </c>
      <c r="B30">
        <v>-0.90676948043510053</v>
      </c>
    </row>
    <row r="31" spans="1:2" x14ac:dyDescent="0.2">
      <c r="A31">
        <v>4.1342627214517558</v>
      </c>
      <c r="B31">
        <v>0.31959277321802904</v>
      </c>
    </row>
    <row r="32" spans="1:2" x14ac:dyDescent="0.2">
      <c r="A32">
        <v>-8.5572223711035067E-2</v>
      </c>
      <c r="B32">
        <v>1.5133411737300375</v>
      </c>
    </row>
    <row r="33" spans="1:2" x14ac:dyDescent="0.2">
      <c r="A33">
        <v>-0.25554800467875016</v>
      </c>
      <c r="B33">
        <v>0.91348930478320334</v>
      </c>
    </row>
    <row r="34" spans="1:2" x14ac:dyDescent="0.2">
      <c r="A34">
        <v>0.38208043561833516</v>
      </c>
      <c r="B34">
        <v>6.3461839962593469E-2</v>
      </c>
    </row>
    <row r="35" spans="1:2" x14ac:dyDescent="0.2">
      <c r="A35">
        <v>-2.5984546943240594</v>
      </c>
      <c r="B35">
        <v>-6.9081676007692966E-2</v>
      </c>
    </row>
    <row r="36" spans="1:2" x14ac:dyDescent="0.2">
      <c r="A36">
        <v>2.4149841514117867</v>
      </c>
      <c r="B36">
        <v>-2.1093701157952829</v>
      </c>
    </row>
    <row r="37" spans="1:2" x14ac:dyDescent="0.2">
      <c r="A37">
        <v>-0.34148305202808837</v>
      </c>
      <c r="B37">
        <v>1.3143673999985408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L32"/>
  <sheetViews>
    <sheetView zoomScale="70" zoomScaleNormal="70" workbookViewId="0">
      <selection activeCell="O1" sqref="O1"/>
    </sheetView>
  </sheetViews>
  <sheetFormatPr baseColWidth="10" defaultColWidth="9.1640625" defaultRowHeight="16" x14ac:dyDescent="0.2"/>
  <cols>
    <col min="1" max="1" width="9.5" style="49" bestFit="1" customWidth="1"/>
    <col min="2" max="2" width="23" style="49" customWidth="1"/>
    <col min="3" max="3" width="12.1640625" style="54" customWidth="1"/>
    <col min="4" max="4" width="9.1640625" style="54"/>
    <col min="5" max="5" width="13.5" style="54" customWidth="1"/>
    <col min="6" max="8" width="9.1640625" style="54"/>
    <col min="9" max="9" width="10.5" style="60" bestFit="1" customWidth="1"/>
    <col min="10" max="10" width="9.5" style="60" bestFit="1" customWidth="1"/>
    <col min="11" max="11" width="9.1640625" style="60"/>
    <col min="12" max="12" width="9.5" style="60" bestFit="1" customWidth="1"/>
    <col min="13" max="13" width="12.5" style="60" customWidth="1"/>
    <col min="14" max="14" width="9.1640625" style="60"/>
    <col min="15" max="15" width="9.5" style="51" bestFit="1" customWidth="1"/>
    <col min="16" max="20" width="9.1640625" style="51"/>
    <col min="21" max="26" width="9.5" style="73" bestFit="1" customWidth="1"/>
    <col min="27" max="32" width="9.5" style="60" bestFit="1" customWidth="1"/>
    <col min="33" max="38" width="9.5" style="71" bestFit="1" customWidth="1"/>
    <col min="39" max="16384" width="9.1640625" style="49"/>
  </cols>
  <sheetData>
    <row r="1" spans="1:38" s="76" customFormat="1" x14ac:dyDescent="0.2">
      <c r="C1" s="77">
        <v>2013</v>
      </c>
      <c r="D1" s="77"/>
      <c r="E1" s="77"/>
      <c r="F1" s="77"/>
      <c r="G1" s="77"/>
      <c r="H1" s="77"/>
      <c r="I1" s="78">
        <v>2014</v>
      </c>
      <c r="J1" s="78"/>
      <c r="K1" s="78"/>
      <c r="L1" s="78"/>
      <c r="M1" s="78"/>
      <c r="N1" s="78"/>
      <c r="O1" s="79">
        <v>2015</v>
      </c>
      <c r="P1" s="79"/>
      <c r="Q1" s="79"/>
      <c r="R1" s="79"/>
      <c r="S1" s="79"/>
      <c r="T1" s="79"/>
      <c r="U1" s="80">
        <v>2016</v>
      </c>
      <c r="V1" s="80"/>
      <c r="W1" s="80"/>
      <c r="X1" s="80"/>
      <c r="Y1" s="80"/>
      <c r="Z1" s="80"/>
      <c r="AA1" s="78">
        <v>2017</v>
      </c>
      <c r="AB1" s="78"/>
      <c r="AC1" s="78"/>
      <c r="AD1" s="78"/>
      <c r="AE1" s="78"/>
      <c r="AF1" s="78"/>
      <c r="AG1" s="81" t="s">
        <v>112</v>
      </c>
      <c r="AH1" s="81"/>
      <c r="AI1" s="81"/>
      <c r="AJ1" s="81"/>
      <c r="AK1" s="81"/>
      <c r="AL1" s="81"/>
    </row>
    <row r="2" spans="1:38" x14ac:dyDescent="0.2">
      <c r="C2" s="54" t="s">
        <v>71</v>
      </c>
      <c r="D2" s="54" t="s">
        <v>71</v>
      </c>
      <c r="E2" s="54" t="s">
        <v>72</v>
      </c>
      <c r="F2" s="54" t="s">
        <v>72</v>
      </c>
      <c r="G2" s="54" t="s">
        <v>21</v>
      </c>
      <c r="H2" s="54" t="s">
        <v>21</v>
      </c>
      <c r="I2" s="60" t="s">
        <v>71</v>
      </c>
      <c r="J2" s="60" t="s">
        <v>71</v>
      </c>
      <c r="K2" s="60" t="s">
        <v>72</v>
      </c>
      <c r="L2" s="60" t="s">
        <v>72</v>
      </c>
      <c r="M2" s="60" t="s">
        <v>21</v>
      </c>
      <c r="N2" s="60" t="s">
        <v>21</v>
      </c>
      <c r="O2" s="51" t="s">
        <v>71</v>
      </c>
      <c r="P2" s="51" t="s">
        <v>71</v>
      </c>
      <c r="Q2" s="51" t="s">
        <v>72</v>
      </c>
      <c r="R2" s="51" t="s">
        <v>72</v>
      </c>
      <c r="S2" s="51" t="s">
        <v>21</v>
      </c>
      <c r="T2" s="51" t="s">
        <v>21</v>
      </c>
      <c r="U2" s="73" t="s">
        <v>71</v>
      </c>
      <c r="V2" s="73" t="s">
        <v>71</v>
      </c>
      <c r="W2" s="73" t="s">
        <v>72</v>
      </c>
      <c r="X2" s="73" t="s">
        <v>72</v>
      </c>
      <c r="Y2" s="73" t="s">
        <v>21</v>
      </c>
      <c r="Z2" s="73" t="s">
        <v>21</v>
      </c>
      <c r="AA2" s="60" t="s">
        <v>71</v>
      </c>
      <c r="AB2" s="60" t="s">
        <v>71</v>
      </c>
      <c r="AC2" s="60" t="s">
        <v>72</v>
      </c>
      <c r="AD2" s="60" t="s">
        <v>72</v>
      </c>
      <c r="AE2" s="60" t="s">
        <v>21</v>
      </c>
      <c r="AF2" s="60" t="s">
        <v>21</v>
      </c>
      <c r="AG2" s="71" t="s">
        <v>71</v>
      </c>
      <c r="AH2" s="71" t="s">
        <v>71</v>
      </c>
      <c r="AI2" s="71" t="s">
        <v>72</v>
      </c>
      <c r="AJ2" s="71" t="s">
        <v>72</v>
      </c>
      <c r="AK2" s="71" t="s">
        <v>21</v>
      </c>
      <c r="AL2" s="71" t="s">
        <v>21</v>
      </c>
    </row>
    <row r="3" spans="1:38" x14ac:dyDescent="0.2">
      <c r="C3" s="54" t="s">
        <v>25</v>
      </c>
      <c r="D3" s="54" t="s">
        <v>66</v>
      </c>
      <c r="E3" s="54" t="s">
        <v>25</v>
      </c>
      <c r="F3" s="54" t="s">
        <v>66</v>
      </c>
      <c r="G3" s="54" t="s">
        <v>25</v>
      </c>
      <c r="H3" s="54" t="s">
        <v>66</v>
      </c>
      <c r="I3" s="60" t="s">
        <v>25</v>
      </c>
      <c r="J3" s="60" t="s">
        <v>66</v>
      </c>
      <c r="K3" s="60" t="s">
        <v>25</v>
      </c>
      <c r="L3" s="60" t="s">
        <v>66</v>
      </c>
      <c r="M3" s="60" t="s">
        <v>25</v>
      </c>
      <c r="N3" s="60" t="s">
        <v>66</v>
      </c>
      <c r="O3" s="51" t="s">
        <v>25</v>
      </c>
      <c r="P3" s="51" t="s">
        <v>66</v>
      </c>
      <c r="Q3" s="51" t="s">
        <v>25</v>
      </c>
      <c r="R3" s="51" t="s">
        <v>66</v>
      </c>
      <c r="S3" s="51" t="s">
        <v>25</v>
      </c>
      <c r="T3" s="51" t="s">
        <v>66</v>
      </c>
      <c r="U3" s="73" t="s">
        <v>25</v>
      </c>
      <c r="V3" s="73" t="s">
        <v>113</v>
      </c>
      <c r="W3" s="73" t="s">
        <v>25</v>
      </c>
      <c r="X3" s="73" t="s">
        <v>113</v>
      </c>
      <c r="Y3" s="73" t="s">
        <v>25</v>
      </c>
      <c r="Z3" s="73" t="s">
        <v>113</v>
      </c>
      <c r="AA3" s="60" t="s">
        <v>25</v>
      </c>
      <c r="AB3" s="60" t="s">
        <v>66</v>
      </c>
      <c r="AC3" s="60" t="s">
        <v>25</v>
      </c>
      <c r="AD3" s="60" t="s">
        <v>66</v>
      </c>
      <c r="AE3" s="60" t="s">
        <v>25</v>
      </c>
      <c r="AF3" s="60" t="s">
        <v>66</v>
      </c>
      <c r="AG3" s="71" t="s">
        <v>25</v>
      </c>
      <c r="AH3" s="71" t="s">
        <v>66</v>
      </c>
      <c r="AI3" s="71" t="s">
        <v>25</v>
      </c>
      <c r="AJ3" s="71" t="s">
        <v>66</v>
      </c>
      <c r="AK3" s="71" t="s">
        <v>25</v>
      </c>
      <c r="AL3" s="71" t="s">
        <v>66</v>
      </c>
    </row>
    <row r="4" spans="1:38" x14ac:dyDescent="0.2">
      <c r="A4" s="49">
        <v>1</v>
      </c>
      <c r="B4" s="49" t="s">
        <v>65</v>
      </c>
      <c r="C4" s="55">
        <v>23191</v>
      </c>
      <c r="D4" s="56">
        <v>84</v>
      </c>
      <c r="E4" s="57">
        <v>21129</v>
      </c>
      <c r="F4" s="56">
        <v>67</v>
      </c>
      <c r="G4" s="56">
        <v>44320</v>
      </c>
      <c r="H4" s="58">
        <v>151</v>
      </c>
      <c r="I4" s="61">
        <v>17830</v>
      </c>
      <c r="J4" s="61">
        <v>11</v>
      </c>
      <c r="K4" s="62">
        <v>17494</v>
      </c>
      <c r="L4" s="61">
        <v>17</v>
      </c>
      <c r="M4" s="61">
        <v>35324</v>
      </c>
      <c r="N4" s="63">
        <v>28</v>
      </c>
      <c r="O4" s="69">
        <v>73851</v>
      </c>
      <c r="P4" s="70">
        <v>0</v>
      </c>
      <c r="Q4" s="53">
        <v>72534</v>
      </c>
      <c r="R4" s="69">
        <v>0</v>
      </c>
      <c r="S4" s="70">
        <v>146385</v>
      </c>
      <c r="T4" s="53">
        <v>0</v>
      </c>
      <c r="U4" s="74">
        <v>12438</v>
      </c>
      <c r="V4" s="74">
        <v>11</v>
      </c>
      <c r="W4" s="74">
        <v>12307</v>
      </c>
      <c r="X4" s="74">
        <v>14</v>
      </c>
      <c r="Y4" s="74">
        <v>24745</v>
      </c>
      <c r="Z4" s="74">
        <v>25</v>
      </c>
      <c r="AA4" s="75">
        <v>17676</v>
      </c>
      <c r="AB4" s="75">
        <v>228</v>
      </c>
      <c r="AC4" s="75">
        <v>14960</v>
      </c>
      <c r="AD4" s="75">
        <v>140</v>
      </c>
      <c r="AE4" s="75">
        <v>32636</v>
      </c>
      <c r="AF4" s="75">
        <v>368</v>
      </c>
      <c r="AG4" s="72">
        <v>20203</v>
      </c>
      <c r="AH4" s="72">
        <v>224</v>
      </c>
      <c r="AI4" s="72">
        <v>17546</v>
      </c>
      <c r="AJ4" s="72">
        <v>141</v>
      </c>
      <c r="AK4" s="72">
        <v>37749</v>
      </c>
      <c r="AL4" s="72">
        <v>365</v>
      </c>
    </row>
    <row r="5" spans="1:38" ht="34" x14ac:dyDescent="0.2">
      <c r="A5" s="49">
        <v>2</v>
      </c>
      <c r="B5" s="50" t="s">
        <v>64</v>
      </c>
      <c r="C5" s="55">
        <v>132</v>
      </c>
      <c r="D5" s="56">
        <v>1</v>
      </c>
      <c r="E5" s="57">
        <v>143</v>
      </c>
      <c r="F5" s="56">
        <v>4</v>
      </c>
      <c r="G5" s="56">
        <v>275</v>
      </c>
      <c r="H5" s="58">
        <v>5</v>
      </c>
      <c r="I5" s="61">
        <v>529</v>
      </c>
      <c r="J5" s="61">
        <v>1</v>
      </c>
      <c r="K5" s="64">
        <v>524</v>
      </c>
      <c r="L5" s="61">
        <v>0</v>
      </c>
      <c r="M5" s="61">
        <v>1053</v>
      </c>
      <c r="N5" s="63">
        <v>1</v>
      </c>
      <c r="O5" s="69">
        <v>2275</v>
      </c>
      <c r="P5" s="70">
        <v>4</v>
      </c>
      <c r="Q5" s="53">
        <v>2201</v>
      </c>
      <c r="R5" s="69">
        <v>6</v>
      </c>
      <c r="S5" s="70">
        <v>4476</v>
      </c>
      <c r="T5" s="53">
        <v>10</v>
      </c>
      <c r="U5" s="74">
        <v>235</v>
      </c>
      <c r="V5" s="74">
        <v>1</v>
      </c>
      <c r="W5" s="74">
        <v>249</v>
      </c>
      <c r="X5" s="74">
        <v>2</v>
      </c>
      <c r="Y5" s="74">
        <v>484</v>
      </c>
      <c r="Z5" s="74">
        <v>3</v>
      </c>
      <c r="AA5" s="75">
        <v>559</v>
      </c>
      <c r="AB5" s="75">
        <v>0</v>
      </c>
      <c r="AC5" s="75">
        <v>622</v>
      </c>
      <c r="AD5" s="75">
        <v>1</v>
      </c>
      <c r="AE5" s="75">
        <v>1181</v>
      </c>
      <c r="AF5" s="75">
        <v>1</v>
      </c>
      <c r="AG5" s="72">
        <v>403</v>
      </c>
      <c r="AH5" s="72">
        <v>0</v>
      </c>
      <c r="AI5" s="72">
        <v>304</v>
      </c>
      <c r="AJ5" s="72">
        <v>0</v>
      </c>
      <c r="AK5" s="72">
        <v>707</v>
      </c>
      <c r="AL5" s="72">
        <v>0</v>
      </c>
    </row>
    <row r="6" spans="1:38" x14ac:dyDescent="0.2">
      <c r="A6" s="49">
        <v>3</v>
      </c>
      <c r="B6" s="49" t="s">
        <v>63</v>
      </c>
      <c r="C6" s="55">
        <v>13452</v>
      </c>
      <c r="D6" s="56">
        <v>46</v>
      </c>
      <c r="E6" s="57">
        <v>5570</v>
      </c>
      <c r="F6" s="56">
        <v>21</v>
      </c>
      <c r="G6" s="56">
        <v>19022</v>
      </c>
      <c r="H6" s="58">
        <v>67</v>
      </c>
      <c r="I6" s="61">
        <v>7741</v>
      </c>
      <c r="J6" s="61">
        <v>89</v>
      </c>
      <c r="K6" s="64">
        <v>4956</v>
      </c>
      <c r="L6" s="61">
        <v>44</v>
      </c>
      <c r="M6" s="61">
        <v>12697</v>
      </c>
      <c r="N6" s="63">
        <v>133</v>
      </c>
      <c r="O6" s="69">
        <v>7032</v>
      </c>
      <c r="P6" s="70">
        <v>6</v>
      </c>
      <c r="Q6" s="53">
        <v>4301</v>
      </c>
      <c r="R6" s="69">
        <v>3</v>
      </c>
      <c r="S6" s="70">
        <v>11333</v>
      </c>
      <c r="T6" s="53">
        <v>9</v>
      </c>
      <c r="U6" s="74">
        <v>7795</v>
      </c>
      <c r="V6" s="74">
        <v>86</v>
      </c>
      <c r="W6" s="74">
        <v>5071</v>
      </c>
      <c r="X6" s="74">
        <v>47</v>
      </c>
      <c r="Y6" s="74">
        <v>12866</v>
      </c>
      <c r="Z6" s="74">
        <v>133</v>
      </c>
      <c r="AA6" s="75">
        <v>7275</v>
      </c>
      <c r="AB6" s="75">
        <v>87</v>
      </c>
      <c r="AC6" s="75">
        <v>5415</v>
      </c>
      <c r="AD6" s="75">
        <v>40</v>
      </c>
      <c r="AE6" s="75">
        <v>12690</v>
      </c>
      <c r="AF6" s="75">
        <v>127</v>
      </c>
      <c r="AG6" s="72">
        <v>10117</v>
      </c>
      <c r="AH6" s="72">
        <v>92</v>
      </c>
      <c r="AI6" s="72">
        <v>6458</v>
      </c>
      <c r="AJ6" s="72">
        <v>43</v>
      </c>
      <c r="AK6" s="72">
        <v>16575</v>
      </c>
      <c r="AL6" s="72">
        <v>135</v>
      </c>
    </row>
    <row r="7" spans="1:38" x14ac:dyDescent="0.2">
      <c r="A7" s="49">
        <v>4</v>
      </c>
      <c r="B7" s="49" t="s">
        <v>62</v>
      </c>
      <c r="C7" s="55">
        <v>34750</v>
      </c>
      <c r="D7" s="56">
        <v>3</v>
      </c>
      <c r="E7" s="57">
        <v>27775</v>
      </c>
      <c r="F7" s="56">
        <v>2</v>
      </c>
      <c r="G7" s="56">
        <v>62525</v>
      </c>
      <c r="H7" s="58">
        <v>5</v>
      </c>
      <c r="I7" s="61">
        <v>26242</v>
      </c>
      <c r="J7" s="61">
        <v>5</v>
      </c>
      <c r="K7" s="62">
        <v>19855</v>
      </c>
      <c r="L7" s="61">
        <v>6</v>
      </c>
      <c r="M7" s="61">
        <v>46097</v>
      </c>
      <c r="N7" s="63">
        <v>11</v>
      </c>
      <c r="O7" s="69">
        <v>147925</v>
      </c>
      <c r="P7" s="70">
        <v>0</v>
      </c>
      <c r="Q7" s="53">
        <v>117544</v>
      </c>
      <c r="R7" s="69">
        <v>1</v>
      </c>
      <c r="S7" s="70">
        <v>265469</v>
      </c>
      <c r="T7" s="53">
        <v>1</v>
      </c>
      <c r="U7" s="74">
        <v>20630</v>
      </c>
      <c r="V7" s="74">
        <v>10</v>
      </c>
      <c r="W7" s="74">
        <v>15450</v>
      </c>
      <c r="X7" s="74">
        <v>8</v>
      </c>
      <c r="Y7" s="74">
        <v>36080</v>
      </c>
      <c r="Z7" s="74">
        <v>18</v>
      </c>
      <c r="AA7" s="75">
        <v>14991</v>
      </c>
      <c r="AB7" s="75">
        <v>7</v>
      </c>
      <c r="AC7" s="75">
        <v>11367</v>
      </c>
      <c r="AD7" s="75">
        <v>4</v>
      </c>
      <c r="AE7" s="75">
        <v>26358</v>
      </c>
      <c r="AF7" s="75">
        <v>11</v>
      </c>
      <c r="AG7" s="72">
        <v>11653</v>
      </c>
      <c r="AH7" s="72">
        <v>16</v>
      </c>
      <c r="AI7" s="72">
        <v>8429</v>
      </c>
      <c r="AJ7" s="72">
        <v>9</v>
      </c>
      <c r="AK7" s="72">
        <v>20082</v>
      </c>
      <c r="AL7" s="72">
        <v>25</v>
      </c>
    </row>
    <row r="8" spans="1:38" x14ac:dyDescent="0.2">
      <c r="A8" s="49">
        <v>5</v>
      </c>
      <c r="B8" s="49" t="s">
        <v>61</v>
      </c>
      <c r="C8" s="55">
        <v>4789</v>
      </c>
      <c r="D8" s="56">
        <v>11</v>
      </c>
      <c r="E8" s="57">
        <v>3854</v>
      </c>
      <c r="F8" s="56">
        <v>4</v>
      </c>
      <c r="G8" s="56">
        <v>8643</v>
      </c>
      <c r="H8" s="58">
        <v>15</v>
      </c>
      <c r="I8" s="61">
        <v>4866</v>
      </c>
      <c r="J8" s="61">
        <v>10</v>
      </c>
      <c r="K8" s="64">
        <v>4365</v>
      </c>
      <c r="L8" s="61">
        <v>6</v>
      </c>
      <c r="M8" s="61">
        <v>9231</v>
      </c>
      <c r="N8" s="63">
        <v>16</v>
      </c>
      <c r="O8" s="69">
        <v>24681</v>
      </c>
      <c r="P8" s="70">
        <v>0</v>
      </c>
      <c r="Q8" s="53">
        <v>23289</v>
      </c>
      <c r="R8" s="69">
        <v>1</v>
      </c>
      <c r="S8" s="70">
        <v>47970</v>
      </c>
      <c r="T8" s="53">
        <v>1</v>
      </c>
      <c r="U8" s="74">
        <v>4230</v>
      </c>
      <c r="V8" s="74">
        <v>23</v>
      </c>
      <c r="W8" s="74">
        <v>3580</v>
      </c>
      <c r="X8" s="74">
        <v>16</v>
      </c>
      <c r="Y8" s="74">
        <v>7810</v>
      </c>
      <c r="Z8" s="74">
        <v>39</v>
      </c>
      <c r="AA8" s="75">
        <v>3775</v>
      </c>
      <c r="AB8" s="75">
        <v>21</v>
      </c>
      <c r="AC8" s="75">
        <v>3309</v>
      </c>
      <c r="AD8" s="75">
        <v>12</v>
      </c>
      <c r="AE8" s="75">
        <v>7084</v>
      </c>
      <c r="AF8" s="75">
        <v>33</v>
      </c>
      <c r="AG8" s="72">
        <v>3506</v>
      </c>
      <c r="AH8" s="72">
        <v>26</v>
      </c>
      <c r="AI8" s="72">
        <v>2978</v>
      </c>
      <c r="AJ8" s="72">
        <v>21</v>
      </c>
      <c r="AK8" s="72">
        <v>6484</v>
      </c>
      <c r="AL8" s="72">
        <v>47</v>
      </c>
    </row>
    <row r="9" spans="1:38" x14ac:dyDescent="0.2">
      <c r="A9" s="49">
        <v>6</v>
      </c>
      <c r="B9" s="49" t="s">
        <v>60</v>
      </c>
      <c r="C9" s="55">
        <v>363</v>
      </c>
      <c r="D9" s="56">
        <v>1</v>
      </c>
      <c r="E9" s="57">
        <v>317</v>
      </c>
      <c r="F9" s="56">
        <v>3</v>
      </c>
      <c r="G9" s="56">
        <v>680</v>
      </c>
      <c r="H9" s="58">
        <v>4</v>
      </c>
      <c r="I9" s="61">
        <v>426</v>
      </c>
      <c r="J9" s="61">
        <v>29</v>
      </c>
      <c r="K9" s="64">
        <v>328</v>
      </c>
      <c r="L9" s="61">
        <v>8</v>
      </c>
      <c r="M9" s="61">
        <v>754</v>
      </c>
      <c r="N9" s="63">
        <v>37</v>
      </c>
      <c r="O9" s="69">
        <v>862</v>
      </c>
      <c r="P9" s="70">
        <v>1</v>
      </c>
      <c r="Q9" s="53">
        <v>741</v>
      </c>
      <c r="R9" s="69">
        <v>0</v>
      </c>
      <c r="S9" s="70">
        <v>1603</v>
      </c>
      <c r="T9" s="53">
        <v>1</v>
      </c>
      <c r="U9" s="74">
        <v>218</v>
      </c>
      <c r="V9" s="74">
        <v>0</v>
      </c>
      <c r="W9" s="74">
        <v>119</v>
      </c>
      <c r="X9" s="74">
        <v>0</v>
      </c>
      <c r="Y9" s="74">
        <v>337</v>
      </c>
      <c r="Z9" s="74">
        <v>0</v>
      </c>
      <c r="AA9" s="75">
        <v>1266</v>
      </c>
      <c r="AB9" s="75">
        <v>65</v>
      </c>
      <c r="AC9" s="75">
        <v>1388</v>
      </c>
      <c r="AD9" s="75">
        <v>41</v>
      </c>
      <c r="AE9" s="75">
        <v>2654</v>
      </c>
      <c r="AF9" s="75">
        <v>106</v>
      </c>
      <c r="AG9" s="72">
        <v>1511</v>
      </c>
      <c r="AH9" s="72">
        <v>50</v>
      </c>
      <c r="AI9" s="72">
        <v>1287</v>
      </c>
      <c r="AJ9" s="72">
        <v>24</v>
      </c>
      <c r="AK9" s="72">
        <v>2798</v>
      </c>
      <c r="AL9" s="72">
        <v>74</v>
      </c>
    </row>
    <row r="10" spans="1:38" x14ac:dyDescent="0.2">
      <c r="A10" s="49">
        <v>7</v>
      </c>
      <c r="B10" s="49" t="s">
        <v>59</v>
      </c>
      <c r="C10" s="55">
        <v>1165</v>
      </c>
      <c r="D10" s="56">
        <v>3</v>
      </c>
      <c r="E10" s="57">
        <v>914</v>
      </c>
      <c r="F10" s="56">
        <v>2</v>
      </c>
      <c r="G10" s="56">
        <v>2079</v>
      </c>
      <c r="H10" s="58">
        <v>5</v>
      </c>
      <c r="I10" s="61">
        <v>2412</v>
      </c>
      <c r="J10" s="61">
        <v>3</v>
      </c>
      <c r="K10" s="64">
        <v>815</v>
      </c>
      <c r="L10" s="61">
        <v>2</v>
      </c>
      <c r="M10" s="61">
        <v>3227</v>
      </c>
      <c r="N10" s="63">
        <v>5</v>
      </c>
      <c r="O10" s="69">
        <v>18013</v>
      </c>
      <c r="P10" s="70">
        <v>1</v>
      </c>
      <c r="Q10" s="53">
        <v>17349</v>
      </c>
      <c r="R10" s="69">
        <v>0</v>
      </c>
      <c r="S10" s="70">
        <v>35362</v>
      </c>
      <c r="T10" s="53">
        <v>1</v>
      </c>
      <c r="U10" s="74">
        <v>979</v>
      </c>
      <c r="V10" s="74">
        <v>3</v>
      </c>
      <c r="W10" s="74">
        <v>648</v>
      </c>
      <c r="X10" s="74">
        <v>2</v>
      </c>
      <c r="Y10" s="74">
        <v>1627</v>
      </c>
      <c r="Z10" s="74">
        <v>5</v>
      </c>
      <c r="AA10" s="75">
        <v>767</v>
      </c>
      <c r="AB10" s="75">
        <v>2</v>
      </c>
      <c r="AC10" s="75">
        <v>717</v>
      </c>
      <c r="AD10" s="75">
        <v>2</v>
      </c>
      <c r="AE10" s="75">
        <v>1484</v>
      </c>
      <c r="AF10" s="75">
        <v>4</v>
      </c>
      <c r="AG10" s="72">
        <v>2847</v>
      </c>
      <c r="AH10" s="72">
        <v>2</v>
      </c>
      <c r="AI10" s="72">
        <v>2312</v>
      </c>
      <c r="AJ10" s="72">
        <v>1</v>
      </c>
      <c r="AK10" s="72">
        <v>5159</v>
      </c>
      <c r="AL10" s="72">
        <v>3</v>
      </c>
    </row>
    <row r="11" spans="1:38" x14ac:dyDescent="0.2">
      <c r="A11" s="49">
        <v>8</v>
      </c>
      <c r="B11" s="49" t="s">
        <v>58</v>
      </c>
      <c r="C11" s="55">
        <v>3344</v>
      </c>
      <c r="D11" s="56">
        <v>5</v>
      </c>
      <c r="E11" s="57">
        <v>2803</v>
      </c>
      <c r="F11" s="56">
        <v>2</v>
      </c>
      <c r="G11" s="56">
        <v>6147</v>
      </c>
      <c r="H11" s="58">
        <v>7</v>
      </c>
      <c r="I11" s="65">
        <v>4744</v>
      </c>
      <c r="J11" s="65">
        <v>5</v>
      </c>
      <c r="K11" s="64">
        <v>4089</v>
      </c>
      <c r="L11" s="61">
        <v>10</v>
      </c>
      <c r="M11" s="61">
        <v>8833</v>
      </c>
      <c r="N11" s="66">
        <v>15</v>
      </c>
      <c r="O11" s="69">
        <v>16198</v>
      </c>
      <c r="P11" s="70">
        <v>0</v>
      </c>
      <c r="Q11" s="53">
        <v>15767</v>
      </c>
      <c r="R11" s="69">
        <v>0</v>
      </c>
      <c r="S11" s="70">
        <v>31965</v>
      </c>
      <c r="T11" s="53">
        <v>0</v>
      </c>
      <c r="U11" s="74">
        <v>4575</v>
      </c>
      <c r="V11" s="74">
        <v>5</v>
      </c>
      <c r="W11" s="74">
        <v>3648</v>
      </c>
      <c r="X11" s="74">
        <v>5</v>
      </c>
      <c r="Y11" s="74">
        <v>8223</v>
      </c>
      <c r="Z11" s="74">
        <v>10</v>
      </c>
      <c r="AA11" s="75">
        <v>5033</v>
      </c>
      <c r="AB11" s="75">
        <v>10</v>
      </c>
      <c r="AC11" s="75">
        <v>3879</v>
      </c>
      <c r="AD11" s="75">
        <v>1</v>
      </c>
      <c r="AE11" s="75">
        <v>8912</v>
      </c>
      <c r="AF11" s="75">
        <v>11</v>
      </c>
      <c r="AG11" s="72">
        <v>7843</v>
      </c>
      <c r="AH11" s="72">
        <v>23</v>
      </c>
      <c r="AI11" s="72">
        <v>6200</v>
      </c>
      <c r="AJ11" s="72">
        <v>11</v>
      </c>
      <c r="AK11" s="72">
        <v>14043</v>
      </c>
      <c r="AL11" s="72">
        <v>34</v>
      </c>
    </row>
    <row r="12" spans="1:38" ht="17" x14ac:dyDescent="0.2">
      <c r="A12" s="49">
        <v>9</v>
      </c>
      <c r="B12" s="50" t="s">
        <v>57</v>
      </c>
      <c r="C12" s="55">
        <v>12327</v>
      </c>
      <c r="D12" s="56">
        <v>94</v>
      </c>
      <c r="E12" s="57">
        <v>11082</v>
      </c>
      <c r="F12" s="56">
        <v>66</v>
      </c>
      <c r="G12" s="56">
        <v>23409</v>
      </c>
      <c r="H12" s="58">
        <v>160</v>
      </c>
      <c r="I12" s="61">
        <v>12184</v>
      </c>
      <c r="J12" s="61">
        <v>84</v>
      </c>
      <c r="K12" s="62">
        <v>10287</v>
      </c>
      <c r="L12" s="61">
        <v>53</v>
      </c>
      <c r="M12" s="61">
        <v>22471</v>
      </c>
      <c r="N12" s="63">
        <v>137</v>
      </c>
      <c r="O12" s="69">
        <v>18862</v>
      </c>
      <c r="P12" s="70">
        <v>2</v>
      </c>
      <c r="Q12" s="53">
        <v>21777</v>
      </c>
      <c r="R12" s="69">
        <v>4</v>
      </c>
      <c r="S12" s="70">
        <v>40639</v>
      </c>
      <c r="T12" s="53">
        <v>6</v>
      </c>
      <c r="U12" s="74">
        <v>9940</v>
      </c>
      <c r="V12" s="74">
        <v>75</v>
      </c>
      <c r="W12" s="74">
        <v>10217</v>
      </c>
      <c r="X12" s="74">
        <v>52</v>
      </c>
      <c r="Y12" s="74">
        <v>20157</v>
      </c>
      <c r="Z12" s="74">
        <v>127</v>
      </c>
      <c r="AA12" s="75">
        <v>6666</v>
      </c>
      <c r="AB12" s="75">
        <v>68</v>
      </c>
      <c r="AC12" s="75">
        <v>6982</v>
      </c>
      <c r="AD12" s="75">
        <v>39</v>
      </c>
      <c r="AE12" s="75">
        <v>13648</v>
      </c>
      <c r="AF12" s="75">
        <v>107</v>
      </c>
      <c r="AG12" s="72">
        <v>6535</v>
      </c>
      <c r="AH12" s="72">
        <v>62</v>
      </c>
      <c r="AI12" s="72">
        <v>6250</v>
      </c>
      <c r="AJ12" s="72">
        <v>45</v>
      </c>
      <c r="AK12" s="72">
        <v>12785</v>
      </c>
      <c r="AL12" s="72">
        <v>107</v>
      </c>
    </row>
    <row r="13" spans="1:38" ht="18" customHeight="1" x14ac:dyDescent="0.2">
      <c r="A13" s="49">
        <v>10</v>
      </c>
      <c r="B13" s="50" t="s">
        <v>56</v>
      </c>
      <c r="C13" s="55">
        <f>22102+9494</f>
        <v>31596</v>
      </c>
      <c r="D13" s="56">
        <v>1</v>
      </c>
      <c r="E13" s="57">
        <f>19002+8260</f>
        <v>27262</v>
      </c>
      <c r="F13" s="56">
        <v>3</v>
      </c>
      <c r="G13" s="56">
        <f>41104+17754</f>
        <v>58858</v>
      </c>
      <c r="H13" s="58">
        <v>4</v>
      </c>
      <c r="I13" s="67">
        <f>17854+13317</f>
        <v>31171</v>
      </c>
      <c r="J13" s="67">
        <v>1</v>
      </c>
      <c r="K13" s="62">
        <f>17055+11691</f>
        <v>28746</v>
      </c>
      <c r="L13" s="61">
        <v>1</v>
      </c>
      <c r="M13" s="61">
        <v>34909</v>
      </c>
      <c r="N13" s="63">
        <v>2</v>
      </c>
      <c r="O13" s="69">
        <f>17136+10602</f>
        <v>27738</v>
      </c>
      <c r="P13" s="70">
        <v>0</v>
      </c>
      <c r="Q13" s="53">
        <f>15046+9575</f>
        <v>24621</v>
      </c>
      <c r="R13" s="69">
        <v>0</v>
      </c>
      <c r="S13" s="70">
        <f>32182+20177</f>
        <v>52359</v>
      </c>
      <c r="T13" s="53">
        <v>0</v>
      </c>
      <c r="U13" s="74">
        <f>8543+10005</f>
        <v>18548</v>
      </c>
      <c r="V13" s="74">
        <f>8543</f>
        <v>8543</v>
      </c>
      <c r="W13" s="74">
        <f>8543+9073</f>
        <v>17616</v>
      </c>
      <c r="X13" s="74">
        <f>8543</f>
        <v>8543</v>
      </c>
      <c r="Y13" s="74">
        <f>8543+19078</f>
        <v>27621</v>
      </c>
      <c r="Z13" s="74">
        <f>8543</f>
        <v>8543</v>
      </c>
      <c r="AA13" s="75">
        <f>6600+3383</f>
        <v>9983</v>
      </c>
      <c r="AB13" s="75">
        <f>8+2950</f>
        <v>2958</v>
      </c>
      <c r="AC13" s="75">
        <f>6024+2952</f>
        <v>8976</v>
      </c>
      <c r="AD13" s="75">
        <f>6335+0</f>
        <v>6335</v>
      </c>
      <c r="AE13" s="75">
        <f>12624+6335</f>
        <v>18959</v>
      </c>
      <c r="AF13" s="75">
        <v>11</v>
      </c>
      <c r="AG13" s="72">
        <f>4432+2530</f>
        <v>6962</v>
      </c>
      <c r="AH13" s="72">
        <v>3</v>
      </c>
      <c r="AI13" s="72">
        <f>4046+2310</f>
        <v>6356</v>
      </c>
      <c r="AJ13" s="72">
        <v>6</v>
      </c>
      <c r="AK13" s="72">
        <f>8478+4840</f>
        <v>13318</v>
      </c>
      <c r="AL13" s="72">
        <v>9</v>
      </c>
    </row>
    <row r="14" spans="1:38" x14ac:dyDescent="0.2">
      <c r="A14" s="49">
        <v>11</v>
      </c>
      <c r="B14" s="49" t="s">
        <v>55</v>
      </c>
      <c r="C14" s="55">
        <v>3009</v>
      </c>
      <c r="D14" s="56">
        <v>2</v>
      </c>
      <c r="E14" s="57">
        <v>2259</v>
      </c>
      <c r="F14" s="56">
        <v>2</v>
      </c>
      <c r="G14" s="56">
        <v>5268</v>
      </c>
      <c r="H14" s="58">
        <v>4</v>
      </c>
      <c r="I14" s="61">
        <v>1937</v>
      </c>
      <c r="J14" s="61">
        <v>2</v>
      </c>
      <c r="K14" s="64">
        <v>1435</v>
      </c>
      <c r="L14" s="61">
        <v>3</v>
      </c>
      <c r="M14" s="61">
        <v>3372</v>
      </c>
      <c r="N14" s="66">
        <f>5+220</f>
        <v>225</v>
      </c>
      <c r="O14" s="69">
        <v>15057</v>
      </c>
      <c r="P14" s="70">
        <v>2</v>
      </c>
      <c r="Q14" s="53">
        <v>13273</v>
      </c>
      <c r="R14" s="69">
        <v>2</v>
      </c>
      <c r="S14" s="70">
        <v>28330</v>
      </c>
      <c r="T14" s="53">
        <v>4</v>
      </c>
      <c r="U14" s="74">
        <v>3938</v>
      </c>
      <c r="V14" s="74">
        <v>3</v>
      </c>
      <c r="W14" s="74">
        <v>4008</v>
      </c>
      <c r="X14" s="74">
        <v>1</v>
      </c>
      <c r="Y14" s="74">
        <v>7946</v>
      </c>
      <c r="Z14" s="74">
        <v>4</v>
      </c>
      <c r="AA14" s="75">
        <v>1900</v>
      </c>
      <c r="AB14" s="75">
        <v>2</v>
      </c>
      <c r="AC14" s="75">
        <v>1553</v>
      </c>
      <c r="AD14" s="75">
        <v>3</v>
      </c>
      <c r="AE14" s="75">
        <v>3453</v>
      </c>
      <c r="AF14" s="75">
        <v>5</v>
      </c>
      <c r="AG14" s="72">
        <v>1540</v>
      </c>
      <c r="AH14" s="72">
        <v>2</v>
      </c>
      <c r="AI14" s="72">
        <v>1219</v>
      </c>
      <c r="AJ14" s="72">
        <v>2</v>
      </c>
      <c r="AK14" s="72">
        <v>2759</v>
      </c>
      <c r="AL14" s="72">
        <v>4</v>
      </c>
    </row>
    <row r="15" spans="1:38" x14ac:dyDescent="0.2">
      <c r="A15" s="49">
        <v>12</v>
      </c>
      <c r="B15" s="49" t="s">
        <v>54</v>
      </c>
      <c r="C15" s="55">
        <v>9016</v>
      </c>
      <c r="D15" s="56">
        <v>199</v>
      </c>
      <c r="E15" s="57">
        <v>7569</v>
      </c>
      <c r="F15" s="56">
        <v>144</v>
      </c>
      <c r="G15" s="56">
        <v>16585</v>
      </c>
      <c r="H15" s="58">
        <v>343</v>
      </c>
      <c r="I15" s="61">
        <v>11160</v>
      </c>
      <c r="J15" s="61">
        <v>143</v>
      </c>
      <c r="K15" s="64">
        <v>8740</v>
      </c>
      <c r="L15" s="61">
        <v>77</v>
      </c>
      <c r="M15" s="61">
        <v>19900</v>
      </c>
      <c r="N15" s="63">
        <v>220</v>
      </c>
      <c r="O15" s="69">
        <v>46138</v>
      </c>
      <c r="P15" s="70">
        <v>1</v>
      </c>
      <c r="Q15" s="53">
        <v>39699</v>
      </c>
      <c r="R15" s="69">
        <v>0</v>
      </c>
      <c r="S15" s="70">
        <v>85837</v>
      </c>
      <c r="T15" s="53">
        <v>1</v>
      </c>
      <c r="U15" s="74">
        <v>10221</v>
      </c>
      <c r="V15" s="74">
        <v>219</v>
      </c>
      <c r="W15" s="74">
        <v>8156</v>
      </c>
      <c r="X15" s="74">
        <v>134</v>
      </c>
      <c r="Y15" s="74">
        <v>18377</v>
      </c>
      <c r="Z15" s="74">
        <v>353</v>
      </c>
      <c r="AA15" s="75">
        <v>9839</v>
      </c>
      <c r="AB15" s="75">
        <v>140</v>
      </c>
      <c r="AC15" s="75">
        <v>8249</v>
      </c>
      <c r="AD15" s="75">
        <v>108</v>
      </c>
      <c r="AE15" s="75">
        <v>18088</v>
      </c>
      <c r="AF15" s="75">
        <v>248</v>
      </c>
      <c r="AG15" s="72">
        <v>11539</v>
      </c>
      <c r="AH15" s="72">
        <v>88</v>
      </c>
      <c r="AI15" s="72">
        <v>9372</v>
      </c>
      <c r="AJ15" s="72">
        <v>54</v>
      </c>
      <c r="AK15" s="72">
        <v>20911</v>
      </c>
      <c r="AL15" s="72">
        <v>142</v>
      </c>
    </row>
    <row r="16" spans="1:38" x14ac:dyDescent="0.2">
      <c r="A16" s="49">
        <v>13</v>
      </c>
      <c r="B16" s="49" t="s">
        <v>53</v>
      </c>
      <c r="C16" s="55">
        <v>5834</v>
      </c>
      <c r="D16" s="56">
        <v>33</v>
      </c>
      <c r="E16" s="57">
        <v>5466</v>
      </c>
      <c r="F16" s="56">
        <v>16</v>
      </c>
      <c r="G16" s="56">
        <v>11300</v>
      </c>
      <c r="H16" s="58">
        <v>49</v>
      </c>
      <c r="I16" s="61">
        <v>4544</v>
      </c>
      <c r="J16" s="61">
        <v>24</v>
      </c>
      <c r="K16" s="64">
        <v>3947</v>
      </c>
      <c r="L16" s="61">
        <v>16</v>
      </c>
      <c r="M16" s="61">
        <v>8491</v>
      </c>
      <c r="N16" s="63">
        <v>40</v>
      </c>
      <c r="O16" s="69">
        <v>1381</v>
      </c>
      <c r="P16" s="70">
        <v>0</v>
      </c>
      <c r="Q16" s="53">
        <v>1481</v>
      </c>
      <c r="R16" s="69">
        <v>0</v>
      </c>
      <c r="S16" s="70">
        <v>2862</v>
      </c>
      <c r="T16" s="53">
        <v>0</v>
      </c>
      <c r="U16" s="74">
        <v>3272</v>
      </c>
      <c r="V16" s="74">
        <v>39</v>
      </c>
      <c r="W16" s="74">
        <v>2848</v>
      </c>
      <c r="X16" s="74">
        <v>28</v>
      </c>
      <c r="Y16" s="74">
        <v>6120</v>
      </c>
      <c r="Z16" s="74">
        <v>67</v>
      </c>
      <c r="AA16" s="75">
        <v>2806</v>
      </c>
      <c r="AB16" s="75">
        <v>24</v>
      </c>
      <c r="AC16" s="75">
        <v>2505</v>
      </c>
      <c r="AD16" s="75">
        <v>9</v>
      </c>
      <c r="AE16" s="75">
        <v>5311</v>
      </c>
      <c r="AF16" s="75">
        <v>33</v>
      </c>
      <c r="AG16" s="72">
        <v>3323</v>
      </c>
      <c r="AH16" s="72">
        <v>24</v>
      </c>
      <c r="AI16" s="72">
        <v>3084</v>
      </c>
      <c r="AJ16" s="72">
        <v>20</v>
      </c>
      <c r="AK16" s="72">
        <v>6407</v>
      </c>
      <c r="AL16" s="72">
        <v>44</v>
      </c>
    </row>
    <row r="17" spans="1:38" x14ac:dyDescent="0.2">
      <c r="A17" s="49">
        <v>14</v>
      </c>
      <c r="B17" s="49" t="s">
        <v>52</v>
      </c>
      <c r="C17" s="55">
        <v>36212</v>
      </c>
      <c r="D17" s="56">
        <v>44</v>
      </c>
      <c r="E17" s="57">
        <v>29546</v>
      </c>
      <c r="F17" s="56">
        <v>33</v>
      </c>
      <c r="G17" s="56">
        <v>65758</v>
      </c>
      <c r="H17" s="58">
        <v>77</v>
      </c>
      <c r="I17" s="61">
        <v>43093</v>
      </c>
      <c r="J17" s="61">
        <v>78</v>
      </c>
      <c r="K17" s="62">
        <v>34860</v>
      </c>
      <c r="L17" s="61">
        <v>47</v>
      </c>
      <c r="M17" s="61">
        <v>77953</v>
      </c>
      <c r="N17" s="63">
        <v>125</v>
      </c>
      <c r="O17" s="69">
        <v>67421</v>
      </c>
      <c r="P17" s="70">
        <v>5</v>
      </c>
      <c r="Q17" s="53">
        <v>58316</v>
      </c>
      <c r="R17" s="69">
        <v>3</v>
      </c>
      <c r="S17" s="70">
        <v>125737</v>
      </c>
      <c r="T17" s="53">
        <v>8</v>
      </c>
      <c r="U17" s="74">
        <v>52356</v>
      </c>
      <c r="V17" s="74">
        <v>77</v>
      </c>
      <c r="W17" s="74">
        <v>39969</v>
      </c>
      <c r="X17" s="74">
        <v>75</v>
      </c>
      <c r="Y17" s="74">
        <v>92325</v>
      </c>
      <c r="Z17" s="74">
        <v>152</v>
      </c>
      <c r="AA17" s="75">
        <v>42653</v>
      </c>
      <c r="AB17" s="75">
        <v>58</v>
      </c>
      <c r="AC17" s="75">
        <v>31452</v>
      </c>
      <c r="AD17" s="75">
        <v>49</v>
      </c>
      <c r="AE17" s="75">
        <v>74105</v>
      </c>
      <c r="AF17" s="75">
        <v>107</v>
      </c>
      <c r="AG17" s="72">
        <v>31077</v>
      </c>
      <c r="AH17" s="72">
        <v>64</v>
      </c>
      <c r="AI17" s="72">
        <v>22902</v>
      </c>
      <c r="AJ17" s="72">
        <v>40</v>
      </c>
      <c r="AK17" s="72">
        <v>53979</v>
      </c>
      <c r="AL17" s="72">
        <v>104</v>
      </c>
    </row>
    <row r="18" spans="1:38" x14ac:dyDescent="0.2">
      <c r="A18" s="49">
        <v>15</v>
      </c>
      <c r="B18" s="49" t="s">
        <v>51</v>
      </c>
      <c r="C18" s="55">
        <v>7863</v>
      </c>
      <c r="D18" s="56">
        <v>2</v>
      </c>
      <c r="E18" s="57">
        <v>6326</v>
      </c>
      <c r="F18" s="56">
        <v>1</v>
      </c>
      <c r="G18" s="56">
        <v>14189</v>
      </c>
      <c r="H18" s="58">
        <v>3</v>
      </c>
      <c r="I18" s="61">
        <v>9068</v>
      </c>
      <c r="J18" s="61">
        <v>3</v>
      </c>
      <c r="K18" s="64">
        <v>7567</v>
      </c>
      <c r="L18" s="61">
        <v>7</v>
      </c>
      <c r="M18" s="61">
        <v>16635</v>
      </c>
      <c r="N18" s="63">
        <v>10</v>
      </c>
      <c r="O18" s="69">
        <v>70452</v>
      </c>
      <c r="P18" s="70">
        <v>0</v>
      </c>
      <c r="Q18" s="53">
        <v>60357</v>
      </c>
      <c r="R18" s="69">
        <v>0</v>
      </c>
      <c r="S18" s="70">
        <v>130809</v>
      </c>
      <c r="T18" s="53">
        <v>0</v>
      </c>
      <c r="U18" s="74">
        <v>8003</v>
      </c>
      <c r="V18" s="74">
        <v>7</v>
      </c>
      <c r="W18" s="74">
        <v>6421</v>
      </c>
      <c r="X18" s="74">
        <v>4</v>
      </c>
      <c r="Y18" s="74">
        <v>14424</v>
      </c>
      <c r="Z18" s="74">
        <v>11</v>
      </c>
      <c r="AA18" s="75">
        <v>5747</v>
      </c>
      <c r="AB18" s="75">
        <v>2</v>
      </c>
      <c r="AC18" s="75">
        <v>4398</v>
      </c>
      <c r="AD18" s="75">
        <v>1</v>
      </c>
      <c r="AE18" s="75">
        <v>10145</v>
      </c>
      <c r="AF18" s="75">
        <v>3</v>
      </c>
      <c r="AG18" s="72">
        <v>5513</v>
      </c>
      <c r="AH18" s="72">
        <v>15</v>
      </c>
      <c r="AI18" s="72">
        <v>4829</v>
      </c>
      <c r="AJ18" s="72">
        <v>12</v>
      </c>
      <c r="AK18" s="72">
        <v>10342</v>
      </c>
      <c r="AL18" s="72">
        <v>27</v>
      </c>
    </row>
    <row r="19" spans="1:38" x14ac:dyDescent="0.2">
      <c r="A19" s="49">
        <v>16</v>
      </c>
      <c r="B19" s="49" t="s">
        <v>50</v>
      </c>
      <c r="C19" s="55">
        <v>1270</v>
      </c>
      <c r="D19" s="56">
        <v>0</v>
      </c>
      <c r="E19" s="57">
        <v>1144</v>
      </c>
      <c r="F19" s="56">
        <v>0</v>
      </c>
      <c r="G19" s="56">
        <v>2414</v>
      </c>
      <c r="H19" s="58">
        <v>0</v>
      </c>
      <c r="I19" s="61">
        <v>1437</v>
      </c>
      <c r="J19" s="61">
        <v>0</v>
      </c>
      <c r="K19" s="64">
        <v>1326</v>
      </c>
      <c r="L19" s="61">
        <v>0</v>
      </c>
      <c r="M19" s="61">
        <v>2763</v>
      </c>
      <c r="N19" s="63">
        <v>0</v>
      </c>
      <c r="O19" s="69">
        <v>2705</v>
      </c>
      <c r="P19" s="70">
        <v>0</v>
      </c>
      <c r="Q19" s="53">
        <v>2717</v>
      </c>
      <c r="R19" s="69">
        <v>0</v>
      </c>
      <c r="S19" s="70">
        <v>5422</v>
      </c>
      <c r="T19" s="53">
        <v>0</v>
      </c>
      <c r="U19" s="74">
        <v>804</v>
      </c>
      <c r="V19" s="74">
        <v>0</v>
      </c>
      <c r="W19" s="74">
        <v>674</v>
      </c>
      <c r="X19" s="74">
        <v>0</v>
      </c>
      <c r="Y19" s="74">
        <v>1478</v>
      </c>
      <c r="Z19" s="74">
        <v>0</v>
      </c>
      <c r="AA19" s="75">
        <v>605</v>
      </c>
      <c r="AB19" s="75">
        <v>0</v>
      </c>
      <c r="AC19" s="75">
        <v>496</v>
      </c>
      <c r="AD19" s="75">
        <v>0</v>
      </c>
      <c r="AE19" s="75">
        <v>1101</v>
      </c>
      <c r="AF19" s="75">
        <v>0</v>
      </c>
      <c r="AG19" s="72">
        <v>608</v>
      </c>
      <c r="AH19" s="72">
        <v>0</v>
      </c>
      <c r="AI19" s="72">
        <v>478</v>
      </c>
      <c r="AJ19" s="72">
        <v>0</v>
      </c>
      <c r="AK19" s="72">
        <v>1086</v>
      </c>
      <c r="AL19" s="72">
        <v>0</v>
      </c>
    </row>
    <row r="20" spans="1:38" x14ac:dyDescent="0.2">
      <c r="A20" s="49">
        <v>17</v>
      </c>
      <c r="B20" s="49" t="s">
        <v>49</v>
      </c>
      <c r="C20" s="55">
        <v>4472</v>
      </c>
      <c r="D20" s="56">
        <v>21</v>
      </c>
      <c r="E20" s="57">
        <v>4424</v>
      </c>
      <c r="F20" s="56">
        <v>25</v>
      </c>
      <c r="G20" s="56">
        <v>8896</v>
      </c>
      <c r="H20" s="58">
        <v>46</v>
      </c>
      <c r="I20" s="61">
        <v>3153</v>
      </c>
      <c r="J20" s="61">
        <v>32</v>
      </c>
      <c r="K20" s="64">
        <v>3371</v>
      </c>
      <c r="L20" s="61">
        <v>49</v>
      </c>
      <c r="M20" s="61">
        <v>6524</v>
      </c>
      <c r="N20" s="63">
        <v>81</v>
      </c>
      <c r="O20" s="69">
        <v>6468</v>
      </c>
      <c r="P20" s="70">
        <v>0</v>
      </c>
      <c r="Q20" s="53">
        <v>6991</v>
      </c>
      <c r="R20" s="69">
        <v>0</v>
      </c>
      <c r="S20" s="70">
        <v>13459</v>
      </c>
      <c r="T20" s="53">
        <v>0</v>
      </c>
      <c r="U20" s="74">
        <v>3386</v>
      </c>
      <c r="V20" s="74">
        <v>120</v>
      </c>
      <c r="W20" s="74">
        <v>3170</v>
      </c>
      <c r="X20" s="74">
        <v>78</v>
      </c>
      <c r="Y20" s="74">
        <v>6556</v>
      </c>
      <c r="Z20" s="74">
        <v>198</v>
      </c>
      <c r="AA20" s="75">
        <v>2244</v>
      </c>
      <c r="AB20" s="75">
        <v>65</v>
      </c>
      <c r="AC20" s="75">
        <v>2183</v>
      </c>
      <c r="AD20" s="75">
        <v>48</v>
      </c>
      <c r="AE20" s="75">
        <v>4427</v>
      </c>
      <c r="AF20" s="75">
        <v>113</v>
      </c>
      <c r="AG20" s="72">
        <v>1914</v>
      </c>
      <c r="AH20" s="72">
        <v>23</v>
      </c>
      <c r="AI20" s="72">
        <v>1874</v>
      </c>
      <c r="AJ20" s="72">
        <v>16</v>
      </c>
      <c r="AK20" s="72">
        <v>3788</v>
      </c>
      <c r="AL20" s="72">
        <v>39</v>
      </c>
    </row>
    <row r="21" spans="1:38" x14ac:dyDescent="0.2">
      <c r="A21" s="49">
        <v>18</v>
      </c>
      <c r="B21" s="49" t="s">
        <v>48</v>
      </c>
      <c r="C21" s="55">
        <v>1045</v>
      </c>
      <c r="D21" s="56">
        <v>47</v>
      </c>
      <c r="E21" s="57">
        <v>807</v>
      </c>
      <c r="F21" s="56">
        <v>27</v>
      </c>
      <c r="G21" s="56">
        <v>1852</v>
      </c>
      <c r="H21" s="58">
        <v>74</v>
      </c>
      <c r="I21" s="61">
        <v>1350</v>
      </c>
      <c r="J21" s="61">
        <v>31</v>
      </c>
      <c r="K21" s="64">
        <v>1087</v>
      </c>
      <c r="L21" s="61">
        <v>13</v>
      </c>
      <c r="M21" s="61">
        <v>2437</v>
      </c>
      <c r="N21" s="63">
        <v>44</v>
      </c>
      <c r="O21" s="69">
        <v>1412</v>
      </c>
      <c r="P21" s="70">
        <v>0</v>
      </c>
      <c r="Q21" s="53">
        <v>1392</v>
      </c>
      <c r="R21" s="69">
        <v>0</v>
      </c>
      <c r="S21" s="70">
        <v>2804</v>
      </c>
      <c r="T21" s="53">
        <v>0</v>
      </c>
      <c r="U21" s="74">
        <v>1303</v>
      </c>
      <c r="V21" s="74">
        <v>49</v>
      </c>
      <c r="W21" s="74">
        <v>1008</v>
      </c>
      <c r="X21" s="74">
        <v>20</v>
      </c>
      <c r="Y21" s="74">
        <v>2311</v>
      </c>
      <c r="Z21" s="74">
        <v>79</v>
      </c>
      <c r="AA21" s="75">
        <v>1006</v>
      </c>
      <c r="AB21" s="75">
        <v>25</v>
      </c>
      <c r="AC21" s="75">
        <v>809</v>
      </c>
      <c r="AD21" s="75">
        <v>17</v>
      </c>
      <c r="AE21" s="75">
        <v>1815</v>
      </c>
      <c r="AF21" s="75">
        <v>42</v>
      </c>
      <c r="AG21" s="72">
        <v>1392</v>
      </c>
      <c r="AH21" s="72">
        <v>23</v>
      </c>
      <c r="AI21" s="72">
        <v>1182</v>
      </c>
      <c r="AJ21" s="72">
        <v>9</v>
      </c>
      <c r="AK21" s="72">
        <v>2574</v>
      </c>
      <c r="AL21" s="72">
        <v>32</v>
      </c>
    </row>
    <row r="22" spans="1:38" x14ac:dyDescent="0.2">
      <c r="A22" s="49">
        <v>19</v>
      </c>
      <c r="B22" s="49" t="s">
        <v>47</v>
      </c>
      <c r="C22" s="55">
        <v>1278</v>
      </c>
      <c r="D22" s="56">
        <v>1</v>
      </c>
      <c r="E22" s="57">
        <v>1304</v>
      </c>
      <c r="F22" s="56">
        <v>1</v>
      </c>
      <c r="G22" s="56">
        <v>2582</v>
      </c>
      <c r="H22" s="58">
        <v>2</v>
      </c>
      <c r="I22" s="61">
        <v>836</v>
      </c>
      <c r="J22" s="61">
        <v>0</v>
      </c>
      <c r="K22" s="64">
        <v>824</v>
      </c>
      <c r="L22" s="61">
        <v>0</v>
      </c>
      <c r="M22" s="61">
        <v>1660</v>
      </c>
      <c r="N22" s="63">
        <v>0</v>
      </c>
      <c r="O22" s="69">
        <v>3883</v>
      </c>
      <c r="P22" s="70">
        <v>0</v>
      </c>
      <c r="Q22" s="53">
        <v>4094</v>
      </c>
      <c r="R22" s="69">
        <v>0</v>
      </c>
      <c r="S22" s="70">
        <v>7977</v>
      </c>
      <c r="T22" s="53">
        <v>0</v>
      </c>
      <c r="U22" s="74">
        <v>555</v>
      </c>
      <c r="V22" s="74">
        <v>0</v>
      </c>
      <c r="W22" s="74">
        <v>531</v>
      </c>
      <c r="X22" s="74">
        <v>0</v>
      </c>
      <c r="Y22" s="74">
        <v>1086</v>
      </c>
      <c r="Z22" s="74">
        <v>0</v>
      </c>
      <c r="AA22" s="75">
        <v>984</v>
      </c>
      <c r="AB22" s="75">
        <v>0</v>
      </c>
      <c r="AC22" s="75">
        <v>804</v>
      </c>
      <c r="AD22" s="75">
        <v>0</v>
      </c>
      <c r="AE22" s="75">
        <v>1788</v>
      </c>
      <c r="AF22" s="75">
        <v>0</v>
      </c>
      <c r="AG22" s="72">
        <v>763</v>
      </c>
      <c r="AH22" s="72">
        <v>0</v>
      </c>
      <c r="AI22" s="72">
        <v>685</v>
      </c>
      <c r="AJ22" s="72">
        <v>1</v>
      </c>
      <c r="AK22" s="72">
        <v>1448</v>
      </c>
      <c r="AL22" s="72">
        <v>1</v>
      </c>
    </row>
    <row r="23" spans="1:38" x14ac:dyDescent="0.2">
      <c r="A23" s="49">
        <v>20</v>
      </c>
      <c r="B23" s="49" t="s">
        <v>46</v>
      </c>
      <c r="C23" s="55">
        <v>23712</v>
      </c>
      <c r="D23" s="56">
        <v>234</v>
      </c>
      <c r="E23" s="57">
        <v>14731</v>
      </c>
      <c r="F23" s="56">
        <v>151</v>
      </c>
      <c r="G23" s="56">
        <v>38443</v>
      </c>
      <c r="H23" s="58">
        <v>385</v>
      </c>
      <c r="I23" s="61">
        <v>23839</v>
      </c>
      <c r="J23" s="61">
        <v>179</v>
      </c>
      <c r="K23" s="62">
        <v>17016</v>
      </c>
      <c r="L23" s="61">
        <v>140</v>
      </c>
      <c r="M23" s="61">
        <v>40855</v>
      </c>
      <c r="N23" s="63">
        <v>319</v>
      </c>
      <c r="O23" s="69">
        <v>52410</v>
      </c>
      <c r="P23" s="70">
        <v>23</v>
      </c>
      <c r="Q23" s="53">
        <v>38485</v>
      </c>
      <c r="R23" s="69">
        <v>22</v>
      </c>
      <c r="S23" s="70">
        <v>90895</v>
      </c>
      <c r="T23" s="53">
        <v>45</v>
      </c>
      <c r="U23" s="74">
        <v>18108</v>
      </c>
      <c r="V23" s="74">
        <v>193</v>
      </c>
      <c r="W23" s="74">
        <v>12712</v>
      </c>
      <c r="X23" s="74">
        <v>141</v>
      </c>
      <c r="Y23" s="74">
        <v>30820</v>
      </c>
      <c r="Z23" s="74">
        <v>334</v>
      </c>
      <c r="AA23" s="75">
        <v>14169</v>
      </c>
      <c r="AB23" s="75">
        <v>160</v>
      </c>
      <c r="AC23" s="75">
        <v>10658</v>
      </c>
      <c r="AD23" s="75">
        <v>114</v>
      </c>
      <c r="AE23" s="75">
        <v>24827</v>
      </c>
      <c r="AF23" s="75">
        <v>274</v>
      </c>
      <c r="AG23" s="72">
        <v>10251</v>
      </c>
      <c r="AH23" s="72">
        <v>171</v>
      </c>
      <c r="AI23" s="72">
        <v>7683</v>
      </c>
      <c r="AJ23" s="72">
        <v>108</v>
      </c>
      <c r="AK23" s="72">
        <v>17934</v>
      </c>
      <c r="AL23" s="72">
        <v>279</v>
      </c>
    </row>
    <row r="24" spans="1:38" x14ac:dyDescent="0.2">
      <c r="A24" s="49">
        <v>21</v>
      </c>
      <c r="B24" s="49" t="s">
        <v>45</v>
      </c>
      <c r="C24" s="55">
        <v>9187</v>
      </c>
      <c r="D24" s="56">
        <v>17</v>
      </c>
      <c r="E24" s="57">
        <v>6542</v>
      </c>
      <c r="F24" s="56">
        <v>5</v>
      </c>
      <c r="G24" s="56">
        <v>15729</v>
      </c>
      <c r="H24" s="58">
        <v>22</v>
      </c>
      <c r="I24" s="61">
        <v>5514</v>
      </c>
      <c r="J24" s="61">
        <v>1</v>
      </c>
      <c r="K24" s="64">
        <v>3841</v>
      </c>
      <c r="L24" s="61">
        <v>2</v>
      </c>
      <c r="M24" s="61">
        <v>9355</v>
      </c>
      <c r="N24" s="63">
        <v>3</v>
      </c>
      <c r="O24" s="69">
        <v>17117</v>
      </c>
      <c r="P24" s="70">
        <v>2</v>
      </c>
      <c r="Q24" s="53">
        <v>17750</v>
      </c>
      <c r="R24" s="69">
        <v>1</v>
      </c>
      <c r="S24" s="70">
        <v>34867</v>
      </c>
      <c r="T24" s="53">
        <v>3</v>
      </c>
      <c r="U24" s="74">
        <v>5277</v>
      </c>
      <c r="V24" s="74">
        <v>10</v>
      </c>
      <c r="W24" s="74">
        <v>3977</v>
      </c>
      <c r="X24" s="74">
        <v>11</v>
      </c>
      <c r="Y24" s="74">
        <v>9254</v>
      </c>
      <c r="Z24" s="74">
        <v>21</v>
      </c>
      <c r="AA24" s="75">
        <v>5557</v>
      </c>
      <c r="AB24" s="75">
        <v>15</v>
      </c>
      <c r="AC24" s="75">
        <v>4223</v>
      </c>
      <c r="AD24" s="75">
        <v>9</v>
      </c>
      <c r="AE24" s="75">
        <v>9780</v>
      </c>
      <c r="AF24" s="75">
        <v>24</v>
      </c>
      <c r="AG24" s="72">
        <v>4988</v>
      </c>
      <c r="AH24" s="72">
        <v>15</v>
      </c>
      <c r="AI24" s="72">
        <v>4104</v>
      </c>
      <c r="AJ24" s="72">
        <v>7</v>
      </c>
      <c r="AK24" s="72">
        <v>9092</v>
      </c>
      <c r="AL24" s="72">
        <v>22</v>
      </c>
    </row>
    <row r="25" spans="1:38" x14ac:dyDescent="0.2">
      <c r="A25" s="49">
        <v>22</v>
      </c>
      <c r="B25" s="49" t="s">
        <v>44</v>
      </c>
      <c r="C25" s="55">
        <v>47356</v>
      </c>
      <c r="D25" s="56">
        <v>47</v>
      </c>
      <c r="E25" s="57">
        <v>36439</v>
      </c>
      <c r="F25" s="56">
        <v>26</v>
      </c>
      <c r="G25" s="56">
        <v>83795</v>
      </c>
      <c r="H25" s="58">
        <v>73</v>
      </c>
      <c r="I25" s="61">
        <v>63255</v>
      </c>
      <c r="J25" s="61">
        <v>88</v>
      </c>
      <c r="K25" s="62">
        <v>44271</v>
      </c>
      <c r="L25" s="61">
        <v>75</v>
      </c>
      <c r="M25" s="61">
        <v>107526</v>
      </c>
      <c r="N25" s="63">
        <v>163</v>
      </c>
      <c r="O25" s="69">
        <v>43648</v>
      </c>
      <c r="P25" s="70">
        <v>0</v>
      </c>
      <c r="Q25" s="53">
        <v>35596</v>
      </c>
      <c r="R25" s="69">
        <v>0</v>
      </c>
      <c r="S25" s="70">
        <v>79244</v>
      </c>
      <c r="T25" s="53">
        <v>0</v>
      </c>
      <c r="U25" s="74">
        <v>71310</v>
      </c>
      <c r="V25" s="74">
        <v>76</v>
      </c>
      <c r="W25" s="74">
        <v>51553</v>
      </c>
      <c r="X25" s="74">
        <v>33</v>
      </c>
      <c r="Y25" s="74">
        <v>122863</v>
      </c>
      <c r="Z25" s="74">
        <v>109</v>
      </c>
      <c r="AA25" s="75">
        <v>83730</v>
      </c>
      <c r="AB25" s="75">
        <v>35</v>
      </c>
      <c r="AC25" s="75">
        <v>57116</v>
      </c>
      <c r="AD25" s="75">
        <v>23</v>
      </c>
      <c r="AE25" s="75">
        <v>140846</v>
      </c>
      <c r="AF25" s="75">
        <v>58</v>
      </c>
      <c r="AG25" s="72">
        <v>88007</v>
      </c>
      <c r="AH25" s="72">
        <v>59</v>
      </c>
      <c r="AI25" s="72">
        <v>63367</v>
      </c>
      <c r="AJ25" s="72">
        <v>39</v>
      </c>
      <c r="AK25" s="72">
        <v>151374</v>
      </c>
      <c r="AL25" s="72">
        <v>98</v>
      </c>
    </row>
    <row r="26" spans="1:38" x14ac:dyDescent="0.2">
      <c r="A26" s="49">
        <v>23</v>
      </c>
      <c r="B26" s="49" t="s">
        <v>43</v>
      </c>
      <c r="C26" s="55">
        <v>439</v>
      </c>
      <c r="D26" s="56">
        <v>3</v>
      </c>
      <c r="E26" s="57">
        <v>345</v>
      </c>
      <c r="F26" s="56">
        <v>3</v>
      </c>
      <c r="G26" s="56">
        <v>784</v>
      </c>
      <c r="H26" s="58">
        <v>6</v>
      </c>
      <c r="I26" s="61">
        <v>484</v>
      </c>
      <c r="J26" s="61">
        <v>2</v>
      </c>
      <c r="K26" s="64">
        <v>445</v>
      </c>
      <c r="L26" s="61">
        <v>0</v>
      </c>
      <c r="M26" s="61">
        <v>929</v>
      </c>
      <c r="N26" s="63">
        <v>2</v>
      </c>
      <c r="O26" s="69">
        <v>234</v>
      </c>
      <c r="P26" s="70">
        <v>2</v>
      </c>
      <c r="Q26" s="53">
        <v>219</v>
      </c>
      <c r="R26" s="69">
        <v>0</v>
      </c>
      <c r="S26" s="70">
        <v>453</v>
      </c>
      <c r="T26" s="53">
        <v>2</v>
      </c>
      <c r="U26" s="74">
        <v>652</v>
      </c>
      <c r="V26" s="74">
        <v>4</v>
      </c>
      <c r="W26" s="74">
        <v>606</v>
      </c>
      <c r="X26" s="74">
        <v>1</v>
      </c>
      <c r="Y26" s="74">
        <v>1258</v>
      </c>
      <c r="Z26" s="74">
        <v>5</v>
      </c>
      <c r="AA26" s="75">
        <v>262</v>
      </c>
      <c r="AB26" s="75">
        <v>4</v>
      </c>
      <c r="AC26" s="75">
        <v>201</v>
      </c>
      <c r="AD26" s="75">
        <v>0</v>
      </c>
      <c r="AE26" s="75">
        <v>463</v>
      </c>
      <c r="AF26" s="75">
        <v>4</v>
      </c>
      <c r="AG26" s="72">
        <v>160</v>
      </c>
      <c r="AH26" s="72">
        <v>0</v>
      </c>
      <c r="AI26" s="72">
        <v>127</v>
      </c>
      <c r="AJ26" s="72">
        <v>0</v>
      </c>
      <c r="AK26" s="72">
        <v>287</v>
      </c>
      <c r="AL26" s="72">
        <v>0</v>
      </c>
    </row>
    <row r="27" spans="1:38" x14ac:dyDescent="0.2">
      <c r="A27" s="49">
        <v>24</v>
      </c>
      <c r="B27" s="49" t="s">
        <v>42</v>
      </c>
      <c r="C27" s="55">
        <v>17007</v>
      </c>
      <c r="D27" s="56">
        <v>4</v>
      </c>
      <c r="E27" s="57">
        <v>16644</v>
      </c>
      <c r="F27" s="56">
        <v>6</v>
      </c>
      <c r="G27" s="56">
        <v>33651</v>
      </c>
      <c r="H27" s="58">
        <v>10</v>
      </c>
      <c r="I27" s="61">
        <v>6832</v>
      </c>
      <c r="J27" s="61">
        <v>11</v>
      </c>
      <c r="K27" s="64">
        <v>7376</v>
      </c>
      <c r="L27" s="61">
        <v>6</v>
      </c>
      <c r="M27" s="61">
        <v>14208</v>
      </c>
      <c r="N27" s="63">
        <v>17</v>
      </c>
      <c r="O27" s="69">
        <v>21132</v>
      </c>
      <c r="P27" s="70">
        <v>0</v>
      </c>
      <c r="Q27" s="53">
        <v>19447</v>
      </c>
      <c r="R27" s="69">
        <v>0</v>
      </c>
      <c r="S27" s="70">
        <v>40579</v>
      </c>
      <c r="T27" s="53">
        <v>0</v>
      </c>
      <c r="U27" s="74">
        <v>3782</v>
      </c>
      <c r="V27" s="74">
        <v>11</v>
      </c>
      <c r="W27" s="74">
        <v>2971</v>
      </c>
      <c r="X27" s="74">
        <v>14</v>
      </c>
      <c r="Y27" s="74">
        <v>6753</v>
      </c>
      <c r="Z27" s="74">
        <v>25</v>
      </c>
      <c r="AA27" s="75">
        <v>5975</v>
      </c>
      <c r="AB27" s="75">
        <v>384</v>
      </c>
      <c r="AC27" s="75">
        <v>5872</v>
      </c>
      <c r="AD27" s="75">
        <v>229</v>
      </c>
      <c r="AE27" s="75">
        <v>11847</v>
      </c>
      <c r="AF27" s="75">
        <v>613</v>
      </c>
      <c r="AG27" s="72">
        <v>6321</v>
      </c>
      <c r="AH27" s="72">
        <v>489</v>
      </c>
      <c r="AI27" s="72">
        <v>5541</v>
      </c>
      <c r="AJ27" s="72">
        <v>268</v>
      </c>
      <c r="AK27" s="72">
        <v>11862</v>
      </c>
      <c r="AL27" s="72">
        <v>757</v>
      </c>
    </row>
    <row r="28" spans="1:38" x14ac:dyDescent="0.2">
      <c r="A28" s="49">
        <v>25</v>
      </c>
      <c r="B28" s="49" t="s">
        <v>27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9">
        <v>84117</v>
      </c>
      <c r="P28" s="70">
        <v>0</v>
      </c>
      <c r="Q28" s="53">
        <v>79630</v>
      </c>
      <c r="R28" s="69">
        <v>0</v>
      </c>
      <c r="S28" s="70">
        <v>163747</v>
      </c>
      <c r="T28" s="53">
        <v>0</v>
      </c>
      <c r="U28" s="74">
        <v>9879</v>
      </c>
      <c r="V28" s="74">
        <v>11</v>
      </c>
      <c r="W28" s="74">
        <v>9324</v>
      </c>
      <c r="X28" s="74">
        <v>7</v>
      </c>
      <c r="Y28" s="74">
        <v>19203</v>
      </c>
      <c r="Z28" s="74">
        <v>18</v>
      </c>
      <c r="AA28" s="75">
        <v>4328</v>
      </c>
      <c r="AB28" s="75">
        <v>5</v>
      </c>
      <c r="AC28" s="75">
        <v>4014</v>
      </c>
      <c r="AD28" s="75">
        <v>0</v>
      </c>
      <c r="AE28" s="75">
        <v>8342</v>
      </c>
      <c r="AF28" s="75">
        <v>5</v>
      </c>
      <c r="AG28" s="72">
        <v>3343</v>
      </c>
      <c r="AH28" s="72">
        <v>2</v>
      </c>
      <c r="AI28" s="72">
        <v>3222</v>
      </c>
      <c r="AJ28" s="72">
        <v>0</v>
      </c>
      <c r="AK28" s="72">
        <v>6565</v>
      </c>
      <c r="AL28" s="72">
        <v>2</v>
      </c>
    </row>
    <row r="29" spans="1:38" x14ac:dyDescent="0.2">
      <c r="A29" s="49">
        <v>26</v>
      </c>
      <c r="B29" s="49" t="s">
        <v>40</v>
      </c>
      <c r="C29" s="55">
        <v>2375</v>
      </c>
      <c r="D29" s="56">
        <v>28</v>
      </c>
      <c r="E29" s="57">
        <v>2002</v>
      </c>
      <c r="F29" s="56">
        <v>15</v>
      </c>
      <c r="G29" s="56">
        <v>4377</v>
      </c>
      <c r="H29" s="58">
        <v>43</v>
      </c>
      <c r="I29" s="61">
        <v>2120</v>
      </c>
      <c r="J29" s="61">
        <v>19</v>
      </c>
      <c r="K29" s="64">
        <v>1739</v>
      </c>
      <c r="L29" s="61">
        <v>14</v>
      </c>
      <c r="M29" s="61">
        <v>3859</v>
      </c>
      <c r="N29" s="63">
        <v>33</v>
      </c>
      <c r="O29" s="69">
        <v>2440</v>
      </c>
      <c r="P29" s="70">
        <v>1</v>
      </c>
      <c r="Q29" s="53">
        <v>2156</v>
      </c>
      <c r="R29" s="69">
        <v>0</v>
      </c>
      <c r="S29" s="70">
        <v>4596</v>
      </c>
      <c r="T29" s="53">
        <v>1</v>
      </c>
      <c r="U29" s="74">
        <v>670</v>
      </c>
      <c r="V29" s="74">
        <v>13</v>
      </c>
      <c r="W29" s="74">
        <v>522</v>
      </c>
      <c r="X29" s="74">
        <v>12</v>
      </c>
      <c r="Y29" s="74">
        <v>1192</v>
      </c>
      <c r="Z29" s="74">
        <v>25</v>
      </c>
      <c r="AA29" s="75">
        <v>661</v>
      </c>
      <c r="AB29" s="75">
        <v>17</v>
      </c>
      <c r="AC29" s="75">
        <v>588</v>
      </c>
      <c r="AD29" s="75">
        <v>10</v>
      </c>
      <c r="AE29" s="75">
        <v>1249</v>
      </c>
      <c r="AF29" s="75">
        <v>27</v>
      </c>
      <c r="AG29" s="72">
        <v>721</v>
      </c>
      <c r="AH29" s="72">
        <v>10</v>
      </c>
      <c r="AI29" s="72">
        <v>596</v>
      </c>
      <c r="AJ29" s="72">
        <v>7</v>
      </c>
      <c r="AK29" s="72">
        <v>1317</v>
      </c>
      <c r="AL29" s="72">
        <v>17</v>
      </c>
    </row>
    <row r="30" spans="1:38" x14ac:dyDescent="0.2">
      <c r="A30" s="49">
        <v>28</v>
      </c>
      <c r="B30" s="49" t="s">
        <v>38</v>
      </c>
      <c r="C30" s="55">
        <v>8086</v>
      </c>
      <c r="D30" s="56">
        <v>16</v>
      </c>
      <c r="E30" s="57">
        <v>6915</v>
      </c>
      <c r="F30" s="56">
        <v>0</v>
      </c>
      <c r="G30" s="56">
        <v>15001</v>
      </c>
      <c r="H30" s="58">
        <v>16</v>
      </c>
      <c r="I30" s="61">
        <v>7153</v>
      </c>
      <c r="J30" s="61">
        <v>0</v>
      </c>
      <c r="K30" s="64">
        <v>6937</v>
      </c>
      <c r="L30" s="61">
        <v>2</v>
      </c>
      <c r="M30" s="61">
        <v>14090</v>
      </c>
      <c r="N30" s="63">
        <v>2</v>
      </c>
      <c r="O30" s="69">
        <v>17292</v>
      </c>
      <c r="P30" s="70">
        <v>5</v>
      </c>
      <c r="Q30" s="53">
        <v>16828</v>
      </c>
      <c r="R30" s="69">
        <v>5</v>
      </c>
      <c r="S30" s="70">
        <v>34120</v>
      </c>
      <c r="T30" s="53">
        <v>10</v>
      </c>
      <c r="U30" s="74">
        <v>71746</v>
      </c>
      <c r="V30" s="74">
        <v>103</v>
      </c>
      <c r="W30" s="74">
        <v>56839</v>
      </c>
      <c r="X30" s="74">
        <v>68</v>
      </c>
      <c r="Y30" s="74">
        <v>128585</v>
      </c>
      <c r="Z30" s="74">
        <v>171</v>
      </c>
      <c r="AA30" s="75">
        <v>9548</v>
      </c>
      <c r="AB30" s="75">
        <v>0</v>
      </c>
      <c r="AC30" s="75">
        <v>8815</v>
      </c>
      <c r="AD30" s="75">
        <v>0</v>
      </c>
      <c r="AE30" s="75">
        <v>18363</v>
      </c>
      <c r="AF30" s="75">
        <v>0</v>
      </c>
      <c r="AG30" s="72">
        <v>6406</v>
      </c>
      <c r="AH30" s="72">
        <v>0</v>
      </c>
      <c r="AI30" s="72">
        <v>5959</v>
      </c>
      <c r="AJ30" s="72">
        <v>0</v>
      </c>
      <c r="AK30" s="72">
        <v>12365</v>
      </c>
      <c r="AL30" s="72">
        <v>0</v>
      </c>
    </row>
    <row r="31" spans="1:38" x14ac:dyDescent="0.2">
      <c r="A31" s="49">
        <v>27</v>
      </c>
      <c r="B31" s="49" t="s">
        <v>39</v>
      </c>
      <c r="C31" s="55">
        <v>59446</v>
      </c>
      <c r="D31" s="56">
        <v>87</v>
      </c>
      <c r="E31" s="57">
        <v>43970</v>
      </c>
      <c r="F31" s="56">
        <v>61</v>
      </c>
      <c r="G31" s="56">
        <v>103416</v>
      </c>
      <c r="H31" s="58">
        <v>148</v>
      </c>
      <c r="I31" s="61">
        <v>54180</v>
      </c>
      <c r="J31" s="61">
        <v>144</v>
      </c>
      <c r="K31" s="62">
        <v>41234</v>
      </c>
      <c r="L31" s="61">
        <v>123</v>
      </c>
      <c r="M31" s="61">
        <v>95414</v>
      </c>
      <c r="N31" s="63">
        <v>267</v>
      </c>
      <c r="O31" s="69">
        <v>169881</v>
      </c>
      <c r="P31" s="70">
        <v>124</v>
      </c>
      <c r="Q31" s="53">
        <v>118259</v>
      </c>
      <c r="R31" s="69">
        <v>97</v>
      </c>
      <c r="S31" s="70">
        <v>288140</v>
      </c>
      <c r="T31" s="53">
        <v>221</v>
      </c>
      <c r="U31" s="74">
        <v>8157</v>
      </c>
      <c r="V31" s="74">
        <v>8</v>
      </c>
      <c r="W31" s="74">
        <v>7983</v>
      </c>
      <c r="X31" s="74">
        <v>2</v>
      </c>
      <c r="Y31" s="74">
        <v>16140</v>
      </c>
      <c r="Z31" s="74">
        <v>10</v>
      </c>
      <c r="AA31" s="75">
        <v>80018</v>
      </c>
      <c r="AB31" s="75">
        <v>70</v>
      </c>
      <c r="AC31" s="75">
        <v>63573</v>
      </c>
      <c r="AD31" s="75">
        <v>68</v>
      </c>
      <c r="AE31" s="75">
        <v>143591</v>
      </c>
      <c r="AF31" s="75">
        <v>138</v>
      </c>
      <c r="AG31" s="72">
        <v>89799</v>
      </c>
      <c r="AH31" s="72">
        <v>71</v>
      </c>
      <c r="AI31" s="72">
        <v>68457</v>
      </c>
      <c r="AJ31" s="72">
        <v>55</v>
      </c>
      <c r="AK31" s="72">
        <v>158256</v>
      </c>
      <c r="AL31" s="72">
        <v>126</v>
      </c>
    </row>
    <row r="32" spans="1:38" x14ac:dyDescent="0.2">
      <c r="A32" s="49">
        <v>29</v>
      </c>
      <c r="B32" s="49" t="s">
        <v>37</v>
      </c>
      <c r="C32" s="55">
        <v>17624</v>
      </c>
      <c r="D32" s="56">
        <v>267</v>
      </c>
      <c r="E32" s="57">
        <v>13967</v>
      </c>
      <c r="F32" s="56">
        <v>172</v>
      </c>
      <c r="G32" s="56">
        <v>31591</v>
      </c>
      <c r="H32" s="58">
        <v>439</v>
      </c>
      <c r="I32" s="61">
        <v>20572</v>
      </c>
      <c r="J32" s="61">
        <v>167</v>
      </c>
      <c r="K32" s="62">
        <v>16622</v>
      </c>
      <c r="L32" s="61">
        <v>109</v>
      </c>
      <c r="M32" s="61">
        <v>37194</v>
      </c>
      <c r="N32" s="63">
        <v>276</v>
      </c>
      <c r="O32" s="69">
        <v>60445</v>
      </c>
      <c r="P32" s="70">
        <v>16</v>
      </c>
      <c r="Q32" s="53">
        <v>51817</v>
      </c>
      <c r="R32" s="69">
        <v>8</v>
      </c>
      <c r="S32" s="70">
        <v>112262</v>
      </c>
      <c r="T32" s="53">
        <v>24</v>
      </c>
      <c r="U32" s="74">
        <v>32798</v>
      </c>
      <c r="V32" s="74">
        <v>243</v>
      </c>
      <c r="W32" s="74">
        <v>26941</v>
      </c>
      <c r="X32" s="74">
        <v>158</v>
      </c>
      <c r="Y32" s="74">
        <v>59739</v>
      </c>
      <c r="Z32" s="74">
        <v>401</v>
      </c>
      <c r="AA32" s="75">
        <v>55065</v>
      </c>
      <c r="AB32" s="75">
        <v>307</v>
      </c>
      <c r="AC32" s="75">
        <v>47050</v>
      </c>
      <c r="AD32" s="75">
        <v>167</v>
      </c>
      <c r="AE32" s="75">
        <v>102115</v>
      </c>
      <c r="AF32" s="75">
        <v>474</v>
      </c>
      <c r="AG32" s="72">
        <v>139080</v>
      </c>
      <c r="AH32" s="72">
        <v>405</v>
      </c>
      <c r="AI32" s="72">
        <v>127465</v>
      </c>
      <c r="AJ32" s="72">
        <v>255</v>
      </c>
      <c r="AK32" s="72">
        <v>266545</v>
      </c>
      <c r="AL32" s="72"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32"/>
  <sheetViews>
    <sheetView workbookViewId="0">
      <selection activeCell="R15" sqref="R15"/>
    </sheetView>
  </sheetViews>
  <sheetFormatPr baseColWidth="10" defaultColWidth="9.1640625" defaultRowHeight="15" x14ac:dyDescent="0.2"/>
  <cols>
    <col min="1" max="1" width="22.6640625" customWidth="1"/>
  </cols>
  <sheetData>
    <row r="1" spans="1:15" ht="28.5" customHeight="1" x14ac:dyDescent="0.2">
      <c r="A1" s="142" t="s">
        <v>70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 s="1" customFormat="1" ht="33" customHeight="1" x14ac:dyDescent="0.2">
      <c r="A2" s="1" t="s">
        <v>69</v>
      </c>
      <c r="B2" s="1">
        <v>2012</v>
      </c>
      <c r="D2" s="1">
        <v>2013</v>
      </c>
      <c r="F2" s="1">
        <v>2014</v>
      </c>
      <c r="H2" s="1">
        <v>2015</v>
      </c>
      <c r="J2" s="1">
        <v>2016</v>
      </c>
      <c r="L2" s="1">
        <v>2017</v>
      </c>
      <c r="N2" s="1">
        <v>2018</v>
      </c>
    </row>
    <row r="3" spans="1:15" s="1" customFormat="1" x14ac:dyDescent="0.2">
      <c r="B3" s="1" t="s">
        <v>67</v>
      </c>
      <c r="C3" s="1" t="s">
        <v>68</v>
      </c>
      <c r="D3" s="1" t="s">
        <v>67</v>
      </c>
      <c r="E3" s="1" t="s">
        <v>68</v>
      </c>
      <c r="F3" s="1" t="s">
        <v>67</v>
      </c>
      <c r="G3" s="1" t="s">
        <v>68</v>
      </c>
      <c r="H3" s="1" t="s">
        <v>67</v>
      </c>
      <c r="I3" s="1" t="s">
        <v>68</v>
      </c>
      <c r="J3" s="1" t="s">
        <v>67</v>
      </c>
      <c r="K3" s="1" t="s">
        <v>68</v>
      </c>
      <c r="L3" s="1" t="s">
        <v>67</v>
      </c>
      <c r="M3" s="1" t="s">
        <v>66</v>
      </c>
      <c r="N3" s="1" t="s">
        <v>67</v>
      </c>
      <c r="O3" s="1" t="s">
        <v>66</v>
      </c>
    </row>
    <row r="4" spans="1:15" x14ac:dyDescent="0.2">
      <c r="A4" t="s">
        <v>65</v>
      </c>
      <c r="B4">
        <v>326</v>
      </c>
      <c r="C4">
        <v>34</v>
      </c>
      <c r="D4">
        <v>71</v>
      </c>
      <c r="E4">
        <v>8</v>
      </c>
      <c r="F4">
        <v>10</v>
      </c>
      <c r="G4">
        <v>5</v>
      </c>
      <c r="H4">
        <v>258</v>
      </c>
      <c r="I4">
        <v>36</v>
      </c>
      <c r="J4">
        <v>12</v>
      </c>
      <c r="K4">
        <v>5</v>
      </c>
      <c r="L4">
        <v>476</v>
      </c>
      <c r="M4">
        <v>14</v>
      </c>
      <c r="N4">
        <v>402</v>
      </c>
      <c r="O4">
        <v>17</v>
      </c>
    </row>
    <row r="5" spans="1:15" ht="32" x14ac:dyDescent="0.2">
      <c r="A5" s="16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</v>
      </c>
      <c r="N5">
        <v>0</v>
      </c>
      <c r="O5">
        <v>0</v>
      </c>
    </row>
    <row r="6" spans="1:15" x14ac:dyDescent="0.2">
      <c r="A6" t="s">
        <v>63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31</v>
      </c>
      <c r="I6">
        <v>4</v>
      </c>
      <c r="J6">
        <v>0</v>
      </c>
      <c r="K6">
        <v>0</v>
      </c>
      <c r="L6">
        <v>199</v>
      </c>
      <c r="M6">
        <v>5</v>
      </c>
      <c r="N6">
        <v>0</v>
      </c>
      <c r="O6">
        <v>0</v>
      </c>
    </row>
    <row r="7" spans="1:15" x14ac:dyDescent="0.2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352</v>
      </c>
      <c r="I7">
        <v>6</v>
      </c>
      <c r="J7">
        <v>0</v>
      </c>
      <c r="K7">
        <v>0</v>
      </c>
      <c r="L7">
        <v>26</v>
      </c>
      <c r="M7">
        <v>0</v>
      </c>
      <c r="N7">
        <v>1</v>
      </c>
      <c r="O7">
        <v>0</v>
      </c>
    </row>
    <row r="8" spans="1:15" x14ac:dyDescent="0.2">
      <c r="A8" t="s">
        <v>61</v>
      </c>
      <c r="B8">
        <v>10</v>
      </c>
      <c r="C8">
        <v>3</v>
      </c>
      <c r="D8">
        <v>1</v>
      </c>
      <c r="E8">
        <v>1</v>
      </c>
      <c r="F8">
        <v>0</v>
      </c>
      <c r="G8">
        <v>0</v>
      </c>
      <c r="H8">
        <v>239</v>
      </c>
      <c r="I8">
        <v>53</v>
      </c>
      <c r="J8">
        <v>6</v>
      </c>
      <c r="K8">
        <v>4</v>
      </c>
      <c r="L8">
        <v>305</v>
      </c>
      <c r="M8">
        <v>64</v>
      </c>
      <c r="N8">
        <v>12</v>
      </c>
      <c r="O8">
        <v>4</v>
      </c>
    </row>
    <row r="9" spans="1:15" x14ac:dyDescent="0.2">
      <c r="A9" t="s">
        <v>60</v>
      </c>
      <c r="B9">
        <v>9</v>
      </c>
      <c r="C9">
        <v>0</v>
      </c>
      <c r="D9">
        <v>0</v>
      </c>
      <c r="E9">
        <v>0</v>
      </c>
      <c r="F9">
        <v>1</v>
      </c>
      <c r="G9">
        <v>1</v>
      </c>
      <c r="H9">
        <v>193</v>
      </c>
      <c r="I9">
        <v>19</v>
      </c>
      <c r="J9">
        <v>6</v>
      </c>
      <c r="K9">
        <v>0</v>
      </c>
      <c r="L9">
        <v>260</v>
      </c>
      <c r="M9">
        <v>12</v>
      </c>
      <c r="N9">
        <v>55</v>
      </c>
      <c r="O9">
        <v>4</v>
      </c>
    </row>
    <row r="10" spans="1:15" x14ac:dyDescent="0.2">
      <c r="A10" t="s">
        <v>59</v>
      </c>
      <c r="B10">
        <v>101</v>
      </c>
      <c r="C10">
        <v>30</v>
      </c>
      <c r="D10">
        <v>989</v>
      </c>
      <c r="E10">
        <v>196</v>
      </c>
      <c r="F10">
        <v>157</v>
      </c>
      <c r="G10">
        <v>55</v>
      </c>
      <c r="H10">
        <v>7180</v>
      </c>
      <c r="I10">
        <v>517</v>
      </c>
      <c r="J10">
        <v>411</v>
      </c>
      <c r="K10">
        <v>55</v>
      </c>
      <c r="L10">
        <v>7709</v>
      </c>
      <c r="M10">
        <v>431</v>
      </c>
      <c r="N10">
        <v>2164</v>
      </c>
      <c r="O10">
        <v>97</v>
      </c>
    </row>
    <row r="11" spans="1:15" x14ac:dyDescent="0.2">
      <c r="A11" t="s">
        <v>58</v>
      </c>
      <c r="B11">
        <v>18</v>
      </c>
      <c r="C11">
        <v>5</v>
      </c>
      <c r="D11">
        <v>450</v>
      </c>
      <c r="E11">
        <v>41</v>
      </c>
      <c r="F11">
        <v>5</v>
      </c>
      <c r="G11">
        <v>0</v>
      </c>
      <c r="H11">
        <v>433</v>
      </c>
      <c r="I11">
        <v>58</v>
      </c>
      <c r="J11">
        <v>68</v>
      </c>
      <c r="K11">
        <v>5</v>
      </c>
      <c r="L11">
        <v>252</v>
      </c>
      <c r="M11">
        <v>9</v>
      </c>
      <c r="N11">
        <v>61</v>
      </c>
      <c r="O11">
        <v>7</v>
      </c>
    </row>
    <row r="12" spans="1:15" ht="16" x14ac:dyDescent="0.2">
      <c r="A12" s="16" t="s">
        <v>57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123</v>
      </c>
      <c r="I12">
        <v>27</v>
      </c>
      <c r="J12">
        <v>14</v>
      </c>
      <c r="K12">
        <v>5</v>
      </c>
      <c r="L12">
        <v>77</v>
      </c>
      <c r="M12">
        <v>15</v>
      </c>
      <c r="N12">
        <v>7</v>
      </c>
      <c r="O12">
        <v>2</v>
      </c>
    </row>
    <row r="13" spans="1:15" ht="16" x14ac:dyDescent="0.2">
      <c r="A13" s="16" t="s">
        <v>56</v>
      </c>
      <c r="B13">
        <v>0</v>
      </c>
      <c r="C13">
        <v>0</v>
      </c>
      <c r="D13">
        <v>76</v>
      </c>
      <c r="E13">
        <v>2</v>
      </c>
      <c r="F13">
        <v>0</v>
      </c>
      <c r="G13">
        <v>0</v>
      </c>
      <c r="H13">
        <v>495</v>
      </c>
      <c r="I13">
        <v>20</v>
      </c>
      <c r="J13">
        <v>2</v>
      </c>
      <c r="K13">
        <v>0</v>
      </c>
      <c r="L13">
        <v>140</v>
      </c>
      <c r="M13">
        <v>26</v>
      </c>
      <c r="N13">
        <v>77</v>
      </c>
      <c r="O13">
        <v>14</v>
      </c>
    </row>
    <row r="14" spans="1:15" x14ac:dyDescent="0.2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16</v>
      </c>
      <c r="I14">
        <v>6</v>
      </c>
      <c r="J14">
        <v>1</v>
      </c>
      <c r="K14">
        <v>1</v>
      </c>
      <c r="L14">
        <v>35</v>
      </c>
      <c r="M14">
        <v>2</v>
      </c>
      <c r="N14">
        <v>4</v>
      </c>
      <c r="O14">
        <v>1</v>
      </c>
    </row>
    <row r="15" spans="1:15" x14ac:dyDescent="0.2">
      <c r="A15" t="s">
        <v>54</v>
      </c>
      <c r="B15">
        <v>878</v>
      </c>
      <c r="C15">
        <v>48</v>
      </c>
      <c r="D15">
        <v>122</v>
      </c>
      <c r="E15">
        <v>19</v>
      </c>
      <c r="F15">
        <v>303</v>
      </c>
      <c r="G15">
        <v>33</v>
      </c>
      <c r="H15">
        <v>3565</v>
      </c>
      <c r="I15">
        <v>94</v>
      </c>
      <c r="J15">
        <v>110</v>
      </c>
      <c r="K15">
        <v>0</v>
      </c>
      <c r="L15">
        <v>3260</v>
      </c>
      <c r="M15">
        <v>15</v>
      </c>
      <c r="N15">
        <v>1733</v>
      </c>
      <c r="O15">
        <v>72</v>
      </c>
    </row>
    <row r="16" spans="1:15" x14ac:dyDescent="0.2">
      <c r="A16" t="s">
        <v>53</v>
      </c>
      <c r="B16">
        <v>623</v>
      </c>
      <c r="C16">
        <v>14</v>
      </c>
      <c r="D16">
        <v>10</v>
      </c>
      <c r="E16">
        <v>1</v>
      </c>
      <c r="F16">
        <v>62</v>
      </c>
      <c r="G16">
        <v>15</v>
      </c>
      <c r="H16">
        <v>928</v>
      </c>
      <c r="I16">
        <v>76</v>
      </c>
      <c r="J16">
        <v>23</v>
      </c>
      <c r="K16">
        <v>1</v>
      </c>
      <c r="L16">
        <v>1414</v>
      </c>
      <c r="M16">
        <v>76</v>
      </c>
      <c r="N16">
        <v>879</v>
      </c>
      <c r="O16">
        <v>53</v>
      </c>
    </row>
    <row r="17" spans="1:15" x14ac:dyDescent="0.2">
      <c r="A17" t="s">
        <v>52</v>
      </c>
      <c r="B17">
        <v>151</v>
      </c>
      <c r="C17">
        <v>26</v>
      </c>
      <c r="D17">
        <v>113</v>
      </c>
      <c r="E17">
        <v>32</v>
      </c>
      <c r="F17">
        <v>17</v>
      </c>
      <c r="G17">
        <v>9</v>
      </c>
      <c r="H17">
        <v>2445</v>
      </c>
      <c r="I17">
        <v>367</v>
      </c>
      <c r="J17">
        <v>38</v>
      </c>
      <c r="K17">
        <v>12</v>
      </c>
      <c r="L17">
        <v>802</v>
      </c>
      <c r="M17">
        <v>146</v>
      </c>
      <c r="N17">
        <v>100</v>
      </c>
      <c r="O17">
        <v>34</v>
      </c>
    </row>
    <row r="18" spans="1:15" x14ac:dyDescent="0.2">
      <c r="A18" t="s">
        <v>51</v>
      </c>
      <c r="B18">
        <v>1551</v>
      </c>
      <c r="C18">
        <v>135</v>
      </c>
      <c r="D18">
        <v>643</v>
      </c>
      <c r="E18">
        <v>149</v>
      </c>
      <c r="F18">
        <v>115</v>
      </c>
      <c r="G18">
        <v>43</v>
      </c>
      <c r="H18">
        <v>8583</v>
      </c>
      <c r="I18">
        <v>905</v>
      </c>
      <c r="J18">
        <v>82</v>
      </c>
      <c r="K18">
        <v>26</v>
      </c>
      <c r="L18">
        <v>6144</v>
      </c>
      <c r="M18">
        <v>778</v>
      </c>
      <c r="N18">
        <v>2593</v>
      </c>
      <c r="O18">
        <v>461</v>
      </c>
    </row>
    <row r="19" spans="1:15" x14ac:dyDescent="0.2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</v>
      </c>
      <c r="I19">
        <v>2</v>
      </c>
      <c r="J19">
        <v>0</v>
      </c>
      <c r="K19">
        <v>0</v>
      </c>
      <c r="L19">
        <v>8</v>
      </c>
      <c r="M19">
        <v>1</v>
      </c>
      <c r="N19">
        <v>0</v>
      </c>
      <c r="O19">
        <v>0</v>
      </c>
    </row>
    <row r="20" spans="1:15" x14ac:dyDescent="0.2">
      <c r="A20" t="s">
        <v>49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1</v>
      </c>
    </row>
    <row r="21" spans="1:15" x14ac:dyDescent="0.2">
      <c r="A21" t="s">
        <v>48</v>
      </c>
      <c r="B21">
        <v>0</v>
      </c>
      <c r="C21">
        <v>0</v>
      </c>
      <c r="D21">
        <v>20</v>
      </c>
      <c r="E21">
        <v>1</v>
      </c>
      <c r="F21">
        <v>0</v>
      </c>
      <c r="G21">
        <v>0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t="s">
        <v>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t="s">
        <v>46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76</v>
      </c>
      <c r="I23">
        <v>13</v>
      </c>
      <c r="J23">
        <v>1</v>
      </c>
      <c r="K23">
        <v>0</v>
      </c>
      <c r="L23">
        <v>414</v>
      </c>
      <c r="M23">
        <v>54</v>
      </c>
      <c r="N23">
        <v>33</v>
      </c>
      <c r="O23">
        <v>7</v>
      </c>
    </row>
    <row r="24" spans="1:15" x14ac:dyDescent="0.2">
      <c r="A24" t="s">
        <v>45</v>
      </c>
      <c r="B24">
        <v>13</v>
      </c>
      <c r="C24">
        <v>4</v>
      </c>
      <c r="D24">
        <v>183</v>
      </c>
      <c r="E24">
        <v>42</v>
      </c>
      <c r="F24">
        <v>27</v>
      </c>
      <c r="G24">
        <v>6</v>
      </c>
      <c r="H24">
        <v>300</v>
      </c>
      <c r="I24">
        <v>61</v>
      </c>
      <c r="J24">
        <v>177</v>
      </c>
      <c r="K24">
        <v>64</v>
      </c>
      <c r="L24">
        <v>295</v>
      </c>
      <c r="M24">
        <v>86</v>
      </c>
      <c r="N24">
        <v>47</v>
      </c>
      <c r="O24">
        <v>11</v>
      </c>
    </row>
    <row r="25" spans="1:15" x14ac:dyDescent="0.2">
      <c r="A25" t="s">
        <v>44</v>
      </c>
      <c r="B25">
        <v>343</v>
      </c>
      <c r="C25">
        <v>60</v>
      </c>
      <c r="D25">
        <v>865</v>
      </c>
      <c r="E25">
        <v>165</v>
      </c>
      <c r="F25">
        <v>64</v>
      </c>
      <c r="G25">
        <v>34</v>
      </c>
      <c r="H25">
        <v>6858</v>
      </c>
      <c r="I25">
        <v>472</v>
      </c>
      <c r="J25">
        <v>197</v>
      </c>
      <c r="K25">
        <v>43</v>
      </c>
      <c r="L25">
        <v>3619</v>
      </c>
      <c r="M25">
        <v>279</v>
      </c>
      <c r="N25">
        <v>2375</v>
      </c>
      <c r="O25">
        <v>221</v>
      </c>
    </row>
    <row r="26" spans="1:15" x14ac:dyDescent="0.2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 t="s">
        <v>42</v>
      </c>
      <c r="B27">
        <v>750</v>
      </c>
      <c r="C27">
        <v>40</v>
      </c>
      <c r="D27">
        <v>37</v>
      </c>
      <c r="E27">
        <v>6</v>
      </c>
      <c r="F27">
        <v>58</v>
      </c>
      <c r="G27">
        <v>8</v>
      </c>
      <c r="H27">
        <v>898</v>
      </c>
      <c r="I27">
        <v>29</v>
      </c>
      <c r="J27">
        <v>122</v>
      </c>
      <c r="K27">
        <v>2</v>
      </c>
      <c r="L27">
        <v>3315</v>
      </c>
      <c r="M27">
        <v>17</v>
      </c>
      <c r="N27">
        <v>2812</v>
      </c>
      <c r="O27">
        <v>43</v>
      </c>
    </row>
    <row r="28" spans="1:15" x14ac:dyDescent="0.2">
      <c r="A28" t="s">
        <v>18</v>
      </c>
      <c r="B28">
        <v>78</v>
      </c>
      <c r="C28">
        <v>8</v>
      </c>
      <c r="D28">
        <v>2956</v>
      </c>
      <c r="E28">
        <v>100</v>
      </c>
      <c r="F28">
        <v>166</v>
      </c>
      <c r="G28">
        <v>12</v>
      </c>
      <c r="H28">
        <v>2165</v>
      </c>
      <c r="I28">
        <v>21</v>
      </c>
      <c r="J28">
        <v>1007</v>
      </c>
      <c r="K28">
        <v>28</v>
      </c>
    </row>
    <row r="29" spans="1:15" x14ac:dyDescent="0.2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44</v>
      </c>
      <c r="M29">
        <v>0</v>
      </c>
      <c r="N29">
        <v>1</v>
      </c>
      <c r="O29">
        <v>0</v>
      </c>
    </row>
    <row r="30" spans="1:15" x14ac:dyDescent="0.2">
      <c r="A30" t="s">
        <v>38</v>
      </c>
      <c r="B30">
        <v>1</v>
      </c>
      <c r="C30">
        <v>1</v>
      </c>
      <c r="D30">
        <v>24</v>
      </c>
      <c r="E30">
        <v>7</v>
      </c>
      <c r="F30">
        <v>0</v>
      </c>
      <c r="G30">
        <v>0</v>
      </c>
      <c r="H30">
        <v>105</v>
      </c>
      <c r="I30">
        <v>15</v>
      </c>
      <c r="J30">
        <v>20</v>
      </c>
      <c r="K30">
        <v>5</v>
      </c>
      <c r="L30">
        <v>184</v>
      </c>
      <c r="M30">
        <v>22</v>
      </c>
      <c r="N30">
        <v>9</v>
      </c>
      <c r="O30">
        <v>2</v>
      </c>
    </row>
    <row r="31" spans="1:15" x14ac:dyDescent="0.2">
      <c r="A31" t="s">
        <v>39</v>
      </c>
      <c r="B31">
        <v>124</v>
      </c>
      <c r="C31">
        <v>0</v>
      </c>
      <c r="D31">
        <v>98</v>
      </c>
      <c r="E31">
        <v>8</v>
      </c>
      <c r="F31">
        <v>2</v>
      </c>
      <c r="G31">
        <v>0</v>
      </c>
      <c r="H31">
        <v>1578</v>
      </c>
      <c r="I31">
        <v>50</v>
      </c>
      <c r="J31">
        <v>122</v>
      </c>
      <c r="K31">
        <v>16</v>
      </c>
      <c r="L31">
        <v>3858</v>
      </c>
      <c r="M31">
        <v>132</v>
      </c>
      <c r="N31">
        <v>65</v>
      </c>
      <c r="O31">
        <v>8</v>
      </c>
    </row>
    <row r="32" spans="1:15" x14ac:dyDescent="0.2">
      <c r="A32" t="s">
        <v>37</v>
      </c>
      <c r="B32">
        <v>0</v>
      </c>
      <c r="C32">
        <v>0</v>
      </c>
      <c r="D32">
        <v>3</v>
      </c>
      <c r="E32">
        <v>0</v>
      </c>
      <c r="F32">
        <v>0</v>
      </c>
      <c r="G32">
        <v>0</v>
      </c>
      <c r="H32">
        <v>544</v>
      </c>
      <c r="I32">
        <v>30</v>
      </c>
      <c r="J32">
        <v>7</v>
      </c>
      <c r="K32">
        <v>2</v>
      </c>
      <c r="L32">
        <v>716</v>
      </c>
      <c r="M32">
        <v>26</v>
      </c>
      <c r="N32">
        <v>21</v>
      </c>
      <c r="O32">
        <v>0</v>
      </c>
    </row>
  </sheetData>
  <mergeCells count="1">
    <mergeCell ref="A1:O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M32"/>
  <sheetViews>
    <sheetView workbookViewId="0">
      <pane xSplit="1" topLeftCell="S1" activePane="topRight" state="frozen"/>
      <selection pane="topRight" activeCell="AB17" sqref="AB17"/>
    </sheetView>
  </sheetViews>
  <sheetFormatPr baseColWidth="10" defaultColWidth="9.1640625" defaultRowHeight="16" x14ac:dyDescent="0.2"/>
  <cols>
    <col min="1" max="1" width="22" style="17" customWidth="1"/>
    <col min="2" max="2" width="19.1640625" style="47" customWidth="1"/>
    <col min="3" max="3" width="12.6640625" style="47" customWidth="1"/>
    <col min="4" max="4" width="18.83203125" style="47" customWidth="1"/>
    <col min="5" max="5" width="9.1640625" style="47"/>
    <col min="6" max="6" width="18.1640625" style="47" customWidth="1"/>
    <col min="7" max="7" width="9.1640625" style="47"/>
    <col min="8" max="8" width="14.1640625" style="19" customWidth="1"/>
    <col min="9" max="9" width="15.33203125" style="19" customWidth="1"/>
    <col min="10" max="10" width="15.6640625" style="19" customWidth="1"/>
    <col min="11" max="11" width="9.1640625" style="19"/>
    <col min="12" max="12" width="23.33203125" style="19" customWidth="1"/>
    <col min="13" max="13" width="9.1640625" style="19"/>
    <col min="14" max="18" width="9.1640625" style="18"/>
    <col min="19" max="19" width="20.1640625" style="18" customWidth="1"/>
    <col min="20" max="20" width="12.83203125" style="46" bestFit="1" customWidth="1"/>
    <col min="21" max="21" width="9.5" style="46" bestFit="1" customWidth="1"/>
    <col min="22" max="22" width="12.83203125" style="46" bestFit="1" customWidth="1"/>
    <col min="23" max="23" width="9.5" style="46" bestFit="1" customWidth="1"/>
    <col min="24" max="24" width="12.83203125" style="46" bestFit="1" customWidth="1"/>
    <col min="25" max="25" width="9.5" style="46" bestFit="1" customWidth="1"/>
    <col min="26" max="26" width="20.1640625" style="48" customWidth="1"/>
    <col min="27" max="30" width="9.1640625" style="48"/>
    <col min="31" max="31" width="13" style="48" customWidth="1"/>
    <col min="32" max="36" width="13" style="20" customWidth="1"/>
    <col min="37" max="37" width="9.1640625" style="20"/>
    <col min="38" max="16384" width="9.1640625" style="17"/>
  </cols>
  <sheetData>
    <row r="1" spans="1:39" s="25" customFormat="1" x14ac:dyDescent="0.2">
      <c r="B1" s="144">
        <v>2013</v>
      </c>
      <c r="C1" s="144"/>
      <c r="D1" s="144"/>
      <c r="E1" s="144"/>
      <c r="F1" s="144"/>
      <c r="G1" s="144"/>
      <c r="H1" s="145">
        <v>2014</v>
      </c>
      <c r="I1" s="145"/>
      <c r="J1" s="145"/>
      <c r="K1" s="145"/>
      <c r="L1" s="145"/>
      <c r="M1" s="145"/>
      <c r="N1" s="146">
        <v>2015</v>
      </c>
      <c r="O1" s="146"/>
      <c r="P1" s="146"/>
      <c r="Q1" s="146"/>
      <c r="R1" s="146"/>
      <c r="S1" s="146"/>
      <c r="T1" s="147">
        <v>2016</v>
      </c>
      <c r="U1" s="147"/>
      <c r="V1" s="147"/>
      <c r="W1" s="147"/>
      <c r="X1" s="147"/>
      <c r="Y1" s="147"/>
      <c r="Z1" s="148">
        <v>2017</v>
      </c>
      <c r="AA1" s="148"/>
      <c r="AB1" s="148"/>
      <c r="AC1" s="148"/>
      <c r="AD1" s="148"/>
      <c r="AE1" s="148"/>
      <c r="AF1" s="143" t="s">
        <v>28</v>
      </c>
      <c r="AG1" s="143"/>
      <c r="AH1" s="143"/>
      <c r="AI1" s="143"/>
      <c r="AJ1" s="143"/>
      <c r="AK1" s="143"/>
    </row>
    <row r="2" spans="1:39" s="27" customFormat="1" ht="34" x14ac:dyDescent="0.2">
      <c r="B2" s="28" t="s">
        <v>71</v>
      </c>
      <c r="C2" s="29"/>
      <c r="D2" s="29" t="s">
        <v>72</v>
      </c>
      <c r="E2" s="29"/>
      <c r="F2" s="29" t="s">
        <v>21</v>
      </c>
      <c r="G2" s="29"/>
      <c r="H2" s="89" t="s">
        <v>71</v>
      </c>
      <c r="I2" s="89"/>
      <c r="J2" s="90" t="s">
        <v>107</v>
      </c>
      <c r="K2" s="89"/>
      <c r="L2" s="89" t="s">
        <v>108</v>
      </c>
      <c r="M2" s="89"/>
      <c r="N2" s="31" t="s">
        <v>71</v>
      </c>
      <c r="O2" s="31"/>
      <c r="P2" s="102" t="s">
        <v>107</v>
      </c>
      <c r="Q2" s="31"/>
      <c r="R2" s="31" t="s">
        <v>108</v>
      </c>
      <c r="S2" s="31"/>
      <c r="T2" s="26" t="s">
        <v>71</v>
      </c>
      <c r="U2" s="26"/>
      <c r="V2" s="26" t="s">
        <v>72</v>
      </c>
      <c r="W2" s="26"/>
      <c r="X2" s="26" t="s">
        <v>21</v>
      </c>
      <c r="Y2" s="26"/>
      <c r="Z2" s="98" t="s">
        <v>73</v>
      </c>
      <c r="AA2" s="30"/>
      <c r="AB2" s="98" t="s">
        <v>74</v>
      </c>
      <c r="AC2" s="30"/>
      <c r="AD2" s="98" t="s">
        <v>21</v>
      </c>
      <c r="AE2" s="30"/>
      <c r="AF2" s="100" t="s">
        <v>73</v>
      </c>
      <c r="AG2" s="100"/>
      <c r="AH2" s="100" t="s">
        <v>109</v>
      </c>
      <c r="AI2" s="100"/>
      <c r="AJ2" s="100" t="s">
        <v>21</v>
      </c>
      <c r="AK2" s="100"/>
    </row>
    <row r="3" spans="1:39" s="38" customFormat="1" ht="45.75" customHeight="1" x14ac:dyDescent="0.2">
      <c r="A3" s="32" t="s">
        <v>75</v>
      </c>
      <c r="B3" s="33" t="s">
        <v>25</v>
      </c>
      <c r="C3" s="34" t="s">
        <v>76</v>
      </c>
      <c r="D3" s="35" t="s">
        <v>110</v>
      </c>
      <c r="E3" s="34" t="s">
        <v>76</v>
      </c>
      <c r="F3" s="34" t="s">
        <v>78</v>
      </c>
      <c r="G3" s="34" t="s">
        <v>76</v>
      </c>
      <c r="H3" s="91" t="s">
        <v>25</v>
      </c>
      <c r="I3" s="91" t="s">
        <v>26</v>
      </c>
      <c r="J3" s="91" t="s">
        <v>25</v>
      </c>
      <c r="K3" s="92" t="s">
        <v>76</v>
      </c>
      <c r="L3" s="92" t="s">
        <v>78</v>
      </c>
      <c r="M3" s="91" t="s">
        <v>26</v>
      </c>
      <c r="N3" s="15" t="s">
        <v>25</v>
      </c>
      <c r="O3" s="15" t="s">
        <v>66</v>
      </c>
      <c r="P3" s="15" t="s">
        <v>25</v>
      </c>
      <c r="Q3" s="15" t="s">
        <v>66</v>
      </c>
      <c r="R3" s="15" t="s">
        <v>25</v>
      </c>
      <c r="S3" s="15" t="s">
        <v>66</v>
      </c>
      <c r="T3" s="36" t="s">
        <v>25</v>
      </c>
      <c r="U3" s="36" t="s">
        <v>26</v>
      </c>
      <c r="V3" s="36" t="s">
        <v>25</v>
      </c>
      <c r="W3" s="37" t="s">
        <v>76</v>
      </c>
      <c r="X3" s="37" t="s">
        <v>78</v>
      </c>
      <c r="Y3" s="36" t="s">
        <v>26</v>
      </c>
      <c r="Z3" s="99" t="s">
        <v>79</v>
      </c>
      <c r="AA3" s="99" t="s">
        <v>80</v>
      </c>
      <c r="AB3" s="99" t="s">
        <v>79</v>
      </c>
      <c r="AC3" s="99" t="s">
        <v>80</v>
      </c>
      <c r="AD3" s="99" t="s">
        <v>79</v>
      </c>
      <c r="AE3" s="99" t="s">
        <v>80</v>
      </c>
      <c r="AF3" s="101" t="s">
        <v>79</v>
      </c>
      <c r="AG3" s="101" t="s">
        <v>80</v>
      </c>
      <c r="AH3" s="101" t="s">
        <v>79</v>
      </c>
      <c r="AI3" s="101" t="s">
        <v>80</v>
      </c>
      <c r="AJ3" s="101" t="s">
        <v>79</v>
      </c>
      <c r="AK3" s="101" t="s">
        <v>80</v>
      </c>
    </row>
    <row r="4" spans="1:39" ht="15.75" customHeight="1" x14ac:dyDescent="0.2">
      <c r="A4" s="22" t="s">
        <v>81</v>
      </c>
      <c r="B4" s="39">
        <v>1561315</v>
      </c>
      <c r="C4" s="40">
        <v>229</v>
      </c>
      <c r="D4" s="41">
        <v>1549221</v>
      </c>
      <c r="E4" s="42">
        <v>143</v>
      </c>
      <c r="F4" s="43">
        <v>3110536</v>
      </c>
      <c r="G4" s="44">
        <v>372</v>
      </c>
      <c r="H4" s="59">
        <v>1212185</v>
      </c>
      <c r="I4" s="93">
        <v>89</v>
      </c>
      <c r="J4" s="94">
        <v>1201324</v>
      </c>
      <c r="K4" s="95">
        <v>55</v>
      </c>
      <c r="L4" s="96">
        <v>2413509</v>
      </c>
      <c r="M4" s="23">
        <v>144</v>
      </c>
      <c r="N4" s="103">
        <v>1509973</v>
      </c>
      <c r="O4" s="103">
        <v>63</v>
      </c>
      <c r="P4" s="103">
        <v>1539837</v>
      </c>
      <c r="Q4" s="104">
        <v>32</v>
      </c>
      <c r="R4" s="105">
        <v>3049810</v>
      </c>
      <c r="S4" s="103">
        <v>95</v>
      </c>
      <c r="T4" s="46">
        <v>1509973</v>
      </c>
      <c r="U4" s="46">
        <v>63</v>
      </c>
      <c r="V4" s="46">
        <v>1539837</v>
      </c>
      <c r="W4" s="46">
        <v>32</v>
      </c>
      <c r="X4" s="46">
        <v>3049810</v>
      </c>
      <c r="Y4" s="46">
        <v>95</v>
      </c>
      <c r="Z4" s="48">
        <v>1555458</v>
      </c>
      <c r="AA4" s="48">
        <v>208</v>
      </c>
      <c r="AB4" s="48">
        <v>1547563</v>
      </c>
      <c r="AC4" s="48">
        <v>130</v>
      </c>
      <c r="AD4" s="48">
        <v>3103021</v>
      </c>
      <c r="AE4" s="48">
        <v>338</v>
      </c>
      <c r="AF4" s="24">
        <v>1577483</v>
      </c>
      <c r="AG4" s="24">
        <v>380</v>
      </c>
      <c r="AH4" s="24">
        <v>1572414</v>
      </c>
      <c r="AI4" s="24">
        <v>207</v>
      </c>
      <c r="AJ4" s="24">
        <v>3149897</v>
      </c>
      <c r="AK4" s="24">
        <v>587</v>
      </c>
    </row>
    <row r="5" spans="1:39" ht="15.75" customHeight="1" x14ac:dyDescent="0.2">
      <c r="A5" s="22" t="s">
        <v>82</v>
      </c>
      <c r="B5" s="39">
        <v>24385</v>
      </c>
      <c r="C5" s="40">
        <v>4</v>
      </c>
      <c r="D5" s="41">
        <v>22258</v>
      </c>
      <c r="E5" s="42">
        <v>0</v>
      </c>
      <c r="F5" s="43">
        <v>46643</v>
      </c>
      <c r="G5" s="44">
        <v>4</v>
      </c>
      <c r="H5" s="59">
        <v>9082</v>
      </c>
      <c r="I5" s="93">
        <v>2</v>
      </c>
      <c r="J5" s="94">
        <v>8805</v>
      </c>
      <c r="K5" s="95">
        <v>1</v>
      </c>
      <c r="L5" s="96">
        <v>17887</v>
      </c>
      <c r="M5" s="23">
        <v>3</v>
      </c>
      <c r="N5" s="104">
        <v>9667</v>
      </c>
      <c r="O5" s="103">
        <v>1</v>
      </c>
      <c r="P5" s="103">
        <v>9870</v>
      </c>
      <c r="Q5" s="104">
        <v>2</v>
      </c>
      <c r="R5" s="105">
        <v>19537</v>
      </c>
      <c r="S5" s="103">
        <v>3</v>
      </c>
      <c r="T5" s="46">
        <v>10839</v>
      </c>
      <c r="U5" s="46">
        <v>1</v>
      </c>
      <c r="V5" s="46">
        <v>10831</v>
      </c>
      <c r="W5" s="46">
        <v>3</v>
      </c>
      <c r="X5" s="46">
        <v>21670</v>
      </c>
      <c r="Y5" s="46">
        <v>4</v>
      </c>
      <c r="Z5" s="48">
        <v>18569</v>
      </c>
      <c r="AA5" s="48">
        <v>1</v>
      </c>
      <c r="AB5" s="48">
        <v>17681</v>
      </c>
      <c r="AC5" s="48">
        <v>2</v>
      </c>
      <c r="AD5" s="48">
        <v>36250</v>
      </c>
      <c r="AE5" s="48">
        <v>3</v>
      </c>
      <c r="AF5" s="24">
        <v>17723</v>
      </c>
      <c r="AG5" s="24">
        <v>0</v>
      </c>
      <c r="AH5" s="24">
        <v>15945</v>
      </c>
      <c r="AI5" s="24">
        <v>0</v>
      </c>
      <c r="AJ5" s="24">
        <v>33668</v>
      </c>
      <c r="AK5" s="24">
        <v>0</v>
      </c>
    </row>
    <row r="6" spans="1:39" ht="17" x14ac:dyDescent="0.2">
      <c r="A6" s="22" t="s">
        <v>83</v>
      </c>
      <c r="B6" s="39">
        <v>79954</v>
      </c>
      <c r="C6" s="40">
        <v>152</v>
      </c>
      <c r="D6" s="41">
        <v>65093</v>
      </c>
      <c r="E6" s="42">
        <v>80</v>
      </c>
      <c r="F6" s="43">
        <v>145047</v>
      </c>
      <c r="G6" s="44">
        <v>232</v>
      </c>
      <c r="H6" s="59">
        <v>36599</v>
      </c>
      <c r="I6" s="93">
        <v>113</v>
      </c>
      <c r="J6" s="94">
        <v>27480</v>
      </c>
      <c r="K6" s="95">
        <v>42</v>
      </c>
      <c r="L6" s="96">
        <v>64079</v>
      </c>
      <c r="M6" s="23">
        <v>155</v>
      </c>
      <c r="N6" s="104">
        <v>11140</v>
      </c>
      <c r="O6" s="103">
        <v>128</v>
      </c>
      <c r="P6" s="103">
        <v>9527</v>
      </c>
      <c r="Q6" s="104">
        <v>72</v>
      </c>
      <c r="R6" s="105">
        <v>20667</v>
      </c>
      <c r="S6" s="103">
        <v>200</v>
      </c>
      <c r="T6" s="46">
        <v>11140</v>
      </c>
      <c r="U6" s="46">
        <v>128</v>
      </c>
      <c r="V6" s="46">
        <v>9527</v>
      </c>
      <c r="W6" s="46">
        <v>72</v>
      </c>
      <c r="X6" s="46">
        <v>20667</v>
      </c>
      <c r="Y6" s="46">
        <v>200</v>
      </c>
      <c r="Z6" s="48">
        <v>12507</v>
      </c>
      <c r="AA6" s="48">
        <v>149</v>
      </c>
      <c r="AB6" s="48">
        <v>10327</v>
      </c>
      <c r="AC6" s="48">
        <v>76</v>
      </c>
      <c r="AD6" s="48">
        <v>22834</v>
      </c>
      <c r="AE6" s="48">
        <v>225</v>
      </c>
      <c r="AF6" s="24">
        <v>13634</v>
      </c>
      <c r="AG6" s="24">
        <v>182</v>
      </c>
      <c r="AH6" s="24">
        <v>10466</v>
      </c>
      <c r="AI6" s="24">
        <v>79</v>
      </c>
      <c r="AJ6" s="24">
        <v>24100</v>
      </c>
      <c r="AK6" s="24">
        <v>261</v>
      </c>
    </row>
    <row r="7" spans="1:39" ht="17" x14ac:dyDescent="0.2">
      <c r="A7" s="22" t="s">
        <v>84</v>
      </c>
      <c r="B7" s="39">
        <v>1017177</v>
      </c>
      <c r="C7" s="40">
        <v>14</v>
      </c>
      <c r="D7" s="41">
        <v>741478</v>
      </c>
      <c r="E7" s="42">
        <v>6</v>
      </c>
      <c r="F7" s="43">
        <v>1758655</v>
      </c>
      <c r="G7" s="44">
        <v>20</v>
      </c>
      <c r="H7" s="59">
        <v>806385</v>
      </c>
      <c r="I7" s="93">
        <v>26</v>
      </c>
      <c r="J7" s="94">
        <v>682359</v>
      </c>
      <c r="K7" s="95">
        <v>27</v>
      </c>
      <c r="L7" s="96">
        <v>1488744</v>
      </c>
      <c r="M7" s="23">
        <v>53</v>
      </c>
      <c r="N7" s="104">
        <v>568546</v>
      </c>
      <c r="O7" s="103">
        <v>12</v>
      </c>
      <c r="P7" s="103">
        <v>504594</v>
      </c>
      <c r="Q7" s="104">
        <v>5</v>
      </c>
      <c r="R7" s="105">
        <v>1073140</v>
      </c>
      <c r="S7" s="103">
        <v>17</v>
      </c>
      <c r="T7" s="46">
        <v>567743</v>
      </c>
      <c r="U7" s="46">
        <v>12</v>
      </c>
      <c r="V7" s="46">
        <v>504429</v>
      </c>
      <c r="W7" s="46">
        <v>5</v>
      </c>
      <c r="X7" s="46">
        <v>1072172</v>
      </c>
      <c r="Y7" s="46">
        <v>17</v>
      </c>
      <c r="Z7" s="48">
        <v>518052</v>
      </c>
      <c r="AA7" s="48">
        <v>19</v>
      </c>
      <c r="AB7" s="48">
        <v>470441</v>
      </c>
      <c r="AC7" s="48">
        <v>17</v>
      </c>
      <c r="AD7" s="48">
        <v>988493</v>
      </c>
      <c r="AE7" s="48">
        <v>36</v>
      </c>
      <c r="AF7" s="24">
        <v>479878</v>
      </c>
      <c r="AG7" s="24">
        <v>0</v>
      </c>
      <c r="AH7" s="24">
        <v>496303</v>
      </c>
      <c r="AI7" s="24">
        <v>2</v>
      </c>
      <c r="AJ7" s="24">
        <v>976181</v>
      </c>
      <c r="AK7" s="24">
        <v>2</v>
      </c>
    </row>
    <row r="8" spans="1:39" ht="15.75" customHeight="1" x14ac:dyDescent="0.2">
      <c r="A8" s="22" t="s">
        <v>85</v>
      </c>
      <c r="B8" s="39">
        <v>150161</v>
      </c>
      <c r="C8" s="40">
        <v>22</v>
      </c>
      <c r="D8" s="41">
        <v>137610</v>
      </c>
      <c r="E8" s="42">
        <v>8</v>
      </c>
      <c r="F8" s="43">
        <v>287771</v>
      </c>
      <c r="G8" s="44">
        <v>30</v>
      </c>
      <c r="H8" s="59">
        <v>189584</v>
      </c>
      <c r="I8" s="93">
        <v>31</v>
      </c>
      <c r="J8" s="94">
        <v>167870</v>
      </c>
      <c r="K8" s="95">
        <v>22</v>
      </c>
      <c r="L8" s="96">
        <v>357454</v>
      </c>
      <c r="M8" s="23">
        <v>53</v>
      </c>
      <c r="N8" s="103">
        <v>233273</v>
      </c>
      <c r="O8" s="103">
        <v>15</v>
      </c>
      <c r="P8" s="103">
        <v>218996</v>
      </c>
      <c r="Q8" s="104">
        <v>4</v>
      </c>
      <c r="R8" s="105">
        <v>452269</v>
      </c>
      <c r="S8" s="103">
        <v>19</v>
      </c>
      <c r="T8" s="46">
        <v>228273</v>
      </c>
      <c r="U8" s="46">
        <v>15</v>
      </c>
      <c r="V8" s="46">
        <v>212996</v>
      </c>
      <c r="W8" s="46">
        <v>4</v>
      </c>
      <c r="X8" s="46">
        <v>441269</v>
      </c>
      <c r="Y8" s="46">
        <v>19</v>
      </c>
      <c r="Z8" s="48">
        <v>258205</v>
      </c>
      <c r="AA8" s="48">
        <v>8</v>
      </c>
      <c r="AB8" s="48">
        <v>233029</v>
      </c>
      <c r="AC8" s="48">
        <v>5</v>
      </c>
      <c r="AD8" s="48">
        <v>491234</v>
      </c>
      <c r="AE8" s="48">
        <v>13</v>
      </c>
      <c r="AF8" s="24">
        <v>234641</v>
      </c>
      <c r="AG8" s="24">
        <v>12</v>
      </c>
      <c r="AH8" s="24">
        <v>224187</v>
      </c>
      <c r="AI8" s="24">
        <v>3</v>
      </c>
      <c r="AJ8" s="24">
        <v>458828</v>
      </c>
      <c r="AK8" s="24">
        <v>15</v>
      </c>
    </row>
    <row r="9" spans="1:39" ht="17" x14ac:dyDescent="0.2">
      <c r="A9" s="22" t="s">
        <v>86</v>
      </c>
      <c r="B9" s="39">
        <v>30153</v>
      </c>
      <c r="C9" s="40">
        <v>0</v>
      </c>
      <c r="D9" s="41">
        <v>29437</v>
      </c>
      <c r="E9" s="42">
        <v>0</v>
      </c>
      <c r="F9" s="43">
        <v>59590</v>
      </c>
      <c r="G9" s="44">
        <v>0</v>
      </c>
      <c r="H9" s="59">
        <v>34047</v>
      </c>
      <c r="I9" s="93">
        <v>1</v>
      </c>
      <c r="J9" s="94">
        <v>33673</v>
      </c>
      <c r="K9" s="95">
        <v>0</v>
      </c>
      <c r="L9" s="96">
        <v>67720</v>
      </c>
      <c r="M9" s="23">
        <v>1</v>
      </c>
      <c r="N9" s="104">
        <v>29248</v>
      </c>
      <c r="O9" s="103">
        <v>4</v>
      </c>
      <c r="P9" s="103">
        <v>28390</v>
      </c>
      <c r="Q9" s="104">
        <v>0</v>
      </c>
      <c r="R9" s="105">
        <v>57638</v>
      </c>
      <c r="S9" s="103">
        <v>4</v>
      </c>
      <c r="T9" s="46">
        <v>31089</v>
      </c>
      <c r="U9" s="46">
        <v>4</v>
      </c>
      <c r="V9" s="46">
        <v>30211</v>
      </c>
      <c r="W9" s="46">
        <v>0</v>
      </c>
      <c r="X9" s="46">
        <v>61300</v>
      </c>
      <c r="Y9" s="46">
        <v>4</v>
      </c>
      <c r="Z9" s="48">
        <v>40378</v>
      </c>
      <c r="AA9" s="48">
        <v>22</v>
      </c>
      <c r="AB9" s="48">
        <v>38476</v>
      </c>
      <c r="AC9" s="48">
        <v>8</v>
      </c>
      <c r="AD9" s="48">
        <v>78854</v>
      </c>
      <c r="AE9" s="48">
        <v>30</v>
      </c>
      <c r="AF9" s="24">
        <v>44701</v>
      </c>
      <c r="AG9" s="24">
        <v>43</v>
      </c>
      <c r="AH9" s="24">
        <v>43863</v>
      </c>
      <c r="AI9" s="24">
        <v>10</v>
      </c>
      <c r="AJ9" s="24">
        <v>88564</v>
      </c>
      <c r="AK9" s="24">
        <v>53</v>
      </c>
    </row>
    <row r="10" spans="1:39" ht="17" x14ac:dyDescent="0.2">
      <c r="A10" s="22" t="s">
        <v>87</v>
      </c>
      <c r="B10" s="39">
        <v>540901</v>
      </c>
      <c r="C10" s="40">
        <v>32</v>
      </c>
      <c r="D10" s="41">
        <v>500141</v>
      </c>
      <c r="E10" s="42">
        <v>8</v>
      </c>
      <c r="F10" s="43">
        <v>1041042</v>
      </c>
      <c r="G10" s="44">
        <v>40</v>
      </c>
      <c r="H10" s="59">
        <v>639869</v>
      </c>
      <c r="I10" s="93">
        <v>6</v>
      </c>
      <c r="J10" s="94">
        <v>609482</v>
      </c>
      <c r="K10" s="95">
        <v>0</v>
      </c>
      <c r="L10" s="96">
        <v>1249351</v>
      </c>
      <c r="M10" s="23">
        <v>6</v>
      </c>
      <c r="N10" s="103">
        <v>942093</v>
      </c>
      <c r="O10" s="103">
        <v>15</v>
      </c>
      <c r="P10" s="103">
        <v>899852</v>
      </c>
      <c r="Q10" s="104">
        <v>1</v>
      </c>
      <c r="R10" s="105">
        <v>1841945</v>
      </c>
      <c r="S10" s="103">
        <v>16</v>
      </c>
      <c r="T10" s="46">
        <v>940723</v>
      </c>
      <c r="U10" s="46">
        <v>15</v>
      </c>
      <c r="V10" s="46">
        <v>898309</v>
      </c>
      <c r="W10" s="46">
        <v>1</v>
      </c>
      <c r="X10" s="46">
        <v>1839032</v>
      </c>
      <c r="Y10" s="46">
        <v>16</v>
      </c>
      <c r="Z10" s="48">
        <v>1011360</v>
      </c>
      <c r="AA10" s="48">
        <v>0</v>
      </c>
      <c r="AB10" s="48">
        <v>953407</v>
      </c>
      <c r="AC10" s="48">
        <v>0</v>
      </c>
      <c r="AD10" s="48">
        <v>1964767</v>
      </c>
      <c r="AE10" s="48">
        <v>0</v>
      </c>
      <c r="AF10" s="24">
        <v>1135901</v>
      </c>
      <c r="AG10" s="24">
        <v>3</v>
      </c>
      <c r="AH10" s="24">
        <v>1074755</v>
      </c>
      <c r="AI10" s="24">
        <v>0</v>
      </c>
      <c r="AJ10" s="24">
        <v>2210656</v>
      </c>
      <c r="AK10" s="24">
        <v>3</v>
      </c>
    </row>
    <row r="11" spans="1:39" ht="17" x14ac:dyDescent="0.2">
      <c r="A11" s="22" t="s">
        <v>88</v>
      </c>
      <c r="B11" s="39">
        <v>498485</v>
      </c>
      <c r="C11" s="40">
        <v>26</v>
      </c>
      <c r="D11" s="41">
        <v>504969</v>
      </c>
      <c r="E11" s="42">
        <v>9</v>
      </c>
      <c r="F11" s="43">
        <v>1003454</v>
      </c>
      <c r="G11" s="44">
        <v>35</v>
      </c>
      <c r="H11" s="59">
        <v>549342</v>
      </c>
      <c r="I11" s="93">
        <v>7</v>
      </c>
      <c r="J11" s="94">
        <v>574028</v>
      </c>
      <c r="K11" s="95">
        <v>11</v>
      </c>
      <c r="L11" s="96">
        <v>1123370</v>
      </c>
      <c r="M11" s="23">
        <v>18</v>
      </c>
      <c r="N11" s="104">
        <v>576335</v>
      </c>
      <c r="O11" s="103">
        <v>21</v>
      </c>
      <c r="P11" s="103">
        <v>586116</v>
      </c>
      <c r="Q11" s="104">
        <v>14</v>
      </c>
      <c r="R11" s="105">
        <v>1162451</v>
      </c>
      <c r="S11" s="103">
        <v>35</v>
      </c>
      <c r="T11" s="46">
        <v>576335</v>
      </c>
      <c r="U11" s="46">
        <v>21</v>
      </c>
      <c r="V11" s="46">
        <v>586116</v>
      </c>
      <c r="W11" s="46">
        <v>13</v>
      </c>
      <c r="X11" s="46">
        <v>1162451</v>
      </c>
      <c r="Y11" s="46">
        <v>34</v>
      </c>
      <c r="Z11" s="48">
        <v>512584</v>
      </c>
      <c r="AA11" s="48">
        <v>19</v>
      </c>
      <c r="AB11" s="48">
        <v>512962</v>
      </c>
      <c r="AC11" s="48">
        <v>8</v>
      </c>
      <c r="AD11" s="48">
        <v>1025546</v>
      </c>
      <c r="AE11" s="48">
        <v>27</v>
      </c>
      <c r="AF11" s="24">
        <v>535459</v>
      </c>
      <c r="AG11" s="24">
        <v>28</v>
      </c>
      <c r="AH11" s="24">
        <v>523757</v>
      </c>
      <c r="AI11" s="24">
        <v>10</v>
      </c>
      <c r="AJ11" s="24">
        <v>1059216</v>
      </c>
      <c r="AK11" s="24">
        <v>38</v>
      </c>
    </row>
    <row r="12" spans="1:39" ht="15.75" customHeight="1" x14ac:dyDescent="0.2">
      <c r="A12" s="22" t="s">
        <v>89</v>
      </c>
      <c r="B12" s="39">
        <v>782703</v>
      </c>
      <c r="C12" s="40">
        <v>113</v>
      </c>
      <c r="D12" s="41">
        <v>849076</v>
      </c>
      <c r="E12" s="42">
        <v>51</v>
      </c>
      <c r="F12" s="43">
        <v>1631779</v>
      </c>
      <c r="G12" s="44">
        <v>164</v>
      </c>
      <c r="H12" s="59">
        <v>752002</v>
      </c>
      <c r="I12" s="93">
        <v>157</v>
      </c>
      <c r="J12" s="94">
        <v>758913</v>
      </c>
      <c r="K12" s="95">
        <v>71</v>
      </c>
      <c r="L12" s="96">
        <v>1510915</v>
      </c>
      <c r="M12" s="23">
        <v>228</v>
      </c>
      <c r="N12" s="103">
        <v>801451</v>
      </c>
      <c r="O12" s="103">
        <v>105</v>
      </c>
      <c r="P12" s="103">
        <v>847572</v>
      </c>
      <c r="Q12" s="104">
        <v>61</v>
      </c>
      <c r="R12" s="105">
        <v>1649023</v>
      </c>
      <c r="S12" s="103">
        <v>166</v>
      </c>
      <c r="T12" s="46">
        <v>801451</v>
      </c>
      <c r="U12" s="46">
        <v>105</v>
      </c>
      <c r="V12" s="46">
        <v>847572</v>
      </c>
      <c r="W12" s="46">
        <v>61</v>
      </c>
      <c r="X12" s="46">
        <v>1649023</v>
      </c>
      <c r="Y12" s="46">
        <v>166</v>
      </c>
      <c r="Z12" s="48">
        <v>743585</v>
      </c>
      <c r="AA12" s="48">
        <v>125</v>
      </c>
      <c r="AB12" s="48">
        <v>807628</v>
      </c>
      <c r="AC12" s="48">
        <v>57</v>
      </c>
      <c r="AD12" s="48">
        <v>1551213</v>
      </c>
      <c r="AE12" s="48">
        <v>182</v>
      </c>
      <c r="AF12" s="24">
        <v>752328</v>
      </c>
      <c r="AG12" s="24">
        <v>97</v>
      </c>
      <c r="AH12" s="24">
        <v>842624</v>
      </c>
      <c r="AI12" s="24">
        <v>48</v>
      </c>
      <c r="AJ12" s="24">
        <v>1594952</v>
      </c>
      <c r="AK12" s="24">
        <v>145</v>
      </c>
    </row>
    <row r="13" spans="1:39" ht="17.25" customHeight="1" x14ac:dyDescent="0.2">
      <c r="A13" s="16" t="s">
        <v>56</v>
      </c>
      <c r="B13" s="39">
        <v>720628</v>
      </c>
      <c r="C13" s="39">
        <v>0</v>
      </c>
      <c r="D13" s="39">
        <v>622348</v>
      </c>
      <c r="E13" s="41">
        <v>0</v>
      </c>
      <c r="F13" s="43">
        <v>1342976</v>
      </c>
      <c r="G13" s="41">
        <v>0</v>
      </c>
      <c r="H13" s="94">
        <v>675325</v>
      </c>
      <c r="I13" s="94">
        <v>0</v>
      </c>
      <c r="J13" s="94">
        <v>594470</v>
      </c>
      <c r="K13" s="94">
        <v>0</v>
      </c>
      <c r="L13" s="94">
        <v>1269795</v>
      </c>
      <c r="M13" s="94">
        <v>0</v>
      </c>
      <c r="N13" s="104">
        <f>147336+254890</f>
        <v>402226</v>
      </c>
      <c r="O13" s="103">
        <v>1</v>
      </c>
      <c r="P13" s="103">
        <f>128189+232761</f>
        <v>360950</v>
      </c>
      <c r="Q13" s="104">
        <v>2</v>
      </c>
      <c r="R13" s="105">
        <v>275525</v>
      </c>
      <c r="S13" s="103">
        <v>3</v>
      </c>
      <c r="T13" s="52">
        <v>402226</v>
      </c>
      <c r="U13" s="52">
        <v>1</v>
      </c>
      <c r="V13" s="52">
        <v>360950</v>
      </c>
      <c r="W13" s="52">
        <v>2</v>
      </c>
      <c r="X13" s="52">
        <v>763176</v>
      </c>
      <c r="Y13" s="52">
        <v>3</v>
      </c>
      <c r="Z13" s="45">
        <v>518171</v>
      </c>
      <c r="AA13" s="45">
        <v>1</v>
      </c>
      <c r="AB13" s="45">
        <v>469735</v>
      </c>
      <c r="AC13" s="45">
        <v>3</v>
      </c>
      <c r="AD13" s="45">
        <v>987906</v>
      </c>
      <c r="AE13" s="45">
        <v>4</v>
      </c>
      <c r="AF13" s="57">
        <v>474236</v>
      </c>
      <c r="AG13" s="57">
        <v>0</v>
      </c>
      <c r="AH13" s="57">
        <v>433521</v>
      </c>
      <c r="AI13" s="57">
        <v>0</v>
      </c>
      <c r="AJ13" s="57">
        <v>907757</v>
      </c>
      <c r="AK13" s="57">
        <v>0</v>
      </c>
      <c r="AL13" s="41"/>
      <c r="AM13" s="41"/>
    </row>
    <row r="14" spans="1:39" ht="17" x14ac:dyDescent="0.2">
      <c r="A14" s="22" t="s">
        <v>90</v>
      </c>
      <c r="B14" s="39">
        <v>143702</v>
      </c>
      <c r="C14" s="40">
        <v>70</v>
      </c>
      <c r="D14" s="41">
        <v>94504</v>
      </c>
      <c r="E14" s="42">
        <v>43</v>
      </c>
      <c r="F14" s="43">
        <v>238206</v>
      </c>
      <c r="G14" s="44">
        <v>113</v>
      </c>
      <c r="H14" s="59">
        <v>138276</v>
      </c>
      <c r="I14" s="93">
        <v>93</v>
      </c>
      <c r="J14" s="94">
        <v>83346</v>
      </c>
      <c r="K14" s="95">
        <v>47</v>
      </c>
      <c r="L14" s="96">
        <v>221622</v>
      </c>
      <c r="M14" s="23">
        <v>140</v>
      </c>
      <c r="N14" s="104">
        <v>143752</v>
      </c>
      <c r="O14" s="103">
        <v>0</v>
      </c>
      <c r="P14" s="103">
        <v>127740</v>
      </c>
      <c r="Q14" s="104">
        <v>0</v>
      </c>
      <c r="R14" s="105">
        <v>271492</v>
      </c>
      <c r="S14" s="103">
        <v>0</v>
      </c>
      <c r="T14" s="46">
        <v>147089</v>
      </c>
      <c r="U14" s="46">
        <v>0</v>
      </c>
      <c r="V14" s="46">
        <v>130386</v>
      </c>
      <c r="W14" s="46">
        <v>0</v>
      </c>
      <c r="X14" s="46">
        <v>277475</v>
      </c>
      <c r="Y14" s="46">
        <v>0</v>
      </c>
      <c r="Z14" s="48">
        <v>181142</v>
      </c>
      <c r="AA14" s="48">
        <v>0</v>
      </c>
      <c r="AB14" s="48">
        <v>157012</v>
      </c>
      <c r="AC14" s="48">
        <v>0</v>
      </c>
      <c r="AD14" s="48">
        <v>338154</v>
      </c>
      <c r="AE14" s="48">
        <v>0</v>
      </c>
      <c r="AF14" s="24">
        <v>143865</v>
      </c>
      <c r="AG14" s="24">
        <v>9</v>
      </c>
      <c r="AH14" s="24">
        <v>117562</v>
      </c>
      <c r="AI14" s="24">
        <v>1</v>
      </c>
      <c r="AJ14" s="24">
        <v>261427</v>
      </c>
      <c r="AK14" s="24">
        <v>10</v>
      </c>
    </row>
    <row r="15" spans="1:39" ht="17" x14ac:dyDescent="0.2">
      <c r="A15" s="22" t="s">
        <v>91</v>
      </c>
      <c r="B15" s="39">
        <v>811229</v>
      </c>
      <c r="C15" s="40">
        <v>171</v>
      </c>
      <c r="D15" s="41">
        <v>766125</v>
      </c>
      <c r="E15" s="42">
        <v>85</v>
      </c>
      <c r="F15" s="43">
        <v>1577354</v>
      </c>
      <c r="G15" s="44">
        <v>256</v>
      </c>
      <c r="H15" s="59">
        <v>1145604</v>
      </c>
      <c r="I15" s="93">
        <v>27</v>
      </c>
      <c r="J15" s="94">
        <v>1109445</v>
      </c>
      <c r="K15" s="95">
        <v>16</v>
      </c>
      <c r="L15" s="96">
        <v>2255049</v>
      </c>
      <c r="M15" s="23">
        <v>43</v>
      </c>
      <c r="N15" s="104">
        <v>1081104</v>
      </c>
      <c r="O15" s="103">
        <v>63</v>
      </c>
      <c r="P15" s="103">
        <v>991317</v>
      </c>
      <c r="Q15" s="104">
        <v>36</v>
      </c>
      <c r="R15" s="105">
        <v>2072421</v>
      </c>
      <c r="S15" s="103">
        <v>99</v>
      </c>
      <c r="T15" s="46">
        <v>1081104</v>
      </c>
      <c r="U15" s="46">
        <v>63</v>
      </c>
      <c r="V15" s="46">
        <v>991317</v>
      </c>
      <c r="W15" s="46">
        <v>36</v>
      </c>
      <c r="X15" s="46">
        <v>2072421</v>
      </c>
      <c r="Y15" s="46">
        <v>99</v>
      </c>
      <c r="Z15" s="48">
        <v>1138647</v>
      </c>
      <c r="AA15" s="48">
        <v>52</v>
      </c>
      <c r="AB15" s="48">
        <v>1106474</v>
      </c>
      <c r="AC15" s="48">
        <v>21</v>
      </c>
      <c r="AD15" s="48">
        <v>2245121</v>
      </c>
      <c r="AE15" s="48">
        <v>73</v>
      </c>
      <c r="AF15" s="24">
        <v>1226672</v>
      </c>
      <c r="AG15" s="24">
        <v>67</v>
      </c>
      <c r="AH15" s="24">
        <v>1196606</v>
      </c>
      <c r="AI15" s="24">
        <v>42</v>
      </c>
      <c r="AJ15" s="24">
        <v>2423278</v>
      </c>
      <c r="AK15" s="24">
        <v>109</v>
      </c>
    </row>
    <row r="16" spans="1:39" ht="17" x14ac:dyDescent="0.2">
      <c r="A16" s="22" t="s">
        <v>92</v>
      </c>
      <c r="B16" s="39">
        <v>3040949</v>
      </c>
      <c r="C16" s="40">
        <v>47</v>
      </c>
      <c r="D16" s="41">
        <v>3192442</v>
      </c>
      <c r="E16" s="42">
        <v>15</v>
      </c>
      <c r="F16" s="43">
        <v>6233391</v>
      </c>
      <c r="G16" s="44">
        <v>62</v>
      </c>
      <c r="H16" s="59">
        <v>2899076</v>
      </c>
      <c r="I16" s="93">
        <v>19</v>
      </c>
      <c r="J16" s="94">
        <v>3227909</v>
      </c>
      <c r="K16" s="95">
        <v>8</v>
      </c>
      <c r="L16" s="96">
        <v>6126985</v>
      </c>
      <c r="M16" s="23">
        <v>27</v>
      </c>
      <c r="N16" s="104">
        <v>2621831</v>
      </c>
      <c r="O16" s="103">
        <v>8</v>
      </c>
      <c r="P16" s="103">
        <v>2979144</v>
      </c>
      <c r="Q16" s="104">
        <v>6</v>
      </c>
      <c r="R16" s="105">
        <v>5600975</v>
      </c>
      <c r="S16" s="103">
        <v>14</v>
      </c>
      <c r="T16" s="46">
        <v>2621831</v>
      </c>
      <c r="U16" s="46">
        <v>8</v>
      </c>
      <c r="V16" s="46">
        <v>2979144</v>
      </c>
      <c r="W16" s="46">
        <v>6</v>
      </c>
      <c r="X16" s="46">
        <v>5600975</v>
      </c>
      <c r="Y16" s="46">
        <v>14</v>
      </c>
      <c r="Z16" s="48">
        <v>2846072</v>
      </c>
      <c r="AA16" s="48">
        <v>7</v>
      </c>
      <c r="AB16" s="48">
        <v>3041295</v>
      </c>
      <c r="AC16" s="48">
        <v>6</v>
      </c>
      <c r="AD16" s="48">
        <v>5887367</v>
      </c>
      <c r="AE16" s="48">
        <v>13</v>
      </c>
      <c r="AF16" s="24">
        <v>2859654</v>
      </c>
      <c r="AG16" s="24">
        <v>27</v>
      </c>
      <c r="AH16" s="24">
        <v>2998166</v>
      </c>
      <c r="AI16" s="24">
        <v>8</v>
      </c>
      <c r="AJ16" s="24">
        <v>5857820</v>
      </c>
      <c r="AK16" s="24">
        <v>35</v>
      </c>
    </row>
    <row r="17" spans="1:37" ht="15.75" customHeight="1" x14ac:dyDescent="0.2">
      <c r="A17" s="22" t="s">
        <v>93</v>
      </c>
      <c r="B17" s="39">
        <v>683951</v>
      </c>
      <c r="C17" s="40">
        <v>113</v>
      </c>
      <c r="D17" s="41">
        <v>592564</v>
      </c>
      <c r="E17" s="42">
        <v>100</v>
      </c>
      <c r="F17" s="43">
        <v>1276515</v>
      </c>
      <c r="G17" s="44">
        <v>213</v>
      </c>
      <c r="H17" s="59">
        <v>809435</v>
      </c>
      <c r="I17" s="93">
        <v>98</v>
      </c>
      <c r="J17" s="94">
        <v>707541</v>
      </c>
      <c r="K17" s="95">
        <v>97</v>
      </c>
      <c r="L17" s="96">
        <v>1516976</v>
      </c>
      <c r="M17" s="23">
        <v>195</v>
      </c>
      <c r="N17" s="103">
        <v>901019</v>
      </c>
      <c r="O17" s="103">
        <v>110</v>
      </c>
      <c r="P17" s="103">
        <v>767763</v>
      </c>
      <c r="Q17" s="104">
        <v>75</v>
      </c>
      <c r="R17" s="105">
        <v>1668782</v>
      </c>
      <c r="S17" s="103">
        <v>185</v>
      </c>
      <c r="T17" s="46">
        <v>940708</v>
      </c>
      <c r="U17" s="46">
        <v>110</v>
      </c>
      <c r="V17" s="46">
        <v>841967</v>
      </c>
      <c r="W17" s="46">
        <v>75</v>
      </c>
      <c r="X17" s="46">
        <v>1782675</v>
      </c>
      <c r="Y17" s="46">
        <v>185</v>
      </c>
      <c r="Z17" s="48">
        <v>921258</v>
      </c>
      <c r="AA17" s="48">
        <v>70</v>
      </c>
      <c r="AB17" s="48">
        <v>814207</v>
      </c>
      <c r="AC17" s="48">
        <v>39</v>
      </c>
      <c r="AD17" s="48">
        <v>1735465</v>
      </c>
      <c r="AE17" s="48">
        <v>109</v>
      </c>
      <c r="AF17" s="24">
        <v>610959</v>
      </c>
      <c r="AG17" s="24">
        <v>61</v>
      </c>
      <c r="AH17" s="24">
        <v>554542</v>
      </c>
      <c r="AI17" s="24">
        <v>26</v>
      </c>
      <c r="AJ17" s="24">
        <v>1165501</v>
      </c>
      <c r="AK17" s="24">
        <v>87</v>
      </c>
    </row>
    <row r="18" spans="1:37" ht="15.75" customHeight="1" x14ac:dyDescent="0.2">
      <c r="A18" s="22" t="s">
        <v>94</v>
      </c>
      <c r="B18" s="39">
        <v>476444</v>
      </c>
      <c r="C18" s="40">
        <v>1</v>
      </c>
      <c r="D18" s="41">
        <v>420505</v>
      </c>
      <c r="E18" s="42">
        <v>0</v>
      </c>
      <c r="F18" s="43">
        <v>896949</v>
      </c>
      <c r="G18" s="44">
        <v>1</v>
      </c>
      <c r="H18" s="59">
        <v>579342</v>
      </c>
      <c r="I18" s="93">
        <v>0</v>
      </c>
      <c r="J18" s="94">
        <v>537210</v>
      </c>
      <c r="K18" s="95">
        <v>1</v>
      </c>
      <c r="L18" s="96">
        <v>1116552</v>
      </c>
      <c r="M18" s="23">
        <v>1</v>
      </c>
      <c r="N18" s="104">
        <v>1069574</v>
      </c>
      <c r="O18" s="103">
        <v>13</v>
      </c>
      <c r="P18" s="103">
        <v>890126</v>
      </c>
      <c r="Q18" s="104">
        <v>7</v>
      </c>
      <c r="R18" s="105">
        <v>1959700</v>
      </c>
      <c r="S18" s="103">
        <v>20</v>
      </c>
      <c r="T18" s="46">
        <v>1073240</v>
      </c>
      <c r="U18" s="46">
        <v>13</v>
      </c>
      <c r="V18" s="46">
        <v>894192</v>
      </c>
      <c r="W18" s="46">
        <v>7</v>
      </c>
      <c r="X18" s="46">
        <v>1967432</v>
      </c>
      <c r="Y18" s="46">
        <v>20</v>
      </c>
      <c r="Z18" s="48">
        <v>987906</v>
      </c>
      <c r="AA18" s="48">
        <v>2</v>
      </c>
      <c r="AB18" s="48">
        <v>859394</v>
      </c>
      <c r="AC18" s="48">
        <v>2</v>
      </c>
      <c r="AD18" s="48">
        <v>1847300</v>
      </c>
      <c r="AE18" s="48">
        <v>4</v>
      </c>
      <c r="AF18" s="24">
        <v>957904</v>
      </c>
      <c r="AG18" s="24">
        <v>6</v>
      </c>
      <c r="AH18" s="24">
        <v>778676</v>
      </c>
      <c r="AI18" s="24">
        <v>4</v>
      </c>
      <c r="AJ18" s="24">
        <v>1736580</v>
      </c>
      <c r="AK18" s="24">
        <v>10</v>
      </c>
    </row>
    <row r="19" spans="1:37" ht="17" x14ac:dyDescent="0.2">
      <c r="A19" s="22" t="s">
        <v>95</v>
      </c>
      <c r="B19" s="39">
        <v>15592</v>
      </c>
      <c r="C19" s="40">
        <v>24</v>
      </c>
      <c r="D19" s="41">
        <v>15876</v>
      </c>
      <c r="E19" s="42">
        <v>12</v>
      </c>
      <c r="F19" s="43">
        <v>31468</v>
      </c>
      <c r="G19" s="44">
        <v>36</v>
      </c>
      <c r="H19" s="59">
        <v>16631</v>
      </c>
      <c r="I19" s="93">
        <v>16</v>
      </c>
      <c r="J19" s="94">
        <v>16839</v>
      </c>
      <c r="K19" s="95">
        <v>8</v>
      </c>
      <c r="L19" s="96">
        <v>33470</v>
      </c>
      <c r="M19" s="23">
        <v>24</v>
      </c>
      <c r="N19" s="103">
        <v>23313</v>
      </c>
      <c r="O19" s="103">
        <v>14</v>
      </c>
      <c r="P19" s="103">
        <v>22959</v>
      </c>
      <c r="Q19" s="104">
        <v>7</v>
      </c>
      <c r="R19" s="105">
        <v>46272</v>
      </c>
      <c r="S19" s="103">
        <v>21</v>
      </c>
      <c r="T19" s="46">
        <v>23313</v>
      </c>
      <c r="U19" s="46">
        <v>14</v>
      </c>
      <c r="V19" s="46">
        <v>22959</v>
      </c>
      <c r="W19" s="46">
        <v>7</v>
      </c>
      <c r="X19" s="46">
        <v>46272</v>
      </c>
      <c r="Y19" s="46">
        <v>21</v>
      </c>
      <c r="Z19" s="48">
        <v>25626</v>
      </c>
      <c r="AA19" s="48">
        <v>14</v>
      </c>
      <c r="AB19" s="48">
        <v>25579</v>
      </c>
      <c r="AC19" s="48">
        <v>9</v>
      </c>
      <c r="AD19" s="48">
        <v>51205</v>
      </c>
      <c r="AE19" s="48">
        <v>23</v>
      </c>
      <c r="AF19" s="24">
        <v>26818</v>
      </c>
      <c r="AG19" s="24">
        <v>18</v>
      </c>
      <c r="AH19" s="24">
        <v>27290</v>
      </c>
      <c r="AI19" s="24">
        <v>10</v>
      </c>
      <c r="AJ19" s="24">
        <v>54108</v>
      </c>
      <c r="AK19" s="24">
        <v>28</v>
      </c>
    </row>
    <row r="20" spans="1:37" ht="15.75" customHeight="1" x14ac:dyDescent="0.2">
      <c r="A20" s="22" t="s">
        <v>96</v>
      </c>
      <c r="B20" s="39">
        <v>153333</v>
      </c>
      <c r="C20" s="40">
        <v>1</v>
      </c>
      <c r="D20" s="41">
        <v>175686</v>
      </c>
      <c r="E20" s="42">
        <v>1</v>
      </c>
      <c r="F20" s="43">
        <v>329019</v>
      </c>
      <c r="G20" s="44">
        <v>2</v>
      </c>
      <c r="H20" s="59">
        <v>153131</v>
      </c>
      <c r="I20" s="93">
        <v>2</v>
      </c>
      <c r="J20" s="94">
        <v>189150</v>
      </c>
      <c r="K20" s="95">
        <v>1</v>
      </c>
      <c r="L20" s="96">
        <v>342281</v>
      </c>
      <c r="M20" s="23">
        <v>3</v>
      </c>
      <c r="N20" s="104">
        <v>184854</v>
      </c>
      <c r="O20" s="103">
        <v>2</v>
      </c>
      <c r="P20" s="103">
        <v>245265</v>
      </c>
      <c r="Q20" s="104">
        <v>0</v>
      </c>
      <c r="R20" s="105">
        <v>430119</v>
      </c>
      <c r="S20" s="103">
        <v>2</v>
      </c>
      <c r="T20" s="46">
        <v>190484</v>
      </c>
      <c r="U20" s="46">
        <v>2</v>
      </c>
      <c r="V20" s="46">
        <v>253280</v>
      </c>
      <c r="W20" s="46">
        <v>0</v>
      </c>
      <c r="X20" s="46">
        <v>443764</v>
      </c>
      <c r="Y20" s="46">
        <v>2</v>
      </c>
      <c r="Z20" s="48">
        <v>160152</v>
      </c>
      <c r="AA20" s="48">
        <v>2</v>
      </c>
      <c r="AB20" s="48">
        <v>215575</v>
      </c>
      <c r="AC20" s="48">
        <v>6</v>
      </c>
      <c r="AD20" s="48">
        <v>375727</v>
      </c>
      <c r="AE20" s="48">
        <v>8</v>
      </c>
      <c r="AF20" s="24">
        <v>152917</v>
      </c>
      <c r="AG20" s="24">
        <v>6</v>
      </c>
      <c r="AH20" s="24">
        <v>199526</v>
      </c>
      <c r="AI20" s="24">
        <v>0</v>
      </c>
      <c r="AJ20" s="24">
        <v>352443</v>
      </c>
      <c r="AK20" s="24">
        <v>6</v>
      </c>
    </row>
    <row r="21" spans="1:37" ht="17" x14ac:dyDescent="0.2">
      <c r="A21" s="22" t="s">
        <v>97</v>
      </c>
      <c r="B21" s="39">
        <v>16379</v>
      </c>
      <c r="C21" s="40">
        <v>13</v>
      </c>
      <c r="D21" s="41">
        <v>17428</v>
      </c>
      <c r="E21" s="42">
        <v>10</v>
      </c>
      <c r="F21" s="43">
        <v>33807</v>
      </c>
      <c r="G21" s="44">
        <v>23</v>
      </c>
      <c r="H21" s="59">
        <v>14074</v>
      </c>
      <c r="I21" s="93">
        <v>31</v>
      </c>
      <c r="J21" s="94">
        <v>14716</v>
      </c>
      <c r="K21" s="95">
        <v>12</v>
      </c>
      <c r="L21" s="96">
        <v>28790</v>
      </c>
      <c r="M21" s="23">
        <v>43</v>
      </c>
      <c r="N21" s="104">
        <v>20075</v>
      </c>
      <c r="O21" s="103">
        <v>31</v>
      </c>
      <c r="P21" s="103">
        <v>20271</v>
      </c>
      <c r="Q21" s="104">
        <v>21</v>
      </c>
      <c r="R21" s="105">
        <v>40346</v>
      </c>
      <c r="S21" s="103">
        <v>52</v>
      </c>
      <c r="T21" s="46">
        <v>22568</v>
      </c>
      <c r="U21" s="46">
        <v>39</v>
      </c>
      <c r="V21" s="46">
        <v>23072</v>
      </c>
      <c r="W21" s="46">
        <v>29</v>
      </c>
      <c r="X21" s="46">
        <v>45640</v>
      </c>
      <c r="Y21" s="46">
        <v>68</v>
      </c>
      <c r="Z21" s="48">
        <v>14810</v>
      </c>
      <c r="AA21" s="48">
        <v>22</v>
      </c>
      <c r="AB21" s="48">
        <v>16139</v>
      </c>
      <c r="AC21" s="48">
        <v>14</v>
      </c>
      <c r="AD21" s="48">
        <v>30949</v>
      </c>
      <c r="AE21" s="48">
        <v>36</v>
      </c>
      <c r="AF21" s="24">
        <v>17105</v>
      </c>
      <c r="AG21" s="24">
        <v>32</v>
      </c>
      <c r="AH21" s="24">
        <v>18726</v>
      </c>
      <c r="AI21" s="24">
        <v>13</v>
      </c>
      <c r="AJ21" s="24">
        <v>35831</v>
      </c>
      <c r="AK21" s="24">
        <v>45</v>
      </c>
    </row>
    <row r="22" spans="1:37" ht="17" x14ac:dyDescent="0.2">
      <c r="A22" s="22" t="s">
        <v>98</v>
      </c>
      <c r="B22" s="39">
        <v>18301</v>
      </c>
      <c r="C22" s="40">
        <v>1</v>
      </c>
      <c r="D22" s="41">
        <v>19363</v>
      </c>
      <c r="E22" s="42">
        <v>2</v>
      </c>
      <c r="F22" s="43">
        <v>37664</v>
      </c>
      <c r="G22" s="44">
        <v>3</v>
      </c>
      <c r="H22" s="59">
        <v>18904</v>
      </c>
      <c r="I22" s="93">
        <v>0</v>
      </c>
      <c r="J22" s="94">
        <v>19164</v>
      </c>
      <c r="K22" s="95">
        <v>0</v>
      </c>
      <c r="L22" s="96">
        <v>38068</v>
      </c>
      <c r="M22" s="23">
        <v>0</v>
      </c>
      <c r="N22" s="104">
        <v>14504</v>
      </c>
      <c r="O22" s="103">
        <v>0</v>
      </c>
      <c r="P22" s="103">
        <v>15492</v>
      </c>
      <c r="Q22" s="104">
        <v>0</v>
      </c>
      <c r="R22" s="105">
        <v>29996</v>
      </c>
      <c r="S22" s="103">
        <v>0</v>
      </c>
      <c r="T22" s="46">
        <v>16835</v>
      </c>
      <c r="U22" s="46">
        <v>0</v>
      </c>
      <c r="V22" s="46">
        <v>17936</v>
      </c>
      <c r="W22" s="46">
        <v>0</v>
      </c>
      <c r="X22" s="46">
        <v>34771</v>
      </c>
      <c r="Y22" s="46">
        <v>0</v>
      </c>
      <c r="Z22" s="48">
        <v>16561</v>
      </c>
      <c r="AA22" s="48">
        <v>12</v>
      </c>
      <c r="AB22" s="48">
        <v>16632</v>
      </c>
      <c r="AC22" s="48">
        <v>11</v>
      </c>
      <c r="AD22" s="48">
        <v>33193</v>
      </c>
      <c r="AE22" s="48">
        <v>23</v>
      </c>
      <c r="AF22" s="24">
        <v>17615</v>
      </c>
      <c r="AG22" s="24">
        <v>3</v>
      </c>
      <c r="AH22" s="24">
        <v>18417</v>
      </c>
      <c r="AI22" s="24">
        <v>3</v>
      </c>
      <c r="AJ22" s="24">
        <v>36032</v>
      </c>
      <c r="AK22" s="24">
        <v>6</v>
      </c>
    </row>
    <row r="23" spans="1:37" ht="17" x14ac:dyDescent="0.2">
      <c r="A23" s="22" t="s">
        <v>99</v>
      </c>
      <c r="B23" s="39">
        <v>903831</v>
      </c>
      <c r="C23" s="40">
        <v>147</v>
      </c>
      <c r="D23" s="41">
        <v>695675</v>
      </c>
      <c r="E23" s="42">
        <v>88</v>
      </c>
      <c r="F23" s="43">
        <v>1599506</v>
      </c>
      <c r="G23" s="44">
        <v>235</v>
      </c>
      <c r="H23" s="59">
        <v>1169916</v>
      </c>
      <c r="I23" s="93">
        <v>73</v>
      </c>
      <c r="J23" s="94">
        <v>919044</v>
      </c>
      <c r="K23" s="95">
        <v>53</v>
      </c>
      <c r="L23" s="96">
        <v>2088960</v>
      </c>
      <c r="M23" s="23">
        <v>126</v>
      </c>
      <c r="N23" s="104">
        <v>1393588</v>
      </c>
      <c r="O23" s="103">
        <v>48</v>
      </c>
      <c r="P23" s="103">
        <v>1105240</v>
      </c>
      <c r="Q23" s="104">
        <v>40</v>
      </c>
      <c r="R23" s="105">
        <v>2498828</v>
      </c>
      <c r="S23" s="103">
        <v>88</v>
      </c>
      <c r="T23" s="46">
        <v>1404765</v>
      </c>
      <c r="U23" s="46">
        <v>52</v>
      </c>
      <c r="V23" s="46">
        <v>1107737</v>
      </c>
      <c r="W23" s="46">
        <v>43</v>
      </c>
      <c r="X23" s="46">
        <v>2512502</v>
      </c>
      <c r="Y23" s="46">
        <v>95</v>
      </c>
      <c r="Z23" s="48">
        <v>1309831</v>
      </c>
      <c r="AA23" s="48">
        <v>72</v>
      </c>
      <c r="AB23" s="48">
        <v>1034837</v>
      </c>
      <c r="AC23" s="48">
        <v>39</v>
      </c>
      <c r="AD23" s="48">
        <v>2344668</v>
      </c>
      <c r="AE23" s="48">
        <v>111</v>
      </c>
      <c r="AF23" s="24">
        <v>987507</v>
      </c>
      <c r="AG23" s="24">
        <v>37</v>
      </c>
      <c r="AH23" s="24">
        <v>805309</v>
      </c>
      <c r="AI23" s="24">
        <v>21</v>
      </c>
      <c r="AJ23" s="24">
        <v>1792816</v>
      </c>
      <c r="AK23" s="24">
        <v>58</v>
      </c>
    </row>
    <row r="24" spans="1:37" ht="17" x14ac:dyDescent="0.2">
      <c r="A24" s="22" t="s">
        <v>100</v>
      </c>
      <c r="B24" s="39">
        <v>348047</v>
      </c>
      <c r="C24" s="40">
        <v>5</v>
      </c>
      <c r="D24" s="41">
        <v>344571</v>
      </c>
      <c r="E24" s="42">
        <v>4</v>
      </c>
      <c r="F24" s="43">
        <v>692618</v>
      </c>
      <c r="G24" s="44">
        <v>9</v>
      </c>
      <c r="H24" s="59">
        <v>318440</v>
      </c>
      <c r="I24" s="93">
        <v>18</v>
      </c>
      <c r="J24" s="94">
        <v>320468</v>
      </c>
      <c r="K24" s="95">
        <v>17</v>
      </c>
      <c r="L24" s="96">
        <v>638908</v>
      </c>
      <c r="M24" s="23">
        <v>35</v>
      </c>
      <c r="N24" s="103">
        <v>326317</v>
      </c>
      <c r="O24" s="103">
        <v>14</v>
      </c>
      <c r="P24" s="103">
        <v>313314</v>
      </c>
      <c r="Q24" s="104">
        <v>10</v>
      </c>
      <c r="R24" s="105">
        <v>639631</v>
      </c>
      <c r="S24" s="103">
        <v>24</v>
      </c>
      <c r="T24" s="46">
        <v>326317</v>
      </c>
      <c r="U24" s="46">
        <v>14</v>
      </c>
      <c r="V24" s="46">
        <v>313314</v>
      </c>
      <c r="W24" s="46">
        <v>10</v>
      </c>
      <c r="X24" s="46">
        <v>639631</v>
      </c>
      <c r="Y24" s="46">
        <v>24</v>
      </c>
      <c r="Z24" s="48">
        <v>331095</v>
      </c>
      <c r="AA24" s="48">
        <v>16</v>
      </c>
      <c r="AB24" s="48">
        <v>317928</v>
      </c>
      <c r="AC24" s="48">
        <v>8</v>
      </c>
      <c r="AD24" s="48">
        <v>649023</v>
      </c>
      <c r="AE24" s="48">
        <v>24</v>
      </c>
      <c r="AF24" s="24">
        <v>280089</v>
      </c>
      <c r="AG24" s="24">
        <v>19</v>
      </c>
      <c r="AH24" s="24">
        <v>284400</v>
      </c>
      <c r="AI24" s="24">
        <v>5</v>
      </c>
      <c r="AJ24" s="24">
        <v>564489</v>
      </c>
      <c r="AK24" s="24">
        <v>24</v>
      </c>
    </row>
    <row r="25" spans="1:37" ht="17" x14ac:dyDescent="0.2">
      <c r="A25" s="22" t="s">
        <v>101</v>
      </c>
      <c r="B25" s="39">
        <v>1443285</v>
      </c>
      <c r="C25" s="40">
        <v>47</v>
      </c>
      <c r="D25" s="41">
        <v>1072687</v>
      </c>
      <c r="E25" s="42">
        <v>30</v>
      </c>
      <c r="F25" s="43">
        <v>2515972</v>
      </c>
      <c r="G25" s="44">
        <v>77</v>
      </c>
      <c r="H25" s="59">
        <v>1750739</v>
      </c>
      <c r="I25" s="93">
        <v>70</v>
      </c>
      <c r="J25" s="94">
        <v>1287844</v>
      </c>
      <c r="K25" s="95">
        <v>38</v>
      </c>
      <c r="L25" s="96">
        <v>3038583</v>
      </c>
      <c r="M25" s="23">
        <v>108</v>
      </c>
      <c r="N25" s="104">
        <v>2128165</v>
      </c>
      <c r="O25" s="103">
        <v>39</v>
      </c>
      <c r="P25" s="103">
        <v>1669649</v>
      </c>
      <c r="Q25" s="104">
        <v>24</v>
      </c>
      <c r="R25" s="105">
        <v>3797814</v>
      </c>
      <c r="S25" s="103">
        <v>63</v>
      </c>
      <c r="T25" s="46">
        <v>2124892</v>
      </c>
      <c r="U25" s="46">
        <v>39</v>
      </c>
      <c r="V25" s="46">
        <v>1668465</v>
      </c>
      <c r="W25" s="46">
        <v>24</v>
      </c>
      <c r="X25" s="46">
        <v>3793357</v>
      </c>
      <c r="Y25" s="46">
        <v>63</v>
      </c>
      <c r="Z25" s="48">
        <v>2510045</v>
      </c>
      <c r="AA25" s="48">
        <v>7</v>
      </c>
      <c r="AB25" s="48">
        <v>1969393</v>
      </c>
      <c r="AC25" s="48">
        <v>12</v>
      </c>
      <c r="AD25" s="48">
        <v>4479438</v>
      </c>
      <c r="AE25" s="48">
        <v>19</v>
      </c>
      <c r="AF25" s="24">
        <v>2680102</v>
      </c>
      <c r="AG25" s="24">
        <v>12</v>
      </c>
      <c r="AH25" s="24">
        <v>2077647</v>
      </c>
      <c r="AI25" s="24">
        <v>13</v>
      </c>
      <c r="AJ25" s="24">
        <v>4757749</v>
      </c>
      <c r="AK25" s="24">
        <v>25</v>
      </c>
    </row>
    <row r="26" spans="1:37" ht="17" x14ac:dyDescent="0.2">
      <c r="A26" s="22" t="s">
        <v>102</v>
      </c>
      <c r="B26" s="39">
        <v>44706</v>
      </c>
      <c r="C26" s="40">
        <v>7</v>
      </c>
      <c r="D26" s="41">
        <v>49020</v>
      </c>
      <c r="E26" s="42">
        <v>7</v>
      </c>
      <c r="F26" s="43">
        <v>93726</v>
      </c>
      <c r="G26" s="44">
        <v>14</v>
      </c>
      <c r="H26" s="59">
        <v>40170</v>
      </c>
      <c r="I26" s="93">
        <v>5</v>
      </c>
      <c r="J26" s="94">
        <v>43723</v>
      </c>
      <c r="K26" s="95">
        <v>2</v>
      </c>
      <c r="L26" s="96">
        <v>83893</v>
      </c>
      <c r="M26" s="23">
        <v>7</v>
      </c>
      <c r="N26" s="104">
        <v>54350</v>
      </c>
      <c r="O26" s="103">
        <v>11</v>
      </c>
      <c r="P26" s="103">
        <v>56694</v>
      </c>
      <c r="Q26" s="104">
        <v>25</v>
      </c>
      <c r="R26" s="105">
        <v>111044</v>
      </c>
      <c r="S26" s="103">
        <v>36</v>
      </c>
      <c r="T26" s="46">
        <v>53541</v>
      </c>
      <c r="U26" s="46">
        <v>12</v>
      </c>
      <c r="V26" s="46">
        <v>56000</v>
      </c>
      <c r="W26" s="46">
        <v>31</v>
      </c>
      <c r="X26" s="46">
        <v>109541</v>
      </c>
      <c r="Y26" s="46">
        <v>43</v>
      </c>
      <c r="Z26" s="48">
        <v>47987</v>
      </c>
      <c r="AA26" s="48">
        <v>3</v>
      </c>
      <c r="AB26" s="48">
        <v>51323</v>
      </c>
      <c r="AC26" s="48">
        <v>5</v>
      </c>
      <c r="AD26" s="48">
        <v>99310</v>
      </c>
      <c r="AE26" s="48">
        <v>8</v>
      </c>
      <c r="AF26" s="24">
        <v>46952</v>
      </c>
      <c r="AG26" s="24">
        <v>6</v>
      </c>
      <c r="AH26" s="24">
        <v>49306</v>
      </c>
      <c r="AI26" s="24">
        <v>12</v>
      </c>
      <c r="AJ26" s="24">
        <v>96258</v>
      </c>
      <c r="AK26" s="24">
        <v>18</v>
      </c>
    </row>
    <row r="27" spans="1:37" ht="15.75" customHeight="1" x14ac:dyDescent="0.2">
      <c r="A27" s="22" t="s">
        <v>103</v>
      </c>
      <c r="B27" s="39">
        <v>950641</v>
      </c>
      <c r="C27" s="40">
        <v>4</v>
      </c>
      <c r="D27" s="41">
        <v>993639</v>
      </c>
      <c r="E27" s="42">
        <v>0</v>
      </c>
      <c r="F27" s="43">
        <v>1944280</v>
      </c>
      <c r="G27" s="44">
        <v>4</v>
      </c>
      <c r="H27" s="59">
        <v>953614</v>
      </c>
      <c r="I27" s="93">
        <v>9</v>
      </c>
      <c r="J27" s="94">
        <v>972274</v>
      </c>
      <c r="K27" s="95">
        <v>5</v>
      </c>
      <c r="L27" s="96">
        <v>1925888</v>
      </c>
      <c r="M27" s="23">
        <v>14</v>
      </c>
      <c r="N27" s="104">
        <v>1089851</v>
      </c>
      <c r="O27" s="103">
        <v>1</v>
      </c>
      <c r="P27" s="103">
        <v>1045955</v>
      </c>
      <c r="Q27" s="104">
        <v>0</v>
      </c>
      <c r="R27" s="105">
        <v>2135806</v>
      </c>
      <c r="S27" s="103">
        <v>1</v>
      </c>
      <c r="T27" s="46">
        <v>1127672</v>
      </c>
      <c r="U27" s="46">
        <v>1</v>
      </c>
      <c r="V27" s="46">
        <v>1083575</v>
      </c>
      <c r="W27" s="46">
        <v>0</v>
      </c>
      <c r="X27" s="46">
        <v>2211247</v>
      </c>
      <c r="Y27" s="46">
        <v>1</v>
      </c>
      <c r="Z27" s="48">
        <v>1119685</v>
      </c>
      <c r="AA27" s="48">
        <v>22</v>
      </c>
      <c r="AB27" s="48">
        <v>1099976</v>
      </c>
      <c r="AC27" s="48">
        <v>16</v>
      </c>
      <c r="AD27" s="48">
        <v>2219661</v>
      </c>
      <c r="AE27" s="48">
        <v>38</v>
      </c>
      <c r="AF27" s="24">
        <v>1034667</v>
      </c>
      <c r="AG27" s="24">
        <v>36</v>
      </c>
      <c r="AH27" s="24">
        <v>1007699</v>
      </c>
      <c r="AI27" s="24">
        <v>29</v>
      </c>
      <c r="AJ27" s="24">
        <v>2042366</v>
      </c>
      <c r="AK27" s="24">
        <v>65</v>
      </c>
    </row>
    <row r="28" spans="1:37" ht="17" x14ac:dyDescent="0.2">
      <c r="A28" s="22" t="s">
        <v>27</v>
      </c>
      <c r="B28" s="39">
        <v>0</v>
      </c>
      <c r="C28" s="40">
        <v>0</v>
      </c>
      <c r="D28" s="41">
        <v>0</v>
      </c>
      <c r="E28" s="42">
        <v>0</v>
      </c>
      <c r="F28" s="43">
        <v>0</v>
      </c>
      <c r="G28" s="44">
        <v>0</v>
      </c>
      <c r="H28" s="59">
        <v>0</v>
      </c>
      <c r="I28" s="93">
        <v>0</v>
      </c>
      <c r="J28" s="94">
        <v>0</v>
      </c>
      <c r="K28" s="95">
        <v>0</v>
      </c>
      <c r="L28" s="96">
        <v>0</v>
      </c>
      <c r="M28" s="23">
        <v>0</v>
      </c>
      <c r="N28" s="104">
        <v>486322</v>
      </c>
      <c r="O28" s="103">
        <v>55</v>
      </c>
      <c r="P28" s="103">
        <v>479320</v>
      </c>
      <c r="Q28" s="104">
        <v>22</v>
      </c>
      <c r="R28" s="105">
        <v>965642</v>
      </c>
      <c r="S28" s="103">
        <v>77</v>
      </c>
      <c r="T28" s="46">
        <v>597611</v>
      </c>
      <c r="U28" s="46">
        <v>79</v>
      </c>
      <c r="V28" s="46">
        <v>591491</v>
      </c>
      <c r="W28" s="46">
        <v>31</v>
      </c>
      <c r="X28" s="46">
        <v>1189102</v>
      </c>
      <c r="Y28" s="46">
        <v>110</v>
      </c>
      <c r="Z28" s="48">
        <v>382278</v>
      </c>
      <c r="AA28" s="48">
        <v>22</v>
      </c>
      <c r="AB28" s="48">
        <v>387092</v>
      </c>
      <c r="AC28" s="48">
        <v>4</v>
      </c>
      <c r="AD28" s="48">
        <v>769370</v>
      </c>
      <c r="AE28" s="48">
        <v>26</v>
      </c>
      <c r="AF28" s="24">
        <v>360895</v>
      </c>
      <c r="AG28" s="24">
        <v>0</v>
      </c>
      <c r="AH28" s="24">
        <v>379114</v>
      </c>
      <c r="AI28" s="24">
        <v>0</v>
      </c>
      <c r="AJ28" s="24">
        <v>740009</v>
      </c>
      <c r="AK28" s="24">
        <v>0</v>
      </c>
    </row>
    <row r="29" spans="1:37" ht="17" x14ac:dyDescent="0.2">
      <c r="A29" s="22" t="s">
        <v>104</v>
      </c>
      <c r="B29" s="39">
        <v>82450</v>
      </c>
      <c r="C29" s="40">
        <v>92</v>
      </c>
      <c r="D29" s="41">
        <v>76538</v>
      </c>
      <c r="E29" s="42">
        <v>39</v>
      </c>
      <c r="F29" s="43">
        <v>158988</v>
      </c>
      <c r="G29" s="44">
        <v>131</v>
      </c>
      <c r="H29" s="59">
        <v>78384</v>
      </c>
      <c r="I29" s="93">
        <v>31</v>
      </c>
      <c r="J29" s="94">
        <v>74598</v>
      </c>
      <c r="K29" s="95">
        <v>20</v>
      </c>
      <c r="L29" s="96">
        <v>152982</v>
      </c>
      <c r="M29" s="97" t="s">
        <v>111</v>
      </c>
      <c r="N29" s="104">
        <v>87101</v>
      </c>
      <c r="O29" s="103">
        <v>5</v>
      </c>
      <c r="P29" s="103">
        <v>83014</v>
      </c>
      <c r="Q29" s="104">
        <v>2</v>
      </c>
      <c r="R29" s="105">
        <v>170115</v>
      </c>
      <c r="S29" s="103">
        <v>7</v>
      </c>
      <c r="T29" s="46">
        <v>91378</v>
      </c>
      <c r="U29" s="46">
        <v>5</v>
      </c>
      <c r="V29" s="46">
        <v>87256</v>
      </c>
      <c r="W29" s="46">
        <v>2</v>
      </c>
      <c r="X29" s="46">
        <v>178634</v>
      </c>
      <c r="Y29" s="46">
        <v>7</v>
      </c>
      <c r="Z29" s="48">
        <v>92042</v>
      </c>
      <c r="AA29" s="48">
        <v>13</v>
      </c>
      <c r="AB29" s="48">
        <v>89890</v>
      </c>
      <c r="AC29" s="48">
        <v>8</v>
      </c>
      <c r="AD29" s="48">
        <v>181932</v>
      </c>
      <c r="AE29" s="48">
        <v>21</v>
      </c>
      <c r="AF29" s="24">
        <v>116230</v>
      </c>
      <c r="AG29" s="24">
        <v>10</v>
      </c>
      <c r="AH29" s="24">
        <v>119695</v>
      </c>
      <c r="AI29" s="24">
        <v>8</v>
      </c>
      <c r="AJ29" s="24">
        <v>235925</v>
      </c>
      <c r="AK29" s="24">
        <v>18</v>
      </c>
    </row>
    <row r="30" spans="1:37" ht="15.75" customHeight="1" x14ac:dyDescent="0.2">
      <c r="A30" s="22" t="s">
        <v>105</v>
      </c>
      <c r="B30" s="39">
        <v>94589</v>
      </c>
      <c r="C30" s="40">
        <v>77</v>
      </c>
      <c r="D30" s="41">
        <v>90445</v>
      </c>
      <c r="E30" s="42">
        <v>36</v>
      </c>
      <c r="F30" s="43">
        <v>185034</v>
      </c>
      <c r="G30" s="44">
        <v>113</v>
      </c>
      <c r="H30" s="59">
        <v>106612</v>
      </c>
      <c r="I30" s="93">
        <v>61</v>
      </c>
      <c r="J30" s="94">
        <v>104773</v>
      </c>
      <c r="K30" s="95">
        <v>28</v>
      </c>
      <c r="L30" s="96">
        <v>211385</v>
      </c>
      <c r="M30" s="23">
        <v>89</v>
      </c>
      <c r="N30" s="104">
        <v>136657</v>
      </c>
      <c r="O30" s="103">
        <v>41</v>
      </c>
      <c r="P30" s="103">
        <v>124946</v>
      </c>
      <c r="Q30" s="104">
        <v>32</v>
      </c>
      <c r="R30" s="105">
        <v>261603</v>
      </c>
      <c r="S30" s="103">
        <v>73</v>
      </c>
      <c r="T30" s="46">
        <v>117652</v>
      </c>
      <c r="U30" s="46">
        <v>45</v>
      </c>
      <c r="V30" s="46">
        <v>119463</v>
      </c>
      <c r="W30" s="46">
        <v>34</v>
      </c>
      <c r="X30" s="46">
        <v>237115</v>
      </c>
      <c r="Y30" s="46">
        <v>79</v>
      </c>
      <c r="Z30" s="48">
        <v>113008</v>
      </c>
      <c r="AA30" s="48">
        <v>45</v>
      </c>
      <c r="AB30" s="48">
        <v>115389</v>
      </c>
      <c r="AC30" s="48">
        <v>26</v>
      </c>
      <c r="AD30" s="48">
        <v>228397</v>
      </c>
      <c r="AE30" s="48">
        <v>71</v>
      </c>
      <c r="AF30" s="24">
        <v>94578</v>
      </c>
      <c r="AG30" s="24">
        <v>56</v>
      </c>
      <c r="AH30" s="24">
        <v>96127</v>
      </c>
      <c r="AI30" s="24">
        <v>30</v>
      </c>
      <c r="AJ30" s="24">
        <v>190705</v>
      </c>
      <c r="AK30" s="24">
        <v>86</v>
      </c>
    </row>
    <row r="31" spans="1:37" ht="15.75" customHeight="1" x14ac:dyDescent="0.2">
      <c r="A31" s="21" t="s">
        <v>36</v>
      </c>
      <c r="B31" s="39">
        <v>943857</v>
      </c>
      <c r="C31" s="40">
        <v>240</v>
      </c>
      <c r="D31" s="41">
        <v>776857</v>
      </c>
      <c r="E31" s="42">
        <v>137</v>
      </c>
      <c r="F31" s="43">
        <v>1720714</v>
      </c>
      <c r="G31" s="44">
        <v>377</v>
      </c>
      <c r="H31" s="59">
        <v>899642</v>
      </c>
      <c r="I31" s="93">
        <v>366</v>
      </c>
      <c r="J31" s="94">
        <v>728372</v>
      </c>
      <c r="K31" s="95">
        <v>253</v>
      </c>
      <c r="L31" s="96">
        <v>1628014</v>
      </c>
      <c r="M31" s="23">
        <v>619</v>
      </c>
      <c r="N31" s="104">
        <v>1269900</v>
      </c>
      <c r="O31" s="103">
        <v>498</v>
      </c>
      <c r="P31" s="103">
        <v>1032247</v>
      </c>
      <c r="Q31" s="104">
        <v>324</v>
      </c>
      <c r="R31" s="105">
        <v>2302147</v>
      </c>
      <c r="S31" s="103">
        <v>822</v>
      </c>
      <c r="T31" s="46">
        <v>1304473</v>
      </c>
      <c r="U31" s="46">
        <v>524</v>
      </c>
      <c r="V31" s="46">
        <v>1060347</v>
      </c>
      <c r="W31" s="46">
        <v>344</v>
      </c>
      <c r="X31" s="46">
        <v>2364820</v>
      </c>
      <c r="Y31" s="46">
        <v>868</v>
      </c>
      <c r="Z31" s="48">
        <v>1591167</v>
      </c>
      <c r="AA31" s="48">
        <v>531</v>
      </c>
      <c r="AB31" s="48">
        <v>1242004</v>
      </c>
      <c r="AC31" s="48">
        <v>366</v>
      </c>
      <c r="AD31" s="48">
        <v>2833171</v>
      </c>
      <c r="AE31" s="48">
        <v>897</v>
      </c>
      <c r="AF31" s="24">
        <v>1680122</v>
      </c>
      <c r="AG31" s="24">
        <v>454</v>
      </c>
      <c r="AH31" s="24">
        <v>1304146</v>
      </c>
      <c r="AI31" s="24">
        <v>245</v>
      </c>
      <c r="AJ31" s="24">
        <v>2984268</v>
      </c>
      <c r="AK31" s="24">
        <v>699</v>
      </c>
    </row>
    <row r="32" spans="1:37" ht="15.75" customHeight="1" x14ac:dyDescent="0.2">
      <c r="A32" s="22" t="s">
        <v>106</v>
      </c>
      <c r="B32" s="39">
        <v>1323201</v>
      </c>
      <c r="C32" s="40">
        <v>506</v>
      </c>
      <c r="D32" s="41">
        <v>1191405</v>
      </c>
      <c r="E32" s="42">
        <v>247</v>
      </c>
      <c r="F32" s="43">
        <v>2514606</v>
      </c>
      <c r="G32" s="44">
        <v>753</v>
      </c>
      <c r="H32" s="59">
        <v>1513185</v>
      </c>
      <c r="I32" s="93">
        <v>385</v>
      </c>
      <c r="J32" s="94">
        <v>1318438</v>
      </c>
      <c r="K32" s="95">
        <v>240</v>
      </c>
      <c r="L32" s="96">
        <v>2831623</v>
      </c>
      <c r="M32" s="23">
        <v>625</v>
      </c>
      <c r="N32" s="104">
        <v>1876816</v>
      </c>
      <c r="O32" s="103">
        <v>335</v>
      </c>
      <c r="P32" s="103">
        <v>1660537</v>
      </c>
      <c r="Q32" s="104">
        <v>300</v>
      </c>
      <c r="R32" s="105">
        <v>3537353</v>
      </c>
      <c r="S32" s="103">
        <v>635</v>
      </c>
      <c r="T32" s="46">
        <v>1880909</v>
      </c>
      <c r="U32" s="46">
        <v>337</v>
      </c>
      <c r="V32" s="46">
        <v>1664110</v>
      </c>
      <c r="W32" s="46">
        <v>301</v>
      </c>
      <c r="X32" s="46">
        <v>3545019</v>
      </c>
      <c r="Y32" s="46">
        <v>638</v>
      </c>
      <c r="Z32" s="48">
        <v>2100245</v>
      </c>
      <c r="AA32" s="48">
        <v>233</v>
      </c>
      <c r="AB32" s="48">
        <v>1841395</v>
      </c>
      <c r="AC32" s="48">
        <v>218</v>
      </c>
      <c r="AD32" s="48">
        <v>3941640</v>
      </c>
      <c r="AE32" s="48">
        <v>451</v>
      </c>
      <c r="AF32" s="24">
        <v>2279282</v>
      </c>
      <c r="AG32" s="24">
        <v>405</v>
      </c>
      <c r="AH32" s="24">
        <v>2097811</v>
      </c>
      <c r="AI32" s="24">
        <v>327</v>
      </c>
      <c r="AJ32" s="24">
        <v>4377093</v>
      </c>
      <c r="AK32" s="24">
        <v>732</v>
      </c>
    </row>
  </sheetData>
  <mergeCells count="6">
    <mergeCell ref="AF1:AK1"/>
    <mergeCell ref="B1:G1"/>
    <mergeCell ref="H1:M1"/>
    <mergeCell ref="N1:S1"/>
    <mergeCell ref="T1:Y1"/>
    <mergeCell ref="Z1:A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K32"/>
  <sheetViews>
    <sheetView workbookViewId="0">
      <selection activeCell="N35" sqref="N35"/>
    </sheetView>
  </sheetViews>
  <sheetFormatPr baseColWidth="10" defaultColWidth="9.1640625" defaultRowHeight="15" x14ac:dyDescent="0.2"/>
  <cols>
    <col min="1" max="1" width="24.83203125" customWidth="1"/>
    <col min="2" max="7" width="9.1640625" style="82"/>
    <col min="8" max="13" width="9.1640625" style="15"/>
    <col min="14" max="19" width="9.1640625" style="7"/>
    <col min="20" max="25" width="9.1640625" style="8"/>
    <col min="26" max="31" width="9.1640625" style="15"/>
    <col min="32" max="37" width="9.1640625" style="12"/>
  </cols>
  <sheetData>
    <row r="1" spans="1:37" s="83" customFormat="1" x14ac:dyDescent="0.2">
      <c r="B1" s="84">
        <v>2013</v>
      </c>
      <c r="C1" s="84"/>
      <c r="D1" s="84"/>
      <c r="E1" s="84"/>
      <c r="F1" s="84"/>
      <c r="G1" s="84"/>
      <c r="H1" s="85">
        <v>2014</v>
      </c>
      <c r="I1" s="85"/>
      <c r="J1" s="85"/>
      <c r="K1" s="85"/>
      <c r="L1" s="85"/>
      <c r="M1" s="85"/>
      <c r="N1" s="86">
        <v>2015</v>
      </c>
      <c r="O1" s="86"/>
      <c r="P1" s="86"/>
      <c r="Q1" s="86"/>
      <c r="R1" s="86"/>
      <c r="S1" s="86"/>
      <c r="T1" s="87">
        <v>2016</v>
      </c>
      <c r="U1" s="87"/>
      <c r="V1" s="87"/>
      <c r="W1" s="87"/>
      <c r="X1" s="87"/>
      <c r="Y1" s="87"/>
      <c r="Z1" s="85">
        <v>2017</v>
      </c>
      <c r="AA1" s="85"/>
      <c r="AB1" s="85"/>
      <c r="AC1" s="85"/>
      <c r="AD1" s="85"/>
      <c r="AE1" s="85"/>
      <c r="AF1" s="88" t="s">
        <v>28</v>
      </c>
      <c r="AG1" s="88"/>
      <c r="AH1" s="88"/>
      <c r="AI1" s="88"/>
      <c r="AJ1" s="88"/>
      <c r="AK1" s="88"/>
    </row>
    <row r="2" spans="1:37" x14ac:dyDescent="0.2">
      <c r="B2" s="82" t="s">
        <v>71</v>
      </c>
      <c r="D2" s="82" t="s">
        <v>72</v>
      </c>
      <c r="F2" s="82" t="s">
        <v>21</v>
      </c>
      <c r="H2" s="15" t="s">
        <v>71</v>
      </c>
      <c r="J2" s="15" t="s">
        <v>72</v>
      </c>
      <c r="L2" s="15" t="s">
        <v>21</v>
      </c>
      <c r="N2" s="8" t="s">
        <v>71</v>
      </c>
      <c r="O2" s="8"/>
      <c r="P2" s="8" t="s">
        <v>72</v>
      </c>
      <c r="Q2" s="8"/>
      <c r="R2" s="8"/>
      <c r="S2" s="8" t="s">
        <v>21</v>
      </c>
      <c r="T2" s="8" t="s">
        <v>71</v>
      </c>
      <c r="V2" s="8" t="s">
        <v>72</v>
      </c>
      <c r="Y2" s="8" t="s">
        <v>21</v>
      </c>
      <c r="AF2" s="12" t="s">
        <v>73</v>
      </c>
      <c r="AH2" s="12" t="s">
        <v>74</v>
      </c>
      <c r="AK2" s="12" t="s">
        <v>21</v>
      </c>
    </row>
    <row r="3" spans="1:37" x14ac:dyDescent="0.2">
      <c r="A3" t="s">
        <v>75</v>
      </c>
      <c r="B3" s="82" t="s">
        <v>25</v>
      </c>
      <c r="C3" s="82" t="s">
        <v>26</v>
      </c>
      <c r="D3" s="82" t="s">
        <v>77</v>
      </c>
      <c r="E3" s="82" t="s">
        <v>26</v>
      </c>
      <c r="F3" s="82" t="s">
        <v>25</v>
      </c>
      <c r="G3" s="82" t="s">
        <v>26</v>
      </c>
      <c r="H3" s="15" t="s">
        <v>25</v>
      </c>
      <c r="I3" s="15" t="s">
        <v>26</v>
      </c>
      <c r="J3" s="15" t="s">
        <v>25</v>
      </c>
      <c r="K3" s="15" t="s">
        <v>26</v>
      </c>
      <c r="L3" s="15" t="s">
        <v>25</v>
      </c>
      <c r="M3" s="15" t="s">
        <v>26</v>
      </c>
      <c r="N3" s="7" t="s">
        <v>25</v>
      </c>
      <c r="O3" s="7" t="s">
        <v>26</v>
      </c>
      <c r="P3" s="7" t="s">
        <v>25</v>
      </c>
      <c r="Q3" s="7" t="s">
        <v>26</v>
      </c>
      <c r="R3" s="7" t="s">
        <v>25</v>
      </c>
      <c r="S3" s="7" t="s">
        <v>26</v>
      </c>
      <c r="T3" s="8" t="s">
        <v>25</v>
      </c>
      <c r="U3" s="8" t="s">
        <v>26</v>
      </c>
      <c r="V3" s="8" t="s">
        <v>25</v>
      </c>
      <c r="W3" s="8" t="s">
        <v>26</v>
      </c>
      <c r="X3" s="8" t="s">
        <v>25</v>
      </c>
      <c r="Y3" s="8" t="s">
        <v>26</v>
      </c>
      <c r="Z3" s="15" t="s">
        <v>79</v>
      </c>
      <c r="AA3" s="15" t="s">
        <v>80</v>
      </c>
      <c r="AB3" s="15" t="s">
        <v>79</v>
      </c>
      <c r="AC3" s="15" t="s">
        <v>80</v>
      </c>
      <c r="AD3" s="15" t="s">
        <v>79</v>
      </c>
      <c r="AE3" s="15" t="s">
        <v>80</v>
      </c>
      <c r="AF3" s="12" t="s">
        <v>79</v>
      </c>
      <c r="AG3" s="12" t="s">
        <v>80</v>
      </c>
      <c r="AH3" s="12" t="s">
        <v>79</v>
      </c>
      <c r="AI3" s="12" t="s">
        <v>80</v>
      </c>
      <c r="AJ3" s="12" t="s">
        <v>79</v>
      </c>
      <c r="AK3" s="12" t="s">
        <v>80</v>
      </c>
    </row>
    <row r="4" spans="1:37" x14ac:dyDescent="0.2">
      <c r="A4" t="s">
        <v>115</v>
      </c>
      <c r="B4" s="82">
        <v>4997</v>
      </c>
      <c r="C4" s="82">
        <v>20</v>
      </c>
      <c r="D4" s="82">
        <v>3742</v>
      </c>
      <c r="E4" s="82">
        <v>14</v>
      </c>
      <c r="F4" s="82">
        <v>8739</v>
      </c>
      <c r="G4" s="82">
        <v>34</v>
      </c>
      <c r="H4" s="15">
        <v>2171</v>
      </c>
      <c r="I4" s="15">
        <v>1</v>
      </c>
      <c r="J4" s="15">
        <v>1545</v>
      </c>
      <c r="K4" s="15">
        <v>0</v>
      </c>
      <c r="L4" s="15">
        <v>3716</v>
      </c>
      <c r="M4" s="15">
        <v>1</v>
      </c>
      <c r="N4" s="7">
        <v>1653</v>
      </c>
      <c r="O4" s="7">
        <v>12</v>
      </c>
      <c r="P4" s="7">
        <v>1705</v>
      </c>
      <c r="Q4" s="7">
        <v>0</v>
      </c>
      <c r="R4" s="7">
        <v>3358</v>
      </c>
      <c r="S4" s="7">
        <v>12</v>
      </c>
      <c r="T4" s="8">
        <v>1271</v>
      </c>
      <c r="U4" s="8">
        <v>1</v>
      </c>
      <c r="V4" s="8">
        <v>1131</v>
      </c>
      <c r="W4" s="8">
        <v>0</v>
      </c>
      <c r="X4" s="8">
        <v>2402</v>
      </c>
      <c r="Y4" s="8">
        <v>1</v>
      </c>
      <c r="Z4" s="15">
        <v>4219</v>
      </c>
      <c r="AA4" s="15">
        <v>59</v>
      </c>
      <c r="AB4" s="15">
        <v>3163</v>
      </c>
      <c r="AC4" s="15">
        <v>23</v>
      </c>
      <c r="AD4" s="15">
        <v>7382</v>
      </c>
      <c r="AE4" s="15">
        <v>82</v>
      </c>
      <c r="AF4" s="12">
        <v>5132</v>
      </c>
      <c r="AG4" s="12">
        <v>92</v>
      </c>
      <c r="AH4" s="12">
        <v>3685</v>
      </c>
      <c r="AI4" s="12">
        <v>49</v>
      </c>
      <c r="AJ4" s="12">
        <v>8817</v>
      </c>
      <c r="AK4" s="12">
        <v>141</v>
      </c>
    </row>
    <row r="5" spans="1:37" x14ac:dyDescent="0.2">
      <c r="A5" t="s">
        <v>33</v>
      </c>
      <c r="B5" s="82">
        <v>302</v>
      </c>
      <c r="C5" s="82">
        <v>0</v>
      </c>
      <c r="D5" s="82">
        <v>286</v>
      </c>
      <c r="E5" s="82">
        <v>0</v>
      </c>
      <c r="F5" s="82">
        <v>588</v>
      </c>
      <c r="G5" s="82">
        <v>0</v>
      </c>
      <c r="H5" s="15">
        <v>181</v>
      </c>
      <c r="I5" s="15">
        <v>2</v>
      </c>
      <c r="J5" s="15">
        <v>197</v>
      </c>
      <c r="K5" s="15">
        <v>4</v>
      </c>
      <c r="L5" s="15">
        <v>378</v>
      </c>
      <c r="M5" s="15">
        <v>6</v>
      </c>
      <c r="N5" s="7">
        <v>159</v>
      </c>
      <c r="O5" s="7">
        <v>0</v>
      </c>
      <c r="P5" s="7">
        <v>133</v>
      </c>
      <c r="Q5" s="7">
        <v>1</v>
      </c>
      <c r="R5" s="7">
        <v>292</v>
      </c>
      <c r="S5" s="7">
        <v>1</v>
      </c>
      <c r="T5" s="8">
        <v>125</v>
      </c>
      <c r="U5" s="8">
        <v>1</v>
      </c>
      <c r="V5" s="8">
        <v>148</v>
      </c>
      <c r="W5" s="8">
        <v>3</v>
      </c>
      <c r="X5" s="8">
        <v>273</v>
      </c>
      <c r="Y5" s="8">
        <v>4</v>
      </c>
      <c r="Z5" s="15">
        <v>64</v>
      </c>
      <c r="AA5" s="15">
        <v>1</v>
      </c>
      <c r="AB5" s="15">
        <v>76</v>
      </c>
      <c r="AC5" s="15">
        <v>0</v>
      </c>
      <c r="AD5" s="15">
        <v>140</v>
      </c>
      <c r="AE5" s="15">
        <v>1</v>
      </c>
      <c r="AF5" s="12">
        <v>41</v>
      </c>
      <c r="AG5" s="12">
        <v>0</v>
      </c>
      <c r="AH5" s="12">
        <v>29</v>
      </c>
      <c r="AI5" s="12">
        <v>0</v>
      </c>
      <c r="AJ5" s="12">
        <v>70</v>
      </c>
      <c r="AK5" s="12">
        <v>0</v>
      </c>
    </row>
    <row r="6" spans="1:37" x14ac:dyDescent="0.2">
      <c r="A6" t="s">
        <v>0</v>
      </c>
      <c r="B6" s="82">
        <v>311</v>
      </c>
      <c r="C6" s="82">
        <v>0</v>
      </c>
      <c r="D6" s="82">
        <v>155</v>
      </c>
      <c r="E6" s="82">
        <v>0</v>
      </c>
      <c r="F6" s="82">
        <v>466</v>
      </c>
      <c r="G6" s="82">
        <v>0</v>
      </c>
      <c r="H6" s="15">
        <v>1393</v>
      </c>
      <c r="I6" s="15">
        <v>11</v>
      </c>
      <c r="J6" s="15">
        <v>601</v>
      </c>
      <c r="K6" s="15">
        <v>2</v>
      </c>
      <c r="L6" s="15">
        <v>1994</v>
      </c>
      <c r="M6" s="15">
        <v>13</v>
      </c>
      <c r="N6" s="7">
        <v>604</v>
      </c>
      <c r="O6" s="7">
        <v>9</v>
      </c>
      <c r="P6" s="7">
        <v>205</v>
      </c>
      <c r="Q6" s="7">
        <v>0</v>
      </c>
      <c r="R6" s="7">
        <v>809</v>
      </c>
      <c r="S6" s="7">
        <v>9</v>
      </c>
      <c r="T6" s="8">
        <v>1864</v>
      </c>
      <c r="U6" s="8">
        <v>9</v>
      </c>
      <c r="V6" s="8">
        <v>824</v>
      </c>
      <c r="W6" s="8">
        <v>5</v>
      </c>
      <c r="X6" s="8">
        <v>2688</v>
      </c>
      <c r="Y6" s="8">
        <v>14</v>
      </c>
      <c r="Z6" s="15">
        <v>1039</v>
      </c>
      <c r="AA6" s="15">
        <v>0</v>
      </c>
      <c r="AB6" s="15">
        <v>348</v>
      </c>
      <c r="AC6" s="15">
        <v>0</v>
      </c>
      <c r="AD6" s="15">
        <v>1387</v>
      </c>
      <c r="AE6" s="15">
        <v>0</v>
      </c>
      <c r="AF6" s="12">
        <v>3260</v>
      </c>
      <c r="AG6" s="12">
        <v>3</v>
      </c>
      <c r="AH6" s="12">
        <v>1670</v>
      </c>
      <c r="AI6" s="12">
        <v>0</v>
      </c>
      <c r="AJ6" s="12">
        <v>4930</v>
      </c>
      <c r="AK6" s="12">
        <v>3</v>
      </c>
    </row>
    <row r="7" spans="1:37" x14ac:dyDescent="0.2">
      <c r="A7" t="s">
        <v>1</v>
      </c>
      <c r="B7" s="82">
        <v>3869</v>
      </c>
      <c r="C7" s="82">
        <v>2</v>
      </c>
      <c r="D7" s="82">
        <v>2867</v>
      </c>
      <c r="E7" s="82">
        <v>0</v>
      </c>
      <c r="F7" s="82">
        <v>6736</v>
      </c>
      <c r="G7" s="82">
        <v>2</v>
      </c>
      <c r="H7" s="15">
        <v>11004</v>
      </c>
      <c r="I7" s="15">
        <v>3</v>
      </c>
      <c r="J7" s="15">
        <v>9666</v>
      </c>
      <c r="K7" s="15">
        <v>0</v>
      </c>
      <c r="L7" s="15">
        <v>20670</v>
      </c>
      <c r="M7" s="15">
        <v>3</v>
      </c>
      <c r="N7" s="7">
        <v>14652</v>
      </c>
      <c r="O7" s="7">
        <v>0</v>
      </c>
      <c r="P7" s="7">
        <v>12077</v>
      </c>
      <c r="Q7" s="7">
        <v>2</v>
      </c>
      <c r="R7" s="7">
        <v>26729</v>
      </c>
      <c r="S7" s="7">
        <v>2</v>
      </c>
      <c r="T7" s="8">
        <v>12321</v>
      </c>
      <c r="U7" s="8">
        <v>0</v>
      </c>
      <c r="V7" s="8">
        <v>16080</v>
      </c>
      <c r="W7" s="8">
        <v>0</v>
      </c>
      <c r="X7" s="8">
        <v>28401</v>
      </c>
      <c r="Y7" s="8">
        <v>0</v>
      </c>
      <c r="Z7" s="15">
        <v>8227</v>
      </c>
      <c r="AA7" s="15">
        <v>0</v>
      </c>
      <c r="AB7" s="15">
        <v>16403</v>
      </c>
      <c r="AC7" s="15">
        <v>0</v>
      </c>
      <c r="AD7" s="15">
        <v>24630</v>
      </c>
      <c r="AE7" s="15">
        <v>0</v>
      </c>
      <c r="AF7" s="12">
        <v>1632</v>
      </c>
      <c r="AG7" s="12">
        <v>1</v>
      </c>
      <c r="AH7" s="12">
        <v>3353</v>
      </c>
      <c r="AI7" s="12">
        <v>0</v>
      </c>
      <c r="AJ7" s="12">
        <v>4985</v>
      </c>
      <c r="AK7" s="12">
        <v>1</v>
      </c>
    </row>
    <row r="8" spans="1:37" x14ac:dyDescent="0.2">
      <c r="A8" t="s">
        <v>2</v>
      </c>
      <c r="B8" s="82">
        <v>416</v>
      </c>
      <c r="C8" s="82">
        <v>4</v>
      </c>
      <c r="D8" s="82">
        <v>254</v>
      </c>
      <c r="E8" s="82">
        <v>1</v>
      </c>
      <c r="F8" s="82">
        <v>670</v>
      </c>
      <c r="G8" s="82">
        <v>5</v>
      </c>
      <c r="H8" s="15">
        <v>367</v>
      </c>
      <c r="I8" s="15">
        <v>3</v>
      </c>
      <c r="J8" s="15">
        <v>166</v>
      </c>
      <c r="K8" s="15">
        <v>1</v>
      </c>
      <c r="L8" s="15">
        <v>533</v>
      </c>
      <c r="M8" s="15">
        <v>4</v>
      </c>
      <c r="N8" s="7">
        <v>317</v>
      </c>
      <c r="O8" s="7">
        <v>6</v>
      </c>
      <c r="P8" s="7">
        <v>215</v>
      </c>
      <c r="Q8" s="7">
        <v>0</v>
      </c>
      <c r="R8" s="7">
        <v>532</v>
      </c>
      <c r="S8" s="7">
        <v>6</v>
      </c>
      <c r="T8" s="8">
        <v>291</v>
      </c>
      <c r="U8" s="8">
        <v>11</v>
      </c>
      <c r="V8" s="8">
        <v>256</v>
      </c>
      <c r="W8" s="8">
        <v>4</v>
      </c>
      <c r="X8" s="8">
        <v>547</v>
      </c>
      <c r="Y8" s="8">
        <v>15</v>
      </c>
      <c r="Z8" s="15">
        <v>199</v>
      </c>
      <c r="AA8" s="15">
        <v>7</v>
      </c>
      <c r="AB8" s="15">
        <v>150</v>
      </c>
      <c r="AC8" s="15">
        <v>0</v>
      </c>
      <c r="AD8" s="15">
        <v>349</v>
      </c>
      <c r="AE8" s="15">
        <v>7</v>
      </c>
      <c r="AF8" s="12">
        <v>352</v>
      </c>
      <c r="AG8" s="12">
        <v>7</v>
      </c>
      <c r="AH8" s="12">
        <v>251</v>
      </c>
      <c r="AI8" s="12">
        <v>0</v>
      </c>
      <c r="AJ8" s="12">
        <v>603</v>
      </c>
      <c r="AK8" s="12">
        <v>7</v>
      </c>
    </row>
    <row r="9" spans="1:37" x14ac:dyDescent="0.2">
      <c r="A9" t="s">
        <v>3</v>
      </c>
      <c r="B9" s="82">
        <v>96</v>
      </c>
      <c r="C9" s="82">
        <v>0</v>
      </c>
      <c r="D9" s="82">
        <v>77</v>
      </c>
      <c r="E9" s="82">
        <v>0</v>
      </c>
      <c r="F9" s="82">
        <v>173</v>
      </c>
      <c r="G9" s="82">
        <v>0</v>
      </c>
      <c r="H9" s="15">
        <v>109</v>
      </c>
      <c r="I9" s="15">
        <v>0</v>
      </c>
      <c r="J9" s="15">
        <v>73</v>
      </c>
      <c r="K9" s="15">
        <v>0</v>
      </c>
      <c r="L9" s="15">
        <v>182</v>
      </c>
      <c r="M9" s="15">
        <v>0</v>
      </c>
      <c r="N9" s="7">
        <v>104</v>
      </c>
      <c r="O9" s="7">
        <v>0</v>
      </c>
      <c r="P9" s="7">
        <v>58</v>
      </c>
      <c r="Q9" s="7">
        <v>0</v>
      </c>
      <c r="R9" s="7">
        <v>162</v>
      </c>
      <c r="S9" s="7">
        <v>0</v>
      </c>
      <c r="T9" s="8">
        <v>83</v>
      </c>
      <c r="U9" s="8">
        <v>0</v>
      </c>
      <c r="V9" s="8">
        <v>38</v>
      </c>
      <c r="W9" s="8">
        <v>0</v>
      </c>
      <c r="X9" s="8">
        <v>121</v>
      </c>
      <c r="Y9" s="8">
        <v>0</v>
      </c>
      <c r="Z9" s="15">
        <v>65</v>
      </c>
      <c r="AA9" s="15">
        <v>1</v>
      </c>
      <c r="AB9" s="15">
        <v>42</v>
      </c>
      <c r="AC9" s="15">
        <v>1</v>
      </c>
      <c r="AD9" s="15">
        <v>107</v>
      </c>
      <c r="AE9" s="15">
        <v>2</v>
      </c>
      <c r="AF9" s="12">
        <v>176</v>
      </c>
      <c r="AG9" s="12">
        <v>1</v>
      </c>
      <c r="AH9" s="12">
        <v>37</v>
      </c>
      <c r="AI9" s="12">
        <v>0</v>
      </c>
      <c r="AJ9" s="12">
        <v>213</v>
      </c>
      <c r="AK9" s="12">
        <v>1</v>
      </c>
    </row>
    <row r="10" spans="1:37" x14ac:dyDescent="0.2">
      <c r="A10" t="s">
        <v>4</v>
      </c>
      <c r="B10" s="82">
        <v>2014</v>
      </c>
      <c r="C10" s="82">
        <v>3</v>
      </c>
      <c r="D10" s="82">
        <v>1662</v>
      </c>
      <c r="E10" s="82">
        <v>3</v>
      </c>
      <c r="F10" s="82">
        <v>3676</v>
      </c>
      <c r="G10" s="82">
        <v>6</v>
      </c>
      <c r="H10" s="15">
        <v>2702</v>
      </c>
      <c r="I10" s="15">
        <v>6</v>
      </c>
      <c r="J10" s="15">
        <v>2106</v>
      </c>
      <c r="K10" s="15">
        <v>1</v>
      </c>
      <c r="L10" s="15">
        <v>4808</v>
      </c>
      <c r="M10" s="15">
        <v>7</v>
      </c>
      <c r="N10" s="7">
        <v>2221</v>
      </c>
      <c r="O10" s="7">
        <v>0</v>
      </c>
      <c r="P10" s="7">
        <v>1515</v>
      </c>
      <c r="Q10" s="7">
        <v>0</v>
      </c>
      <c r="R10" s="7">
        <v>3736</v>
      </c>
      <c r="S10" s="7">
        <v>0</v>
      </c>
      <c r="T10" s="8">
        <v>2139</v>
      </c>
      <c r="U10" s="8">
        <v>2</v>
      </c>
      <c r="V10" s="8">
        <v>1434</v>
      </c>
      <c r="W10" s="8">
        <v>0</v>
      </c>
      <c r="X10" s="8">
        <v>3573</v>
      </c>
      <c r="Y10" s="8">
        <v>2</v>
      </c>
      <c r="Z10" s="15">
        <v>2215</v>
      </c>
      <c r="AA10" s="15">
        <v>0</v>
      </c>
      <c r="AB10" s="15">
        <v>1623</v>
      </c>
      <c r="AC10" s="15">
        <v>0</v>
      </c>
      <c r="AD10" s="15">
        <v>3838</v>
      </c>
      <c r="AE10" s="15">
        <v>0</v>
      </c>
      <c r="AF10" s="12">
        <v>4071</v>
      </c>
      <c r="AG10" s="12">
        <v>0</v>
      </c>
      <c r="AH10" s="12">
        <v>3254</v>
      </c>
      <c r="AI10" s="12">
        <v>0</v>
      </c>
      <c r="AJ10" s="12">
        <v>7325</v>
      </c>
      <c r="AK10" s="12">
        <v>0</v>
      </c>
    </row>
    <row r="11" spans="1:37" x14ac:dyDescent="0.2">
      <c r="A11" t="s">
        <v>5</v>
      </c>
      <c r="B11" s="82">
        <v>774</v>
      </c>
      <c r="C11" s="82">
        <v>0</v>
      </c>
      <c r="D11" s="82">
        <v>533</v>
      </c>
      <c r="E11" s="82">
        <v>1</v>
      </c>
      <c r="F11" s="82">
        <v>1307</v>
      </c>
      <c r="G11" s="82">
        <v>1</v>
      </c>
      <c r="H11" s="15">
        <v>1507</v>
      </c>
      <c r="I11" s="15">
        <v>2</v>
      </c>
      <c r="J11" s="15">
        <v>1210</v>
      </c>
      <c r="K11" s="15">
        <v>2</v>
      </c>
      <c r="L11" s="15">
        <v>2717</v>
      </c>
      <c r="M11" s="15">
        <v>4</v>
      </c>
      <c r="N11" s="7">
        <v>2804</v>
      </c>
      <c r="O11" s="7">
        <v>2</v>
      </c>
      <c r="P11" s="7">
        <v>2380</v>
      </c>
      <c r="Q11" s="7">
        <v>1</v>
      </c>
      <c r="R11" s="7">
        <v>5184</v>
      </c>
      <c r="S11" s="7">
        <v>3</v>
      </c>
      <c r="T11" s="8">
        <v>1278</v>
      </c>
      <c r="U11" s="8">
        <v>0</v>
      </c>
      <c r="V11" s="8">
        <v>950</v>
      </c>
      <c r="W11" s="8">
        <v>0</v>
      </c>
      <c r="X11" s="8">
        <v>2228</v>
      </c>
      <c r="Y11" s="8">
        <v>0</v>
      </c>
      <c r="Z11" s="15">
        <v>4758</v>
      </c>
      <c r="AA11" s="15">
        <v>10</v>
      </c>
      <c r="AB11" s="15">
        <v>4332</v>
      </c>
      <c r="AC11" s="15">
        <v>6</v>
      </c>
      <c r="AD11" s="15">
        <v>9090</v>
      </c>
      <c r="AE11" s="15">
        <v>16</v>
      </c>
      <c r="AF11" s="12">
        <v>5183</v>
      </c>
      <c r="AG11" s="12">
        <v>9</v>
      </c>
      <c r="AH11" s="12">
        <v>4287</v>
      </c>
      <c r="AI11" s="12">
        <v>5</v>
      </c>
      <c r="AJ11" s="12">
        <v>9470</v>
      </c>
      <c r="AK11" s="12">
        <v>14</v>
      </c>
    </row>
    <row r="12" spans="1:37" x14ac:dyDescent="0.2">
      <c r="A12" t="s">
        <v>116</v>
      </c>
      <c r="B12" s="82">
        <v>1049</v>
      </c>
      <c r="C12" s="82">
        <v>7</v>
      </c>
      <c r="D12" s="82">
        <v>974</v>
      </c>
      <c r="E12" s="82">
        <v>7</v>
      </c>
      <c r="F12" s="82">
        <v>2023</v>
      </c>
      <c r="G12" s="82">
        <v>14</v>
      </c>
      <c r="H12" s="15">
        <v>1434</v>
      </c>
      <c r="I12" s="15">
        <v>5</v>
      </c>
      <c r="J12" s="15">
        <v>1374</v>
      </c>
      <c r="K12" s="15">
        <v>4</v>
      </c>
      <c r="L12" s="15">
        <v>2808</v>
      </c>
      <c r="M12" s="15">
        <v>9</v>
      </c>
      <c r="N12" s="7">
        <v>959</v>
      </c>
      <c r="O12" s="7">
        <v>1</v>
      </c>
      <c r="P12" s="7">
        <v>780</v>
      </c>
      <c r="Q12" s="7">
        <v>0</v>
      </c>
      <c r="R12" s="7">
        <v>1739</v>
      </c>
      <c r="S12" s="7">
        <v>1</v>
      </c>
      <c r="T12" s="8">
        <v>1748</v>
      </c>
      <c r="U12" s="8">
        <v>9</v>
      </c>
      <c r="V12" s="8">
        <v>968</v>
      </c>
      <c r="W12" s="8">
        <v>9</v>
      </c>
      <c r="X12" s="8">
        <v>2716</v>
      </c>
      <c r="Y12" s="8">
        <v>18</v>
      </c>
      <c r="Z12" s="15">
        <v>594</v>
      </c>
      <c r="AA12" s="15">
        <v>2</v>
      </c>
      <c r="AB12" s="15">
        <v>407</v>
      </c>
      <c r="AC12" s="15">
        <v>0</v>
      </c>
      <c r="AD12" s="15">
        <v>1001</v>
      </c>
      <c r="AE12" s="15">
        <v>2</v>
      </c>
      <c r="AF12" s="12">
        <v>565</v>
      </c>
      <c r="AG12" s="12">
        <v>2</v>
      </c>
      <c r="AH12" s="12">
        <v>473</v>
      </c>
      <c r="AI12" s="12">
        <v>2</v>
      </c>
      <c r="AJ12" s="12">
        <v>1038</v>
      </c>
      <c r="AK12" s="12">
        <v>4</v>
      </c>
    </row>
    <row r="13" spans="1:37" x14ac:dyDescent="0.2">
      <c r="A13" t="s">
        <v>30</v>
      </c>
      <c r="B13" s="82">
        <v>3504</v>
      </c>
      <c r="C13" s="82">
        <v>0</v>
      </c>
      <c r="D13" s="82">
        <v>2803</v>
      </c>
      <c r="E13" s="82">
        <v>0</v>
      </c>
      <c r="F13" s="82">
        <v>6307</v>
      </c>
      <c r="G13" s="82">
        <v>0</v>
      </c>
      <c r="H13" s="15">
        <v>2806</v>
      </c>
      <c r="I13" s="15">
        <v>0</v>
      </c>
      <c r="J13" s="15">
        <v>2304</v>
      </c>
      <c r="K13" s="15">
        <v>0</v>
      </c>
      <c r="L13" s="15">
        <v>5110</v>
      </c>
      <c r="M13" s="15">
        <v>0</v>
      </c>
      <c r="N13" s="7">
        <v>2177</v>
      </c>
      <c r="O13" s="7">
        <v>0</v>
      </c>
      <c r="P13" s="7">
        <v>1851</v>
      </c>
      <c r="Q13" s="7">
        <v>0</v>
      </c>
      <c r="R13" s="7">
        <v>4028</v>
      </c>
      <c r="S13" s="7">
        <v>0</v>
      </c>
      <c r="T13" s="8">
        <v>2019</v>
      </c>
      <c r="U13" s="8">
        <v>0</v>
      </c>
      <c r="V13" s="8">
        <v>1562</v>
      </c>
      <c r="W13" s="8">
        <v>0</v>
      </c>
      <c r="X13" s="8">
        <v>3581</v>
      </c>
      <c r="Y13" s="8">
        <v>0</v>
      </c>
      <c r="Z13" s="15">
        <v>2824</v>
      </c>
      <c r="AA13" s="15">
        <v>0</v>
      </c>
      <c r="AB13" s="15">
        <v>2347</v>
      </c>
      <c r="AC13" s="15">
        <v>0</v>
      </c>
      <c r="AD13" s="15">
        <v>5171</v>
      </c>
      <c r="AE13" s="15">
        <v>0</v>
      </c>
      <c r="AF13" s="12">
        <v>2244</v>
      </c>
      <c r="AG13" s="12">
        <v>0</v>
      </c>
      <c r="AH13" s="12">
        <v>1951</v>
      </c>
      <c r="AI13" s="12">
        <v>0</v>
      </c>
      <c r="AJ13" s="12">
        <v>4195</v>
      </c>
      <c r="AK13" s="12">
        <v>0</v>
      </c>
    </row>
    <row r="14" spans="1:37" x14ac:dyDescent="0.2">
      <c r="A14" t="s">
        <v>6</v>
      </c>
      <c r="B14" s="82">
        <v>982</v>
      </c>
      <c r="C14" s="82">
        <v>40</v>
      </c>
      <c r="D14" s="82">
        <v>462</v>
      </c>
      <c r="E14" s="82">
        <v>25</v>
      </c>
      <c r="F14" s="82">
        <v>1444</v>
      </c>
      <c r="G14" s="82">
        <v>65</v>
      </c>
      <c r="H14" s="15">
        <v>670</v>
      </c>
      <c r="I14" s="15">
        <v>16</v>
      </c>
      <c r="J14" s="15">
        <v>302</v>
      </c>
      <c r="K14" s="15">
        <v>4</v>
      </c>
      <c r="L14" s="15">
        <v>972</v>
      </c>
      <c r="M14" s="15">
        <v>20</v>
      </c>
      <c r="N14" s="7">
        <v>715</v>
      </c>
      <c r="O14" s="7">
        <v>1</v>
      </c>
      <c r="P14" s="7">
        <v>543</v>
      </c>
      <c r="Q14" s="7">
        <v>0</v>
      </c>
      <c r="R14" s="7">
        <v>1258</v>
      </c>
      <c r="S14" s="7">
        <v>1</v>
      </c>
      <c r="T14" s="8">
        <v>832</v>
      </c>
      <c r="U14" s="8">
        <v>0</v>
      </c>
      <c r="V14" s="8">
        <v>574</v>
      </c>
      <c r="W14" s="8">
        <v>0</v>
      </c>
      <c r="X14" s="8">
        <v>1406</v>
      </c>
      <c r="Y14" s="8">
        <v>0</v>
      </c>
      <c r="Z14" s="15">
        <v>1110</v>
      </c>
      <c r="AA14" s="15">
        <v>1</v>
      </c>
      <c r="AB14" s="15">
        <v>759</v>
      </c>
      <c r="AC14" s="15">
        <v>3</v>
      </c>
      <c r="AD14" s="15">
        <v>1869</v>
      </c>
      <c r="AE14" s="15">
        <v>4</v>
      </c>
      <c r="AF14" s="12">
        <v>108</v>
      </c>
      <c r="AG14" s="12">
        <v>0</v>
      </c>
      <c r="AH14" s="12">
        <v>82</v>
      </c>
      <c r="AI14" s="12">
        <v>1</v>
      </c>
      <c r="AJ14" s="12">
        <v>190</v>
      </c>
      <c r="AK14" s="12">
        <v>1</v>
      </c>
    </row>
    <row r="15" spans="1:37" x14ac:dyDescent="0.2">
      <c r="A15" t="s">
        <v>7</v>
      </c>
      <c r="B15" s="82">
        <v>2963</v>
      </c>
      <c r="C15" s="82">
        <v>11</v>
      </c>
      <c r="D15" s="82">
        <v>2452</v>
      </c>
      <c r="E15" s="82">
        <v>5</v>
      </c>
      <c r="F15" s="82">
        <v>5415</v>
      </c>
      <c r="G15" s="82">
        <v>16</v>
      </c>
      <c r="H15" s="15">
        <v>3569</v>
      </c>
      <c r="I15" s="15">
        <v>8</v>
      </c>
      <c r="J15" s="15">
        <v>3044</v>
      </c>
      <c r="K15" s="15">
        <v>1</v>
      </c>
      <c r="L15" s="15">
        <v>6613</v>
      </c>
      <c r="M15" s="15">
        <v>9</v>
      </c>
      <c r="N15" s="7">
        <v>3492</v>
      </c>
      <c r="O15" s="7">
        <v>13</v>
      </c>
      <c r="P15" s="7">
        <v>2534</v>
      </c>
      <c r="Q15" s="7">
        <v>8</v>
      </c>
      <c r="R15" s="7">
        <v>6026</v>
      </c>
      <c r="S15" s="7">
        <v>21</v>
      </c>
      <c r="T15" s="8">
        <v>3398</v>
      </c>
      <c r="U15" s="8">
        <v>11</v>
      </c>
      <c r="V15" s="8">
        <v>2615</v>
      </c>
      <c r="W15" s="8">
        <v>6</v>
      </c>
      <c r="X15" s="8">
        <v>6013</v>
      </c>
      <c r="Y15" s="8">
        <v>17</v>
      </c>
      <c r="Z15" s="15">
        <v>2782</v>
      </c>
      <c r="AA15" s="15">
        <v>3</v>
      </c>
      <c r="AB15" s="15">
        <v>2224</v>
      </c>
      <c r="AC15" s="15">
        <v>2</v>
      </c>
      <c r="AD15" s="15">
        <v>5006</v>
      </c>
      <c r="AE15" s="15">
        <v>5</v>
      </c>
      <c r="AF15" s="12">
        <v>2829</v>
      </c>
      <c r="AG15" s="12">
        <v>7</v>
      </c>
      <c r="AH15" s="12">
        <v>2188</v>
      </c>
      <c r="AI15" s="12">
        <v>1</v>
      </c>
      <c r="AJ15" s="12">
        <v>5017</v>
      </c>
      <c r="AK15" s="12">
        <v>8</v>
      </c>
    </row>
    <row r="16" spans="1:37" x14ac:dyDescent="0.2">
      <c r="A16" t="s">
        <v>8</v>
      </c>
      <c r="B16" s="82">
        <v>4250</v>
      </c>
      <c r="C16" s="82">
        <v>6</v>
      </c>
      <c r="D16" s="82">
        <v>2784</v>
      </c>
      <c r="E16" s="82">
        <v>2</v>
      </c>
      <c r="F16" s="82">
        <v>7034</v>
      </c>
      <c r="G16" s="82">
        <v>8</v>
      </c>
      <c r="H16" s="15">
        <v>3254</v>
      </c>
      <c r="I16" s="15">
        <v>3</v>
      </c>
      <c r="J16" s="15">
        <v>2313</v>
      </c>
      <c r="K16" s="15">
        <v>1</v>
      </c>
      <c r="L16" s="15">
        <v>5567</v>
      </c>
      <c r="M16" s="15">
        <v>4</v>
      </c>
      <c r="N16" s="7">
        <v>2358</v>
      </c>
      <c r="O16" s="7">
        <v>6</v>
      </c>
      <c r="P16" s="7">
        <v>1607</v>
      </c>
      <c r="Q16" s="7">
        <v>1</v>
      </c>
      <c r="R16" s="7">
        <v>3965</v>
      </c>
      <c r="S16" s="7">
        <v>7</v>
      </c>
      <c r="T16" s="8">
        <v>3163</v>
      </c>
      <c r="U16" s="8">
        <v>12</v>
      </c>
      <c r="V16" s="8">
        <v>2167</v>
      </c>
      <c r="W16" s="8">
        <v>6</v>
      </c>
      <c r="X16" s="8">
        <v>5330</v>
      </c>
      <c r="Y16" s="8">
        <v>18</v>
      </c>
      <c r="Z16" s="15">
        <v>2993</v>
      </c>
      <c r="AA16" s="15">
        <v>6</v>
      </c>
      <c r="AB16" s="15">
        <v>2029</v>
      </c>
      <c r="AC16" s="15">
        <v>1</v>
      </c>
      <c r="AD16" s="15">
        <v>5022</v>
      </c>
      <c r="AE16" s="15">
        <v>7</v>
      </c>
      <c r="AF16" s="12">
        <v>3414</v>
      </c>
      <c r="AG16" s="12">
        <v>7</v>
      </c>
      <c r="AH16" s="12">
        <v>2169</v>
      </c>
      <c r="AI16" s="12">
        <v>0</v>
      </c>
      <c r="AJ16" s="12">
        <v>5583</v>
      </c>
      <c r="AK16" s="12">
        <v>7</v>
      </c>
    </row>
    <row r="17" spans="1:37" x14ac:dyDescent="0.2">
      <c r="A17" t="s">
        <v>117</v>
      </c>
      <c r="B17" s="82">
        <v>8383</v>
      </c>
      <c r="C17" s="82">
        <v>6</v>
      </c>
      <c r="D17" s="82">
        <v>5672</v>
      </c>
      <c r="E17" s="82">
        <v>5</v>
      </c>
      <c r="F17" s="82">
        <v>14055</v>
      </c>
      <c r="G17" s="82">
        <v>11</v>
      </c>
      <c r="H17" s="15">
        <v>8590</v>
      </c>
      <c r="I17" s="15">
        <v>12</v>
      </c>
      <c r="J17" s="15">
        <v>7551</v>
      </c>
      <c r="K17" s="15">
        <v>6</v>
      </c>
      <c r="L17" s="15">
        <v>16141</v>
      </c>
      <c r="M17" s="15">
        <v>18</v>
      </c>
      <c r="N17" s="7">
        <v>7543</v>
      </c>
      <c r="O17" s="7">
        <v>17</v>
      </c>
      <c r="P17" s="7">
        <v>6487</v>
      </c>
      <c r="Q17" s="7">
        <v>8</v>
      </c>
      <c r="R17" s="7">
        <v>14030</v>
      </c>
      <c r="S17" s="7">
        <v>25</v>
      </c>
      <c r="T17" s="8">
        <v>8279</v>
      </c>
      <c r="U17" s="8">
        <v>19</v>
      </c>
      <c r="V17" s="8">
        <v>6576</v>
      </c>
      <c r="W17" s="8">
        <v>3</v>
      </c>
      <c r="X17" s="8">
        <v>14855</v>
      </c>
      <c r="Y17" s="8">
        <v>22</v>
      </c>
      <c r="Z17" s="15">
        <v>10290</v>
      </c>
      <c r="AA17" s="15">
        <v>7</v>
      </c>
      <c r="AB17" s="15">
        <v>7617</v>
      </c>
      <c r="AC17" s="15">
        <v>1</v>
      </c>
      <c r="AD17" s="15">
        <v>17907</v>
      </c>
      <c r="AE17" s="15">
        <v>8</v>
      </c>
      <c r="AF17" s="12">
        <v>4578</v>
      </c>
      <c r="AG17" s="12">
        <v>2</v>
      </c>
      <c r="AH17" s="12">
        <v>2817</v>
      </c>
      <c r="AI17" s="12">
        <v>1</v>
      </c>
      <c r="AJ17" s="12">
        <v>7395</v>
      </c>
      <c r="AK17" s="12">
        <v>3</v>
      </c>
    </row>
    <row r="18" spans="1:37" x14ac:dyDescent="0.2">
      <c r="A18" t="s">
        <v>9</v>
      </c>
      <c r="B18" s="82">
        <v>3523</v>
      </c>
      <c r="C18" s="82">
        <v>6</v>
      </c>
      <c r="D18" s="82">
        <v>2328</v>
      </c>
      <c r="E18" s="82">
        <v>7</v>
      </c>
      <c r="F18" s="82">
        <v>5851</v>
      </c>
      <c r="G18" s="82">
        <v>13</v>
      </c>
      <c r="H18" s="15">
        <v>3720</v>
      </c>
      <c r="I18" s="15">
        <v>10</v>
      </c>
      <c r="J18" s="15">
        <v>2265</v>
      </c>
      <c r="K18" s="15">
        <v>3</v>
      </c>
      <c r="L18" s="15">
        <v>5985</v>
      </c>
      <c r="M18" s="15">
        <v>13</v>
      </c>
      <c r="N18" s="7">
        <v>6160</v>
      </c>
      <c r="O18" s="7">
        <v>7</v>
      </c>
      <c r="P18" s="7">
        <v>3578</v>
      </c>
      <c r="Q18" s="7">
        <v>3</v>
      </c>
      <c r="R18" s="7">
        <v>9738</v>
      </c>
      <c r="S18" s="7">
        <v>10</v>
      </c>
      <c r="T18" s="8">
        <v>7380</v>
      </c>
      <c r="U18" s="8">
        <v>6</v>
      </c>
      <c r="V18" s="8">
        <v>4382</v>
      </c>
      <c r="W18" s="8">
        <v>0</v>
      </c>
      <c r="X18" s="8">
        <v>11762</v>
      </c>
      <c r="Y18" s="8">
        <v>6</v>
      </c>
      <c r="Z18" s="15">
        <v>3827</v>
      </c>
      <c r="AA18" s="15">
        <v>2</v>
      </c>
      <c r="AB18" s="15">
        <v>2462</v>
      </c>
      <c r="AC18" s="15">
        <v>0</v>
      </c>
      <c r="AD18" s="15">
        <v>6289</v>
      </c>
      <c r="AE18" s="15">
        <v>2</v>
      </c>
      <c r="AF18" s="12">
        <v>5390</v>
      </c>
      <c r="AG18" s="12">
        <v>1</v>
      </c>
      <c r="AH18" s="12">
        <v>3640</v>
      </c>
      <c r="AI18" s="12">
        <v>1</v>
      </c>
      <c r="AJ18" s="12">
        <v>9030</v>
      </c>
      <c r="AK18" s="12">
        <v>2</v>
      </c>
    </row>
    <row r="19" spans="1:37" x14ac:dyDescent="0.2">
      <c r="A19" t="s">
        <v>10</v>
      </c>
      <c r="B19" s="82">
        <v>167</v>
      </c>
      <c r="C19" s="82">
        <v>0</v>
      </c>
      <c r="D19" s="82">
        <v>91</v>
      </c>
      <c r="E19" s="82">
        <v>0</v>
      </c>
      <c r="F19" s="82">
        <v>258</v>
      </c>
      <c r="G19" s="82">
        <v>0</v>
      </c>
      <c r="H19" s="15">
        <v>266</v>
      </c>
      <c r="I19" s="15">
        <v>0</v>
      </c>
      <c r="J19" s="15">
        <v>177</v>
      </c>
      <c r="K19" s="15">
        <v>0</v>
      </c>
      <c r="L19" s="15">
        <v>443</v>
      </c>
      <c r="M19" s="15">
        <v>0</v>
      </c>
      <c r="N19" s="7">
        <v>61</v>
      </c>
      <c r="O19" s="7">
        <v>0</v>
      </c>
      <c r="P19" s="7">
        <v>27</v>
      </c>
      <c r="Q19" s="7">
        <v>0</v>
      </c>
      <c r="R19" s="7">
        <v>88</v>
      </c>
      <c r="S19" s="7">
        <v>0</v>
      </c>
      <c r="T19" s="8">
        <v>109</v>
      </c>
      <c r="U19" s="8">
        <v>0</v>
      </c>
      <c r="V19" s="8">
        <v>73</v>
      </c>
      <c r="W19" s="8">
        <v>1</v>
      </c>
      <c r="X19" s="8">
        <v>182</v>
      </c>
      <c r="Y19" s="8">
        <v>1</v>
      </c>
      <c r="Z19" s="15">
        <v>76</v>
      </c>
      <c r="AA19" s="15">
        <v>0</v>
      </c>
      <c r="AB19" s="15">
        <v>52</v>
      </c>
      <c r="AC19" s="15">
        <v>0</v>
      </c>
      <c r="AD19" s="15">
        <v>128</v>
      </c>
      <c r="AE19" s="15">
        <v>0</v>
      </c>
      <c r="AF19" s="12">
        <v>147</v>
      </c>
      <c r="AG19" s="12">
        <v>0</v>
      </c>
      <c r="AH19" s="12">
        <v>151</v>
      </c>
      <c r="AI19" s="12">
        <v>0</v>
      </c>
      <c r="AJ19" s="12">
        <v>298</v>
      </c>
      <c r="AK19" s="12">
        <v>0</v>
      </c>
    </row>
    <row r="20" spans="1:37" x14ac:dyDescent="0.2">
      <c r="A20" t="s">
        <v>11</v>
      </c>
      <c r="B20" s="82">
        <v>287</v>
      </c>
      <c r="C20" s="82">
        <v>0</v>
      </c>
      <c r="D20" s="82">
        <v>231</v>
      </c>
      <c r="E20" s="82">
        <v>0</v>
      </c>
      <c r="F20" s="82">
        <v>518</v>
      </c>
      <c r="G20" s="82">
        <v>0</v>
      </c>
      <c r="H20" s="15">
        <v>326</v>
      </c>
      <c r="I20" s="15">
        <v>0</v>
      </c>
      <c r="J20" s="15">
        <v>283</v>
      </c>
      <c r="K20" s="15">
        <v>0</v>
      </c>
      <c r="L20" s="15">
        <v>609</v>
      </c>
      <c r="M20" s="15">
        <v>0</v>
      </c>
      <c r="N20" s="7">
        <v>158</v>
      </c>
      <c r="O20" s="7">
        <v>0</v>
      </c>
      <c r="P20" s="7">
        <v>141</v>
      </c>
      <c r="Q20" s="7">
        <v>0</v>
      </c>
      <c r="R20" s="7">
        <v>299</v>
      </c>
      <c r="S20" s="7">
        <v>0</v>
      </c>
      <c r="T20" s="8">
        <v>126</v>
      </c>
      <c r="U20" s="8">
        <v>3</v>
      </c>
      <c r="V20" s="8">
        <v>118</v>
      </c>
      <c r="W20" s="8">
        <v>0</v>
      </c>
      <c r="X20" s="8">
        <v>244</v>
      </c>
      <c r="Y20" s="8">
        <v>3</v>
      </c>
      <c r="Z20" s="15">
        <v>199</v>
      </c>
      <c r="AA20" s="15">
        <v>0</v>
      </c>
      <c r="AB20" s="15">
        <v>120</v>
      </c>
      <c r="AC20" s="15">
        <v>1</v>
      </c>
      <c r="AD20" s="15">
        <v>319</v>
      </c>
      <c r="AE20" s="15">
        <v>1</v>
      </c>
      <c r="AF20" s="12">
        <v>277</v>
      </c>
      <c r="AG20" s="12">
        <v>4</v>
      </c>
      <c r="AH20" s="12">
        <v>217</v>
      </c>
      <c r="AI20" s="12">
        <v>0</v>
      </c>
      <c r="AJ20" s="12">
        <v>494</v>
      </c>
      <c r="AK20" s="12">
        <v>4</v>
      </c>
    </row>
    <row r="21" spans="1:37" x14ac:dyDescent="0.2">
      <c r="A21" t="s">
        <v>12</v>
      </c>
      <c r="B21" s="82">
        <v>276</v>
      </c>
      <c r="C21" s="82">
        <v>7</v>
      </c>
      <c r="D21" s="82">
        <v>143</v>
      </c>
      <c r="E21" s="82">
        <v>3</v>
      </c>
      <c r="F21" s="82">
        <v>419</v>
      </c>
      <c r="G21" s="82">
        <v>10</v>
      </c>
      <c r="H21" s="15">
        <v>122</v>
      </c>
      <c r="I21" s="15">
        <v>0</v>
      </c>
      <c r="J21" s="15">
        <v>72</v>
      </c>
      <c r="K21" s="15">
        <v>0</v>
      </c>
      <c r="L21" s="15">
        <v>194</v>
      </c>
      <c r="M21" s="15">
        <v>0</v>
      </c>
      <c r="N21" s="7">
        <v>143</v>
      </c>
      <c r="O21" s="7">
        <v>4</v>
      </c>
      <c r="P21" s="7">
        <v>66</v>
      </c>
      <c r="Q21" s="7">
        <v>0</v>
      </c>
      <c r="R21" s="7">
        <v>209</v>
      </c>
      <c r="S21" s="7">
        <v>4</v>
      </c>
      <c r="T21" s="8">
        <v>142</v>
      </c>
      <c r="U21" s="8">
        <v>1</v>
      </c>
      <c r="V21" s="8">
        <v>83</v>
      </c>
      <c r="W21" s="8">
        <v>0</v>
      </c>
      <c r="X21" s="8">
        <v>225</v>
      </c>
      <c r="Y21" s="8">
        <v>1</v>
      </c>
      <c r="Z21" s="15">
        <v>152</v>
      </c>
      <c r="AA21" s="15">
        <v>0</v>
      </c>
      <c r="AB21" s="15">
        <v>77</v>
      </c>
      <c r="AC21" s="15">
        <v>2</v>
      </c>
      <c r="AD21" s="15">
        <v>229</v>
      </c>
      <c r="AE21" s="15">
        <v>2</v>
      </c>
      <c r="AF21" s="12">
        <v>182</v>
      </c>
      <c r="AG21" s="12">
        <v>2</v>
      </c>
      <c r="AH21" s="12">
        <v>117</v>
      </c>
      <c r="AI21" s="12">
        <v>0</v>
      </c>
      <c r="AJ21" s="12">
        <v>299</v>
      </c>
      <c r="AK21" s="12">
        <v>2</v>
      </c>
    </row>
    <row r="22" spans="1:37" x14ac:dyDescent="0.2">
      <c r="A22" t="s">
        <v>13</v>
      </c>
      <c r="B22" s="82">
        <v>65</v>
      </c>
      <c r="C22" s="82">
        <v>0</v>
      </c>
      <c r="D22" s="82">
        <v>54</v>
      </c>
      <c r="E22" s="82">
        <v>0</v>
      </c>
      <c r="F22" s="82">
        <v>119</v>
      </c>
      <c r="G22" s="82">
        <v>0</v>
      </c>
      <c r="H22" s="15">
        <v>50</v>
      </c>
      <c r="I22" s="15">
        <v>0</v>
      </c>
      <c r="J22" s="15">
        <v>38</v>
      </c>
      <c r="K22" s="15">
        <v>0</v>
      </c>
      <c r="L22" s="15">
        <v>88</v>
      </c>
      <c r="M22" s="15">
        <v>0</v>
      </c>
      <c r="N22" s="7">
        <v>41</v>
      </c>
      <c r="O22" s="7">
        <v>0</v>
      </c>
      <c r="P22" s="7">
        <v>35</v>
      </c>
      <c r="Q22" s="7">
        <v>0</v>
      </c>
      <c r="R22" s="7">
        <v>76</v>
      </c>
      <c r="S22" s="7">
        <v>0</v>
      </c>
      <c r="T22" s="8">
        <v>42</v>
      </c>
      <c r="U22" s="8">
        <v>0</v>
      </c>
      <c r="V22" s="8">
        <v>45</v>
      </c>
      <c r="W22" s="8">
        <v>0</v>
      </c>
      <c r="X22" s="8">
        <v>87</v>
      </c>
      <c r="Y22" s="8">
        <v>0</v>
      </c>
      <c r="Z22" s="15">
        <v>428</v>
      </c>
      <c r="AA22" s="15">
        <v>0</v>
      </c>
      <c r="AB22" s="15">
        <v>340</v>
      </c>
      <c r="AC22" s="15">
        <v>0</v>
      </c>
      <c r="AD22" s="15">
        <v>768</v>
      </c>
      <c r="AE22" s="15">
        <v>0</v>
      </c>
      <c r="AF22" s="12">
        <v>185</v>
      </c>
      <c r="AG22" s="12">
        <v>0</v>
      </c>
      <c r="AH22" s="12">
        <v>138</v>
      </c>
      <c r="AI22" s="12">
        <v>0</v>
      </c>
      <c r="AJ22" s="12">
        <v>323</v>
      </c>
      <c r="AK22" s="12">
        <v>0</v>
      </c>
    </row>
    <row r="23" spans="1:37" x14ac:dyDescent="0.2">
      <c r="A23" t="s">
        <v>14</v>
      </c>
      <c r="B23" s="82">
        <v>2353</v>
      </c>
      <c r="C23" s="82">
        <v>56</v>
      </c>
      <c r="D23" s="82">
        <v>1390</v>
      </c>
      <c r="E23" s="82">
        <v>34</v>
      </c>
      <c r="F23" s="82">
        <v>3743</v>
      </c>
      <c r="G23" s="82">
        <v>90</v>
      </c>
      <c r="H23" s="15">
        <v>3001</v>
      </c>
      <c r="I23" s="15">
        <v>27</v>
      </c>
      <c r="J23" s="15">
        <v>1909</v>
      </c>
      <c r="K23" s="15">
        <v>11</v>
      </c>
      <c r="L23" s="15">
        <v>4910</v>
      </c>
      <c r="M23" s="15">
        <v>38</v>
      </c>
      <c r="N23" s="7">
        <v>3244</v>
      </c>
      <c r="O23" s="7">
        <v>14</v>
      </c>
      <c r="P23" s="7">
        <v>1902</v>
      </c>
      <c r="Q23" s="7">
        <v>10</v>
      </c>
      <c r="R23" s="7">
        <v>5146</v>
      </c>
      <c r="S23" s="7">
        <v>24</v>
      </c>
      <c r="T23" s="8">
        <v>2227</v>
      </c>
      <c r="U23" s="8">
        <v>17</v>
      </c>
      <c r="V23" s="8">
        <v>1295</v>
      </c>
      <c r="W23" s="8">
        <v>3</v>
      </c>
      <c r="X23" s="8">
        <v>3522</v>
      </c>
      <c r="Y23" s="8">
        <v>20</v>
      </c>
      <c r="Z23" s="15">
        <v>1929</v>
      </c>
      <c r="AA23" s="15">
        <v>29</v>
      </c>
      <c r="AB23" s="15">
        <v>1140</v>
      </c>
      <c r="AC23" s="15">
        <v>10</v>
      </c>
      <c r="AD23" s="15">
        <v>3069</v>
      </c>
      <c r="AE23" s="15">
        <v>39</v>
      </c>
      <c r="AF23" s="12">
        <v>1131</v>
      </c>
      <c r="AG23" s="12">
        <v>11</v>
      </c>
      <c r="AH23" s="12">
        <v>678</v>
      </c>
      <c r="AI23" s="12">
        <v>2</v>
      </c>
      <c r="AJ23" s="12">
        <v>1809</v>
      </c>
      <c r="AK23" s="12">
        <v>13</v>
      </c>
    </row>
    <row r="24" spans="1:37" x14ac:dyDescent="0.2">
      <c r="A24" t="s">
        <v>15</v>
      </c>
      <c r="B24" s="82">
        <v>1759</v>
      </c>
      <c r="C24" s="82">
        <v>3</v>
      </c>
      <c r="D24" s="82">
        <v>1340</v>
      </c>
      <c r="E24" s="82">
        <v>3</v>
      </c>
      <c r="F24" s="82">
        <v>3099</v>
      </c>
      <c r="G24" s="82">
        <v>6</v>
      </c>
      <c r="H24" s="15">
        <v>2716</v>
      </c>
      <c r="I24" s="15">
        <v>3</v>
      </c>
      <c r="J24" s="15">
        <v>1809</v>
      </c>
      <c r="K24" s="15">
        <v>1</v>
      </c>
      <c r="L24" s="15">
        <v>4525</v>
      </c>
      <c r="M24" s="15">
        <v>4</v>
      </c>
      <c r="N24" s="7">
        <v>3497</v>
      </c>
      <c r="O24" s="7">
        <v>6</v>
      </c>
      <c r="P24" s="7">
        <v>5833</v>
      </c>
      <c r="Q24" s="7">
        <v>2</v>
      </c>
      <c r="R24" s="7">
        <v>9330</v>
      </c>
      <c r="S24" s="7">
        <v>8</v>
      </c>
      <c r="T24" s="8">
        <v>6439</v>
      </c>
      <c r="U24" s="8">
        <v>7</v>
      </c>
      <c r="V24" s="8">
        <v>3392</v>
      </c>
      <c r="W24" s="8">
        <v>0</v>
      </c>
      <c r="X24" s="8">
        <v>9831</v>
      </c>
      <c r="Y24" s="8">
        <v>7</v>
      </c>
      <c r="Z24" s="15">
        <v>8441</v>
      </c>
      <c r="AA24" s="15">
        <v>5</v>
      </c>
      <c r="AB24" s="15">
        <v>5530</v>
      </c>
      <c r="AC24" s="15">
        <v>3</v>
      </c>
      <c r="AD24" s="15">
        <v>13971</v>
      </c>
      <c r="AE24" s="15">
        <v>8</v>
      </c>
      <c r="AF24" s="12">
        <v>10887</v>
      </c>
      <c r="AG24" s="12">
        <v>18</v>
      </c>
      <c r="AH24" s="12">
        <v>6022</v>
      </c>
      <c r="AI24" s="12">
        <v>7</v>
      </c>
      <c r="AJ24" s="12">
        <v>16909</v>
      </c>
      <c r="AK24" s="12">
        <v>25</v>
      </c>
    </row>
    <row r="25" spans="1:37" x14ac:dyDescent="0.2">
      <c r="A25" t="s">
        <v>16</v>
      </c>
      <c r="B25" s="82">
        <v>1495</v>
      </c>
      <c r="C25" s="82">
        <v>9</v>
      </c>
      <c r="D25" s="82">
        <v>889</v>
      </c>
      <c r="E25" s="82">
        <v>1</v>
      </c>
      <c r="F25" s="82">
        <v>2384</v>
      </c>
      <c r="G25" s="82">
        <v>10</v>
      </c>
      <c r="H25" s="15">
        <v>5454</v>
      </c>
      <c r="I25" s="15">
        <v>2</v>
      </c>
      <c r="J25" s="15">
        <v>4265</v>
      </c>
      <c r="K25" s="15">
        <v>1</v>
      </c>
      <c r="L25" s="15">
        <v>9719</v>
      </c>
      <c r="M25" s="15">
        <v>3</v>
      </c>
      <c r="N25" s="7">
        <v>1943</v>
      </c>
      <c r="O25" s="7">
        <v>0</v>
      </c>
      <c r="P25" s="7">
        <v>1304</v>
      </c>
      <c r="Q25" s="7">
        <v>0</v>
      </c>
      <c r="R25" s="7">
        <v>3247</v>
      </c>
      <c r="S25" s="7">
        <v>0</v>
      </c>
      <c r="T25" s="8">
        <v>1407</v>
      </c>
      <c r="U25" s="8">
        <v>0</v>
      </c>
      <c r="V25" s="8">
        <v>1064</v>
      </c>
      <c r="W25" s="8">
        <v>1</v>
      </c>
      <c r="X25" s="8">
        <v>2471</v>
      </c>
      <c r="Y25" s="8">
        <v>1</v>
      </c>
      <c r="Z25" s="15">
        <v>3262</v>
      </c>
      <c r="AA25" s="15">
        <v>0</v>
      </c>
      <c r="AB25" s="15">
        <v>2059</v>
      </c>
      <c r="AC25" s="15">
        <v>0</v>
      </c>
      <c r="AD25" s="15">
        <v>5321</v>
      </c>
      <c r="AE25" s="15">
        <v>0</v>
      </c>
      <c r="AF25" s="12">
        <v>848</v>
      </c>
      <c r="AG25" s="12">
        <v>0</v>
      </c>
      <c r="AH25" s="12">
        <v>615</v>
      </c>
      <c r="AI25" s="12">
        <v>0</v>
      </c>
      <c r="AJ25" s="12">
        <v>1463</v>
      </c>
      <c r="AK25" s="12">
        <v>0</v>
      </c>
    </row>
    <row r="26" spans="1:37" x14ac:dyDescent="0.2">
      <c r="A26" t="s">
        <v>17</v>
      </c>
      <c r="B26" s="82">
        <v>384</v>
      </c>
      <c r="C26" s="82">
        <v>0</v>
      </c>
      <c r="D26" s="82">
        <v>308</v>
      </c>
      <c r="E26" s="82">
        <v>1</v>
      </c>
      <c r="F26" s="82">
        <v>692</v>
      </c>
      <c r="G26" s="82">
        <v>1</v>
      </c>
      <c r="H26" s="15">
        <v>306</v>
      </c>
      <c r="I26" s="15">
        <v>0</v>
      </c>
      <c r="J26" s="15">
        <v>248</v>
      </c>
      <c r="K26" s="15">
        <v>0</v>
      </c>
      <c r="L26" s="15">
        <v>554</v>
      </c>
      <c r="M26" s="15">
        <v>0</v>
      </c>
      <c r="N26" s="7">
        <v>777</v>
      </c>
      <c r="O26" s="7">
        <v>0</v>
      </c>
      <c r="P26" s="7">
        <v>567</v>
      </c>
      <c r="Q26" s="7">
        <v>0</v>
      </c>
      <c r="R26" s="7">
        <v>1344</v>
      </c>
      <c r="S26" s="7">
        <v>0</v>
      </c>
      <c r="T26" s="8">
        <v>643</v>
      </c>
      <c r="U26" s="8">
        <v>0</v>
      </c>
      <c r="V26" s="8">
        <v>539</v>
      </c>
      <c r="W26" s="8">
        <v>0</v>
      </c>
      <c r="X26" s="8">
        <v>1182</v>
      </c>
      <c r="Y26" s="8">
        <v>0</v>
      </c>
      <c r="Z26" s="15">
        <v>171</v>
      </c>
      <c r="AA26" s="15">
        <v>0</v>
      </c>
      <c r="AB26" s="15">
        <v>129</v>
      </c>
      <c r="AC26" s="15">
        <v>0</v>
      </c>
      <c r="AD26" s="15">
        <v>300</v>
      </c>
      <c r="AE26" s="15">
        <v>0</v>
      </c>
      <c r="AF26" s="12">
        <v>104</v>
      </c>
      <c r="AG26" s="12">
        <v>0</v>
      </c>
      <c r="AH26" s="12">
        <v>101</v>
      </c>
      <c r="AI26" s="12">
        <v>0</v>
      </c>
      <c r="AJ26" s="12">
        <v>205</v>
      </c>
      <c r="AK26" s="12">
        <v>0</v>
      </c>
    </row>
    <row r="27" spans="1:37" x14ac:dyDescent="0.2">
      <c r="A27" t="s">
        <v>35</v>
      </c>
      <c r="B27" s="82">
        <v>759</v>
      </c>
      <c r="C27" s="82">
        <v>0</v>
      </c>
      <c r="D27" s="82">
        <v>1109</v>
      </c>
      <c r="E27" s="82">
        <v>0</v>
      </c>
      <c r="F27" s="82">
        <v>1868</v>
      </c>
      <c r="G27" s="82">
        <v>0</v>
      </c>
      <c r="H27" s="15">
        <v>1364</v>
      </c>
      <c r="I27" s="15">
        <v>0</v>
      </c>
      <c r="J27" s="15">
        <v>1307</v>
      </c>
      <c r="K27" s="15">
        <v>0</v>
      </c>
      <c r="L27" s="15">
        <v>2671</v>
      </c>
      <c r="M27" s="15">
        <v>0</v>
      </c>
      <c r="N27" s="7">
        <v>599</v>
      </c>
      <c r="O27" s="7">
        <v>1</v>
      </c>
      <c r="P27" s="7">
        <v>467</v>
      </c>
      <c r="Q27" s="7">
        <v>0</v>
      </c>
      <c r="R27" s="7">
        <v>1066</v>
      </c>
      <c r="S27" s="7">
        <v>1</v>
      </c>
      <c r="T27" s="8">
        <v>381</v>
      </c>
      <c r="U27" s="8">
        <v>0</v>
      </c>
      <c r="V27" s="8">
        <v>282</v>
      </c>
      <c r="W27" s="8">
        <v>0</v>
      </c>
      <c r="X27" s="8">
        <v>663</v>
      </c>
      <c r="Y27" s="8">
        <v>0</v>
      </c>
      <c r="Z27" s="15">
        <v>454</v>
      </c>
      <c r="AA27" s="15">
        <v>1</v>
      </c>
      <c r="AB27" s="15">
        <v>279</v>
      </c>
      <c r="AC27" s="15">
        <v>0</v>
      </c>
      <c r="AD27" s="15">
        <v>733</v>
      </c>
      <c r="AE27" s="15">
        <v>1</v>
      </c>
      <c r="AF27" s="12">
        <v>861</v>
      </c>
      <c r="AG27" s="12">
        <v>0</v>
      </c>
      <c r="AH27" s="12">
        <v>528</v>
      </c>
      <c r="AI27" s="12">
        <v>0</v>
      </c>
      <c r="AJ27" s="12">
        <v>1389</v>
      </c>
      <c r="AK27" s="12">
        <v>0</v>
      </c>
    </row>
    <row r="28" spans="1:37" x14ac:dyDescent="0.2">
      <c r="A28" t="s">
        <v>27</v>
      </c>
      <c r="B28" s="82">
        <v>0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7">
        <v>905</v>
      </c>
      <c r="O28" s="7">
        <v>1</v>
      </c>
      <c r="P28" s="7">
        <v>830</v>
      </c>
      <c r="Q28" s="7">
        <v>0</v>
      </c>
      <c r="R28" s="7">
        <v>1735</v>
      </c>
      <c r="S28" s="7">
        <v>1</v>
      </c>
      <c r="T28" s="8">
        <v>1260</v>
      </c>
      <c r="U28" s="8">
        <v>0</v>
      </c>
      <c r="V28" s="8">
        <v>1010</v>
      </c>
      <c r="W28" s="8">
        <v>0</v>
      </c>
      <c r="X28" s="8">
        <v>2270</v>
      </c>
      <c r="Y28" s="8">
        <v>0</v>
      </c>
      <c r="Z28" s="15">
        <v>57</v>
      </c>
      <c r="AA28" s="15">
        <v>0</v>
      </c>
      <c r="AB28" s="15">
        <v>60</v>
      </c>
      <c r="AC28" s="15">
        <v>0</v>
      </c>
      <c r="AD28" s="15">
        <v>117</v>
      </c>
      <c r="AE28" s="15">
        <v>0</v>
      </c>
      <c r="AF28" s="12">
        <v>12</v>
      </c>
      <c r="AG28" s="12">
        <v>0</v>
      </c>
      <c r="AH28" s="12">
        <v>12</v>
      </c>
      <c r="AI28" s="12">
        <v>0</v>
      </c>
      <c r="AJ28" s="12">
        <v>24</v>
      </c>
      <c r="AK28" s="12">
        <v>0</v>
      </c>
    </row>
    <row r="29" spans="1:37" x14ac:dyDescent="0.2">
      <c r="A29" t="s">
        <v>19</v>
      </c>
      <c r="B29" s="82">
        <v>138</v>
      </c>
      <c r="C29" s="82">
        <v>1</v>
      </c>
      <c r="D29" s="82">
        <v>67</v>
      </c>
      <c r="E29" s="82">
        <v>0</v>
      </c>
      <c r="F29" s="82">
        <v>205</v>
      </c>
      <c r="G29" s="82">
        <v>1</v>
      </c>
      <c r="H29" s="15">
        <v>116</v>
      </c>
      <c r="I29" s="15">
        <v>0</v>
      </c>
      <c r="J29" s="15">
        <v>61</v>
      </c>
      <c r="K29" s="15">
        <v>1</v>
      </c>
      <c r="L29" s="15">
        <v>177</v>
      </c>
      <c r="M29" s="15">
        <v>1</v>
      </c>
      <c r="N29" s="7">
        <v>128</v>
      </c>
      <c r="O29" s="7">
        <v>0</v>
      </c>
      <c r="P29" s="7">
        <v>55</v>
      </c>
      <c r="Q29" s="7">
        <v>1</v>
      </c>
      <c r="R29" s="7">
        <v>183</v>
      </c>
      <c r="S29" s="7">
        <v>1</v>
      </c>
      <c r="T29" s="8">
        <v>95</v>
      </c>
      <c r="U29" s="8">
        <v>3</v>
      </c>
      <c r="V29" s="8">
        <v>74</v>
      </c>
      <c r="W29" s="8">
        <v>1</v>
      </c>
      <c r="X29" s="8">
        <v>169</v>
      </c>
      <c r="Y29" s="8">
        <v>4</v>
      </c>
      <c r="Z29" s="15">
        <v>69</v>
      </c>
      <c r="AA29" s="15">
        <v>0</v>
      </c>
      <c r="AB29" s="15">
        <v>19</v>
      </c>
      <c r="AC29" s="15">
        <v>0</v>
      </c>
      <c r="AD29" s="15">
        <v>88</v>
      </c>
      <c r="AE29" s="15">
        <v>0</v>
      </c>
      <c r="AF29" s="12">
        <v>46</v>
      </c>
      <c r="AG29" s="12">
        <v>0</v>
      </c>
      <c r="AH29" s="12">
        <v>32</v>
      </c>
      <c r="AI29" s="12">
        <v>0</v>
      </c>
      <c r="AJ29" s="12">
        <v>78</v>
      </c>
      <c r="AK29" s="12">
        <v>0</v>
      </c>
    </row>
    <row r="30" spans="1:37" x14ac:dyDescent="0.2">
      <c r="A30" t="s">
        <v>20</v>
      </c>
      <c r="B30" s="82">
        <v>4807</v>
      </c>
      <c r="C30" s="82">
        <v>8</v>
      </c>
      <c r="D30" s="82">
        <v>3812</v>
      </c>
      <c r="E30" s="82">
        <v>3</v>
      </c>
      <c r="F30" s="82">
        <v>8619</v>
      </c>
      <c r="G30" s="82">
        <v>11</v>
      </c>
      <c r="H30" s="15">
        <v>4839</v>
      </c>
      <c r="I30" s="15">
        <v>6</v>
      </c>
      <c r="J30" s="15">
        <v>4404</v>
      </c>
      <c r="K30" s="15">
        <v>3</v>
      </c>
      <c r="L30" s="15">
        <v>9243</v>
      </c>
      <c r="M30" s="15">
        <v>9</v>
      </c>
      <c r="N30" s="7">
        <v>5280</v>
      </c>
      <c r="O30" s="7">
        <v>12</v>
      </c>
      <c r="P30" s="7">
        <v>4962</v>
      </c>
      <c r="Q30" s="7">
        <v>3</v>
      </c>
      <c r="R30" s="7">
        <v>10242</v>
      </c>
      <c r="S30" s="7">
        <v>15</v>
      </c>
      <c r="T30" s="8">
        <v>5645</v>
      </c>
      <c r="U30" s="8">
        <v>12</v>
      </c>
      <c r="V30" s="8">
        <v>5285</v>
      </c>
      <c r="W30" s="8">
        <v>4</v>
      </c>
      <c r="X30" s="8">
        <v>10930</v>
      </c>
      <c r="Y30" s="8">
        <v>16</v>
      </c>
      <c r="Z30" s="15">
        <v>5482</v>
      </c>
      <c r="AA30" s="15">
        <v>12</v>
      </c>
      <c r="AB30" s="15">
        <v>5418</v>
      </c>
      <c r="AC30" s="15">
        <v>2</v>
      </c>
      <c r="AD30" s="15">
        <v>10900</v>
      </c>
      <c r="AE30" s="15">
        <v>14</v>
      </c>
      <c r="AF30" s="12">
        <v>4706</v>
      </c>
      <c r="AG30" s="12">
        <v>15</v>
      </c>
      <c r="AH30" s="12">
        <v>4068</v>
      </c>
      <c r="AI30" s="12">
        <v>8</v>
      </c>
      <c r="AJ30" s="12">
        <v>8774</v>
      </c>
      <c r="AK30" s="12">
        <v>23</v>
      </c>
    </row>
    <row r="31" spans="1:37" x14ac:dyDescent="0.2">
      <c r="A31" t="s">
        <v>36</v>
      </c>
      <c r="B31" s="82">
        <v>5040</v>
      </c>
      <c r="C31" s="82">
        <v>14</v>
      </c>
      <c r="D31" s="82">
        <v>4039</v>
      </c>
      <c r="E31" s="82">
        <v>3</v>
      </c>
      <c r="F31" s="82">
        <v>9079</v>
      </c>
      <c r="G31" s="82">
        <v>17</v>
      </c>
      <c r="H31" s="15">
        <v>9364</v>
      </c>
      <c r="I31" s="15">
        <v>30</v>
      </c>
      <c r="J31" s="15">
        <v>6662</v>
      </c>
      <c r="K31" s="15">
        <v>20</v>
      </c>
      <c r="L31" s="15">
        <v>16026</v>
      </c>
      <c r="M31" s="15">
        <v>50</v>
      </c>
      <c r="N31" s="7">
        <v>5953</v>
      </c>
      <c r="O31" s="7">
        <v>46</v>
      </c>
      <c r="P31" s="7">
        <v>5235</v>
      </c>
      <c r="Q31" s="7">
        <v>27</v>
      </c>
      <c r="R31" s="7">
        <v>11188</v>
      </c>
      <c r="S31" s="7">
        <v>73</v>
      </c>
      <c r="T31" s="8">
        <v>7917</v>
      </c>
      <c r="U31" s="8">
        <v>25</v>
      </c>
      <c r="V31" s="8">
        <v>5333</v>
      </c>
      <c r="W31" s="8">
        <v>22</v>
      </c>
      <c r="X31" s="8">
        <v>13250</v>
      </c>
      <c r="Y31" s="8">
        <v>47</v>
      </c>
      <c r="Z31" s="15">
        <v>12310</v>
      </c>
      <c r="AA31" s="15">
        <v>23</v>
      </c>
      <c r="AB31" s="15">
        <v>8410</v>
      </c>
      <c r="AC31" s="15">
        <v>20</v>
      </c>
      <c r="AD31" s="15">
        <v>20720</v>
      </c>
      <c r="AE31" s="15">
        <v>43</v>
      </c>
      <c r="AF31" s="12">
        <v>14793</v>
      </c>
      <c r="AG31" s="12">
        <v>24</v>
      </c>
      <c r="AH31" s="12">
        <v>10075</v>
      </c>
      <c r="AI31" s="12">
        <v>18</v>
      </c>
      <c r="AJ31" s="12">
        <v>24868</v>
      </c>
      <c r="AK31" s="12">
        <v>42</v>
      </c>
    </row>
    <row r="32" spans="1:37" x14ac:dyDescent="0.2">
      <c r="A32" t="s">
        <v>31</v>
      </c>
      <c r="B32" s="82">
        <v>3078</v>
      </c>
      <c r="C32" s="82">
        <v>70</v>
      </c>
      <c r="D32" s="82">
        <v>1889</v>
      </c>
      <c r="E32" s="82">
        <v>21</v>
      </c>
      <c r="F32" s="82">
        <v>4967</v>
      </c>
      <c r="G32" s="82">
        <v>91</v>
      </c>
      <c r="H32" s="15">
        <v>2619</v>
      </c>
      <c r="I32" s="15">
        <v>51</v>
      </c>
      <c r="J32" s="15">
        <v>1825</v>
      </c>
      <c r="K32" s="15">
        <v>12</v>
      </c>
      <c r="L32" s="15">
        <v>4444</v>
      </c>
      <c r="M32" s="15">
        <v>63</v>
      </c>
      <c r="N32" s="7">
        <v>2387</v>
      </c>
      <c r="O32" s="7">
        <v>63</v>
      </c>
      <c r="P32" s="7">
        <v>1561</v>
      </c>
      <c r="Q32" s="7">
        <v>20</v>
      </c>
      <c r="R32" s="7">
        <v>3948</v>
      </c>
      <c r="S32" s="7">
        <v>83</v>
      </c>
      <c r="T32" s="8">
        <v>1819</v>
      </c>
      <c r="U32" s="8">
        <v>81</v>
      </c>
      <c r="V32" s="8">
        <v>1081</v>
      </c>
      <c r="W32" s="8">
        <v>33</v>
      </c>
      <c r="X32" s="8">
        <v>2900</v>
      </c>
      <c r="Y32" s="8">
        <v>114</v>
      </c>
      <c r="Z32" s="15">
        <v>2230</v>
      </c>
      <c r="AA32" s="15">
        <v>59</v>
      </c>
      <c r="AB32" s="15">
        <v>1199</v>
      </c>
      <c r="AC32" s="15">
        <v>16</v>
      </c>
      <c r="AD32" s="15">
        <v>3429</v>
      </c>
      <c r="AE32" s="15">
        <v>75</v>
      </c>
      <c r="AF32" s="12">
        <v>2284</v>
      </c>
      <c r="AG32" s="12">
        <v>70</v>
      </c>
      <c r="AH32" s="12">
        <v>1420</v>
      </c>
      <c r="AI32" s="12">
        <v>11</v>
      </c>
      <c r="AJ32" s="12">
        <v>3704</v>
      </c>
      <c r="AK32" s="12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K32"/>
  <sheetViews>
    <sheetView topLeftCell="I1" workbookViewId="0">
      <selection activeCell="AF1" sqref="AF1:AK1"/>
    </sheetView>
  </sheetViews>
  <sheetFormatPr baseColWidth="10" defaultColWidth="9.1640625" defaultRowHeight="15" x14ac:dyDescent="0.2"/>
  <cols>
    <col min="1" max="1" width="15.1640625" customWidth="1"/>
    <col min="2" max="7" width="9.1640625" style="4"/>
    <col min="8" max="13" width="9.1640625" style="13"/>
    <col min="14" max="19" width="9.1640625" style="10"/>
    <col min="20" max="25" width="9.1640625" style="11"/>
    <col min="26" max="31" width="9.1640625" style="82"/>
    <col min="32" max="37" width="9.1640625" style="5"/>
  </cols>
  <sheetData>
    <row r="1" spans="1:37" x14ac:dyDescent="0.2">
      <c r="B1" s="150">
        <v>2013</v>
      </c>
      <c r="C1" s="150"/>
      <c r="D1" s="150"/>
      <c r="E1" s="150"/>
      <c r="F1" s="150"/>
      <c r="G1" s="150"/>
      <c r="H1" s="151">
        <v>2014</v>
      </c>
      <c r="I1" s="151"/>
      <c r="J1" s="151"/>
      <c r="K1" s="151"/>
      <c r="L1" s="151"/>
      <c r="M1" s="151"/>
      <c r="N1" s="152">
        <v>2015</v>
      </c>
      <c r="O1" s="152"/>
      <c r="P1" s="152"/>
      <c r="Q1" s="152"/>
      <c r="R1" s="152"/>
      <c r="S1" s="152"/>
      <c r="T1" s="153">
        <v>2016</v>
      </c>
      <c r="U1" s="153"/>
      <c r="V1" s="153"/>
      <c r="W1" s="153"/>
      <c r="X1" s="153"/>
      <c r="Y1" s="153"/>
      <c r="Z1" s="154">
        <v>2017</v>
      </c>
      <c r="AA1" s="154"/>
      <c r="AB1" s="154"/>
      <c r="AC1" s="154"/>
      <c r="AD1" s="154"/>
      <c r="AE1" s="154"/>
      <c r="AF1" s="149">
        <v>2018</v>
      </c>
      <c r="AG1" s="149"/>
      <c r="AH1" s="149"/>
      <c r="AI1" s="149"/>
      <c r="AJ1" s="149"/>
      <c r="AK1" s="149"/>
    </row>
    <row r="2" spans="1:37" x14ac:dyDescent="0.2">
      <c r="B2" s="4" t="s">
        <v>71</v>
      </c>
      <c r="D2" s="4" t="s">
        <v>72</v>
      </c>
      <c r="F2" s="4" t="s">
        <v>21</v>
      </c>
      <c r="H2" s="13" t="s">
        <v>71</v>
      </c>
      <c r="J2" s="13" t="s">
        <v>72</v>
      </c>
      <c r="L2" s="13" t="s">
        <v>21</v>
      </c>
      <c r="N2" s="10" t="s">
        <v>71</v>
      </c>
      <c r="P2" s="10" t="s">
        <v>72</v>
      </c>
      <c r="R2" s="10" t="s">
        <v>21</v>
      </c>
      <c r="T2" s="11" t="s">
        <v>71</v>
      </c>
      <c r="V2" s="11" t="s">
        <v>72</v>
      </c>
      <c r="X2" s="11" t="s">
        <v>21</v>
      </c>
      <c r="Z2" s="82" t="s">
        <v>71</v>
      </c>
      <c r="AB2" s="82" t="s">
        <v>72</v>
      </c>
      <c r="AD2" s="82" t="s">
        <v>21</v>
      </c>
      <c r="AF2" s="5" t="s">
        <v>71</v>
      </c>
      <c r="AH2" s="5" t="s">
        <v>72</v>
      </c>
      <c r="AJ2" s="5" t="s">
        <v>21</v>
      </c>
    </row>
    <row r="3" spans="1:37" x14ac:dyDescent="0.2">
      <c r="B3" s="4" t="s">
        <v>79</v>
      </c>
      <c r="C3" s="4" t="s">
        <v>66</v>
      </c>
      <c r="D3" s="4" t="s">
        <v>79</v>
      </c>
      <c r="E3" s="4" t="s">
        <v>66</v>
      </c>
      <c r="F3" s="4" t="s">
        <v>79</v>
      </c>
      <c r="G3" s="4" t="s">
        <v>66</v>
      </c>
      <c r="H3" s="13" t="s">
        <v>79</v>
      </c>
      <c r="I3" s="13" t="s">
        <v>66</v>
      </c>
      <c r="J3" s="13" t="s">
        <v>79</v>
      </c>
      <c r="K3" s="13" t="s">
        <v>66</v>
      </c>
      <c r="L3" s="13" t="s">
        <v>79</v>
      </c>
      <c r="M3" s="13" t="s">
        <v>66</v>
      </c>
      <c r="N3" s="10" t="s">
        <v>79</v>
      </c>
      <c r="O3" s="10" t="s">
        <v>66</v>
      </c>
      <c r="P3" s="10" t="s">
        <v>79</v>
      </c>
      <c r="Q3" s="10" t="s">
        <v>66</v>
      </c>
      <c r="R3" s="10" t="s">
        <v>79</v>
      </c>
      <c r="S3" s="10" t="s">
        <v>66</v>
      </c>
      <c r="T3" s="11" t="s">
        <v>79</v>
      </c>
      <c r="U3" s="11" t="s">
        <v>66</v>
      </c>
      <c r="V3" s="11" t="s">
        <v>79</v>
      </c>
      <c r="W3" s="11" t="s">
        <v>66</v>
      </c>
      <c r="X3" s="11" t="s">
        <v>79</v>
      </c>
      <c r="Y3" s="11" t="s">
        <v>66</v>
      </c>
      <c r="Z3" s="82" t="s">
        <v>79</v>
      </c>
      <c r="AA3" s="82" t="s">
        <v>66</v>
      </c>
      <c r="AB3" s="82" t="s">
        <v>79</v>
      </c>
      <c r="AC3" s="82" t="s">
        <v>66</v>
      </c>
      <c r="AD3" s="82" t="s">
        <v>79</v>
      </c>
      <c r="AE3" s="82" t="s">
        <v>66</v>
      </c>
      <c r="AF3" s="5" t="s">
        <v>79</v>
      </c>
      <c r="AG3" s="5" t="s">
        <v>66</v>
      </c>
      <c r="AH3" s="5" t="s">
        <v>79</v>
      </c>
      <c r="AI3" s="5" t="s">
        <v>66</v>
      </c>
      <c r="AJ3" s="5" t="s">
        <v>79</v>
      </c>
      <c r="AK3" s="5" t="s">
        <v>66</v>
      </c>
    </row>
    <row r="4" spans="1:37" x14ac:dyDescent="0.2">
      <c r="A4" t="s">
        <v>65</v>
      </c>
      <c r="B4" s="4">
        <v>127377</v>
      </c>
      <c r="C4" s="4">
        <v>5</v>
      </c>
      <c r="D4" s="4">
        <v>129081</v>
      </c>
      <c r="E4" s="4">
        <v>1</v>
      </c>
      <c r="F4" s="4">
        <v>256458</v>
      </c>
      <c r="G4" s="4">
        <v>6</v>
      </c>
      <c r="H4" s="13">
        <v>91791</v>
      </c>
      <c r="I4" s="13">
        <v>1</v>
      </c>
      <c r="J4" s="13">
        <v>94655</v>
      </c>
      <c r="K4" s="13">
        <v>4</v>
      </c>
      <c r="L4" s="13">
        <v>186446</v>
      </c>
      <c r="M4" s="13">
        <v>5</v>
      </c>
      <c r="N4" s="10">
        <v>73851</v>
      </c>
      <c r="O4" s="10">
        <v>0</v>
      </c>
      <c r="P4" s="10">
        <v>72534</v>
      </c>
      <c r="Q4" s="10">
        <v>0</v>
      </c>
      <c r="R4" s="10">
        <v>146385</v>
      </c>
      <c r="S4" s="10">
        <v>0</v>
      </c>
      <c r="T4" s="11">
        <v>83673</v>
      </c>
      <c r="U4" s="11">
        <v>0</v>
      </c>
      <c r="V4" s="11">
        <v>86576</v>
      </c>
      <c r="W4" s="11">
        <v>0</v>
      </c>
      <c r="X4" s="11">
        <v>170249</v>
      </c>
      <c r="Y4" s="11">
        <v>0</v>
      </c>
      <c r="Z4" s="82">
        <v>81744</v>
      </c>
      <c r="AA4" s="82">
        <v>11</v>
      </c>
      <c r="AB4" s="82">
        <v>82185</v>
      </c>
      <c r="AC4" s="82">
        <v>6</v>
      </c>
      <c r="AD4" s="82">
        <v>163929</v>
      </c>
      <c r="AE4" s="82">
        <v>17</v>
      </c>
      <c r="AF4" s="5">
        <v>75790</v>
      </c>
      <c r="AG4" s="5">
        <v>4</v>
      </c>
      <c r="AH4" s="5">
        <v>72700</v>
      </c>
      <c r="AI4" s="5">
        <v>3</v>
      </c>
      <c r="AJ4" s="5">
        <v>148490</v>
      </c>
      <c r="AK4" s="5">
        <v>7</v>
      </c>
    </row>
    <row r="5" spans="1:37" x14ac:dyDescent="0.2">
      <c r="A5" t="s">
        <v>64</v>
      </c>
      <c r="B5" s="4">
        <v>3451</v>
      </c>
      <c r="C5" s="4">
        <v>1</v>
      </c>
      <c r="D5" s="4">
        <v>3908</v>
      </c>
      <c r="E5" s="4">
        <v>3</v>
      </c>
      <c r="F5" s="4">
        <v>7359</v>
      </c>
      <c r="G5" s="4">
        <v>4</v>
      </c>
      <c r="H5" s="13">
        <v>2168</v>
      </c>
      <c r="I5" s="13">
        <v>1</v>
      </c>
      <c r="J5" s="13">
        <v>2344</v>
      </c>
      <c r="K5" s="13">
        <v>2</v>
      </c>
      <c r="L5" s="13">
        <v>4512</v>
      </c>
      <c r="M5" s="13">
        <v>3</v>
      </c>
      <c r="N5" s="10">
        <v>2275</v>
      </c>
      <c r="O5" s="10">
        <v>4</v>
      </c>
      <c r="P5" s="10">
        <v>2201</v>
      </c>
      <c r="Q5" s="10">
        <v>6</v>
      </c>
      <c r="R5" s="10">
        <v>4476</v>
      </c>
      <c r="S5" s="10">
        <v>10</v>
      </c>
      <c r="T5" s="11">
        <v>2371</v>
      </c>
      <c r="U5" s="11">
        <v>1</v>
      </c>
      <c r="V5" s="11">
        <v>2211</v>
      </c>
      <c r="W5" s="11">
        <v>0</v>
      </c>
      <c r="X5" s="11">
        <v>4582</v>
      </c>
      <c r="Y5" s="11">
        <v>1</v>
      </c>
      <c r="Z5" s="82">
        <v>1805</v>
      </c>
      <c r="AA5" s="82">
        <v>0</v>
      </c>
      <c r="AB5" s="82">
        <v>1748</v>
      </c>
      <c r="AC5" s="82">
        <v>0</v>
      </c>
      <c r="AD5" s="82">
        <v>3553</v>
      </c>
      <c r="AE5" s="82">
        <v>0</v>
      </c>
      <c r="AF5" s="5">
        <v>1291</v>
      </c>
      <c r="AG5" s="5">
        <v>0</v>
      </c>
      <c r="AH5" s="5">
        <v>1167</v>
      </c>
      <c r="AI5" s="5">
        <v>0</v>
      </c>
      <c r="AJ5" s="5">
        <v>2458</v>
      </c>
      <c r="AK5" s="5">
        <v>0</v>
      </c>
    </row>
    <row r="6" spans="1:37" x14ac:dyDescent="0.2">
      <c r="A6" t="s">
        <v>63</v>
      </c>
      <c r="B6" s="4">
        <v>4825</v>
      </c>
      <c r="C6" s="4">
        <v>0</v>
      </c>
      <c r="D6" s="4">
        <v>1696</v>
      </c>
      <c r="E6" s="4">
        <v>0</v>
      </c>
      <c r="F6" s="4">
        <v>6521</v>
      </c>
      <c r="G6" s="4">
        <v>0</v>
      </c>
      <c r="H6" s="13">
        <v>2518</v>
      </c>
      <c r="I6" s="13">
        <v>21</v>
      </c>
      <c r="J6" s="13">
        <v>1715</v>
      </c>
      <c r="K6" s="13">
        <v>8</v>
      </c>
      <c r="L6" s="13">
        <v>4233</v>
      </c>
      <c r="M6" s="13">
        <v>29</v>
      </c>
      <c r="N6" s="10">
        <v>7032</v>
      </c>
      <c r="O6" s="10">
        <v>6</v>
      </c>
      <c r="P6" s="10">
        <v>4301</v>
      </c>
      <c r="Q6" s="10">
        <v>3</v>
      </c>
      <c r="R6" s="10">
        <v>11333</v>
      </c>
      <c r="S6" s="10">
        <v>9</v>
      </c>
      <c r="T6" s="11">
        <v>11183</v>
      </c>
      <c r="U6" s="11">
        <v>0</v>
      </c>
      <c r="V6" s="11">
        <v>8145</v>
      </c>
      <c r="W6" s="11">
        <v>0</v>
      </c>
      <c r="X6" s="11">
        <v>19328</v>
      </c>
      <c r="Y6" s="11">
        <v>0</v>
      </c>
      <c r="Z6" s="82">
        <v>9716</v>
      </c>
      <c r="AA6" s="82">
        <v>82</v>
      </c>
      <c r="AB6" s="82">
        <v>5421</v>
      </c>
      <c r="AC6" s="82">
        <v>40</v>
      </c>
      <c r="AD6" s="82">
        <v>15137</v>
      </c>
      <c r="AE6" s="82">
        <v>122</v>
      </c>
      <c r="AF6" s="5">
        <v>10663</v>
      </c>
      <c r="AG6" s="5">
        <v>48</v>
      </c>
      <c r="AH6" s="5">
        <v>5810</v>
      </c>
      <c r="AI6" s="5">
        <v>35</v>
      </c>
      <c r="AJ6" s="5">
        <v>16473</v>
      </c>
      <c r="AK6" s="5">
        <v>83</v>
      </c>
    </row>
    <row r="7" spans="1:37" x14ac:dyDescent="0.2">
      <c r="A7" t="s">
        <v>62</v>
      </c>
      <c r="B7" s="4">
        <v>153597</v>
      </c>
      <c r="C7" s="4">
        <v>2</v>
      </c>
      <c r="D7" s="4">
        <v>108194</v>
      </c>
      <c r="E7" s="4">
        <v>0</v>
      </c>
      <c r="F7" s="4">
        <v>261791</v>
      </c>
      <c r="G7" s="4">
        <v>2</v>
      </c>
      <c r="H7" s="13">
        <v>157696</v>
      </c>
      <c r="I7" s="13">
        <v>4</v>
      </c>
      <c r="J7" s="13">
        <v>115311</v>
      </c>
      <c r="K7" s="13">
        <v>0</v>
      </c>
      <c r="L7" s="13">
        <v>273007</v>
      </c>
      <c r="M7" s="13">
        <v>4</v>
      </c>
      <c r="N7" s="10">
        <v>147925</v>
      </c>
      <c r="O7" s="10">
        <v>0</v>
      </c>
      <c r="P7" s="10">
        <v>117544</v>
      </c>
      <c r="Q7" s="10">
        <v>1</v>
      </c>
      <c r="R7" s="10">
        <v>265469</v>
      </c>
      <c r="S7" s="10">
        <v>1</v>
      </c>
      <c r="T7" s="11">
        <v>106385</v>
      </c>
      <c r="U7" s="11">
        <v>1</v>
      </c>
      <c r="V7" s="11">
        <v>95287</v>
      </c>
      <c r="W7" s="11">
        <v>1</v>
      </c>
      <c r="X7" s="11">
        <v>201672</v>
      </c>
      <c r="Y7" s="11">
        <v>2</v>
      </c>
      <c r="Z7" s="82">
        <v>88936</v>
      </c>
      <c r="AA7" s="82">
        <v>1</v>
      </c>
      <c r="AB7" s="82">
        <v>82345</v>
      </c>
      <c r="AC7" s="82">
        <v>1</v>
      </c>
      <c r="AD7" s="82">
        <v>171281</v>
      </c>
      <c r="AE7" s="82">
        <v>2</v>
      </c>
      <c r="AF7" s="5">
        <v>69642</v>
      </c>
      <c r="AG7" s="5">
        <v>1</v>
      </c>
      <c r="AH7" s="5">
        <v>59980</v>
      </c>
      <c r="AI7" s="5">
        <v>0</v>
      </c>
      <c r="AJ7" s="5">
        <v>129622</v>
      </c>
      <c r="AK7" s="5">
        <v>1</v>
      </c>
    </row>
    <row r="8" spans="1:37" x14ac:dyDescent="0.2">
      <c r="A8" t="s">
        <v>61</v>
      </c>
      <c r="B8" s="4">
        <v>14117</v>
      </c>
      <c r="C8" s="4">
        <v>1</v>
      </c>
      <c r="D8" s="4">
        <v>13340</v>
      </c>
      <c r="E8" s="4">
        <v>1</v>
      </c>
      <c r="F8" s="4">
        <v>27457</v>
      </c>
      <c r="G8" s="4">
        <v>2</v>
      </c>
      <c r="H8" s="13">
        <v>16627</v>
      </c>
      <c r="I8" s="13">
        <v>0</v>
      </c>
      <c r="J8" s="13">
        <v>15811</v>
      </c>
      <c r="K8" s="13">
        <v>0</v>
      </c>
      <c r="L8" s="13">
        <v>32438</v>
      </c>
      <c r="M8" s="13">
        <v>0</v>
      </c>
      <c r="N8" s="10">
        <v>24681</v>
      </c>
      <c r="O8" s="10">
        <v>0</v>
      </c>
      <c r="P8" s="10">
        <v>23289</v>
      </c>
      <c r="Q8" s="10">
        <v>1</v>
      </c>
      <c r="R8" s="10">
        <v>47970</v>
      </c>
      <c r="S8" s="10">
        <v>1</v>
      </c>
      <c r="T8" s="11">
        <v>39800</v>
      </c>
      <c r="U8" s="11">
        <v>4</v>
      </c>
      <c r="V8" s="11">
        <v>34832</v>
      </c>
      <c r="W8" s="11">
        <v>4</v>
      </c>
      <c r="X8" s="11">
        <v>74632</v>
      </c>
      <c r="Y8" s="11">
        <v>8</v>
      </c>
      <c r="Z8" s="82">
        <v>37786</v>
      </c>
      <c r="AA8" s="82">
        <v>1</v>
      </c>
      <c r="AB8" s="82">
        <v>33535</v>
      </c>
      <c r="AC8" s="82">
        <v>2</v>
      </c>
      <c r="AD8" s="82">
        <v>71321</v>
      </c>
      <c r="AE8" s="82">
        <v>3</v>
      </c>
      <c r="AF8" s="5">
        <v>31970</v>
      </c>
      <c r="AG8" s="5">
        <v>3</v>
      </c>
      <c r="AH8" s="5">
        <v>28194</v>
      </c>
      <c r="AI8" s="5">
        <v>1</v>
      </c>
      <c r="AJ8" s="5">
        <v>60164</v>
      </c>
      <c r="AK8" s="5">
        <v>4</v>
      </c>
    </row>
    <row r="9" spans="1:37" x14ac:dyDescent="0.2">
      <c r="A9" t="s">
        <v>60</v>
      </c>
      <c r="B9" s="4">
        <v>185</v>
      </c>
      <c r="C9" s="4">
        <v>0</v>
      </c>
      <c r="D9" s="4">
        <v>170</v>
      </c>
      <c r="E9" s="4">
        <v>0</v>
      </c>
      <c r="F9" s="4">
        <v>355</v>
      </c>
      <c r="G9" s="4">
        <v>0</v>
      </c>
      <c r="H9" s="13">
        <v>299</v>
      </c>
      <c r="I9" s="13">
        <v>0</v>
      </c>
      <c r="J9" s="13">
        <v>274</v>
      </c>
      <c r="K9" s="13">
        <v>0</v>
      </c>
      <c r="L9" s="13">
        <v>573</v>
      </c>
      <c r="M9" s="13">
        <v>0</v>
      </c>
      <c r="N9" s="10">
        <v>862</v>
      </c>
      <c r="O9" s="10">
        <v>1</v>
      </c>
      <c r="P9" s="10">
        <v>741</v>
      </c>
      <c r="Q9" s="10">
        <v>0</v>
      </c>
      <c r="R9" s="10">
        <v>1603</v>
      </c>
      <c r="S9" s="10">
        <v>1</v>
      </c>
      <c r="T9" s="11">
        <v>393</v>
      </c>
      <c r="U9" s="11">
        <v>0</v>
      </c>
      <c r="V9" s="11">
        <v>331</v>
      </c>
      <c r="W9" s="11">
        <v>0</v>
      </c>
      <c r="X9" s="11">
        <v>724</v>
      </c>
      <c r="Y9" s="11">
        <v>0</v>
      </c>
      <c r="Z9" s="82">
        <v>180</v>
      </c>
      <c r="AA9" s="82">
        <v>0</v>
      </c>
      <c r="AB9" s="82">
        <v>166</v>
      </c>
      <c r="AC9" s="82">
        <v>0</v>
      </c>
      <c r="AD9" s="82">
        <v>346</v>
      </c>
      <c r="AE9" s="82">
        <v>0</v>
      </c>
      <c r="AF9" s="5">
        <v>286</v>
      </c>
      <c r="AG9" s="5">
        <v>0</v>
      </c>
      <c r="AH9" s="5">
        <v>244</v>
      </c>
      <c r="AI9" s="5">
        <v>0</v>
      </c>
      <c r="AJ9" s="5">
        <v>530</v>
      </c>
      <c r="AK9" s="5">
        <v>0</v>
      </c>
    </row>
    <row r="10" spans="1:37" x14ac:dyDescent="0.2">
      <c r="A10" t="s">
        <v>59</v>
      </c>
      <c r="B10" s="4">
        <v>11923</v>
      </c>
      <c r="C10" s="4">
        <v>0</v>
      </c>
      <c r="D10" s="4">
        <v>11039</v>
      </c>
      <c r="E10" s="4">
        <v>1</v>
      </c>
      <c r="F10" s="4">
        <v>22962</v>
      </c>
      <c r="G10" s="4">
        <v>1</v>
      </c>
      <c r="H10" s="13">
        <v>14710</v>
      </c>
      <c r="I10" s="13">
        <v>0</v>
      </c>
      <c r="J10" s="13">
        <v>14795</v>
      </c>
      <c r="K10" s="13">
        <v>0</v>
      </c>
      <c r="L10" s="13">
        <v>29505</v>
      </c>
      <c r="M10" s="13">
        <v>0</v>
      </c>
      <c r="N10" s="10">
        <v>18013</v>
      </c>
      <c r="O10" s="10">
        <v>1</v>
      </c>
      <c r="P10" s="10">
        <v>17349</v>
      </c>
      <c r="Q10" s="10">
        <v>0</v>
      </c>
      <c r="R10" s="10">
        <v>35362</v>
      </c>
      <c r="S10" s="10">
        <v>1</v>
      </c>
      <c r="T10" s="11">
        <v>23884</v>
      </c>
      <c r="U10" s="11">
        <v>0</v>
      </c>
      <c r="V10" s="11">
        <v>22086</v>
      </c>
      <c r="W10" s="11">
        <v>0</v>
      </c>
      <c r="X10" s="11">
        <v>45970</v>
      </c>
      <c r="Y10" s="11">
        <v>0</v>
      </c>
      <c r="Z10" s="82">
        <v>20910</v>
      </c>
      <c r="AA10" s="82">
        <v>0</v>
      </c>
      <c r="AB10" s="82">
        <v>20884</v>
      </c>
      <c r="AC10" s="82">
        <v>0</v>
      </c>
      <c r="AD10" s="82">
        <v>41794</v>
      </c>
      <c r="AE10" s="82">
        <v>0</v>
      </c>
      <c r="AF10" s="5">
        <v>28024</v>
      </c>
      <c r="AG10" s="5">
        <v>1</v>
      </c>
      <c r="AH10" s="5">
        <v>28366</v>
      </c>
      <c r="AI10" s="5">
        <v>0</v>
      </c>
      <c r="AJ10" s="5">
        <v>56390</v>
      </c>
      <c r="AK10" s="5">
        <v>1</v>
      </c>
    </row>
    <row r="11" spans="1:37" x14ac:dyDescent="0.2">
      <c r="A11" t="s">
        <v>58</v>
      </c>
      <c r="B11" s="4">
        <v>13687</v>
      </c>
      <c r="C11" s="4">
        <v>0</v>
      </c>
      <c r="D11" s="4">
        <v>13428</v>
      </c>
      <c r="E11" s="4">
        <v>0</v>
      </c>
      <c r="F11" s="4">
        <v>27115</v>
      </c>
      <c r="G11" s="4">
        <v>0</v>
      </c>
      <c r="H11" s="13">
        <v>14707</v>
      </c>
      <c r="I11" s="13">
        <v>0</v>
      </c>
      <c r="J11" s="13">
        <v>15283</v>
      </c>
      <c r="K11" s="13">
        <v>1</v>
      </c>
      <c r="L11" s="13">
        <v>29990</v>
      </c>
      <c r="M11" s="13">
        <v>1</v>
      </c>
      <c r="N11" s="10">
        <v>16198</v>
      </c>
      <c r="O11" s="10">
        <v>0</v>
      </c>
      <c r="P11" s="10">
        <v>15767</v>
      </c>
      <c r="Q11" s="10">
        <v>0</v>
      </c>
      <c r="R11" s="10">
        <v>31965</v>
      </c>
      <c r="S11" s="10">
        <v>0</v>
      </c>
      <c r="T11" s="11">
        <v>18166</v>
      </c>
      <c r="U11" s="11">
        <v>0</v>
      </c>
      <c r="V11" s="11">
        <v>17803</v>
      </c>
      <c r="W11" s="11">
        <v>0</v>
      </c>
      <c r="X11" s="11">
        <v>35969</v>
      </c>
      <c r="Y11" s="11">
        <v>0</v>
      </c>
      <c r="Z11" s="82">
        <v>25464</v>
      </c>
      <c r="AA11" s="82">
        <v>3</v>
      </c>
      <c r="AB11" s="82">
        <v>23117</v>
      </c>
      <c r="AC11" s="82">
        <v>1</v>
      </c>
      <c r="AD11" s="82">
        <v>48581</v>
      </c>
      <c r="AE11" s="82">
        <v>4</v>
      </c>
      <c r="AF11" s="5">
        <v>29213</v>
      </c>
      <c r="AG11" s="5">
        <v>4</v>
      </c>
      <c r="AH11" s="5">
        <v>26485</v>
      </c>
      <c r="AI11" s="5">
        <v>3</v>
      </c>
      <c r="AJ11" s="5">
        <v>55698</v>
      </c>
      <c r="AK11" s="5">
        <v>7</v>
      </c>
    </row>
    <row r="12" spans="1:37" x14ac:dyDescent="0.2">
      <c r="A12" t="s">
        <v>114</v>
      </c>
      <c r="B12" s="4">
        <v>18657</v>
      </c>
      <c r="C12" s="4">
        <v>1</v>
      </c>
      <c r="D12" s="4">
        <v>18471</v>
      </c>
      <c r="E12" s="4">
        <v>1</v>
      </c>
      <c r="F12" s="4">
        <v>37128</v>
      </c>
      <c r="G12" s="4">
        <v>2</v>
      </c>
      <c r="H12" s="13">
        <v>23409</v>
      </c>
      <c r="I12" s="13">
        <v>3</v>
      </c>
      <c r="J12" s="13">
        <v>25377</v>
      </c>
      <c r="K12" s="13">
        <v>3</v>
      </c>
      <c r="L12" s="13">
        <v>48786</v>
      </c>
      <c r="M12" s="13">
        <v>6</v>
      </c>
      <c r="N12" s="10">
        <v>18862</v>
      </c>
      <c r="O12" s="10">
        <v>2</v>
      </c>
      <c r="P12" s="10">
        <v>21777</v>
      </c>
      <c r="Q12" s="10">
        <v>4</v>
      </c>
      <c r="R12" s="10">
        <v>40639</v>
      </c>
      <c r="S12" s="10">
        <v>6</v>
      </c>
      <c r="T12" s="11">
        <v>17852</v>
      </c>
      <c r="U12" s="11">
        <v>4</v>
      </c>
      <c r="V12" s="11">
        <v>20241</v>
      </c>
      <c r="W12" s="11">
        <v>3</v>
      </c>
      <c r="X12" s="11">
        <v>38093</v>
      </c>
      <c r="Y12" s="11">
        <v>7</v>
      </c>
      <c r="Z12" s="82">
        <v>18636</v>
      </c>
      <c r="AA12" s="82">
        <v>9</v>
      </c>
      <c r="AB12" s="82">
        <v>21056</v>
      </c>
      <c r="AC12" s="82">
        <v>3</v>
      </c>
      <c r="AD12" s="82">
        <v>39692</v>
      </c>
      <c r="AE12" s="82">
        <v>12</v>
      </c>
      <c r="AF12" s="5">
        <v>11894</v>
      </c>
      <c r="AG12" s="5">
        <v>2</v>
      </c>
      <c r="AH12" s="5">
        <v>13927</v>
      </c>
      <c r="AI12" s="5">
        <v>3</v>
      </c>
      <c r="AJ12" s="5">
        <v>25821</v>
      </c>
      <c r="AK12" s="5">
        <v>5</v>
      </c>
    </row>
    <row r="13" spans="1:37" x14ac:dyDescent="0.2">
      <c r="A13" t="s">
        <v>56</v>
      </c>
      <c r="B13" s="4">
        <v>38211</v>
      </c>
      <c r="C13" s="4">
        <v>0</v>
      </c>
      <c r="D13" s="4">
        <v>32648</v>
      </c>
      <c r="E13" s="4">
        <v>0</v>
      </c>
      <c r="F13" s="4">
        <v>70859</v>
      </c>
      <c r="G13" s="4">
        <v>0</v>
      </c>
      <c r="H13" s="13">
        <v>30732</v>
      </c>
      <c r="I13" s="13">
        <v>0</v>
      </c>
      <c r="J13" s="13">
        <v>26805</v>
      </c>
      <c r="K13" s="13">
        <v>1</v>
      </c>
      <c r="L13" s="13">
        <v>57537</v>
      </c>
      <c r="M13" s="13">
        <v>1</v>
      </c>
      <c r="N13" s="10">
        <v>27738</v>
      </c>
      <c r="O13" s="10">
        <v>0</v>
      </c>
      <c r="P13" s="10">
        <v>24621</v>
      </c>
      <c r="Q13" s="10">
        <v>0</v>
      </c>
      <c r="R13" s="10">
        <v>52359</v>
      </c>
      <c r="S13" s="10">
        <v>0</v>
      </c>
      <c r="T13" s="11">
        <v>84011</v>
      </c>
      <c r="U13" s="11">
        <v>0</v>
      </c>
      <c r="V13" s="11">
        <v>20999</v>
      </c>
      <c r="W13" s="11">
        <v>0</v>
      </c>
      <c r="X13" s="11">
        <v>45520</v>
      </c>
      <c r="Y13" s="11">
        <v>0</v>
      </c>
      <c r="Z13" s="82">
        <v>23881</v>
      </c>
      <c r="AA13" s="82">
        <v>0</v>
      </c>
      <c r="AB13" s="82">
        <v>21964</v>
      </c>
      <c r="AC13" s="82">
        <v>0</v>
      </c>
      <c r="AD13" s="82">
        <v>45845</v>
      </c>
      <c r="AE13" s="82">
        <v>0</v>
      </c>
      <c r="AF13" s="5">
        <v>21139</v>
      </c>
      <c r="AG13" s="5">
        <v>0</v>
      </c>
      <c r="AH13" s="5">
        <v>18861</v>
      </c>
      <c r="AI13" s="5">
        <v>0</v>
      </c>
      <c r="AJ13" s="5">
        <v>40000</v>
      </c>
      <c r="AK13" s="5">
        <v>0</v>
      </c>
    </row>
    <row r="14" spans="1:37" x14ac:dyDescent="0.2">
      <c r="A14" t="s">
        <v>55</v>
      </c>
      <c r="B14" s="4">
        <v>14020</v>
      </c>
      <c r="C14" s="4">
        <v>4</v>
      </c>
      <c r="D14" s="4">
        <v>10786</v>
      </c>
      <c r="E14" s="4">
        <v>3</v>
      </c>
      <c r="F14" s="4">
        <v>24806</v>
      </c>
      <c r="G14" s="4">
        <v>7</v>
      </c>
      <c r="H14" s="13">
        <v>19229</v>
      </c>
      <c r="I14" s="13">
        <v>5</v>
      </c>
      <c r="J14" s="13">
        <v>15126</v>
      </c>
      <c r="K14" s="13">
        <v>2</v>
      </c>
      <c r="L14" s="13">
        <v>34355</v>
      </c>
      <c r="M14" s="13">
        <v>7</v>
      </c>
      <c r="N14" s="10">
        <v>15057</v>
      </c>
      <c r="O14" s="10">
        <v>2</v>
      </c>
      <c r="P14" s="10">
        <v>13273</v>
      </c>
      <c r="Q14" s="10">
        <v>2</v>
      </c>
      <c r="R14" s="10">
        <v>28330</v>
      </c>
      <c r="S14" s="10">
        <v>4</v>
      </c>
      <c r="T14" s="11">
        <v>21473</v>
      </c>
      <c r="U14" s="11">
        <v>0</v>
      </c>
      <c r="V14" s="11">
        <v>20690</v>
      </c>
      <c r="W14" s="11">
        <v>0</v>
      </c>
      <c r="X14" s="11">
        <v>42163</v>
      </c>
      <c r="Y14" s="11">
        <v>0</v>
      </c>
      <c r="Z14" s="82">
        <v>22088</v>
      </c>
      <c r="AA14" s="82">
        <v>0</v>
      </c>
      <c r="AB14" s="82">
        <v>19597</v>
      </c>
      <c r="AC14" s="82">
        <v>0</v>
      </c>
      <c r="AD14" s="82">
        <v>41685</v>
      </c>
      <c r="AE14" s="82">
        <v>0</v>
      </c>
      <c r="AF14" s="5">
        <v>19478</v>
      </c>
      <c r="AG14" s="5">
        <v>0</v>
      </c>
      <c r="AH14" s="5">
        <v>16794</v>
      </c>
      <c r="AI14" s="5">
        <v>0</v>
      </c>
      <c r="AJ14" s="5">
        <v>36272</v>
      </c>
      <c r="AK14" s="5">
        <v>0</v>
      </c>
    </row>
    <row r="15" spans="1:37" x14ac:dyDescent="0.2">
      <c r="A15" t="s">
        <v>54</v>
      </c>
      <c r="B15" s="4">
        <v>32941</v>
      </c>
      <c r="C15" s="4">
        <v>6</v>
      </c>
      <c r="D15" s="4">
        <v>28544</v>
      </c>
      <c r="E15" s="4">
        <v>3</v>
      </c>
      <c r="F15" s="4">
        <v>61485</v>
      </c>
      <c r="G15" s="4">
        <v>9</v>
      </c>
      <c r="H15" s="13">
        <v>48476</v>
      </c>
      <c r="I15" s="13">
        <v>0</v>
      </c>
      <c r="J15" s="13">
        <v>41842</v>
      </c>
      <c r="K15" s="13">
        <v>1</v>
      </c>
      <c r="L15" s="13">
        <v>90318</v>
      </c>
      <c r="M15" s="13">
        <v>1</v>
      </c>
      <c r="N15" s="10">
        <v>46138</v>
      </c>
      <c r="O15" s="10">
        <v>1</v>
      </c>
      <c r="P15" s="10">
        <v>39699</v>
      </c>
      <c r="Q15" s="10">
        <v>0</v>
      </c>
      <c r="R15" s="10">
        <v>85837</v>
      </c>
      <c r="S15" s="10">
        <v>1</v>
      </c>
      <c r="T15" s="11">
        <v>51773</v>
      </c>
      <c r="U15" s="11">
        <v>0</v>
      </c>
      <c r="V15" s="11">
        <v>45720</v>
      </c>
      <c r="W15" s="11">
        <v>1</v>
      </c>
      <c r="X15" s="11">
        <v>97493</v>
      </c>
      <c r="Y15" s="11">
        <v>1</v>
      </c>
      <c r="Z15" s="82">
        <v>72699</v>
      </c>
      <c r="AA15" s="82">
        <v>4</v>
      </c>
      <c r="AB15" s="82">
        <v>65274</v>
      </c>
      <c r="AC15" s="82">
        <v>0</v>
      </c>
      <c r="AD15" s="82">
        <v>137973</v>
      </c>
      <c r="AE15" s="82">
        <v>4</v>
      </c>
      <c r="AF15" s="5">
        <v>66809</v>
      </c>
      <c r="AG15" s="5">
        <v>0</v>
      </c>
      <c r="AH15" s="5">
        <v>60341</v>
      </c>
      <c r="AI15" s="5">
        <v>0</v>
      </c>
      <c r="AJ15" s="5">
        <v>127150</v>
      </c>
      <c r="AK15" s="5">
        <v>0</v>
      </c>
    </row>
    <row r="16" spans="1:37" x14ac:dyDescent="0.2">
      <c r="A16" t="s">
        <v>53</v>
      </c>
      <c r="B16" s="4">
        <v>2181</v>
      </c>
      <c r="C16" s="4">
        <v>0</v>
      </c>
      <c r="D16" s="4">
        <v>2144</v>
      </c>
      <c r="E16" s="4">
        <v>3</v>
      </c>
      <c r="F16" s="4">
        <v>4325</v>
      </c>
      <c r="G16" s="4">
        <v>3</v>
      </c>
      <c r="H16" s="13">
        <v>1089</v>
      </c>
      <c r="I16" s="13">
        <v>0</v>
      </c>
      <c r="J16" s="13">
        <v>1180</v>
      </c>
      <c r="K16" s="13">
        <v>0</v>
      </c>
      <c r="L16" s="13">
        <v>2269</v>
      </c>
      <c r="M16" s="13">
        <v>0</v>
      </c>
      <c r="N16" s="10">
        <v>1381</v>
      </c>
      <c r="O16" s="10">
        <v>0</v>
      </c>
      <c r="P16" s="10">
        <v>1481</v>
      </c>
      <c r="Q16" s="10">
        <v>0</v>
      </c>
      <c r="R16" s="10">
        <v>2862</v>
      </c>
      <c r="S16" s="10">
        <v>0</v>
      </c>
      <c r="T16" s="11">
        <v>1068</v>
      </c>
      <c r="U16" s="11">
        <v>0</v>
      </c>
      <c r="V16" s="11">
        <v>970</v>
      </c>
      <c r="W16" s="11">
        <v>0</v>
      </c>
      <c r="X16" s="11">
        <v>2038</v>
      </c>
      <c r="Y16" s="11">
        <v>0</v>
      </c>
      <c r="Z16" s="82">
        <v>1333</v>
      </c>
      <c r="AA16" s="82">
        <v>0</v>
      </c>
      <c r="AB16" s="82">
        <v>1228</v>
      </c>
      <c r="AC16" s="82">
        <v>0</v>
      </c>
      <c r="AD16" s="82">
        <v>2561</v>
      </c>
      <c r="AE16" s="82">
        <v>0</v>
      </c>
      <c r="AF16" s="5">
        <v>1182</v>
      </c>
      <c r="AG16" s="5">
        <v>0</v>
      </c>
      <c r="AH16" s="5">
        <v>1052</v>
      </c>
      <c r="AI16" s="5">
        <v>0</v>
      </c>
      <c r="AJ16" s="5">
        <v>2234</v>
      </c>
      <c r="AK16" s="5">
        <v>0</v>
      </c>
    </row>
    <row r="17" spans="1:37" x14ac:dyDescent="0.2">
      <c r="A17" t="s">
        <v>52</v>
      </c>
      <c r="B17" s="4">
        <v>63216</v>
      </c>
      <c r="C17" s="4">
        <v>10</v>
      </c>
      <c r="D17" s="4">
        <v>51362</v>
      </c>
      <c r="E17" s="4">
        <v>18</v>
      </c>
      <c r="F17" s="4">
        <v>114578</v>
      </c>
      <c r="G17" s="4">
        <v>28</v>
      </c>
      <c r="H17" s="13">
        <v>85974</v>
      </c>
      <c r="I17" s="13">
        <v>17</v>
      </c>
      <c r="J17" s="13">
        <v>69223</v>
      </c>
      <c r="K17" s="13">
        <v>14</v>
      </c>
      <c r="L17" s="13">
        <v>155197</v>
      </c>
      <c r="M17" s="13">
        <v>31</v>
      </c>
      <c r="N17" s="10">
        <v>67421</v>
      </c>
      <c r="O17" s="10">
        <v>5</v>
      </c>
      <c r="P17" s="10">
        <v>58316</v>
      </c>
      <c r="Q17" s="10">
        <v>3</v>
      </c>
      <c r="R17" s="10">
        <v>125737</v>
      </c>
      <c r="S17" s="10">
        <v>8</v>
      </c>
      <c r="T17" s="11">
        <v>68350</v>
      </c>
      <c r="U17" s="11">
        <v>10</v>
      </c>
      <c r="V17" s="11">
        <v>54725</v>
      </c>
      <c r="W17" s="11">
        <v>11</v>
      </c>
      <c r="X17" s="11">
        <v>123075</v>
      </c>
      <c r="Y17" s="11">
        <v>21</v>
      </c>
      <c r="Z17" s="82">
        <v>59670</v>
      </c>
      <c r="AA17" s="82">
        <v>4</v>
      </c>
      <c r="AB17" s="82">
        <v>49089</v>
      </c>
      <c r="AC17" s="82">
        <v>5</v>
      </c>
      <c r="AD17" s="82">
        <v>108759</v>
      </c>
      <c r="AE17" s="82">
        <v>9</v>
      </c>
      <c r="AF17" s="5">
        <v>39991</v>
      </c>
      <c r="AG17" s="5">
        <v>1</v>
      </c>
      <c r="AH17" s="5">
        <v>32814</v>
      </c>
      <c r="AI17" s="5">
        <v>2</v>
      </c>
      <c r="AJ17" s="5">
        <v>72805</v>
      </c>
      <c r="AK17" s="5">
        <v>3</v>
      </c>
    </row>
    <row r="18" spans="1:37" x14ac:dyDescent="0.2">
      <c r="A18" t="s">
        <v>51</v>
      </c>
      <c r="B18" s="4">
        <v>42682</v>
      </c>
      <c r="C18" s="4">
        <v>0</v>
      </c>
      <c r="D18" s="4">
        <v>38776</v>
      </c>
      <c r="E18" s="4">
        <v>1</v>
      </c>
      <c r="F18" s="4">
        <v>81458</v>
      </c>
      <c r="G18" s="4">
        <v>1</v>
      </c>
      <c r="H18" s="13">
        <v>51037</v>
      </c>
      <c r="I18" s="13">
        <v>0</v>
      </c>
      <c r="J18" s="13">
        <v>45890</v>
      </c>
      <c r="K18" s="13">
        <v>0</v>
      </c>
      <c r="L18" s="13">
        <v>96927</v>
      </c>
      <c r="M18" s="13">
        <v>0</v>
      </c>
      <c r="N18" s="10">
        <v>70452</v>
      </c>
      <c r="O18" s="10">
        <v>0</v>
      </c>
      <c r="P18" s="10">
        <v>60357</v>
      </c>
      <c r="Q18" s="10">
        <v>0</v>
      </c>
      <c r="R18" s="10">
        <v>130809</v>
      </c>
      <c r="S18" s="10">
        <v>0</v>
      </c>
      <c r="T18" s="11">
        <v>73828</v>
      </c>
      <c r="U18" s="11">
        <v>0</v>
      </c>
      <c r="V18" s="11">
        <v>63789</v>
      </c>
      <c r="W18" s="11">
        <v>0</v>
      </c>
      <c r="X18" s="11">
        <v>137617</v>
      </c>
      <c r="Y18" s="11">
        <v>0</v>
      </c>
      <c r="Z18" s="82">
        <v>52071</v>
      </c>
      <c r="AA18" s="82">
        <v>0</v>
      </c>
      <c r="AB18" s="82">
        <v>43743</v>
      </c>
      <c r="AC18" s="82">
        <v>0</v>
      </c>
      <c r="AD18" s="82">
        <v>95814</v>
      </c>
      <c r="AE18" s="82">
        <v>0</v>
      </c>
      <c r="AF18" s="5">
        <v>58786</v>
      </c>
      <c r="AG18" s="5">
        <v>4</v>
      </c>
      <c r="AH18" s="5">
        <v>55773</v>
      </c>
      <c r="AI18" s="5">
        <v>5</v>
      </c>
      <c r="AJ18" s="5">
        <v>114559</v>
      </c>
      <c r="AK18" s="5">
        <v>9</v>
      </c>
    </row>
    <row r="19" spans="1:37" x14ac:dyDescent="0.2">
      <c r="A19" t="s">
        <v>50</v>
      </c>
      <c r="B19" s="4">
        <v>5498</v>
      </c>
      <c r="C19" s="4">
        <v>11</v>
      </c>
      <c r="D19" s="4">
        <v>5429</v>
      </c>
      <c r="E19" s="4">
        <v>6</v>
      </c>
      <c r="F19" s="4">
        <v>10927</v>
      </c>
      <c r="G19" s="4">
        <v>17</v>
      </c>
      <c r="H19" s="13">
        <v>5307</v>
      </c>
      <c r="I19" s="13">
        <v>5</v>
      </c>
      <c r="J19" s="13">
        <v>5329</v>
      </c>
      <c r="K19" s="13">
        <v>5</v>
      </c>
      <c r="L19" s="13">
        <v>10636</v>
      </c>
      <c r="M19" s="13">
        <v>10</v>
      </c>
      <c r="N19" s="10">
        <v>2705</v>
      </c>
      <c r="O19" s="10">
        <v>0</v>
      </c>
      <c r="P19" s="10">
        <v>2717</v>
      </c>
      <c r="Q19" s="10">
        <v>0</v>
      </c>
      <c r="R19" s="10">
        <v>5422</v>
      </c>
      <c r="S19" s="10">
        <v>0</v>
      </c>
      <c r="T19" s="11">
        <v>2454</v>
      </c>
      <c r="U19" s="11">
        <v>2</v>
      </c>
      <c r="V19" s="11">
        <v>2488</v>
      </c>
      <c r="W19" s="11">
        <v>0</v>
      </c>
      <c r="X19" s="11">
        <v>4942</v>
      </c>
      <c r="Y19" s="11">
        <v>2</v>
      </c>
      <c r="Z19" s="82">
        <v>2125</v>
      </c>
      <c r="AA19" s="82">
        <v>0</v>
      </c>
      <c r="AB19" s="82">
        <v>2059</v>
      </c>
      <c r="AC19" s="82">
        <v>0</v>
      </c>
      <c r="AD19" s="82">
        <v>4184</v>
      </c>
      <c r="AE19" s="82">
        <v>0</v>
      </c>
      <c r="AF19" s="5">
        <v>1781</v>
      </c>
      <c r="AG19" s="5">
        <v>0</v>
      </c>
      <c r="AH19" s="5">
        <v>1702</v>
      </c>
      <c r="AI19" s="5">
        <v>0</v>
      </c>
      <c r="AJ19" s="5">
        <v>3483</v>
      </c>
      <c r="AK19" s="5">
        <v>0</v>
      </c>
    </row>
    <row r="20" spans="1:37" x14ac:dyDescent="0.2">
      <c r="A20" t="s">
        <v>49</v>
      </c>
      <c r="B20" s="4">
        <v>4504</v>
      </c>
      <c r="C20" s="4">
        <v>0</v>
      </c>
      <c r="D20" s="4">
        <v>4630</v>
      </c>
      <c r="E20" s="4">
        <v>1</v>
      </c>
      <c r="F20" s="4">
        <v>9134</v>
      </c>
      <c r="G20" s="4">
        <v>1</v>
      </c>
      <c r="H20" s="13">
        <v>4391</v>
      </c>
      <c r="I20" s="13">
        <v>3</v>
      </c>
      <c r="J20" s="13">
        <v>4605</v>
      </c>
      <c r="K20" s="13">
        <v>5</v>
      </c>
      <c r="L20" s="13">
        <v>8996</v>
      </c>
      <c r="M20" s="13">
        <v>8</v>
      </c>
      <c r="N20" s="10">
        <v>6468</v>
      </c>
      <c r="O20" s="10">
        <v>0</v>
      </c>
      <c r="P20" s="10">
        <v>6991</v>
      </c>
      <c r="Q20" s="10">
        <v>0</v>
      </c>
      <c r="R20" s="10">
        <v>13459</v>
      </c>
      <c r="S20" s="10">
        <v>0</v>
      </c>
      <c r="T20" s="11">
        <v>6954</v>
      </c>
      <c r="U20" s="11">
        <v>0</v>
      </c>
      <c r="V20" s="11">
        <v>7250</v>
      </c>
      <c r="W20" s="11">
        <v>0</v>
      </c>
      <c r="X20" s="11">
        <v>14204</v>
      </c>
      <c r="Y20" s="11">
        <v>0</v>
      </c>
      <c r="Z20" s="82">
        <v>3658</v>
      </c>
      <c r="AA20" s="82">
        <v>0</v>
      </c>
      <c r="AB20" s="82">
        <v>4235</v>
      </c>
      <c r="AC20" s="82">
        <v>0</v>
      </c>
      <c r="AD20" s="82">
        <v>7893</v>
      </c>
      <c r="AE20" s="82">
        <v>0</v>
      </c>
      <c r="AF20" s="5">
        <v>3335</v>
      </c>
      <c r="AG20" s="5">
        <v>0</v>
      </c>
      <c r="AH20" s="5">
        <v>4131</v>
      </c>
      <c r="AI20" s="5">
        <v>0</v>
      </c>
      <c r="AJ20" s="5">
        <v>7466</v>
      </c>
      <c r="AK20" s="5">
        <v>0</v>
      </c>
    </row>
    <row r="21" spans="1:37" x14ac:dyDescent="0.2">
      <c r="A21" t="s">
        <v>48</v>
      </c>
      <c r="B21" s="4">
        <v>1411</v>
      </c>
      <c r="C21" s="4">
        <v>1</v>
      </c>
      <c r="D21" s="4">
        <v>1354</v>
      </c>
      <c r="E21" s="4">
        <v>2</v>
      </c>
      <c r="F21" s="4">
        <v>2765</v>
      </c>
      <c r="G21" s="4">
        <v>3</v>
      </c>
      <c r="H21" s="13">
        <v>1423</v>
      </c>
      <c r="I21" s="13">
        <v>1</v>
      </c>
      <c r="J21" s="13">
        <v>1335</v>
      </c>
      <c r="K21" s="13">
        <v>3</v>
      </c>
      <c r="L21" s="13">
        <v>2758</v>
      </c>
      <c r="M21" s="13">
        <v>4</v>
      </c>
      <c r="N21" s="10">
        <v>1412</v>
      </c>
      <c r="O21" s="10">
        <v>0</v>
      </c>
      <c r="P21" s="10">
        <v>1392</v>
      </c>
      <c r="Q21" s="10">
        <v>0</v>
      </c>
      <c r="R21" s="10">
        <v>2804</v>
      </c>
      <c r="S21" s="10">
        <v>0</v>
      </c>
      <c r="T21" s="11">
        <v>1350</v>
      </c>
      <c r="U21" s="11">
        <v>1</v>
      </c>
      <c r="V21" s="11">
        <v>1519</v>
      </c>
      <c r="W21" s="11">
        <v>1</v>
      </c>
      <c r="X21" s="11">
        <v>2869</v>
      </c>
      <c r="Y21" s="11">
        <v>2</v>
      </c>
      <c r="Z21" s="82">
        <v>1146</v>
      </c>
      <c r="AA21" s="82">
        <v>1</v>
      </c>
      <c r="AB21" s="82">
        <v>1391</v>
      </c>
      <c r="AC21" s="82">
        <v>0</v>
      </c>
      <c r="AD21" s="82">
        <v>2537</v>
      </c>
      <c r="AE21" s="82">
        <v>1</v>
      </c>
      <c r="AF21" s="5">
        <v>1526</v>
      </c>
      <c r="AG21" s="5">
        <v>0</v>
      </c>
      <c r="AH21" s="5">
        <v>1861</v>
      </c>
      <c r="AI21" s="5">
        <v>0</v>
      </c>
      <c r="AJ21" s="5">
        <v>3387</v>
      </c>
      <c r="AK21" s="5">
        <v>0</v>
      </c>
    </row>
    <row r="22" spans="1:37" x14ac:dyDescent="0.2">
      <c r="A22" t="s">
        <v>47</v>
      </c>
      <c r="B22" s="4">
        <v>6339</v>
      </c>
      <c r="C22" s="4">
        <v>0</v>
      </c>
      <c r="D22" s="4">
        <v>6397</v>
      </c>
      <c r="E22" s="4">
        <v>0</v>
      </c>
      <c r="F22" s="4">
        <v>12736</v>
      </c>
      <c r="G22" s="4">
        <v>0</v>
      </c>
      <c r="H22" s="13">
        <v>5492</v>
      </c>
      <c r="I22" s="13">
        <v>0</v>
      </c>
      <c r="J22" s="13">
        <v>5700</v>
      </c>
      <c r="K22" s="13">
        <v>0</v>
      </c>
      <c r="L22" s="13">
        <v>11192</v>
      </c>
      <c r="M22" s="13">
        <v>0</v>
      </c>
      <c r="N22" s="10">
        <v>3883</v>
      </c>
      <c r="O22" s="10">
        <v>0</v>
      </c>
      <c r="P22" s="10">
        <v>4094</v>
      </c>
      <c r="Q22" s="10">
        <v>0</v>
      </c>
      <c r="R22" s="10">
        <v>7977</v>
      </c>
      <c r="S22" s="10">
        <v>0</v>
      </c>
      <c r="T22" s="11">
        <v>4865</v>
      </c>
      <c r="U22" s="11">
        <v>0</v>
      </c>
      <c r="V22" s="11">
        <v>4876</v>
      </c>
      <c r="W22" s="11">
        <v>0</v>
      </c>
      <c r="X22" s="11">
        <v>9741</v>
      </c>
      <c r="Y22" s="11">
        <v>0</v>
      </c>
      <c r="Z22" s="82">
        <v>4753</v>
      </c>
      <c r="AA22" s="82">
        <v>4</v>
      </c>
      <c r="AB22" s="82">
        <v>4730</v>
      </c>
      <c r="AC22" s="82">
        <v>2</v>
      </c>
      <c r="AD22" s="82">
        <v>9483</v>
      </c>
      <c r="AE22" s="82">
        <v>6</v>
      </c>
      <c r="AF22" s="5">
        <v>4579</v>
      </c>
      <c r="AG22" s="5">
        <v>0</v>
      </c>
      <c r="AH22" s="5">
        <v>4510</v>
      </c>
      <c r="AI22" s="5">
        <v>0</v>
      </c>
      <c r="AJ22" s="5">
        <v>9089</v>
      </c>
      <c r="AK22" s="5">
        <v>0</v>
      </c>
    </row>
    <row r="23" spans="1:37" x14ac:dyDescent="0.2">
      <c r="A23" t="s">
        <v>46</v>
      </c>
      <c r="B23" s="4">
        <v>35666</v>
      </c>
      <c r="C23" s="4">
        <v>35</v>
      </c>
      <c r="D23" s="4">
        <v>24671</v>
      </c>
      <c r="E23" s="4">
        <v>21</v>
      </c>
      <c r="F23" s="4">
        <v>60337</v>
      </c>
      <c r="G23" s="4">
        <v>56</v>
      </c>
      <c r="H23" s="13">
        <v>50698</v>
      </c>
      <c r="I23" s="13">
        <v>21</v>
      </c>
      <c r="J23" s="13">
        <v>36870</v>
      </c>
      <c r="K23" s="13">
        <v>17</v>
      </c>
      <c r="L23" s="13">
        <v>87568</v>
      </c>
      <c r="M23" s="13">
        <v>38</v>
      </c>
      <c r="N23" s="10">
        <v>52410</v>
      </c>
      <c r="O23" s="10">
        <v>23</v>
      </c>
      <c r="P23" s="10">
        <v>38485</v>
      </c>
      <c r="Q23" s="10">
        <v>22</v>
      </c>
      <c r="R23" s="10">
        <v>90895</v>
      </c>
      <c r="S23" s="10">
        <v>45</v>
      </c>
      <c r="T23" s="11">
        <v>42482</v>
      </c>
      <c r="U23" s="11">
        <v>10</v>
      </c>
      <c r="V23" s="11">
        <v>31824</v>
      </c>
      <c r="W23" s="11">
        <v>9</v>
      </c>
      <c r="X23" s="11">
        <v>74306</v>
      </c>
      <c r="Y23" s="11">
        <v>19</v>
      </c>
      <c r="Z23" s="82">
        <v>33738</v>
      </c>
      <c r="AA23" s="82">
        <v>9</v>
      </c>
      <c r="AB23" s="82">
        <v>25197</v>
      </c>
      <c r="AC23" s="82">
        <v>6</v>
      </c>
      <c r="AD23" s="82">
        <v>58935</v>
      </c>
      <c r="AE23" s="82">
        <v>15</v>
      </c>
      <c r="AF23" s="5">
        <v>30378</v>
      </c>
      <c r="AG23" s="5">
        <v>3</v>
      </c>
      <c r="AH23" s="5">
        <v>22387</v>
      </c>
      <c r="AI23" s="5">
        <v>4</v>
      </c>
      <c r="AJ23" s="5">
        <v>52765</v>
      </c>
      <c r="AK23" s="5">
        <v>7</v>
      </c>
    </row>
    <row r="24" spans="1:37" x14ac:dyDescent="0.2">
      <c r="A24" t="s">
        <v>45</v>
      </c>
      <c r="B24" s="4">
        <v>17743</v>
      </c>
      <c r="C24" s="4">
        <v>4</v>
      </c>
      <c r="D24" s="4">
        <v>17393</v>
      </c>
      <c r="E24" s="4">
        <v>1</v>
      </c>
      <c r="F24" s="4">
        <v>35136</v>
      </c>
      <c r="G24" s="4">
        <v>5</v>
      </c>
      <c r="H24" s="13">
        <v>17052</v>
      </c>
      <c r="I24" s="13">
        <v>0</v>
      </c>
      <c r="J24" s="13">
        <v>17599</v>
      </c>
      <c r="K24" s="13">
        <v>1</v>
      </c>
      <c r="L24" s="13">
        <v>34651</v>
      </c>
      <c r="M24" s="13">
        <v>1</v>
      </c>
      <c r="N24" s="10">
        <v>17117</v>
      </c>
      <c r="O24" s="10">
        <v>2</v>
      </c>
      <c r="P24" s="10">
        <v>17750</v>
      </c>
      <c r="Q24" s="10">
        <v>1</v>
      </c>
      <c r="R24" s="10">
        <v>34867</v>
      </c>
      <c r="S24" s="10">
        <v>3</v>
      </c>
      <c r="T24" s="11">
        <v>18330</v>
      </c>
      <c r="U24" s="11">
        <v>3</v>
      </c>
      <c r="V24" s="11">
        <v>19566</v>
      </c>
      <c r="W24" s="11">
        <v>0</v>
      </c>
      <c r="X24" s="11">
        <v>37896</v>
      </c>
      <c r="Y24" s="11">
        <v>3</v>
      </c>
      <c r="Z24" s="82">
        <v>22890</v>
      </c>
      <c r="AA24" s="82">
        <v>0</v>
      </c>
      <c r="AB24" s="82">
        <v>22104</v>
      </c>
      <c r="AC24" s="82">
        <v>1</v>
      </c>
      <c r="AD24" s="82">
        <v>44994</v>
      </c>
      <c r="AE24" s="82">
        <v>1</v>
      </c>
      <c r="AF24" s="5">
        <v>27906</v>
      </c>
      <c r="AG24" s="5">
        <v>1</v>
      </c>
      <c r="AH24" s="5">
        <v>27333</v>
      </c>
      <c r="AI24" s="5">
        <v>1</v>
      </c>
      <c r="AJ24" s="5">
        <v>55239</v>
      </c>
      <c r="AK24" s="5">
        <v>2</v>
      </c>
    </row>
    <row r="25" spans="1:37" x14ac:dyDescent="0.2">
      <c r="A25" t="s">
        <v>44</v>
      </c>
      <c r="B25" s="4">
        <v>36359</v>
      </c>
      <c r="C25" s="4">
        <v>5</v>
      </c>
      <c r="D25" s="4">
        <v>28972</v>
      </c>
      <c r="E25" s="4">
        <v>0</v>
      </c>
      <c r="F25" s="4">
        <v>65331</v>
      </c>
      <c r="G25" s="4">
        <v>5</v>
      </c>
      <c r="H25" s="13">
        <v>47474</v>
      </c>
      <c r="I25" s="13">
        <v>1</v>
      </c>
      <c r="J25" s="13">
        <v>36066</v>
      </c>
      <c r="K25" s="13">
        <v>3</v>
      </c>
      <c r="L25" s="13">
        <v>83540</v>
      </c>
      <c r="M25" s="13">
        <v>4</v>
      </c>
      <c r="N25" s="10">
        <v>43648</v>
      </c>
      <c r="O25" s="10">
        <v>0</v>
      </c>
      <c r="P25" s="10">
        <v>35596</v>
      </c>
      <c r="Q25" s="10">
        <v>0</v>
      </c>
      <c r="R25" s="10">
        <v>79244</v>
      </c>
      <c r="S25" s="10">
        <v>0</v>
      </c>
      <c r="T25" s="11">
        <v>47239</v>
      </c>
      <c r="U25" s="11">
        <v>0</v>
      </c>
      <c r="V25" s="11">
        <v>39858</v>
      </c>
      <c r="W25" s="11">
        <v>0</v>
      </c>
      <c r="X25" s="11">
        <v>87097</v>
      </c>
      <c r="Y25" s="11">
        <v>0</v>
      </c>
      <c r="Z25" s="82">
        <v>43905</v>
      </c>
      <c r="AA25" s="82">
        <v>0</v>
      </c>
      <c r="AB25" s="82">
        <v>35112</v>
      </c>
      <c r="AC25" s="82">
        <v>0</v>
      </c>
      <c r="AD25" s="82">
        <v>79017</v>
      </c>
      <c r="AE25" s="82">
        <v>0</v>
      </c>
      <c r="AF25" s="5">
        <v>48444</v>
      </c>
      <c r="AG25" s="5">
        <v>0</v>
      </c>
      <c r="AH25" s="5">
        <v>39307</v>
      </c>
      <c r="AI25" s="5">
        <v>0</v>
      </c>
      <c r="AJ25" s="5">
        <v>87751</v>
      </c>
      <c r="AK25" s="5">
        <v>0</v>
      </c>
    </row>
    <row r="26" spans="1:37" x14ac:dyDescent="0.2">
      <c r="A26" t="s">
        <v>43</v>
      </c>
      <c r="B26" s="4">
        <v>87</v>
      </c>
      <c r="C26" s="4">
        <v>0</v>
      </c>
      <c r="D26" s="4">
        <v>99</v>
      </c>
      <c r="E26" s="4">
        <v>0</v>
      </c>
      <c r="F26" s="4">
        <v>186</v>
      </c>
      <c r="G26" s="4">
        <v>0</v>
      </c>
      <c r="H26" s="13">
        <v>366</v>
      </c>
      <c r="I26" s="13">
        <v>0</v>
      </c>
      <c r="J26" s="13">
        <v>350</v>
      </c>
      <c r="K26" s="13">
        <v>0</v>
      </c>
      <c r="L26" s="13">
        <v>716</v>
      </c>
      <c r="M26" s="13">
        <v>0</v>
      </c>
      <c r="N26" s="10">
        <v>234</v>
      </c>
      <c r="O26" s="10">
        <v>2</v>
      </c>
      <c r="P26" s="10">
        <v>219</v>
      </c>
      <c r="Q26" s="10">
        <v>0</v>
      </c>
      <c r="R26" s="10">
        <v>453</v>
      </c>
      <c r="S26" s="10">
        <v>2</v>
      </c>
      <c r="T26" s="11">
        <v>240</v>
      </c>
      <c r="U26" s="11">
        <v>0</v>
      </c>
      <c r="V26" s="11">
        <v>242</v>
      </c>
      <c r="W26" s="11">
        <v>0</v>
      </c>
      <c r="X26" s="11">
        <v>482</v>
      </c>
      <c r="Y26" s="11">
        <v>0</v>
      </c>
      <c r="Z26" s="82">
        <v>52</v>
      </c>
      <c r="AA26" s="82">
        <v>0</v>
      </c>
      <c r="AB26" s="82">
        <v>52</v>
      </c>
      <c r="AC26" s="82">
        <v>0</v>
      </c>
      <c r="AD26" s="82">
        <v>104</v>
      </c>
      <c r="AE26" s="82">
        <v>0</v>
      </c>
      <c r="AF26" s="5">
        <v>55</v>
      </c>
      <c r="AG26" s="5">
        <v>0</v>
      </c>
      <c r="AH26" s="5">
        <v>103</v>
      </c>
      <c r="AI26" s="5">
        <v>0</v>
      </c>
      <c r="AJ26" s="5">
        <v>158</v>
      </c>
      <c r="AK26" s="5">
        <v>0</v>
      </c>
    </row>
    <row r="27" spans="1:37" x14ac:dyDescent="0.2">
      <c r="A27" t="s">
        <v>42</v>
      </c>
      <c r="B27" s="4">
        <v>16565</v>
      </c>
      <c r="C27" s="4">
        <v>0</v>
      </c>
      <c r="D27" s="4">
        <v>14875</v>
      </c>
      <c r="E27" s="4">
        <v>1</v>
      </c>
      <c r="F27" s="4">
        <v>31440</v>
      </c>
      <c r="G27" s="4">
        <v>1</v>
      </c>
      <c r="H27" s="13">
        <v>13666</v>
      </c>
      <c r="I27" s="13">
        <v>0</v>
      </c>
      <c r="J27" s="13">
        <v>12515</v>
      </c>
      <c r="K27" s="13">
        <v>0</v>
      </c>
      <c r="L27" s="13">
        <v>26181</v>
      </c>
      <c r="M27" s="13">
        <v>0</v>
      </c>
      <c r="N27" s="10">
        <v>21132</v>
      </c>
      <c r="O27" s="10">
        <v>0</v>
      </c>
      <c r="P27" s="10">
        <v>19447</v>
      </c>
      <c r="Q27" s="10">
        <v>0</v>
      </c>
      <c r="R27" s="10">
        <v>40579</v>
      </c>
      <c r="S27" s="10">
        <v>0</v>
      </c>
      <c r="T27" s="11">
        <v>17234</v>
      </c>
      <c r="U27" s="11">
        <v>0</v>
      </c>
      <c r="V27" s="11">
        <v>16339</v>
      </c>
      <c r="W27" s="11">
        <v>0</v>
      </c>
      <c r="X27" s="11">
        <v>33573</v>
      </c>
      <c r="Y27" s="11">
        <v>0</v>
      </c>
      <c r="Z27" s="82">
        <v>25837</v>
      </c>
      <c r="AA27" s="82">
        <v>8</v>
      </c>
      <c r="AB27" s="82">
        <v>23969</v>
      </c>
      <c r="AC27" s="82">
        <v>6</v>
      </c>
      <c r="AD27" s="82">
        <v>49806</v>
      </c>
      <c r="AE27" s="82">
        <v>14</v>
      </c>
      <c r="AF27" s="5">
        <v>23246</v>
      </c>
      <c r="AG27" s="5">
        <v>1</v>
      </c>
      <c r="AH27" s="5">
        <v>21070</v>
      </c>
      <c r="AI27" s="5">
        <v>0</v>
      </c>
      <c r="AJ27" s="5">
        <v>44316</v>
      </c>
      <c r="AK27" s="5">
        <v>1</v>
      </c>
    </row>
    <row r="28" spans="1:37" x14ac:dyDescent="0.2">
      <c r="A28" t="s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0">
        <v>84117</v>
      </c>
      <c r="O28" s="10">
        <v>0</v>
      </c>
      <c r="P28" s="10">
        <v>79630</v>
      </c>
      <c r="Q28" s="10">
        <v>0</v>
      </c>
      <c r="R28" s="10">
        <v>163747</v>
      </c>
      <c r="S28" s="10">
        <v>0</v>
      </c>
      <c r="T28" s="11">
        <v>78670</v>
      </c>
      <c r="U28" s="11">
        <v>2</v>
      </c>
      <c r="V28" s="11">
        <v>77445</v>
      </c>
      <c r="W28" s="11">
        <v>0</v>
      </c>
      <c r="X28" s="11">
        <v>156115</v>
      </c>
      <c r="Y28" s="11">
        <v>2</v>
      </c>
      <c r="Z28" s="82">
        <v>27582</v>
      </c>
      <c r="AA28" s="82">
        <v>0</v>
      </c>
      <c r="AB28" s="82">
        <v>27113</v>
      </c>
      <c r="AC28" s="82">
        <v>0</v>
      </c>
      <c r="AD28" s="82">
        <v>54695</v>
      </c>
      <c r="AE28" s="82">
        <v>0</v>
      </c>
      <c r="AF28" s="5">
        <v>25813</v>
      </c>
      <c r="AG28" s="5">
        <v>0</v>
      </c>
      <c r="AH28" s="5">
        <v>25332</v>
      </c>
      <c r="AI28" s="5">
        <v>0</v>
      </c>
      <c r="AJ28" s="5">
        <v>51145</v>
      </c>
      <c r="AK28" s="5">
        <v>0</v>
      </c>
    </row>
    <row r="29" spans="1:37" x14ac:dyDescent="0.2">
      <c r="A29" t="s">
        <v>40</v>
      </c>
      <c r="B29" s="4">
        <v>6825</v>
      </c>
      <c r="C29" s="4">
        <v>0</v>
      </c>
      <c r="D29" s="4">
        <v>6024</v>
      </c>
      <c r="E29" s="4">
        <v>1</v>
      </c>
      <c r="F29" s="4">
        <v>12849</v>
      </c>
      <c r="G29" s="4">
        <v>1</v>
      </c>
      <c r="H29" s="13">
        <v>7594</v>
      </c>
      <c r="I29" s="13">
        <v>0</v>
      </c>
      <c r="J29" s="13">
        <v>7267</v>
      </c>
      <c r="K29" s="13">
        <v>0</v>
      </c>
      <c r="L29" s="13">
        <v>14861</v>
      </c>
      <c r="M29" s="13">
        <v>0</v>
      </c>
      <c r="N29" s="10">
        <v>2440</v>
      </c>
      <c r="O29" s="10">
        <v>1</v>
      </c>
      <c r="P29" s="10">
        <v>2156</v>
      </c>
      <c r="Q29" s="10">
        <v>0</v>
      </c>
      <c r="R29" s="10">
        <v>4596</v>
      </c>
      <c r="S29" s="10">
        <v>1</v>
      </c>
      <c r="T29" s="11">
        <v>2997</v>
      </c>
      <c r="U29" s="11">
        <v>0</v>
      </c>
      <c r="V29" s="11">
        <v>2718</v>
      </c>
      <c r="W29" s="11">
        <v>0</v>
      </c>
      <c r="X29" s="11">
        <v>5715</v>
      </c>
      <c r="Y29" s="11">
        <v>0</v>
      </c>
      <c r="Z29" s="82">
        <v>1506</v>
      </c>
      <c r="AA29" s="82">
        <v>2</v>
      </c>
      <c r="AB29" s="82">
        <v>1330</v>
      </c>
      <c r="AC29" s="82">
        <v>2</v>
      </c>
      <c r="AD29" s="82">
        <v>2836</v>
      </c>
      <c r="AE29" s="82">
        <v>4</v>
      </c>
      <c r="AF29" s="5">
        <v>1845</v>
      </c>
      <c r="AG29" s="5">
        <v>2</v>
      </c>
      <c r="AH29" s="5">
        <v>1819</v>
      </c>
      <c r="AI29" s="5">
        <v>0</v>
      </c>
      <c r="AJ29" s="5">
        <v>3664</v>
      </c>
      <c r="AK29" s="5">
        <v>2</v>
      </c>
    </row>
    <row r="30" spans="1:37" x14ac:dyDescent="0.2">
      <c r="A30" t="s">
        <v>39</v>
      </c>
      <c r="B30" s="4">
        <v>131383</v>
      </c>
      <c r="C30" s="4">
        <v>85</v>
      </c>
      <c r="D30" s="4">
        <v>93365</v>
      </c>
      <c r="E30" s="4">
        <v>76</v>
      </c>
      <c r="F30" s="4">
        <v>224748</v>
      </c>
      <c r="G30" s="4">
        <v>161</v>
      </c>
      <c r="H30" s="13">
        <v>132595</v>
      </c>
      <c r="I30" s="13">
        <v>113</v>
      </c>
      <c r="J30" s="13">
        <v>92381</v>
      </c>
      <c r="K30" s="13">
        <v>90</v>
      </c>
      <c r="L30" s="13">
        <v>224976</v>
      </c>
      <c r="M30" s="13">
        <v>203</v>
      </c>
      <c r="N30" s="10">
        <v>169881</v>
      </c>
      <c r="O30" s="10">
        <v>124</v>
      </c>
      <c r="P30" s="10">
        <v>118259</v>
      </c>
      <c r="Q30" s="10">
        <v>97</v>
      </c>
      <c r="R30" s="10">
        <v>288140</v>
      </c>
      <c r="S30" s="10">
        <v>221</v>
      </c>
      <c r="T30" s="11">
        <v>291081</v>
      </c>
      <c r="U30" s="11">
        <v>182</v>
      </c>
      <c r="V30" s="11">
        <v>212416</v>
      </c>
      <c r="W30" s="11">
        <v>130</v>
      </c>
      <c r="X30" s="11">
        <v>503497</v>
      </c>
      <c r="Y30" s="11">
        <v>312</v>
      </c>
      <c r="Z30" s="82">
        <v>364952</v>
      </c>
      <c r="AA30" s="82">
        <v>136</v>
      </c>
      <c r="AB30" s="82">
        <v>285240</v>
      </c>
      <c r="AC30" s="82">
        <v>112</v>
      </c>
      <c r="AD30" s="82">
        <v>650192</v>
      </c>
      <c r="AE30" s="82">
        <v>248</v>
      </c>
      <c r="AF30" s="5">
        <v>428164</v>
      </c>
      <c r="AG30" s="5">
        <v>126</v>
      </c>
      <c r="AH30" s="5">
        <v>336108</v>
      </c>
      <c r="AI30" s="5">
        <v>98</v>
      </c>
      <c r="AJ30" s="5">
        <v>764272</v>
      </c>
      <c r="AK30" s="5">
        <v>224</v>
      </c>
    </row>
    <row r="31" spans="1:37" x14ac:dyDescent="0.2">
      <c r="A31" t="s">
        <v>38</v>
      </c>
      <c r="B31" s="4">
        <v>13670</v>
      </c>
      <c r="C31" s="4">
        <v>0</v>
      </c>
      <c r="D31" s="4">
        <v>12286</v>
      </c>
      <c r="E31" s="4">
        <v>0</v>
      </c>
      <c r="F31" s="4">
        <v>25956</v>
      </c>
      <c r="G31" s="4">
        <v>0</v>
      </c>
      <c r="H31" s="13">
        <v>14531</v>
      </c>
      <c r="I31" s="13">
        <v>7</v>
      </c>
      <c r="J31" s="13">
        <v>14408</v>
      </c>
      <c r="K31" s="13">
        <v>7</v>
      </c>
      <c r="L31" s="13">
        <v>28939</v>
      </c>
      <c r="M31" s="13">
        <v>14</v>
      </c>
      <c r="N31" s="10">
        <v>17292</v>
      </c>
      <c r="O31" s="10">
        <v>5</v>
      </c>
      <c r="P31" s="10">
        <v>16828</v>
      </c>
      <c r="Q31" s="10">
        <v>5</v>
      </c>
      <c r="R31" s="10">
        <v>34120</v>
      </c>
      <c r="S31" s="10">
        <v>10</v>
      </c>
      <c r="T31" s="11">
        <v>16822</v>
      </c>
      <c r="U31" s="11">
        <v>3</v>
      </c>
      <c r="V31" s="11">
        <v>17082</v>
      </c>
      <c r="W31" s="11">
        <v>1</v>
      </c>
      <c r="X31" s="11">
        <v>33904</v>
      </c>
      <c r="Y31" s="11">
        <v>4</v>
      </c>
      <c r="Z31" s="82">
        <v>16504</v>
      </c>
      <c r="AA31" s="82">
        <v>5</v>
      </c>
      <c r="AB31" s="82">
        <v>15863</v>
      </c>
      <c r="AC31" s="82">
        <v>2</v>
      </c>
      <c r="AD31" s="82">
        <v>32367</v>
      </c>
      <c r="AE31" s="82">
        <v>7</v>
      </c>
      <c r="AF31" s="5">
        <v>17602</v>
      </c>
      <c r="AG31" s="5">
        <v>2</v>
      </c>
      <c r="AH31" s="5">
        <v>16083</v>
      </c>
      <c r="AI31" s="5">
        <v>2</v>
      </c>
      <c r="AJ31" s="5">
        <v>33685</v>
      </c>
      <c r="AK31" s="5">
        <v>4</v>
      </c>
    </row>
    <row r="32" spans="1:37" x14ac:dyDescent="0.2">
      <c r="A32" t="s">
        <v>37</v>
      </c>
      <c r="B32" s="4">
        <v>57482</v>
      </c>
      <c r="C32" s="4">
        <v>19</v>
      </c>
      <c r="D32" s="4">
        <v>51213</v>
      </c>
      <c r="E32" s="4">
        <v>20</v>
      </c>
      <c r="F32" s="4">
        <v>108695</v>
      </c>
      <c r="G32" s="4">
        <v>39</v>
      </c>
      <c r="H32" s="13">
        <v>48332</v>
      </c>
      <c r="I32" s="13">
        <v>23</v>
      </c>
      <c r="J32" s="13">
        <v>41754</v>
      </c>
      <c r="K32" s="13">
        <v>19</v>
      </c>
      <c r="L32" s="13">
        <v>90086</v>
      </c>
      <c r="M32" s="13">
        <v>42</v>
      </c>
      <c r="N32" s="10">
        <v>60445</v>
      </c>
      <c r="O32" s="10">
        <v>16</v>
      </c>
      <c r="P32" s="10">
        <v>51817</v>
      </c>
      <c r="Q32" s="10">
        <v>8</v>
      </c>
      <c r="R32" s="10">
        <v>112262</v>
      </c>
      <c r="S32" s="10">
        <v>24</v>
      </c>
      <c r="T32" s="11">
        <v>84229</v>
      </c>
      <c r="U32" s="11">
        <v>14</v>
      </c>
      <c r="V32" s="11">
        <v>77200</v>
      </c>
      <c r="W32" s="11">
        <v>8</v>
      </c>
      <c r="X32" s="11">
        <v>161429</v>
      </c>
      <c r="Y32" s="11">
        <v>22</v>
      </c>
      <c r="Z32" s="82">
        <v>124323</v>
      </c>
      <c r="AA32" s="82">
        <v>6</v>
      </c>
      <c r="AB32" s="82">
        <v>114246</v>
      </c>
      <c r="AC32" s="82">
        <v>2</v>
      </c>
      <c r="AD32" s="82">
        <v>238569</v>
      </c>
      <c r="AE32" s="82">
        <v>8</v>
      </c>
      <c r="AF32" s="5">
        <v>131377</v>
      </c>
      <c r="AG32" s="5">
        <v>15</v>
      </c>
      <c r="AH32" s="5">
        <v>119919</v>
      </c>
      <c r="AI32" s="5">
        <v>2</v>
      </c>
      <c r="AJ32" s="5">
        <v>251296</v>
      </c>
      <c r="AK32" s="5">
        <v>17</v>
      </c>
    </row>
  </sheetData>
  <mergeCells count="6">
    <mergeCell ref="AF1:AK1"/>
    <mergeCell ref="B1:G1"/>
    <mergeCell ref="H1:M1"/>
    <mergeCell ref="N1:S1"/>
    <mergeCell ref="T1:Y1"/>
    <mergeCell ref="Z1:A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K32"/>
  <sheetViews>
    <sheetView zoomScale="60" zoomScaleNormal="60" workbookViewId="0">
      <selection activeCell="AD53" sqref="AD53"/>
    </sheetView>
  </sheetViews>
  <sheetFormatPr baseColWidth="10" defaultColWidth="9.1640625" defaultRowHeight="15" x14ac:dyDescent="0.2"/>
  <cols>
    <col min="1" max="1" width="21.83203125" customWidth="1"/>
    <col min="2" max="7" width="9.1640625" style="106"/>
    <col min="8" max="13" width="9.1640625" style="9"/>
    <col min="14" max="19" width="9.1640625" style="8"/>
    <col min="20" max="25" width="9.1640625" style="4"/>
    <col min="26" max="31" width="9.1640625" style="9"/>
    <col min="32" max="37" width="9.1640625" style="5"/>
  </cols>
  <sheetData>
    <row r="1" spans="1:37" s="107" customFormat="1" ht="24" x14ac:dyDescent="0.3">
      <c r="B1" s="108">
        <v>2013</v>
      </c>
      <c r="C1" s="108"/>
      <c r="D1" s="108"/>
      <c r="E1" s="108"/>
      <c r="F1" s="108"/>
      <c r="G1" s="108"/>
      <c r="H1" s="109">
        <v>2014</v>
      </c>
      <c r="I1" s="109"/>
      <c r="J1" s="109"/>
      <c r="K1" s="109"/>
      <c r="L1" s="109"/>
      <c r="M1" s="109"/>
      <c r="N1" s="110">
        <v>2015</v>
      </c>
      <c r="O1" s="110"/>
      <c r="P1" s="110"/>
      <c r="Q1" s="110"/>
      <c r="R1" s="110"/>
      <c r="S1" s="110"/>
      <c r="T1" s="111">
        <v>2016</v>
      </c>
      <c r="U1" s="111"/>
      <c r="V1" s="111"/>
      <c r="W1" s="111"/>
      <c r="X1" s="111"/>
      <c r="Y1" s="111"/>
      <c r="Z1" s="109">
        <v>2017</v>
      </c>
      <c r="AA1" s="109"/>
      <c r="AB1" s="109"/>
      <c r="AC1" s="109"/>
      <c r="AD1" s="109"/>
      <c r="AE1" s="109"/>
      <c r="AF1" s="112">
        <v>2018</v>
      </c>
      <c r="AG1" s="112"/>
      <c r="AH1" s="112"/>
      <c r="AI1" s="112"/>
      <c r="AJ1" s="112"/>
      <c r="AK1" s="112"/>
    </row>
    <row r="2" spans="1:37" x14ac:dyDescent="0.2">
      <c r="B2" s="106" t="s">
        <v>71</v>
      </c>
      <c r="C2" s="106" t="s">
        <v>71</v>
      </c>
      <c r="D2" s="106" t="s">
        <v>72</v>
      </c>
      <c r="E2" s="106" t="s">
        <v>72</v>
      </c>
      <c r="F2" s="106" t="s">
        <v>21</v>
      </c>
      <c r="G2" s="106" t="s">
        <v>21</v>
      </c>
      <c r="H2" s="9" t="s">
        <v>71</v>
      </c>
      <c r="I2" s="9" t="s">
        <v>71</v>
      </c>
      <c r="J2" s="9" t="s">
        <v>72</v>
      </c>
      <c r="K2" s="9" t="s">
        <v>72</v>
      </c>
      <c r="L2" s="9" t="s">
        <v>21</v>
      </c>
      <c r="M2" s="9" t="s">
        <v>21</v>
      </c>
      <c r="N2" s="8" t="s">
        <v>71</v>
      </c>
      <c r="O2" s="8" t="s">
        <v>71</v>
      </c>
      <c r="P2" s="8" t="s">
        <v>72</v>
      </c>
      <c r="Q2" s="8" t="s">
        <v>72</v>
      </c>
      <c r="R2" s="8" t="s">
        <v>21</v>
      </c>
      <c r="S2" s="8" t="s">
        <v>21</v>
      </c>
      <c r="T2" s="4" t="s">
        <v>71</v>
      </c>
      <c r="U2" s="4" t="s">
        <v>71</v>
      </c>
      <c r="V2" s="4" t="s">
        <v>72</v>
      </c>
      <c r="W2" s="4" t="s">
        <v>72</v>
      </c>
      <c r="X2" s="4" t="s">
        <v>21</v>
      </c>
      <c r="Y2" s="4" t="s">
        <v>21</v>
      </c>
      <c r="Z2" s="9" t="s">
        <v>71</v>
      </c>
      <c r="AA2" s="9" t="s">
        <v>71</v>
      </c>
      <c r="AB2" s="9" t="s">
        <v>72</v>
      </c>
      <c r="AC2" s="9" t="s">
        <v>72</v>
      </c>
      <c r="AD2" s="9" t="s">
        <v>21</v>
      </c>
      <c r="AE2" s="9" t="s">
        <v>21</v>
      </c>
      <c r="AF2" s="5" t="s">
        <v>71</v>
      </c>
      <c r="AG2" s="5" t="s">
        <v>71</v>
      </c>
      <c r="AH2" s="5" t="s">
        <v>72</v>
      </c>
      <c r="AI2" s="5" t="s">
        <v>72</v>
      </c>
      <c r="AJ2" s="5" t="s">
        <v>21</v>
      </c>
      <c r="AK2" s="5" t="s">
        <v>21</v>
      </c>
    </row>
    <row r="3" spans="1:37" x14ac:dyDescent="0.2">
      <c r="A3" t="s">
        <v>123</v>
      </c>
      <c r="B3" s="106" t="s">
        <v>25</v>
      </c>
      <c r="C3" s="106" t="s">
        <v>66</v>
      </c>
      <c r="D3" s="106" t="s">
        <v>25</v>
      </c>
      <c r="E3" s="106" t="s">
        <v>66</v>
      </c>
      <c r="F3" s="106" t="s">
        <v>25</v>
      </c>
      <c r="G3" s="106" t="s">
        <v>66</v>
      </c>
      <c r="H3" s="9" t="s">
        <v>25</v>
      </c>
      <c r="I3" s="9" t="s">
        <v>66</v>
      </c>
      <c r="J3" s="9" t="s">
        <v>25</v>
      </c>
      <c r="K3" s="9" t="s">
        <v>66</v>
      </c>
      <c r="L3" s="9" t="s">
        <v>25</v>
      </c>
      <c r="M3" s="9" t="s">
        <v>66</v>
      </c>
      <c r="N3" s="8" t="s">
        <v>25</v>
      </c>
      <c r="O3" s="8" t="s">
        <v>66</v>
      </c>
      <c r="P3" s="8" t="s">
        <v>25</v>
      </c>
      <c r="Q3" s="8" t="s">
        <v>66</v>
      </c>
      <c r="R3" s="8" t="s">
        <v>25</v>
      </c>
      <c r="S3" s="8" t="s">
        <v>66</v>
      </c>
      <c r="T3" s="4" t="s">
        <v>25</v>
      </c>
      <c r="U3" s="4" t="s">
        <v>66</v>
      </c>
      <c r="V3" s="4" t="s">
        <v>25</v>
      </c>
      <c r="W3" s="4" t="s">
        <v>66</v>
      </c>
      <c r="X3" s="4" t="s">
        <v>25</v>
      </c>
      <c r="Y3" s="4" t="s">
        <v>66</v>
      </c>
      <c r="Z3" s="9" t="s">
        <v>25</v>
      </c>
      <c r="AA3" s="9" t="s">
        <v>66</v>
      </c>
      <c r="AB3" s="9" t="s">
        <v>25</v>
      </c>
      <c r="AC3" s="9" t="s">
        <v>66</v>
      </c>
      <c r="AD3" s="9" t="s">
        <v>25</v>
      </c>
      <c r="AE3" s="9" t="s">
        <v>66</v>
      </c>
      <c r="AF3" s="5" t="s">
        <v>25</v>
      </c>
      <c r="AG3" s="5" t="s">
        <v>66</v>
      </c>
      <c r="AH3" s="5" t="s">
        <v>25</v>
      </c>
      <c r="AI3" s="5" t="s">
        <v>66</v>
      </c>
      <c r="AJ3" s="5" t="s">
        <v>25</v>
      </c>
      <c r="AK3" s="5" t="s">
        <v>66</v>
      </c>
    </row>
    <row r="4" spans="1:37" x14ac:dyDescent="0.2">
      <c r="A4" t="s">
        <v>65</v>
      </c>
      <c r="B4" s="106">
        <v>931797</v>
      </c>
      <c r="C4" s="106">
        <v>62</v>
      </c>
      <c r="D4" s="106">
        <v>923699</v>
      </c>
      <c r="E4" s="106">
        <v>48</v>
      </c>
      <c r="F4" s="106">
        <v>1855496</v>
      </c>
      <c r="G4" s="106">
        <v>110</v>
      </c>
      <c r="H4" s="9">
        <v>665907</v>
      </c>
      <c r="I4" s="9">
        <v>4</v>
      </c>
      <c r="J4" s="9">
        <v>670783</v>
      </c>
      <c r="K4" s="9">
        <v>6</v>
      </c>
      <c r="L4" s="9">
        <v>1336690</v>
      </c>
      <c r="M4" s="9">
        <v>10</v>
      </c>
      <c r="N4" s="8">
        <v>555810</v>
      </c>
      <c r="O4" s="8">
        <v>5</v>
      </c>
      <c r="P4" s="8">
        <v>566930</v>
      </c>
      <c r="Q4" s="8">
        <v>0</v>
      </c>
      <c r="R4" s="8">
        <v>1122740</v>
      </c>
      <c r="S4" s="8">
        <v>5</v>
      </c>
      <c r="T4" s="4">
        <v>582731</v>
      </c>
      <c r="U4" s="4">
        <v>10</v>
      </c>
      <c r="V4" s="4">
        <v>611274</v>
      </c>
      <c r="W4" s="4">
        <v>1</v>
      </c>
      <c r="X4" s="4">
        <v>1194005</v>
      </c>
      <c r="Y4" s="4">
        <v>11</v>
      </c>
      <c r="Z4" s="9">
        <v>587000</v>
      </c>
      <c r="AA4" s="9">
        <v>32</v>
      </c>
      <c r="AB4" s="9">
        <v>602407</v>
      </c>
      <c r="AC4" s="9">
        <v>20</v>
      </c>
      <c r="AD4" s="9">
        <v>1189407</v>
      </c>
      <c r="AE4" s="9">
        <v>52</v>
      </c>
      <c r="AF4" s="5">
        <v>593519</v>
      </c>
      <c r="AG4" s="5">
        <v>39</v>
      </c>
      <c r="AH4" s="5">
        <v>599954</v>
      </c>
      <c r="AI4" s="5">
        <v>33</v>
      </c>
      <c r="AJ4" s="5">
        <v>1193473</v>
      </c>
      <c r="AK4" s="5">
        <v>72</v>
      </c>
    </row>
    <row r="5" spans="1:37" x14ac:dyDescent="0.2">
      <c r="A5" t="s">
        <v>64</v>
      </c>
      <c r="B5" s="106">
        <v>15602</v>
      </c>
      <c r="C5" s="106">
        <v>1</v>
      </c>
      <c r="D5" s="106">
        <v>15154</v>
      </c>
      <c r="E5" s="106">
        <v>2</v>
      </c>
      <c r="F5" s="106">
        <v>30756</v>
      </c>
      <c r="G5" s="106">
        <v>3</v>
      </c>
      <c r="H5" s="9">
        <v>6359</v>
      </c>
      <c r="I5" s="9">
        <v>4</v>
      </c>
      <c r="J5" s="9">
        <v>6298</v>
      </c>
      <c r="K5" s="9">
        <v>1</v>
      </c>
      <c r="L5" s="9">
        <v>12657</v>
      </c>
      <c r="M5" s="9">
        <v>5</v>
      </c>
      <c r="N5" s="8">
        <v>5559</v>
      </c>
      <c r="O5" s="8">
        <v>3</v>
      </c>
      <c r="P5" s="8">
        <v>5275</v>
      </c>
      <c r="Q5" s="8">
        <v>1</v>
      </c>
      <c r="R5" s="8">
        <v>10834</v>
      </c>
      <c r="S5" s="8">
        <v>4</v>
      </c>
      <c r="T5" s="4">
        <v>6791</v>
      </c>
      <c r="U5" s="4">
        <v>1</v>
      </c>
      <c r="V5" s="4">
        <v>5955</v>
      </c>
      <c r="W5" s="4">
        <v>1</v>
      </c>
      <c r="X5" s="4">
        <v>12746</v>
      </c>
      <c r="Y5" s="4">
        <v>2</v>
      </c>
      <c r="Z5" s="9">
        <v>12240</v>
      </c>
      <c r="AA5" s="9">
        <v>0</v>
      </c>
      <c r="AB5" s="9">
        <v>11648</v>
      </c>
      <c r="AC5" s="9">
        <v>2</v>
      </c>
      <c r="AD5" s="9">
        <v>23888</v>
      </c>
      <c r="AE5" s="9">
        <v>2</v>
      </c>
      <c r="AF5" s="5">
        <v>12679</v>
      </c>
      <c r="AG5" s="5">
        <v>1</v>
      </c>
      <c r="AH5" s="5">
        <v>10293</v>
      </c>
      <c r="AI5" s="5">
        <v>0</v>
      </c>
      <c r="AJ5" s="5">
        <v>22972</v>
      </c>
      <c r="AK5" s="5">
        <v>1</v>
      </c>
    </row>
    <row r="6" spans="1:37" x14ac:dyDescent="0.2">
      <c r="A6" t="s">
        <v>63</v>
      </c>
      <c r="B6" s="106">
        <v>60178</v>
      </c>
      <c r="C6" s="106">
        <v>91</v>
      </c>
      <c r="D6" s="106">
        <v>45698</v>
      </c>
      <c r="E6" s="106">
        <v>56</v>
      </c>
      <c r="F6" s="106">
        <v>105876</v>
      </c>
      <c r="G6" s="106">
        <v>147</v>
      </c>
      <c r="H6" s="9">
        <v>34375</v>
      </c>
      <c r="I6" s="9">
        <v>51</v>
      </c>
      <c r="J6" s="9">
        <v>24212</v>
      </c>
      <c r="K6" s="9">
        <v>13</v>
      </c>
      <c r="L6" s="9">
        <v>58587</v>
      </c>
      <c r="M6" s="9">
        <v>64</v>
      </c>
      <c r="N6" s="8">
        <v>71145</v>
      </c>
      <c r="O6" s="8">
        <v>88</v>
      </c>
      <c r="P6" s="8">
        <v>57247</v>
      </c>
      <c r="Q6" s="8">
        <v>33</v>
      </c>
      <c r="R6" s="8">
        <v>128392</v>
      </c>
      <c r="S6" s="8">
        <v>121</v>
      </c>
      <c r="T6" s="4">
        <v>50634</v>
      </c>
      <c r="U6" s="4">
        <v>195</v>
      </c>
      <c r="V6" s="4">
        <v>38102</v>
      </c>
      <c r="W6" s="4">
        <v>87</v>
      </c>
      <c r="X6" s="4">
        <v>88736</v>
      </c>
      <c r="Y6" s="4">
        <v>282</v>
      </c>
      <c r="Z6" s="9">
        <v>91226</v>
      </c>
      <c r="AA6" s="9">
        <v>167</v>
      </c>
      <c r="AB6" s="9">
        <v>74121</v>
      </c>
      <c r="AC6" s="9">
        <v>72</v>
      </c>
      <c r="AD6" s="9">
        <v>165347</v>
      </c>
      <c r="AE6" s="9">
        <v>239</v>
      </c>
      <c r="AF6" s="5">
        <v>135233</v>
      </c>
      <c r="AG6" s="5">
        <v>265</v>
      </c>
      <c r="AH6" s="5">
        <v>99345</v>
      </c>
      <c r="AI6" s="5">
        <v>174</v>
      </c>
      <c r="AJ6" s="5">
        <v>234578</v>
      </c>
      <c r="AK6" s="5">
        <v>439</v>
      </c>
    </row>
    <row r="7" spans="1:37" x14ac:dyDescent="0.2">
      <c r="A7" t="s">
        <v>62</v>
      </c>
      <c r="B7" s="106" t="s">
        <v>118</v>
      </c>
      <c r="C7" s="106">
        <v>15</v>
      </c>
      <c r="D7" s="106">
        <v>229012</v>
      </c>
      <c r="E7" s="106">
        <v>9</v>
      </c>
      <c r="F7" s="106">
        <v>550281</v>
      </c>
      <c r="G7" s="106">
        <v>24</v>
      </c>
      <c r="H7" s="9">
        <v>296532</v>
      </c>
      <c r="I7" s="9">
        <v>9</v>
      </c>
      <c r="J7" s="9">
        <v>253506</v>
      </c>
      <c r="K7" s="9" t="s">
        <v>119</v>
      </c>
      <c r="L7" s="9">
        <v>550038</v>
      </c>
      <c r="M7" s="9">
        <v>24</v>
      </c>
      <c r="N7" s="8">
        <v>250271</v>
      </c>
      <c r="O7" s="8">
        <v>19</v>
      </c>
      <c r="P7" s="8">
        <v>204854</v>
      </c>
      <c r="Q7" s="8">
        <v>17</v>
      </c>
      <c r="R7" s="8">
        <v>455125</v>
      </c>
      <c r="S7" s="8">
        <v>36</v>
      </c>
      <c r="T7" s="4">
        <v>211336</v>
      </c>
      <c r="U7" s="4">
        <v>7</v>
      </c>
      <c r="V7" s="4">
        <v>178063</v>
      </c>
      <c r="W7" s="4">
        <v>1</v>
      </c>
      <c r="X7" s="4">
        <v>389399</v>
      </c>
      <c r="Y7" s="4">
        <v>8</v>
      </c>
      <c r="Z7" s="9">
        <v>167783</v>
      </c>
      <c r="AA7" s="9">
        <v>8</v>
      </c>
      <c r="AB7" s="9">
        <v>142072</v>
      </c>
      <c r="AC7" s="9">
        <v>11</v>
      </c>
      <c r="AD7" s="9">
        <v>309855</v>
      </c>
      <c r="AE7" s="9">
        <v>19</v>
      </c>
      <c r="AF7" s="5">
        <v>145342</v>
      </c>
      <c r="AG7" s="5">
        <v>5</v>
      </c>
      <c r="AH7" s="5">
        <v>129450</v>
      </c>
      <c r="AI7" s="5">
        <v>4</v>
      </c>
      <c r="AJ7" s="5">
        <v>274792</v>
      </c>
      <c r="AK7" s="5">
        <v>9</v>
      </c>
    </row>
    <row r="8" spans="1:37" x14ac:dyDescent="0.2">
      <c r="A8" t="s">
        <v>61</v>
      </c>
      <c r="B8" s="106">
        <v>55619</v>
      </c>
      <c r="C8" s="106">
        <v>24</v>
      </c>
      <c r="D8" s="106">
        <v>49347</v>
      </c>
      <c r="E8" s="106">
        <v>13</v>
      </c>
      <c r="F8" s="106">
        <v>104966</v>
      </c>
      <c r="G8" s="106">
        <v>37</v>
      </c>
      <c r="H8" s="9">
        <v>59098</v>
      </c>
      <c r="I8" s="9">
        <v>25</v>
      </c>
      <c r="J8" s="9">
        <v>53790</v>
      </c>
      <c r="K8" s="9">
        <v>7</v>
      </c>
      <c r="L8" s="9">
        <v>112888</v>
      </c>
      <c r="M8" s="9">
        <v>32</v>
      </c>
      <c r="N8" s="8">
        <v>70521</v>
      </c>
      <c r="O8" s="8">
        <v>8</v>
      </c>
      <c r="P8" s="8">
        <v>61757</v>
      </c>
      <c r="Q8" s="8">
        <v>5</v>
      </c>
      <c r="R8" s="8">
        <v>132278</v>
      </c>
      <c r="S8" s="8">
        <v>13</v>
      </c>
      <c r="T8" s="4">
        <v>82334</v>
      </c>
      <c r="U8" s="4">
        <v>22</v>
      </c>
      <c r="V8" s="4">
        <v>74730</v>
      </c>
      <c r="W8" s="4">
        <v>11</v>
      </c>
      <c r="X8" s="4">
        <v>157064</v>
      </c>
      <c r="Y8" s="4">
        <v>33</v>
      </c>
      <c r="Z8" s="9">
        <v>94950</v>
      </c>
      <c r="AA8" s="9">
        <v>14</v>
      </c>
      <c r="AB8" s="9">
        <v>85637</v>
      </c>
      <c r="AC8" s="9">
        <v>13</v>
      </c>
      <c r="AD8" s="9">
        <v>180587</v>
      </c>
      <c r="AE8" s="9">
        <v>27</v>
      </c>
      <c r="AF8" s="5">
        <v>72573</v>
      </c>
      <c r="AG8" s="5">
        <v>14</v>
      </c>
      <c r="AH8" s="5">
        <v>67236</v>
      </c>
      <c r="AI8" s="5">
        <v>6</v>
      </c>
      <c r="AJ8" s="5">
        <v>139809</v>
      </c>
      <c r="AK8" s="5">
        <v>20</v>
      </c>
    </row>
    <row r="9" spans="1:37" x14ac:dyDescent="0.2">
      <c r="A9" t="s">
        <v>60</v>
      </c>
      <c r="B9" s="106">
        <v>9014</v>
      </c>
      <c r="C9" s="106">
        <v>0</v>
      </c>
      <c r="D9" s="106">
        <v>7471</v>
      </c>
      <c r="E9" s="106">
        <v>0</v>
      </c>
      <c r="F9" s="106">
        <v>16485</v>
      </c>
      <c r="G9" s="106">
        <v>0</v>
      </c>
      <c r="H9" s="9">
        <v>8492</v>
      </c>
      <c r="I9" s="9">
        <v>2</v>
      </c>
      <c r="J9" s="9">
        <v>7547</v>
      </c>
      <c r="K9" s="9">
        <v>2</v>
      </c>
      <c r="L9" s="9">
        <v>16039</v>
      </c>
      <c r="M9" s="9">
        <v>4</v>
      </c>
      <c r="N9" s="8">
        <v>6974</v>
      </c>
      <c r="O9" s="8">
        <v>0</v>
      </c>
      <c r="P9" s="8">
        <v>6230</v>
      </c>
      <c r="Q9" s="8">
        <v>1</v>
      </c>
      <c r="R9" s="8">
        <v>13204</v>
      </c>
      <c r="S9" s="8">
        <v>1</v>
      </c>
      <c r="T9" s="4">
        <v>8434</v>
      </c>
      <c r="U9" s="4">
        <v>3</v>
      </c>
      <c r="V9" s="4">
        <v>7306</v>
      </c>
      <c r="W9" s="4">
        <v>1</v>
      </c>
      <c r="X9" s="4">
        <v>15740</v>
      </c>
      <c r="Y9" s="4">
        <v>4</v>
      </c>
      <c r="Z9" s="9">
        <v>11214</v>
      </c>
      <c r="AA9" s="9">
        <v>8</v>
      </c>
      <c r="AB9" s="9">
        <v>9492</v>
      </c>
      <c r="AC9" s="9">
        <v>3</v>
      </c>
      <c r="AD9" s="9">
        <v>20706</v>
      </c>
      <c r="AE9" s="9">
        <v>11</v>
      </c>
      <c r="AF9" s="5">
        <v>12633</v>
      </c>
      <c r="AG9" s="5">
        <v>0</v>
      </c>
      <c r="AH9" s="5">
        <v>10913</v>
      </c>
      <c r="AI9" s="5">
        <v>0</v>
      </c>
      <c r="AJ9" s="5">
        <v>23546</v>
      </c>
      <c r="AK9" s="5">
        <v>0</v>
      </c>
    </row>
    <row r="10" spans="1:37" x14ac:dyDescent="0.2">
      <c r="A10" t="s">
        <v>59</v>
      </c>
      <c r="B10" s="106">
        <v>222798</v>
      </c>
      <c r="C10" s="106">
        <v>3</v>
      </c>
      <c r="D10" s="106">
        <v>204725</v>
      </c>
      <c r="E10" s="106">
        <v>5</v>
      </c>
      <c r="F10" s="106">
        <v>427523</v>
      </c>
      <c r="G10" s="106">
        <v>8</v>
      </c>
      <c r="H10" s="9">
        <v>261916</v>
      </c>
      <c r="I10" s="9">
        <v>3</v>
      </c>
      <c r="J10" s="9">
        <v>242941</v>
      </c>
      <c r="K10" s="9">
        <v>0</v>
      </c>
      <c r="L10" s="9">
        <v>504857</v>
      </c>
      <c r="M10" s="9">
        <v>3</v>
      </c>
      <c r="N10" s="8">
        <v>295358</v>
      </c>
      <c r="O10" s="8">
        <v>2</v>
      </c>
      <c r="P10" s="8">
        <v>271765</v>
      </c>
      <c r="Q10" s="8">
        <v>1</v>
      </c>
      <c r="R10" s="8">
        <v>567123</v>
      </c>
      <c r="S10" s="8">
        <v>3</v>
      </c>
      <c r="T10" s="4">
        <v>332273</v>
      </c>
      <c r="U10" s="4">
        <v>0</v>
      </c>
      <c r="V10" s="4">
        <v>308329</v>
      </c>
      <c r="W10" s="4">
        <v>0</v>
      </c>
      <c r="X10" s="4">
        <v>640602</v>
      </c>
      <c r="Y10" s="4">
        <v>0</v>
      </c>
      <c r="Z10" s="9">
        <v>319823</v>
      </c>
      <c r="AA10" s="9">
        <v>0</v>
      </c>
      <c r="AB10" s="9">
        <v>299351</v>
      </c>
      <c r="AC10" s="9">
        <v>0</v>
      </c>
      <c r="AD10" s="9">
        <v>619174</v>
      </c>
      <c r="AE10" s="9">
        <v>0</v>
      </c>
      <c r="AF10" s="5">
        <v>373731</v>
      </c>
      <c r="AG10" s="5">
        <v>0</v>
      </c>
      <c r="AH10" s="5">
        <v>355401</v>
      </c>
      <c r="AI10" s="5">
        <v>0</v>
      </c>
      <c r="AJ10" s="5">
        <v>729132</v>
      </c>
      <c r="AK10" s="5">
        <v>0</v>
      </c>
    </row>
    <row r="11" spans="1:37" x14ac:dyDescent="0.2">
      <c r="A11" t="s">
        <v>58</v>
      </c>
      <c r="B11" s="106">
        <v>86359</v>
      </c>
      <c r="C11" s="106">
        <v>14</v>
      </c>
      <c r="D11" s="106">
        <v>82168</v>
      </c>
      <c r="E11" s="106">
        <v>13</v>
      </c>
      <c r="F11" s="106">
        <v>168527</v>
      </c>
      <c r="G11" s="106">
        <v>27</v>
      </c>
      <c r="H11" s="9">
        <v>99756</v>
      </c>
      <c r="I11" s="9">
        <v>5</v>
      </c>
      <c r="J11" s="9">
        <v>98142</v>
      </c>
      <c r="K11" s="9">
        <v>3</v>
      </c>
      <c r="L11" s="9">
        <v>197898</v>
      </c>
      <c r="M11" s="9">
        <v>8</v>
      </c>
      <c r="N11" s="8">
        <v>97906</v>
      </c>
      <c r="O11" s="8">
        <v>2</v>
      </c>
      <c r="P11" s="8">
        <v>92484</v>
      </c>
      <c r="Q11" s="8">
        <v>2</v>
      </c>
      <c r="R11" s="8">
        <v>190390</v>
      </c>
      <c r="S11" s="8">
        <v>4</v>
      </c>
      <c r="T11" s="4">
        <v>115561</v>
      </c>
      <c r="U11" s="4">
        <v>10</v>
      </c>
      <c r="V11" s="4">
        <v>109219</v>
      </c>
      <c r="W11" s="4">
        <v>4</v>
      </c>
      <c r="X11" s="4">
        <v>224780</v>
      </c>
      <c r="Y11" s="4">
        <v>14</v>
      </c>
      <c r="Z11" s="9">
        <v>122654</v>
      </c>
      <c r="AA11" s="9">
        <v>13</v>
      </c>
      <c r="AB11" s="9">
        <v>114098</v>
      </c>
      <c r="AC11" s="9">
        <v>7</v>
      </c>
      <c r="AD11" s="9">
        <v>236752</v>
      </c>
      <c r="AE11" s="9">
        <v>20</v>
      </c>
      <c r="AF11" s="5">
        <v>113479</v>
      </c>
      <c r="AG11" s="5">
        <v>37</v>
      </c>
      <c r="AH11" s="5">
        <v>105936</v>
      </c>
      <c r="AI11" s="5">
        <v>18</v>
      </c>
      <c r="AJ11" s="5">
        <v>219415</v>
      </c>
      <c r="AK11" s="5">
        <v>55</v>
      </c>
    </row>
    <row r="12" spans="1:37" x14ac:dyDescent="0.2">
      <c r="A12" t="s">
        <v>57</v>
      </c>
      <c r="B12" s="106">
        <v>167804</v>
      </c>
      <c r="C12" s="106">
        <v>36</v>
      </c>
      <c r="D12" s="106">
        <v>182100</v>
      </c>
      <c r="E12" s="106">
        <v>20</v>
      </c>
      <c r="F12" s="106">
        <v>349904</v>
      </c>
      <c r="G12" s="106">
        <v>56</v>
      </c>
      <c r="H12" s="9">
        <v>175912</v>
      </c>
      <c r="I12" s="9">
        <v>33</v>
      </c>
      <c r="J12" s="9">
        <v>174547</v>
      </c>
      <c r="K12" s="9">
        <v>19</v>
      </c>
      <c r="L12" s="9">
        <v>350459</v>
      </c>
      <c r="M12" s="9">
        <v>52</v>
      </c>
      <c r="N12" s="8">
        <v>164300</v>
      </c>
      <c r="O12" s="8">
        <v>26</v>
      </c>
      <c r="P12" s="8">
        <v>169868</v>
      </c>
      <c r="Q12" s="8">
        <v>15</v>
      </c>
      <c r="R12" s="8">
        <v>334168</v>
      </c>
      <c r="S12" s="8">
        <v>41</v>
      </c>
      <c r="T12" s="4">
        <v>152876</v>
      </c>
      <c r="U12" s="4">
        <v>36</v>
      </c>
      <c r="V12" s="4">
        <v>157873</v>
      </c>
      <c r="W12" s="4">
        <v>20</v>
      </c>
      <c r="X12" s="4">
        <v>310749</v>
      </c>
      <c r="Y12" s="4">
        <v>56</v>
      </c>
      <c r="Z12" s="9">
        <v>149684</v>
      </c>
      <c r="AA12" s="9">
        <v>17</v>
      </c>
      <c r="AB12" s="9">
        <v>164779</v>
      </c>
      <c r="AC12" s="9">
        <v>9</v>
      </c>
      <c r="AD12" s="9">
        <v>314463</v>
      </c>
      <c r="AE12" s="9">
        <v>26</v>
      </c>
      <c r="AF12" s="5">
        <v>141966</v>
      </c>
      <c r="AG12" s="5">
        <v>9</v>
      </c>
      <c r="AH12" s="5">
        <v>158217</v>
      </c>
      <c r="AI12" s="5">
        <v>5</v>
      </c>
      <c r="AJ12" s="5">
        <v>300183</v>
      </c>
      <c r="AK12" s="5">
        <v>14</v>
      </c>
    </row>
    <row r="13" spans="1:37" x14ac:dyDescent="0.2">
      <c r="A13" t="s">
        <v>56</v>
      </c>
      <c r="B13" s="106">
        <v>311500</v>
      </c>
      <c r="C13" s="106">
        <v>1</v>
      </c>
      <c r="D13" s="106">
        <v>279731</v>
      </c>
      <c r="E13" s="106">
        <v>0</v>
      </c>
      <c r="F13" s="106">
        <v>591231</v>
      </c>
      <c r="G13" s="106">
        <v>1</v>
      </c>
      <c r="H13" s="9">
        <v>272054</v>
      </c>
      <c r="I13" s="9">
        <v>0</v>
      </c>
      <c r="J13" s="9">
        <v>242959</v>
      </c>
      <c r="K13" s="9">
        <v>0</v>
      </c>
      <c r="L13" s="9">
        <v>515013</v>
      </c>
      <c r="M13" s="9">
        <v>0</v>
      </c>
      <c r="N13" s="8">
        <v>250634</v>
      </c>
      <c r="O13" s="8">
        <v>2</v>
      </c>
      <c r="P13" s="8">
        <v>222209</v>
      </c>
      <c r="Q13" s="8">
        <v>0</v>
      </c>
      <c r="R13" s="8">
        <v>472843</v>
      </c>
      <c r="S13" s="8">
        <v>2</v>
      </c>
      <c r="T13" s="4">
        <v>285942</v>
      </c>
      <c r="U13" s="4">
        <v>0</v>
      </c>
      <c r="V13" s="4">
        <v>248399</v>
      </c>
      <c r="W13" s="4">
        <v>0</v>
      </c>
      <c r="X13" s="4">
        <v>534341</v>
      </c>
      <c r="Y13" s="4">
        <v>0</v>
      </c>
      <c r="Z13" s="9">
        <v>266847</v>
      </c>
      <c r="AA13" s="9">
        <v>4</v>
      </c>
      <c r="AB13" s="9">
        <v>245529</v>
      </c>
      <c r="AC13" s="9">
        <v>1</v>
      </c>
      <c r="AD13" s="9">
        <v>512376</v>
      </c>
      <c r="AE13" s="9">
        <v>5</v>
      </c>
      <c r="AF13" s="5">
        <v>257056</v>
      </c>
      <c r="AG13" s="5">
        <v>1</v>
      </c>
      <c r="AH13" s="5">
        <v>231950</v>
      </c>
      <c r="AI13" s="5">
        <v>1</v>
      </c>
      <c r="AJ13" s="5">
        <v>489006</v>
      </c>
      <c r="AK13" s="5">
        <v>2</v>
      </c>
    </row>
    <row r="14" spans="1:37" x14ac:dyDescent="0.2">
      <c r="A14" t="s">
        <v>55</v>
      </c>
      <c r="B14" s="106">
        <v>49191</v>
      </c>
      <c r="C14" s="106">
        <v>2</v>
      </c>
      <c r="D14" s="106">
        <v>31854</v>
      </c>
      <c r="E14" s="106">
        <v>2</v>
      </c>
      <c r="F14" s="106">
        <v>81045</v>
      </c>
      <c r="G14" s="106">
        <v>4</v>
      </c>
      <c r="H14" s="9">
        <v>47502</v>
      </c>
      <c r="I14" s="9">
        <v>14</v>
      </c>
      <c r="J14" s="9">
        <v>31928</v>
      </c>
      <c r="K14" s="9">
        <v>14</v>
      </c>
      <c r="L14" s="9">
        <v>79430</v>
      </c>
      <c r="M14" s="9">
        <v>28</v>
      </c>
      <c r="N14" s="8">
        <v>43469</v>
      </c>
      <c r="O14" s="8">
        <v>0</v>
      </c>
      <c r="P14" s="8">
        <v>38465</v>
      </c>
      <c r="Q14" s="8">
        <v>0</v>
      </c>
      <c r="R14" s="8">
        <v>81934</v>
      </c>
      <c r="S14" s="8">
        <v>0</v>
      </c>
      <c r="T14" s="4">
        <v>51091</v>
      </c>
      <c r="U14" s="4">
        <v>0</v>
      </c>
      <c r="V14" s="4">
        <v>43657</v>
      </c>
      <c r="W14" s="4">
        <v>0</v>
      </c>
      <c r="X14" s="4">
        <v>94748</v>
      </c>
      <c r="Y14" s="4">
        <v>0</v>
      </c>
      <c r="Z14" s="9">
        <v>51895</v>
      </c>
      <c r="AA14" s="9">
        <v>0</v>
      </c>
      <c r="AB14" s="9">
        <v>43223</v>
      </c>
      <c r="AC14" s="9">
        <v>0</v>
      </c>
      <c r="AD14" s="9">
        <v>95118</v>
      </c>
      <c r="AE14" s="9">
        <v>0</v>
      </c>
      <c r="AF14" s="5">
        <v>45679</v>
      </c>
      <c r="AG14" s="5">
        <v>4</v>
      </c>
      <c r="AH14" s="5">
        <v>36955</v>
      </c>
      <c r="AI14" s="5">
        <v>4</v>
      </c>
      <c r="AJ14" s="5">
        <v>82634</v>
      </c>
      <c r="AK14" s="5">
        <v>8</v>
      </c>
    </row>
    <row r="15" spans="1:37" x14ac:dyDescent="0.2">
      <c r="A15" t="s">
        <v>54</v>
      </c>
      <c r="B15" s="106">
        <v>263164</v>
      </c>
      <c r="C15" s="106">
        <v>42</v>
      </c>
      <c r="D15" s="106">
        <v>282630</v>
      </c>
      <c r="E15" s="106">
        <v>39</v>
      </c>
      <c r="F15" s="106">
        <v>545794</v>
      </c>
      <c r="G15" s="106">
        <v>81</v>
      </c>
      <c r="H15" s="9">
        <v>410491</v>
      </c>
      <c r="I15" s="9">
        <v>14</v>
      </c>
      <c r="J15" s="9">
        <v>409286</v>
      </c>
      <c r="K15" s="9">
        <v>9</v>
      </c>
      <c r="L15" s="9">
        <v>819777</v>
      </c>
      <c r="M15" s="9">
        <v>23</v>
      </c>
      <c r="N15" s="8">
        <v>438402</v>
      </c>
      <c r="O15" s="8">
        <v>8</v>
      </c>
      <c r="P15" s="8">
        <v>393954</v>
      </c>
      <c r="Q15" s="8">
        <v>5</v>
      </c>
      <c r="R15" s="8">
        <v>832356</v>
      </c>
      <c r="S15" s="8">
        <v>13</v>
      </c>
      <c r="T15" s="4">
        <v>482730</v>
      </c>
      <c r="U15" s="4">
        <v>2</v>
      </c>
      <c r="V15" s="4">
        <v>447722</v>
      </c>
      <c r="W15" s="4">
        <v>2</v>
      </c>
      <c r="X15" s="4">
        <v>930452</v>
      </c>
      <c r="Y15" s="4">
        <v>4</v>
      </c>
      <c r="Z15" s="9">
        <v>465206</v>
      </c>
      <c r="AA15" s="9">
        <v>9</v>
      </c>
      <c r="AB15" s="9">
        <v>452282</v>
      </c>
      <c r="AC15" s="9">
        <v>6</v>
      </c>
      <c r="AD15" s="9">
        <v>917488</v>
      </c>
      <c r="AE15" s="9">
        <v>15</v>
      </c>
      <c r="AF15" s="5">
        <v>467354</v>
      </c>
      <c r="AG15" s="5">
        <v>2</v>
      </c>
      <c r="AH15" s="5">
        <v>455682</v>
      </c>
      <c r="AI15" s="5">
        <v>2</v>
      </c>
      <c r="AJ15" s="5">
        <v>923036</v>
      </c>
      <c r="AK15" s="5">
        <v>4</v>
      </c>
    </row>
    <row r="16" spans="1:37" x14ac:dyDescent="0.2">
      <c r="A16" t="s">
        <v>53</v>
      </c>
      <c r="B16" s="106">
        <v>175575</v>
      </c>
      <c r="C16" s="106">
        <v>9</v>
      </c>
      <c r="D16" s="106">
        <v>196865</v>
      </c>
      <c r="E16" s="106">
        <v>3</v>
      </c>
      <c r="F16" s="106">
        <v>372440</v>
      </c>
      <c r="G16" s="106">
        <v>12</v>
      </c>
      <c r="H16" s="9">
        <v>191143</v>
      </c>
      <c r="I16" s="9">
        <v>6</v>
      </c>
      <c r="J16" s="9" t="s">
        <v>120</v>
      </c>
      <c r="K16" s="9">
        <v>3</v>
      </c>
      <c r="L16" s="9">
        <v>402106</v>
      </c>
      <c r="M16" s="9">
        <v>9</v>
      </c>
      <c r="N16" s="8">
        <v>204799</v>
      </c>
      <c r="O16" s="8">
        <v>1</v>
      </c>
      <c r="P16" s="8">
        <v>223575</v>
      </c>
      <c r="Q16" s="8">
        <v>1</v>
      </c>
      <c r="R16" s="8">
        <v>428374</v>
      </c>
      <c r="S16" s="8">
        <v>2</v>
      </c>
      <c r="T16" s="4">
        <v>229391</v>
      </c>
      <c r="U16" s="4">
        <v>8</v>
      </c>
      <c r="V16" s="4">
        <v>248044</v>
      </c>
      <c r="W16" s="4">
        <v>7</v>
      </c>
      <c r="X16" s="4">
        <v>477435</v>
      </c>
      <c r="Y16" s="4">
        <v>15</v>
      </c>
      <c r="Z16" s="9">
        <v>220461</v>
      </c>
      <c r="AA16" s="9">
        <v>4</v>
      </c>
      <c r="AB16" s="9">
        <v>232492</v>
      </c>
      <c r="AC16" s="9">
        <v>2</v>
      </c>
      <c r="AD16" s="9">
        <v>452953</v>
      </c>
      <c r="AE16" s="9">
        <v>6</v>
      </c>
      <c r="AF16" s="5">
        <v>267986</v>
      </c>
      <c r="AG16" s="5">
        <v>1</v>
      </c>
      <c r="AH16" s="5">
        <v>282673</v>
      </c>
      <c r="AI16" s="5">
        <v>2</v>
      </c>
      <c r="AJ16" s="5">
        <v>550659</v>
      </c>
      <c r="AK16" s="5">
        <v>3</v>
      </c>
    </row>
    <row r="17" spans="1:37" x14ac:dyDescent="0.2">
      <c r="A17" t="s">
        <v>52</v>
      </c>
      <c r="B17" s="106">
        <v>290298</v>
      </c>
      <c r="C17" s="106">
        <v>48</v>
      </c>
      <c r="D17" s="106">
        <v>244714</v>
      </c>
      <c r="E17" s="106">
        <v>41</v>
      </c>
      <c r="F17" s="106">
        <v>535012</v>
      </c>
      <c r="G17" s="106">
        <v>89</v>
      </c>
      <c r="H17" s="9">
        <v>396022</v>
      </c>
      <c r="I17" s="9">
        <v>61</v>
      </c>
      <c r="J17" s="9">
        <v>371999</v>
      </c>
      <c r="K17" s="9">
        <v>51</v>
      </c>
      <c r="L17" s="9">
        <v>768021</v>
      </c>
      <c r="M17" s="9">
        <v>112</v>
      </c>
      <c r="N17" s="8">
        <v>393457</v>
      </c>
      <c r="O17" s="8">
        <v>36</v>
      </c>
      <c r="P17" s="8">
        <v>347233</v>
      </c>
      <c r="Q17" s="8">
        <v>38</v>
      </c>
      <c r="R17" s="8">
        <v>740690</v>
      </c>
      <c r="S17" s="8">
        <v>74</v>
      </c>
      <c r="T17" s="4">
        <v>419198</v>
      </c>
      <c r="U17" s="4">
        <v>70</v>
      </c>
      <c r="V17" s="4">
        <v>363223</v>
      </c>
      <c r="W17" s="4">
        <v>52</v>
      </c>
      <c r="X17" s="4">
        <v>782421</v>
      </c>
      <c r="Y17" s="4">
        <v>122</v>
      </c>
      <c r="Z17" s="9">
        <v>395770</v>
      </c>
      <c r="AA17" s="9">
        <v>56</v>
      </c>
      <c r="AB17" s="9">
        <v>323653</v>
      </c>
      <c r="AC17" s="9">
        <v>46</v>
      </c>
      <c r="AD17" s="9">
        <v>719423</v>
      </c>
      <c r="AE17" s="9">
        <v>102</v>
      </c>
      <c r="AF17" s="5">
        <v>276569</v>
      </c>
      <c r="AG17" s="5">
        <v>21</v>
      </c>
      <c r="AH17" s="5">
        <v>241725</v>
      </c>
      <c r="AI17" s="5">
        <v>13</v>
      </c>
      <c r="AJ17" s="5">
        <v>518294</v>
      </c>
      <c r="AK17" s="5">
        <v>34</v>
      </c>
    </row>
    <row r="18" spans="1:37" x14ac:dyDescent="0.2">
      <c r="A18" t="s">
        <v>51</v>
      </c>
      <c r="B18" s="106">
        <v>282048</v>
      </c>
      <c r="C18" s="106">
        <v>0</v>
      </c>
      <c r="D18" s="106">
        <v>245067</v>
      </c>
      <c r="E18" s="106">
        <v>0</v>
      </c>
      <c r="F18" s="106">
        <v>527115</v>
      </c>
      <c r="G18" s="106">
        <v>0</v>
      </c>
      <c r="H18" s="9">
        <v>339815</v>
      </c>
      <c r="I18" s="9">
        <v>4</v>
      </c>
      <c r="J18" s="9" t="s">
        <v>121</v>
      </c>
      <c r="K18" s="9">
        <v>0</v>
      </c>
      <c r="L18" s="9">
        <v>646380</v>
      </c>
      <c r="M18" s="9">
        <v>4</v>
      </c>
      <c r="N18" s="8">
        <v>466193</v>
      </c>
      <c r="O18" s="8">
        <v>14</v>
      </c>
      <c r="P18" s="8">
        <v>411445</v>
      </c>
      <c r="Q18" s="8">
        <v>13</v>
      </c>
      <c r="R18" s="8">
        <v>877638</v>
      </c>
      <c r="S18" s="8">
        <v>27</v>
      </c>
      <c r="T18" s="4">
        <v>535535</v>
      </c>
      <c r="U18" s="4">
        <v>26</v>
      </c>
      <c r="V18" s="4">
        <v>515910</v>
      </c>
      <c r="W18" s="4">
        <v>26</v>
      </c>
      <c r="X18" s="4">
        <v>1051445</v>
      </c>
      <c r="Y18" s="4">
        <v>52</v>
      </c>
      <c r="Z18" s="9">
        <v>375758</v>
      </c>
      <c r="AA18" s="9">
        <v>6</v>
      </c>
      <c r="AB18" s="9">
        <v>330423</v>
      </c>
      <c r="AC18" s="9">
        <v>17</v>
      </c>
      <c r="AD18" s="9">
        <v>706181</v>
      </c>
      <c r="AE18" s="9">
        <v>23</v>
      </c>
      <c r="AF18" s="5">
        <v>308355</v>
      </c>
      <c r="AG18" s="5">
        <v>14</v>
      </c>
      <c r="AH18" s="5">
        <v>273957</v>
      </c>
      <c r="AI18" s="5">
        <v>23</v>
      </c>
      <c r="AJ18" s="5">
        <v>582312</v>
      </c>
      <c r="AK18" s="5">
        <v>37</v>
      </c>
    </row>
    <row r="19" spans="1:37" x14ac:dyDescent="0.2">
      <c r="A19" t="s">
        <v>50</v>
      </c>
      <c r="B19" s="106">
        <v>12540</v>
      </c>
      <c r="C19" s="106">
        <v>25</v>
      </c>
      <c r="D19" s="106">
        <v>12793</v>
      </c>
      <c r="E19" s="106">
        <v>12</v>
      </c>
      <c r="F19" s="106">
        <v>25333</v>
      </c>
      <c r="G19" s="106">
        <v>37</v>
      </c>
      <c r="H19" s="9">
        <v>14615</v>
      </c>
      <c r="I19" s="9">
        <v>17</v>
      </c>
      <c r="J19" s="9">
        <v>15339</v>
      </c>
      <c r="K19" s="9">
        <v>15</v>
      </c>
      <c r="L19" s="9">
        <v>29954</v>
      </c>
      <c r="M19" s="9">
        <v>32</v>
      </c>
      <c r="N19" s="8">
        <v>13709</v>
      </c>
      <c r="O19" s="8">
        <v>14</v>
      </c>
      <c r="P19" s="8">
        <v>15450</v>
      </c>
      <c r="Q19" s="8">
        <v>9</v>
      </c>
      <c r="R19" s="8">
        <v>29159</v>
      </c>
      <c r="S19" s="8">
        <v>23</v>
      </c>
      <c r="T19" s="4">
        <v>15951</v>
      </c>
      <c r="U19" s="4">
        <v>10</v>
      </c>
      <c r="V19" s="4">
        <v>17242</v>
      </c>
      <c r="W19" s="4">
        <v>11</v>
      </c>
      <c r="X19" s="4">
        <v>33193</v>
      </c>
      <c r="Y19" s="4">
        <v>21</v>
      </c>
      <c r="Z19" s="9">
        <v>15672</v>
      </c>
      <c r="AA19" s="9">
        <v>11</v>
      </c>
      <c r="AB19" s="9">
        <v>16413</v>
      </c>
      <c r="AC19" s="9">
        <v>7</v>
      </c>
      <c r="AD19" s="9">
        <v>32085</v>
      </c>
      <c r="AE19" s="9">
        <v>18</v>
      </c>
      <c r="AF19" s="5">
        <v>14053</v>
      </c>
      <c r="AG19" s="5">
        <v>10</v>
      </c>
      <c r="AH19" s="5">
        <v>15006</v>
      </c>
      <c r="AI19" s="5">
        <v>5</v>
      </c>
      <c r="AJ19" s="5">
        <v>29059</v>
      </c>
      <c r="AK19" s="5">
        <v>15</v>
      </c>
    </row>
    <row r="20" spans="1:37" x14ac:dyDescent="0.2">
      <c r="A20" t="s">
        <v>49</v>
      </c>
      <c r="B20" s="106">
        <v>81973</v>
      </c>
      <c r="C20" s="106">
        <v>7</v>
      </c>
      <c r="D20" s="106">
        <v>104050</v>
      </c>
      <c r="E20" s="106">
        <v>5</v>
      </c>
      <c r="F20" s="106">
        <v>186023</v>
      </c>
      <c r="G20" s="106">
        <v>12</v>
      </c>
      <c r="H20" s="9">
        <v>86139</v>
      </c>
      <c r="I20" s="9">
        <v>17</v>
      </c>
      <c r="J20" s="9">
        <v>97492</v>
      </c>
      <c r="K20" s="9">
        <v>10</v>
      </c>
      <c r="L20" s="9" t="s">
        <v>122</v>
      </c>
      <c r="M20" s="9">
        <v>27</v>
      </c>
      <c r="N20" s="8">
        <v>76342</v>
      </c>
      <c r="O20" s="8">
        <v>11</v>
      </c>
      <c r="P20" s="8">
        <v>91349</v>
      </c>
      <c r="Q20" s="8">
        <v>21</v>
      </c>
      <c r="R20" s="8">
        <v>167691</v>
      </c>
      <c r="S20" s="8">
        <v>32</v>
      </c>
      <c r="T20" s="4">
        <v>76992</v>
      </c>
      <c r="U20" s="4">
        <v>19</v>
      </c>
      <c r="V20" s="4">
        <v>90695</v>
      </c>
      <c r="W20" s="4">
        <v>11</v>
      </c>
      <c r="X20" s="4">
        <v>167687</v>
      </c>
      <c r="Y20" s="4">
        <v>30</v>
      </c>
      <c r="Z20" s="9">
        <v>60189</v>
      </c>
      <c r="AA20" s="9">
        <v>3</v>
      </c>
      <c r="AB20" s="9">
        <v>74868</v>
      </c>
      <c r="AC20" s="9">
        <v>3</v>
      </c>
      <c r="AD20" s="9">
        <v>135057</v>
      </c>
      <c r="AE20" s="9">
        <v>6</v>
      </c>
      <c r="AF20" s="5">
        <v>55732</v>
      </c>
      <c r="AG20" s="5">
        <v>3</v>
      </c>
      <c r="AH20" s="5">
        <v>67336</v>
      </c>
      <c r="AI20" s="5">
        <v>3</v>
      </c>
      <c r="AJ20" s="5">
        <v>123068</v>
      </c>
      <c r="AK20" s="5">
        <v>6</v>
      </c>
    </row>
    <row r="21" spans="1:37" x14ac:dyDescent="0.2">
      <c r="A21" t="s">
        <v>48</v>
      </c>
      <c r="B21" s="106">
        <v>6957</v>
      </c>
      <c r="C21" s="106">
        <v>6</v>
      </c>
      <c r="D21" s="106">
        <v>6561</v>
      </c>
      <c r="E21" s="106">
        <v>6</v>
      </c>
      <c r="F21" s="106">
        <v>13518</v>
      </c>
      <c r="G21" s="106">
        <v>12</v>
      </c>
      <c r="H21" s="9">
        <v>7309</v>
      </c>
      <c r="I21" s="9">
        <v>8</v>
      </c>
      <c r="J21" s="9">
        <v>6892</v>
      </c>
      <c r="K21" s="9">
        <v>2</v>
      </c>
      <c r="L21" s="9">
        <v>14201</v>
      </c>
      <c r="M21" s="9">
        <v>10</v>
      </c>
      <c r="N21" s="8">
        <v>8125</v>
      </c>
      <c r="O21" s="8">
        <v>6</v>
      </c>
      <c r="P21" s="8">
        <v>6090</v>
      </c>
      <c r="Q21" s="8">
        <v>5</v>
      </c>
      <c r="R21" s="8">
        <v>14215</v>
      </c>
      <c r="S21" s="8">
        <v>11</v>
      </c>
      <c r="T21" s="4">
        <v>7640</v>
      </c>
      <c r="U21" s="4">
        <v>8</v>
      </c>
      <c r="V21" s="4">
        <v>7209</v>
      </c>
      <c r="W21" s="4">
        <v>8</v>
      </c>
      <c r="X21" s="4">
        <v>14849</v>
      </c>
      <c r="Y21" s="4">
        <v>16</v>
      </c>
      <c r="Z21" s="9">
        <v>8201</v>
      </c>
      <c r="AA21" s="9">
        <v>6</v>
      </c>
      <c r="AB21" s="9">
        <v>8109</v>
      </c>
      <c r="AC21" s="9">
        <v>5</v>
      </c>
      <c r="AD21" s="9">
        <v>16310</v>
      </c>
      <c r="AE21" s="9">
        <v>11</v>
      </c>
      <c r="AF21" s="5">
        <v>7207</v>
      </c>
      <c r="AG21" s="5">
        <v>2</v>
      </c>
      <c r="AH21" s="5">
        <v>7471</v>
      </c>
      <c r="AI21" s="5">
        <v>2</v>
      </c>
      <c r="AJ21" s="5">
        <v>14678</v>
      </c>
      <c r="AK21" s="5">
        <v>4</v>
      </c>
    </row>
    <row r="22" spans="1:37" x14ac:dyDescent="0.2">
      <c r="A22" t="s">
        <v>47</v>
      </c>
      <c r="B22" s="106">
        <v>10706</v>
      </c>
      <c r="C22" s="106">
        <v>0</v>
      </c>
      <c r="D22" s="106">
        <v>10966</v>
      </c>
      <c r="E22" s="106">
        <v>0</v>
      </c>
      <c r="F22" s="106">
        <v>21672</v>
      </c>
      <c r="G22" s="106">
        <v>0</v>
      </c>
      <c r="H22" s="9">
        <v>10727</v>
      </c>
      <c r="I22" s="9">
        <v>0</v>
      </c>
      <c r="J22" s="9">
        <v>11056</v>
      </c>
      <c r="K22" s="9">
        <v>0</v>
      </c>
      <c r="L22" s="9">
        <v>21783</v>
      </c>
      <c r="M22" s="9">
        <v>0</v>
      </c>
      <c r="N22" s="8">
        <v>7615</v>
      </c>
      <c r="O22" s="8">
        <v>0</v>
      </c>
      <c r="P22" s="8">
        <v>7896</v>
      </c>
      <c r="Q22" s="8">
        <v>0</v>
      </c>
      <c r="R22" s="8">
        <v>15511</v>
      </c>
      <c r="S22" s="8">
        <v>0</v>
      </c>
      <c r="T22" s="4">
        <v>8631</v>
      </c>
      <c r="U22" s="4">
        <v>0</v>
      </c>
      <c r="V22" s="4">
        <v>8908</v>
      </c>
      <c r="W22" s="4">
        <v>0</v>
      </c>
      <c r="X22" s="4">
        <v>17539</v>
      </c>
      <c r="Y22" s="4">
        <v>0</v>
      </c>
      <c r="Z22" s="9">
        <v>7960</v>
      </c>
      <c r="AA22" s="9">
        <v>1</v>
      </c>
      <c r="AB22" s="9">
        <v>8167</v>
      </c>
      <c r="AC22" s="9">
        <v>2</v>
      </c>
      <c r="AD22" s="9">
        <v>16127</v>
      </c>
      <c r="AE22" s="9">
        <v>3</v>
      </c>
      <c r="AF22" s="5">
        <v>7166</v>
      </c>
      <c r="AG22" s="5">
        <v>0</v>
      </c>
      <c r="AH22" s="5">
        <v>7220</v>
      </c>
      <c r="AI22" s="5">
        <v>0</v>
      </c>
      <c r="AJ22" s="5">
        <v>14386</v>
      </c>
      <c r="AK22" s="5">
        <v>0</v>
      </c>
    </row>
    <row r="23" spans="1:37" x14ac:dyDescent="0.2">
      <c r="A23" t="s">
        <v>46</v>
      </c>
      <c r="B23" s="106">
        <v>369109</v>
      </c>
      <c r="C23" s="106">
        <v>131</v>
      </c>
      <c r="D23" s="106">
        <v>287729</v>
      </c>
      <c r="E23" s="106">
        <v>86</v>
      </c>
      <c r="F23" s="106">
        <v>656838</v>
      </c>
      <c r="G23" s="106">
        <v>217</v>
      </c>
      <c r="H23" s="9">
        <v>418599</v>
      </c>
      <c r="I23" s="9">
        <v>105</v>
      </c>
      <c r="J23" s="9">
        <v>331663</v>
      </c>
      <c r="K23" s="9">
        <v>64</v>
      </c>
      <c r="L23" s="9">
        <v>750262</v>
      </c>
      <c r="M23" s="9">
        <v>169</v>
      </c>
      <c r="N23" s="8">
        <v>434752</v>
      </c>
      <c r="O23" s="8">
        <v>75</v>
      </c>
      <c r="P23" s="8">
        <v>347399</v>
      </c>
      <c r="Q23" s="8">
        <v>64</v>
      </c>
      <c r="R23" s="8">
        <v>782151</v>
      </c>
      <c r="S23" s="8">
        <v>139</v>
      </c>
      <c r="T23" s="4">
        <v>436897</v>
      </c>
      <c r="U23" s="4">
        <v>64</v>
      </c>
      <c r="V23" s="4">
        <v>345020</v>
      </c>
      <c r="W23" s="4">
        <v>40</v>
      </c>
      <c r="X23" s="4">
        <v>781917</v>
      </c>
      <c r="Y23" s="4">
        <v>104</v>
      </c>
      <c r="Z23" s="9">
        <v>400957</v>
      </c>
      <c r="AA23" s="9">
        <v>64</v>
      </c>
      <c r="AB23" s="9">
        <v>327286</v>
      </c>
      <c r="AC23" s="9">
        <v>46</v>
      </c>
      <c r="AD23" s="9">
        <v>728243</v>
      </c>
      <c r="AE23" s="9">
        <v>110</v>
      </c>
      <c r="AF23" s="5">
        <v>332608</v>
      </c>
      <c r="AG23" s="5">
        <v>38</v>
      </c>
      <c r="AH23" s="5">
        <v>267987</v>
      </c>
      <c r="AI23" s="5">
        <v>37</v>
      </c>
      <c r="AJ23" s="5">
        <v>600595</v>
      </c>
      <c r="AK23" s="5">
        <v>75</v>
      </c>
    </row>
    <row r="24" spans="1:37" x14ac:dyDescent="0.2">
      <c r="A24" t="s">
        <v>45</v>
      </c>
      <c r="B24" s="106">
        <v>95609</v>
      </c>
      <c r="C24" s="106">
        <v>12</v>
      </c>
      <c r="D24" s="106">
        <v>87924</v>
      </c>
      <c r="E24" s="106">
        <v>1</v>
      </c>
      <c r="F24" s="106">
        <v>183533</v>
      </c>
      <c r="G24" s="106">
        <v>13</v>
      </c>
      <c r="H24" s="9">
        <v>88902</v>
      </c>
      <c r="I24" s="9">
        <v>13</v>
      </c>
      <c r="J24" s="9">
        <v>81536</v>
      </c>
      <c r="K24" s="9">
        <v>9</v>
      </c>
      <c r="L24" s="9">
        <v>170438</v>
      </c>
      <c r="M24" s="9">
        <v>22</v>
      </c>
      <c r="N24" s="8">
        <v>93615</v>
      </c>
      <c r="O24" s="8">
        <v>23</v>
      </c>
      <c r="P24" s="8">
        <v>85596</v>
      </c>
      <c r="Q24" s="8">
        <v>14</v>
      </c>
      <c r="R24" s="8">
        <v>179211</v>
      </c>
      <c r="S24" s="8">
        <v>37</v>
      </c>
      <c r="T24" s="4">
        <v>101922</v>
      </c>
      <c r="U24" s="4">
        <v>26</v>
      </c>
      <c r="V24" s="4">
        <v>93359</v>
      </c>
      <c r="W24" s="4">
        <v>18</v>
      </c>
      <c r="X24" s="4">
        <v>195281</v>
      </c>
      <c r="Y24" s="4">
        <v>44</v>
      </c>
      <c r="Z24" s="9">
        <v>106133</v>
      </c>
      <c r="AA24" s="9">
        <v>20</v>
      </c>
      <c r="AB24" s="9">
        <v>97377</v>
      </c>
      <c r="AC24" s="9">
        <v>15</v>
      </c>
      <c r="AD24" s="9">
        <v>203510</v>
      </c>
      <c r="AE24" s="9">
        <v>35</v>
      </c>
      <c r="AF24" s="5">
        <v>85211</v>
      </c>
      <c r="AG24" s="5">
        <v>30</v>
      </c>
      <c r="AH24" s="5">
        <v>86250</v>
      </c>
      <c r="AI24" s="5">
        <v>13</v>
      </c>
      <c r="AJ24" s="5">
        <v>171461</v>
      </c>
      <c r="AK24" s="5">
        <v>43</v>
      </c>
    </row>
    <row r="25" spans="1:37" x14ac:dyDescent="0.2">
      <c r="A25" t="s">
        <v>44</v>
      </c>
      <c r="B25" s="106">
        <v>320472</v>
      </c>
      <c r="C25" s="106">
        <v>11</v>
      </c>
      <c r="D25" s="106">
        <v>224821</v>
      </c>
      <c r="E25" s="106">
        <v>7</v>
      </c>
      <c r="F25" s="106">
        <v>545293</v>
      </c>
      <c r="G25" s="106">
        <v>18</v>
      </c>
      <c r="H25" s="9">
        <v>405897</v>
      </c>
      <c r="I25" s="9">
        <v>5</v>
      </c>
      <c r="J25" s="9">
        <v>270935</v>
      </c>
      <c r="K25" s="9">
        <v>12</v>
      </c>
      <c r="L25" s="9">
        <v>676832</v>
      </c>
      <c r="M25" s="9">
        <v>17</v>
      </c>
      <c r="N25" s="8">
        <v>485027</v>
      </c>
      <c r="O25" s="8">
        <v>6</v>
      </c>
      <c r="P25" s="8">
        <v>325491</v>
      </c>
      <c r="Q25" s="8">
        <v>7</v>
      </c>
      <c r="R25" s="8">
        <v>810518</v>
      </c>
      <c r="S25" s="8">
        <v>13</v>
      </c>
      <c r="T25" s="4">
        <v>507537</v>
      </c>
      <c r="U25" s="4">
        <v>3</v>
      </c>
      <c r="V25" s="4">
        <v>390496</v>
      </c>
      <c r="W25" s="4">
        <v>4</v>
      </c>
      <c r="X25" s="4">
        <v>898033</v>
      </c>
      <c r="Y25" s="4">
        <v>7</v>
      </c>
      <c r="Z25" s="9">
        <v>546515</v>
      </c>
      <c r="AA25" s="9">
        <v>1</v>
      </c>
      <c r="AB25" s="9">
        <v>424598</v>
      </c>
      <c r="AC25" s="9">
        <v>0</v>
      </c>
      <c r="AD25" s="9">
        <v>971113</v>
      </c>
      <c r="AE25" s="9">
        <v>1</v>
      </c>
      <c r="AF25" s="5">
        <v>539485</v>
      </c>
      <c r="AG25" s="5">
        <v>0</v>
      </c>
      <c r="AH25" s="5">
        <v>396925</v>
      </c>
      <c r="AI25" s="5">
        <v>1</v>
      </c>
      <c r="AJ25" s="5">
        <v>936410</v>
      </c>
      <c r="AK25" s="5">
        <v>1</v>
      </c>
    </row>
    <row r="26" spans="1:37" x14ac:dyDescent="0.2">
      <c r="A26" t="s">
        <v>43</v>
      </c>
      <c r="B26" s="106">
        <v>20687</v>
      </c>
      <c r="C26" s="106">
        <v>0</v>
      </c>
      <c r="D26" s="106">
        <v>21723</v>
      </c>
      <c r="E26" s="106">
        <v>1</v>
      </c>
      <c r="F26" s="106">
        <v>42410</v>
      </c>
      <c r="G26" s="106">
        <v>1</v>
      </c>
      <c r="H26" s="9">
        <v>18104</v>
      </c>
      <c r="I26" s="9">
        <v>1</v>
      </c>
      <c r="J26" s="9">
        <v>19171</v>
      </c>
      <c r="K26" s="9">
        <v>1</v>
      </c>
      <c r="L26" s="9">
        <v>37275</v>
      </c>
      <c r="M26" s="9">
        <v>2</v>
      </c>
      <c r="N26" s="8">
        <v>26680</v>
      </c>
      <c r="O26" s="8">
        <v>3</v>
      </c>
      <c r="P26" s="8">
        <v>26615</v>
      </c>
      <c r="Q26" s="8">
        <v>0</v>
      </c>
      <c r="R26" s="8">
        <v>53295</v>
      </c>
      <c r="S26" s="8">
        <v>3</v>
      </c>
      <c r="T26" s="4">
        <v>24035</v>
      </c>
      <c r="U26" s="4">
        <v>0</v>
      </c>
      <c r="V26" s="4">
        <v>25656</v>
      </c>
      <c r="W26" s="4">
        <v>0</v>
      </c>
      <c r="X26" s="4">
        <v>49691</v>
      </c>
      <c r="Y26" s="4">
        <v>0</v>
      </c>
      <c r="Z26" s="9">
        <v>20689</v>
      </c>
      <c r="AA26" s="9">
        <v>0</v>
      </c>
      <c r="AB26" s="9">
        <v>21127</v>
      </c>
      <c r="AC26" s="9">
        <v>0</v>
      </c>
      <c r="AD26" s="9">
        <v>41816</v>
      </c>
      <c r="AE26" s="9">
        <v>0</v>
      </c>
      <c r="AF26" s="5">
        <v>20189</v>
      </c>
      <c r="AG26" s="5">
        <v>4</v>
      </c>
      <c r="AH26" s="5">
        <v>21260</v>
      </c>
      <c r="AI26" s="5">
        <v>1</v>
      </c>
      <c r="AJ26" s="5">
        <v>41449</v>
      </c>
      <c r="AK26" s="5">
        <v>5</v>
      </c>
    </row>
    <row r="27" spans="1:37" x14ac:dyDescent="0.2">
      <c r="A27" t="s">
        <v>42</v>
      </c>
      <c r="B27" s="106">
        <v>141388</v>
      </c>
      <c r="C27" s="106">
        <v>15</v>
      </c>
      <c r="D27" s="106">
        <v>137313</v>
      </c>
      <c r="E27" s="106">
        <v>8</v>
      </c>
      <c r="F27" s="106">
        <v>278701</v>
      </c>
      <c r="G27" s="106">
        <v>23</v>
      </c>
      <c r="H27" s="9">
        <v>132858</v>
      </c>
      <c r="I27" s="9">
        <v>8</v>
      </c>
      <c r="J27" s="9">
        <v>126594</v>
      </c>
      <c r="K27" s="9">
        <v>6</v>
      </c>
      <c r="L27" s="9">
        <v>259452</v>
      </c>
      <c r="M27" s="9">
        <v>14</v>
      </c>
      <c r="N27" s="8">
        <v>160564</v>
      </c>
      <c r="O27" s="8">
        <v>4</v>
      </c>
      <c r="P27" s="8">
        <v>147794</v>
      </c>
      <c r="Q27" s="8">
        <v>4</v>
      </c>
      <c r="R27" s="8">
        <v>308358</v>
      </c>
      <c r="S27" s="8">
        <v>8</v>
      </c>
      <c r="T27" s="4">
        <v>189489</v>
      </c>
      <c r="U27" s="4">
        <v>5</v>
      </c>
      <c r="V27" s="4">
        <v>179836</v>
      </c>
      <c r="W27" s="4">
        <v>4</v>
      </c>
      <c r="X27" s="4">
        <v>369325</v>
      </c>
      <c r="Y27" s="4">
        <v>9</v>
      </c>
      <c r="Z27" s="9">
        <v>208314</v>
      </c>
      <c r="AA27" s="9">
        <v>1</v>
      </c>
      <c r="AB27" s="9">
        <v>207531</v>
      </c>
      <c r="AC27" s="9">
        <v>1</v>
      </c>
      <c r="AD27" s="9">
        <v>415845</v>
      </c>
      <c r="AE27" s="9">
        <v>2</v>
      </c>
      <c r="AF27" s="5">
        <v>190621</v>
      </c>
      <c r="AG27" s="5">
        <v>2</v>
      </c>
      <c r="AH27" s="5">
        <v>182084</v>
      </c>
      <c r="AI27" s="5">
        <v>6</v>
      </c>
      <c r="AJ27" s="5">
        <v>372705</v>
      </c>
      <c r="AK27" s="5">
        <v>8</v>
      </c>
    </row>
    <row r="28" spans="1:37" x14ac:dyDescent="0.2">
      <c r="A28" t="s">
        <v>41</v>
      </c>
      <c r="N28" s="8">
        <v>467238</v>
      </c>
      <c r="O28" s="8">
        <v>12</v>
      </c>
      <c r="P28" s="8">
        <v>496335</v>
      </c>
      <c r="Q28" s="8">
        <v>8</v>
      </c>
      <c r="R28" s="8">
        <v>963573</v>
      </c>
      <c r="S28" s="8">
        <v>20</v>
      </c>
      <c r="T28" s="4">
        <v>496246</v>
      </c>
      <c r="U28" s="4">
        <v>13</v>
      </c>
      <c r="V28" s="4">
        <v>511038</v>
      </c>
      <c r="W28" s="4">
        <v>6</v>
      </c>
      <c r="X28" s="4">
        <v>1007284</v>
      </c>
      <c r="Y28" s="4">
        <v>19</v>
      </c>
      <c r="Z28" s="9">
        <v>237545</v>
      </c>
      <c r="AA28" s="9">
        <v>0</v>
      </c>
      <c r="AB28" s="9">
        <v>249554</v>
      </c>
      <c r="AC28" s="9">
        <v>1</v>
      </c>
      <c r="AD28" s="9">
        <v>487099</v>
      </c>
      <c r="AE28" s="9">
        <v>1</v>
      </c>
      <c r="AF28" s="5">
        <v>235496</v>
      </c>
      <c r="AG28" s="5">
        <v>0</v>
      </c>
      <c r="AH28" s="5">
        <v>252598</v>
      </c>
      <c r="AI28" s="5">
        <v>1</v>
      </c>
      <c r="AJ28" s="5">
        <v>488094</v>
      </c>
      <c r="AK28" s="5">
        <v>1</v>
      </c>
    </row>
    <row r="29" spans="1:37" x14ac:dyDescent="0.2">
      <c r="A29" t="s">
        <v>40</v>
      </c>
      <c r="B29" s="106">
        <v>48224</v>
      </c>
      <c r="C29" s="106">
        <v>11</v>
      </c>
      <c r="D29" s="106">
        <v>44602</v>
      </c>
      <c r="E29" s="106">
        <v>6</v>
      </c>
      <c r="F29" s="106">
        <v>92826</v>
      </c>
      <c r="G29" s="106">
        <v>17</v>
      </c>
      <c r="H29" s="9">
        <v>41255</v>
      </c>
      <c r="I29" s="9">
        <v>15</v>
      </c>
      <c r="J29" s="9">
        <v>37961</v>
      </c>
      <c r="K29" s="9">
        <v>7</v>
      </c>
      <c r="L29" s="9">
        <v>79216</v>
      </c>
      <c r="M29" s="9">
        <v>22</v>
      </c>
      <c r="N29" s="8">
        <v>45977</v>
      </c>
      <c r="O29" s="8">
        <v>3</v>
      </c>
      <c r="P29" s="8">
        <v>42087</v>
      </c>
      <c r="Q29" s="8">
        <v>2</v>
      </c>
      <c r="R29" s="8">
        <v>88064</v>
      </c>
      <c r="S29" s="8">
        <v>5</v>
      </c>
      <c r="T29" s="4">
        <v>50695</v>
      </c>
      <c r="U29" s="4">
        <v>3</v>
      </c>
      <c r="V29" s="4">
        <v>46958</v>
      </c>
      <c r="W29" s="4">
        <v>3</v>
      </c>
      <c r="X29" s="4">
        <v>97653</v>
      </c>
      <c r="Y29" s="4">
        <v>6</v>
      </c>
      <c r="Z29" s="9">
        <v>40758</v>
      </c>
      <c r="AA29" s="9">
        <v>6</v>
      </c>
      <c r="AB29" s="9">
        <v>38674</v>
      </c>
      <c r="AC29" s="9">
        <v>2</v>
      </c>
      <c r="AD29" s="9">
        <v>79432</v>
      </c>
      <c r="AE29" s="9">
        <v>8</v>
      </c>
      <c r="AF29" s="5">
        <v>39833</v>
      </c>
      <c r="AG29" s="5">
        <v>2</v>
      </c>
      <c r="AH29" s="5">
        <v>39728</v>
      </c>
      <c r="AI29" s="5">
        <v>5</v>
      </c>
      <c r="AJ29" s="5">
        <v>79561</v>
      </c>
      <c r="AK29" s="5">
        <v>7</v>
      </c>
    </row>
    <row r="30" spans="1:37" x14ac:dyDescent="0.2">
      <c r="A30" t="s">
        <v>38</v>
      </c>
      <c r="B30" s="106">
        <v>44007</v>
      </c>
      <c r="C30" s="106">
        <v>6</v>
      </c>
      <c r="D30" s="106">
        <v>40785</v>
      </c>
      <c r="E30" s="106">
        <v>6</v>
      </c>
      <c r="F30" s="106">
        <v>84792</v>
      </c>
      <c r="G30" s="106">
        <v>12</v>
      </c>
      <c r="H30" s="9">
        <v>45843</v>
      </c>
      <c r="I30" s="9">
        <v>8</v>
      </c>
      <c r="J30" s="9">
        <v>44585</v>
      </c>
      <c r="K30" s="9">
        <v>6</v>
      </c>
      <c r="L30" s="9">
        <v>90428</v>
      </c>
      <c r="M30" s="9">
        <v>14</v>
      </c>
      <c r="N30" s="8">
        <v>54967</v>
      </c>
      <c r="O30" s="8">
        <v>4</v>
      </c>
      <c r="P30" s="8">
        <v>54007</v>
      </c>
      <c r="Q30" s="8">
        <v>2</v>
      </c>
      <c r="R30" s="8">
        <v>108974</v>
      </c>
      <c r="S30" s="8">
        <v>6</v>
      </c>
      <c r="T30" s="4">
        <v>55753</v>
      </c>
      <c r="U30" s="4">
        <v>4</v>
      </c>
      <c r="V30" s="4">
        <v>55331</v>
      </c>
      <c r="W30" s="4">
        <v>3</v>
      </c>
      <c r="X30" s="4">
        <v>111084</v>
      </c>
      <c r="Y30" s="4">
        <v>7</v>
      </c>
      <c r="Z30" s="9">
        <v>48880</v>
      </c>
      <c r="AA30" s="9">
        <v>3</v>
      </c>
      <c r="AB30" s="9">
        <v>49901</v>
      </c>
      <c r="AC30" s="9">
        <v>1</v>
      </c>
      <c r="AD30" s="9">
        <v>98781</v>
      </c>
      <c r="AE30" s="9">
        <v>4</v>
      </c>
      <c r="AF30" s="5">
        <v>46059</v>
      </c>
      <c r="AG30" s="5">
        <v>4</v>
      </c>
      <c r="AH30" s="5">
        <v>44302</v>
      </c>
      <c r="AI30" s="5">
        <v>1</v>
      </c>
      <c r="AJ30" s="5">
        <v>90361</v>
      </c>
      <c r="AK30" s="5">
        <v>5</v>
      </c>
    </row>
    <row r="31" spans="1:37" x14ac:dyDescent="0.2">
      <c r="A31" t="s">
        <v>39</v>
      </c>
      <c r="B31" s="106">
        <v>449231</v>
      </c>
      <c r="C31" s="106">
        <v>148</v>
      </c>
      <c r="D31" s="106">
        <v>379136</v>
      </c>
      <c r="E31" s="106">
        <v>124</v>
      </c>
      <c r="F31" s="106">
        <v>828367</v>
      </c>
      <c r="G31" s="106">
        <v>272</v>
      </c>
      <c r="H31" s="9">
        <v>411332</v>
      </c>
      <c r="I31" s="9">
        <v>172</v>
      </c>
      <c r="J31" s="9">
        <v>334125</v>
      </c>
      <c r="K31" s="9">
        <v>129</v>
      </c>
      <c r="L31" s="9">
        <v>745457</v>
      </c>
      <c r="M31" s="9">
        <v>301</v>
      </c>
      <c r="N31" s="8">
        <v>452444</v>
      </c>
      <c r="O31" s="8">
        <v>174</v>
      </c>
      <c r="P31" s="8">
        <v>362037</v>
      </c>
      <c r="Q31" s="8">
        <v>146</v>
      </c>
      <c r="R31" s="8">
        <v>814481</v>
      </c>
      <c r="S31" s="8">
        <v>320</v>
      </c>
      <c r="T31" s="4">
        <v>611505</v>
      </c>
      <c r="U31" s="4">
        <v>171</v>
      </c>
      <c r="V31" s="4">
        <v>490537</v>
      </c>
      <c r="W31" s="4">
        <v>133</v>
      </c>
      <c r="X31" s="4">
        <v>1102042</v>
      </c>
      <c r="Y31" s="4">
        <v>304</v>
      </c>
      <c r="Z31" s="9">
        <v>705076</v>
      </c>
      <c r="AA31" s="9">
        <v>151</v>
      </c>
      <c r="AB31" s="9">
        <v>552126</v>
      </c>
      <c r="AC31" s="9">
        <v>158</v>
      </c>
      <c r="AD31" s="9">
        <v>1257202</v>
      </c>
      <c r="AE31" s="9">
        <v>309</v>
      </c>
      <c r="AF31" s="5">
        <v>738981</v>
      </c>
      <c r="AG31" s="5">
        <v>115</v>
      </c>
      <c r="AH31" s="5">
        <v>569102</v>
      </c>
      <c r="AI31" s="5">
        <v>114</v>
      </c>
      <c r="AJ31" s="5">
        <v>1308083</v>
      </c>
      <c r="AK31" s="5">
        <v>229</v>
      </c>
    </row>
    <row r="32" spans="1:37" x14ac:dyDescent="0.2">
      <c r="A32" t="s">
        <v>37</v>
      </c>
      <c r="B32" s="106">
        <v>940980</v>
      </c>
      <c r="C32" s="106">
        <v>184</v>
      </c>
      <c r="D32" s="106">
        <v>889330</v>
      </c>
      <c r="E32" s="106">
        <v>118</v>
      </c>
      <c r="F32" s="106">
        <v>1830310</v>
      </c>
      <c r="G32" s="106">
        <v>302</v>
      </c>
      <c r="H32" s="9">
        <v>968547</v>
      </c>
      <c r="I32" s="9">
        <v>111</v>
      </c>
      <c r="J32" s="9">
        <v>927635</v>
      </c>
      <c r="K32" s="9">
        <v>89</v>
      </c>
      <c r="L32" s="9">
        <v>1896182</v>
      </c>
      <c r="M32" s="9">
        <v>200</v>
      </c>
      <c r="N32" s="8">
        <v>924509</v>
      </c>
      <c r="O32" s="8">
        <v>118</v>
      </c>
      <c r="P32" s="8">
        <v>874245</v>
      </c>
      <c r="Q32" s="8">
        <v>78</v>
      </c>
      <c r="R32" s="8">
        <v>1798754</v>
      </c>
      <c r="S32" s="8">
        <v>196</v>
      </c>
      <c r="T32" s="4">
        <v>1040267</v>
      </c>
      <c r="U32" s="4">
        <v>88</v>
      </c>
      <c r="V32" s="4">
        <v>1011856</v>
      </c>
      <c r="W32" s="4">
        <v>104</v>
      </c>
      <c r="X32" s="4">
        <v>2052123</v>
      </c>
      <c r="Y32" s="4">
        <v>192</v>
      </c>
      <c r="Z32" s="9">
        <v>1084920</v>
      </c>
      <c r="AA32" s="9">
        <v>66</v>
      </c>
      <c r="AB32" s="9">
        <v>1030851</v>
      </c>
      <c r="AC32" s="9">
        <v>63</v>
      </c>
      <c r="AD32" s="9">
        <v>2115771</v>
      </c>
      <c r="AE32" s="9">
        <v>129</v>
      </c>
      <c r="AF32" s="5">
        <v>1147888</v>
      </c>
      <c r="AG32" s="5">
        <v>95</v>
      </c>
      <c r="AH32" s="5">
        <v>1103264</v>
      </c>
      <c r="AI32" s="5">
        <v>72</v>
      </c>
      <c r="AJ32" s="5">
        <v>2251152</v>
      </c>
      <c r="AK32" s="5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XLSTAT_20200731_102804_1_HID">
    <tabColor rgb="FF007800"/>
  </sheetPr>
  <dimension ref="A1:B18"/>
  <sheetViews>
    <sheetView workbookViewId="0"/>
  </sheetViews>
  <sheetFormatPr baseColWidth="10" defaultColWidth="9.1640625" defaultRowHeight="15" x14ac:dyDescent="0.2"/>
  <sheetData>
    <row r="1" spans="1:2" x14ac:dyDescent="0.2">
      <c r="A1">
        <v>0.1276800643846257</v>
      </c>
      <c r="B1">
        <v>0.65414735165178983</v>
      </c>
    </row>
    <row r="2" spans="1:2" x14ac:dyDescent="0.2">
      <c r="A2">
        <v>0.47390201759640416</v>
      </c>
      <c r="B2">
        <v>0.41447971506248066</v>
      </c>
    </row>
    <row r="3" spans="1:2" x14ac:dyDescent="0.2">
      <c r="A3">
        <v>0.54816087809347125</v>
      </c>
      <c r="B3">
        <v>0.24301599621242376</v>
      </c>
    </row>
    <row r="4" spans="1:2" x14ac:dyDescent="0.2">
      <c r="A4">
        <v>0.38046012060146273</v>
      </c>
      <c r="B4">
        <v>0.20571091446280609</v>
      </c>
    </row>
    <row r="5" spans="1:2" x14ac:dyDescent="0.2">
      <c r="A5">
        <v>-0.71366215016367252</v>
      </c>
      <c r="B5">
        <v>0.29263232261144262</v>
      </c>
    </row>
    <row r="6" spans="1:2" x14ac:dyDescent="0.2">
      <c r="A6">
        <v>-0.67869182490672153</v>
      </c>
      <c r="B6">
        <v>0.47274060658647982</v>
      </c>
    </row>
    <row r="7" spans="1:2" x14ac:dyDescent="0.2">
      <c r="A7">
        <v>0.73017422824793998</v>
      </c>
      <c r="B7">
        <v>0.39879779610047644</v>
      </c>
    </row>
    <row r="8" spans="1:2" x14ac:dyDescent="0.2">
      <c r="A8">
        <v>0.21466891412142386</v>
      </c>
      <c r="B8">
        <v>0.73112609516111282</v>
      </c>
    </row>
    <row r="9" spans="1:2" x14ac:dyDescent="0.2">
      <c r="A9">
        <v>0.82011944874388332</v>
      </c>
      <c r="B9">
        <v>7.3105017169751776E-2</v>
      </c>
    </row>
    <row r="10" spans="1:2" x14ac:dyDescent="0.2">
      <c r="A10">
        <v>0.46072641155868627</v>
      </c>
      <c r="B10">
        <v>0.7452478081463707</v>
      </c>
    </row>
    <row r="11" spans="1:2" x14ac:dyDescent="0.2">
      <c r="A11">
        <v>0.80121215432986093</v>
      </c>
      <c r="B11">
        <v>-0.34771724686266442</v>
      </c>
    </row>
    <row r="12" spans="1:2" x14ac:dyDescent="0.2">
      <c r="A12">
        <v>-0.6579017006599438</v>
      </c>
      <c r="B12">
        <v>0.34162652943592647</v>
      </c>
    </row>
    <row r="13" spans="1:2" x14ac:dyDescent="0.2">
      <c r="A13">
        <v>0.77822878703738796</v>
      </c>
      <c r="B13">
        <v>-0.16021807366293112</v>
      </c>
    </row>
    <row r="14" spans="1:2" x14ac:dyDescent="0.2">
      <c r="A14">
        <v>0.56205362211856047</v>
      </c>
      <c r="B14">
        <v>-0.41732307442685257</v>
      </c>
    </row>
    <row r="15" spans="1:2" x14ac:dyDescent="0.2">
      <c r="A15">
        <v>0.23328399287367219</v>
      </c>
      <c r="B15">
        <v>-0.54093080851102937</v>
      </c>
    </row>
    <row r="16" spans="1:2" x14ac:dyDescent="0.2">
      <c r="A16">
        <v>-0.36737873036554514</v>
      </c>
      <c r="B16">
        <v>-0.5898944988807292</v>
      </c>
    </row>
    <row r="17" spans="1:2" x14ac:dyDescent="0.2">
      <c r="A17">
        <v>0.29124071101943927</v>
      </c>
      <c r="B17">
        <v>-0.62049268722702056</v>
      </c>
    </row>
    <row r="18" spans="1:2" x14ac:dyDescent="0.2">
      <c r="A18">
        <v>-0.32901685190831842</v>
      </c>
      <c r="B18">
        <v>-0.42428657916409562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data</vt:lpstr>
      <vt:lpstr>Vector borne diseases</vt:lpstr>
      <vt:lpstr>pneumonia</vt:lpstr>
      <vt:lpstr>Seasonal influenza (H1N1)</vt:lpstr>
      <vt:lpstr>Acute Respiratory Infections</vt:lpstr>
      <vt:lpstr>Viral Hepatitis (all types)</vt:lpstr>
      <vt:lpstr>Entric fever</vt:lpstr>
      <vt:lpstr>Acute Diarrhoea</vt:lpstr>
      <vt:lpstr>XLSTAT_20200731_102804_1_HID</vt:lpstr>
      <vt:lpstr>XLSTAT_20200731_102804_1_HID1</vt:lpstr>
      <vt:lpstr>XLSTAT_20200731_102804_1_HID2</vt:lpstr>
      <vt:lpstr>Data analysis_8_With_OL</vt:lpstr>
      <vt:lpstr>XLSTAT_20200731_105330_1_HID</vt:lpstr>
      <vt:lpstr>XLSTAT_20200731_105330_1_HID1</vt:lpstr>
      <vt:lpstr>XLSTAT_20200731_105330_1_HID2</vt:lpstr>
      <vt:lpstr>XLSTAT_20200731_105030_1_HID</vt:lpstr>
      <vt:lpstr>XLSTAT_20200731_105030_1_HID1</vt:lpstr>
      <vt:lpstr>XLSTAT_20200731_105030_1_HID2</vt:lpstr>
      <vt:lpstr>XLSTAT_20200728_184308_1_HID</vt:lpstr>
      <vt:lpstr>XLSTAT_20200728_184308_1_HID1</vt:lpstr>
      <vt:lpstr>XLSTAT_20200728_184308_1_HID2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2020-07-25T20:45:55Z</dcterms:created>
  <dcterms:modified xsi:type="dcterms:W3CDTF">2022-05-27T14:48:07Z</dcterms:modified>
</cp:coreProperties>
</file>