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MEGA\PhD Research\Statistical Analysis\Outputs\Logdistribution fitting\"/>
    </mc:Choice>
  </mc:AlternateContent>
  <xr:revisionPtr revIDLastSave="0" documentId="10_ncr:100000_{1AE88B73-B4D7-4608-81CC-ED855D7836EB}" xr6:coauthVersionLast="31" xr6:coauthVersionMax="31" xr10:uidLastSave="{00000000-0000-0000-0000-000000000000}"/>
  <bookViews>
    <workbookView xWindow="0" yWindow="0" windowWidth="26028" windowHeight="11076" tabRatio="850" xr2:uid="{00000000-000D-0000-FFFF-FFFF00000000}"/>
  </bookViews>
  <sheets>
    <sheet name="BMI" sheetId="4" r:id="rId1"/>
    <sheet name="Distribution" sheetId="2" r:id="rId2"/>
    <sheet name="Prevalence" sheetId="3" r:id="rId3"/>
    <sheet name="Population" sheetId="16" r:id="rId4"/>
    <sheet name="Variance Model" sheetId="8" r:id="rId5"/>
    <sheet name="Raw fitted values" sheetId="9" r:id="rId6"/>
    <sheet name="Updated BMI model" sheetId="11" r:id="rId7"/>
    <sheet name="Original BMI model (Haby et al)" sheetId="12" r:id="rId8"/>
  </sheets>
  <definedNames>
    <definedName name="_ICD10" localSheetId="1">#REF!</definedName>
    <definedName name="_ICD10" localSheetId="2">#REF!</definedName>
    <definedName name="_ICD10">#REF!</definedName>
    <definedName name="_yellowF" localSheetId="1">#REF!</definedName>
    <definedName name="_yellowF" localSheetId="2">#REF!</definedName>
    <definedName name="_yellowF">#REF!</definedName>
    <definedName name="_yellowM" localSheetId="1">#REF!</definedName>
    <definedName name="_yellowM" localSheetId="2">#REF!</definedName>
    <definedName name="_yellowM">#REF!</definedName>
    <definedName name="b" localSheetId="1">#REF!</definedName>
    <definedName name="b" localSheetId="2">#REF!</definedName>
    <definedName name="b">#REF!</definedName>
    <definedName name="COLDmort" localSheetId="1">#REF!</definedName>
    <definedName name="COLDmort" localSheetId="2">#REF!</definedName>
    <definedName name="COLDmort">#REF!</definedName>
    <definedName name="country" localSheetId="1">#REF!</definedName>
    <definedName name="country" localSheetId="2">#REF!</definedName>
    <definedName name="country">#REF!</definedName>
    <definedName name="CVAmort" localSheetId="1">#REF!</definedName>
    <definedName name="CVAmort" localSheetId="2">#REF!</definedName>
    <definedName name="CVAmort">#REF!</definedName>
    <definedName name="IHDcosts" localSheetId="1">#REF!</definedName>
    <definedName name="IHDcosts" localSheetId="2">#REF!</definedName>
    <definedName name="IHDcosts">#REF!</definedName>
    <definedName name="IHDinci" localSheetId="1">#REF!</definedName>
    <definedName name="IHDinci" localSheetId="2">#REF!</definedName>
    <definedName name="IHDinci">#REF!</definedName>
    <definedName name="IHDmort" localSheetId="1">#REF!</definedName>
    <definedName name="IHDmort" localSheetId="2">#REF!</definedName>
    <definedName name="IHDmort">#REF!</definedName>
    <definedName name="IHDprev" localSheetId="1">#REF!</definedName>
    <definedName name="IHDprev" localSheetId="2">#REF!</definedName>
    <definedName name="IHDprev">#REF!</definedName>
    <definedName name="IHDweight" localSheetId="1">#REF!</definedName>
    <definedName name="IHDweight" localSheetId="2">#REF!</definedName>
    <definedName name="IHDweight">#REF!</definedName>
    <definedName name="lungcancermort" localSheetId="1">#REF!</definedName>
    <definedName name="lungcancermort" localSheetId="2">#REF!</definedName>
    <definedName name="lungcancermort">#REF!</definedName>
    <definedName name="pop" localSheetId="1">#REF!</definedName>
    <definedName name="pop" localSheetId="2">#REF!</definedName>
    <definedName name="pop">#REF!</definedName>
    <definedName name="PopDALErates" localSheetId="1">#REF!</definedName>
    <definedName name="PopDALErates" localSheetId="2">#REF!</definedName>
    <definedName name="PopDALErates">#REF!</definedName>
    <definedName name="RiskAfterRecalcMacro">"RunScenarios"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">FALSE</definedName>
    <definedName name="RiskMinimizeOnStart">FALSE</definedName>
    <definedName name="RiskMonitorConvergence">FALSE</definedName>
    <definedName name="Risknu">5000</definedName>
    <definedName name="RiskNumIterations">101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TRUE</definedName>
    <definedName name="RiskRunAfterSimMacro">FALSE</definedName>
    <definedName name="RiskRunBeforeRecalcMacro">FALSE</definedName>
    <definedName name="RiskRunBeforeSimMacro">FALSE</definedName>
    <definedName name="RiskSamplingType">2</definedName>
    <definedName name="RiskShowRiskWindowAtEndOfSimulation">TRUE</definedName>
    <definedName name="RiskStandardRecalc">1</definedName>
    <definedName name="RiskStatFunctionsUpdateFreq">1</definedName>
    <definedName name="RiskTemplateSheetName">"myTemplate"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RiskUseMultipleCPUs">FALSE</definedName>
    <definedName name="Totcosts" localSheetId="1">#REF!</definedName>
    <definedName name="Totcosts" localSheetId="2">#REF!</definedName>
    <definedName name="Totcosts">#REF!</definedName>
    <definedName name="x" localSheetId="1">#REF!</definedName>
    <definedName name="x" localSheetId="2">#REF!</definedName>
    <definedName name="x">#REF!</definedName>
    <definedName name="year" localSheetId="1">#REF!</definedName>
    <definedName name="year" localSheetId="2">#REF!</definedName>
    <definedName name="year">#REF!</definedName>
    <definedName name="yll00" localSheetId="1">#REF!</definedName>
    <definedName name="yll00" localSheetId="2">#REF!</definedName>
    <definedName name="yll00">#REF!</definedName>
    <definedName name="yll13" localSheetId="1">#REF!</definedName>
    <definedName name="yll13" localSheetId="2">#REF!</definedName>
    <definedName name="yll13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3" i="3"/>
  <c r="C4" i="3"/>
  <c r="Q24" i="3"/>
  <c r="D2" i="3"/>
  <c r="D3" i="3"/>
  <c r="D4" i="3"/>
  <c r="R24" i="3"/>
  <c r="E2" i="3"/>
  <c r="E3" i="3"/>
  <c r="E4" i="3"/>
  <c r="S24" i="3"/>
  <c r="F2" i="3"/>
  <c r="F3" i="3"/>
  <c r="F4" i="3"/>
  <c r="T24" i="3"/>
  <c r="G2" i="3"/>
  <c r="G3" i="3"/>
  <c r="G4" i="3"/>
  <c r="U24" i="3"/>
  <c r="H2" i="3"/>
  <c r="H3" i="3"/>
  <c r="H4" i="3"/>
  <c r="V24" i="3"/>
  <c r="I2" i="3"/>
  <c r="I3" i="3"/>
  <c r="I4" i="3"/>
  <c r="W24" i="3"/>
  <c r="J2" i="3"/>
  <c r="J3" i="3"/>
  <c r="J4" i="3"/>
  <c r="X24" i="3"/>
  <c r="K2" i="3"/>
  <c r="K3" i="3"/>
  <c r="K4" i="3"/>
  <c r="Y24" i="3"/>
  <c r="L2" i="3"/>
  <c r="L3" i="3"/>
  <c r="L4" i="3"/>
  <c r="Z24" i="3"/>
  <c r="C5" i="3"/>
  <c r="Q25" i="3"/>
  <c r="D5" i="3"/>
  <c r="R25" i="3"/>
  <c r="E5" i="3"/>
  <c r="S25" i="3"/>
  <c r="F5" i="3"/>
  <c r="T25" i="3"/>
  <c r="G5" i="3"/>
  <c r="U25" i="3"/>
  <c r="H5" i="3"/>
  <c r="V25" i="3"/>
  <c r="I5" i="3"/>
  <c r="W25" i="3"/>
  <c r="J5" i="3"/>
  <c r="X25" i="3"/>
  <c r="K5" i="3"/>
  <c r="Y25" i="3"/>
  <c r="L5" i="3"/>
  <c r="Z25" i="3"/>
  <c r="C6" i="3"/>
  <c r="Q26" i="3"/>
  <c r="D6" i="3"/>
  <c r="R26" i="3"/>
  <c r="E6" i="3"/>
  <c r="S26" i="3"/>
  <c r="F6" i="3"/>
  <c r="T26" i="3"/>
  <c r="G6" i="3"/>
  <c r="U26" i="3"/>
  <c r="H6" i="3"/>
  <c r="V26" i="3"/>
  <c r="I6" i="3"/>
  <c r="W26" i="3"/>
  <c r="J6" i="3"/>
  <c r="X26" i="3"/>
  <c r="K6" i="3"/>
  <c r="Y26" i="3"/>
  <c r="L6" i="3"/>
  <c r="Z26" i="3"/>
  <c r="C9" i="3"/>
  <c r="C10" i="3"/>
  <c r="C11" i="3"/>
  <c r="Q27" i="3"/>
  <c r="D9" i="3"/>
  <c r="D10" i="3"/>
  <c r="D11" i="3"/>
  <c r="R27" i="3"/>
  <c r="E9" i="3"/>
  <c r="E10" i="3"/>
  <c r="E11" i="3"/>
  <c r="S27" i="3"/>
  <c r="F9" i="3"/>
  <c r="F10" i="3"/>
  <c r="F11" i="3"/>
  <c r="T27" i="3"/>
  <c r="G9" i="3"/>
  <c r="G10" i="3"/>
  <c r="G11" i="3"/>
  <c r="U27" i="3"/>
  <c r="H9" i="3"/>
  <c r="H10" i="3"/>
  <c r="H11" i="3"/>
  <c r="V27" i="3"/>
  <c r="I9" i="3"/>
  <c r="I10" i="3"/>
  <c r="I11" i="3"/>
  <c r="W27" i="3"/>
  <c r="J9" i="3"/>
  <c r="J10" i="3"/>
  <c r="J11" i="3"/>
  <c r="X27" i="3"/>
  <c r="K9" i="3"/>
  <c r="K10" i="3"/>
  <c r="K11" i="3"/>
  <c r="Y27" i="3"/>
  <c r="L9" i="3"/>
  <c r="L10" i="3"/>
  <c r="L11" i="3"/>
  <c r="Z27" i="3"/>
  <c r="C12" i="3"/>
  <c r="Q28" i="3"/>
  <c r="D12" i="3"/>
  <c r="R28" i="3"/>
  <c r="E12" i="3"/>
  <c r="S28" i="3"/>
  <c r="F12" i="3"/>
  <c r="T28" i="3"/>
  <c r="G12" i="3"/>
  <c r="U28" i="3"/>
  <c r="H12" i="3"/>
  <c r="V28" i="3"/>
  <c r="I12" i="3"/>
  <c r="W28" i="3"/>
  <c r="J12" i="3"/>
  <c r="X28" i="3"/>
  <c r="K12" i="3"/>
  <c r="Y28" i="3"/>
  <c r="L12" i="3"/>
  <c r="Z28" i="3"/>
  <c r="C13" i="3"/>
  <c r="Q29" i="3"/>
  <c r="D13" i="3"/>
  <c r="R29" i="3"/>
  <c r="E13" i="3"/>
  <c r="S29" i="3"/>
  <c r="F13" i="3"/>
  <c r="T29" i="3"/>
  <c r="G13" i="3"/>
  <c r="U29" i="3"/>
  <c r="H13" i="3"/>
  <c r="V29" i="3"/>
  <c r="I13" i="3"/>
  <c r="W29" i="3"/>
  <c r="J13" i="3"/>
  <c r="X29" i="3"/>
  <c r="K13" i="3"/>
  <c r="Y29" i="3"/>
  <c r="L13" i="3"/>
  <c r="Z29" i="3"/>
  <c r="B9" i="3"/>
  <c r="B10" i="3"/>
  <c r="B12" i="3"/>
  <c r="P28" i="3"/>
  <c r="B13" i="3"/>
  <c r="P29" i="3"/>
  <c r="B11" i="3"/>
  <c r="P27" i="3"/>
  <c r="B2" i="3"/>
  <c r="B3" i="3"/>
  <c r="B5" i="3"/>
  <c r="P25" i="3"/>
  <c r="B6" i="3"/>
  <c r="P26" i="3"/>
  <c r="B4" i="3"/>
  <c r="P24" i="3"/>
  <c r="Z30" i="3"/>
  <c r="Z31" i="3"/>
  <c r="Z32" i="3"/>
  <c r="P30" i="3"/>
  <c r="Q30" i="3"/>
  <c r="R30" i="3"/>
  <c r="S30" i="3"/>
  <c r="T30" i="3"/>
  <c r="U30" i="3"/>
  <c r="V30" i="3"/>
  <c r="W30" i="3"/>
  <c r="X30" i="3"/>
  <c r="Y30" i="3"/>
  <c r="P31" i="3"/>
  <c r="Q31" i="3"/>
  <c r="R31" i="3"/>
  <c r="S31" i="3"/>
  <c r="T31" i="3"/>
  <c r="U31" i="3"/>
  <c r="V31" i="3"/>
  <c r="W31" i="3"/>
  <c r="X31" i="3"/>
  <c r="Y31" i="3"/>
  <c r="P32" i="3"/>
  <c r="Q32" i="3"/>
  <c r="R32" i="3"/>
  <c r="S32" i="3"/>
  <c r="T32" i="3"/>
  <c r="U32" i="3"/>
  <c r="V32" i="3"/>
  <c r="W32" i="3"/>
  <c r="X32" i="3"/>
  <c r="Y32" i="3"/>
  <c r="B17" i="3"/>
  <c r="B18" i="3"/>
  <c r="B19" i="3"/>
  <c r="P13" i="3"/>
  <c r="C17" i="3"/>
  <c r="C18" i="3"/>
  <c r="C19" i="3"/>
  <c r="Q13" i="3"/>
  <c r="D17" i="3"/>
  <c r="D18" i="3"/>
  <c r="D19" i="3"/>
  <c r="R13" i="3"/>
  <c r="E17" i="3"/>
  <c r="E18" i="3"/>
  <c r="E19" i="3"/>
  <c r="S13" i="3"/>
  <c r="F17" i="3"/>
  <c r="F18" i="3"/>
  <c r="F19" i="3"/>
  <c r="T13" i="3"/>
  <c r="G17" i="3"/>
  <c r="G18" i="3"/>
  <c r="G19" i="3"/>
  <c r="U13" i="3"/>
  <c r="H17" i="3"/>
  <c r="H18" i="3"/>
  <c r="H19" i="3"/>
  <c r="V13" i="3"/>
  <c r="I17" i="3"/>
  <c r="I18" i="3"/>
  <c r="I19" i="3"/>
  <c r="W13" i="3"/>
  <c r="X13" i="3"/>
  <c r="Y13" i="3"/>
  <c r="B20" i="3"/>
  <c r="P14" i="3"/>
  <c r="C20" i="3"/>
  <c r="Q14" i="3"/>
  <c r="D20" i="3"/>
  <c r="R14" i="3"/>
  <c r="E20" i="3"/>
  <c r="S14" i="3"/>
  <c r="F20" i="3"/>
  <c r="T14" i="3"/>
  <c r="G20" i="3"/>
  <c r="U14" i="3"/>
  <c r="H20" i="3"/>
  <c r="V14" i="3"/>
  <c r="I20" i="3"/>
  <c r="W14" i="3"/>
  <c r="X14" i="3"/>
  <c r="Y14" i="3"/>
  <c r="B21" i="3"/>
  <c r="P15" i="3"/>
  <c r="C21" i="3"/>
  <c r="Q15" i="3"/>
  <c r="D21" i="3"/>
  <c r="R15" i="3"/>
  <c r="E21" i="3"/>
  <c r="S15" i="3"/>
  <c r="F21" i="3"/>
  <c r="T15" i="3"/>
  <c r="G21" i="3"/>
  <c r="U15" i="3"/>
  <c r="H21" i="3"/>
  <c r="V15" i="3"/>
  <c r="I21" i="3"/>
  <c r="W15" i="3"/>
  <c r="X15" i="3"/>
  <c r="Y15" i="3"/>
  <c r="N4" i="2" a="1"/>
  <c r="N4" i="2"/>
  <c r="Z55" i="2"/>
  <c r="AA55" i="2"/>
  <c r="AB55" i="2"/>
  <c r="AC55" i="2"/>
  <c r="AD55" i="2"/>
  <c r="AE55" i="2"/>
  <c r="AF55" i="2"/>
  <c r="AG55" i="2"/>
  <c r="Z56" i="2"/>
  <c r="AA56" i="2"/>
  <c r="AB56" i="2"/>
  <c r="AC56" i="2"/>
  <c r="AD56" i="2"/>
  <c r="AE56" i="2"/>
  <c r="AF56" i="2"/>
  <c r="AG56" i="2"/>
  <c r="Z57" i="2"/>
  <c r="AA57" i="2"/>
  <c r="AB57" i="2"/>
  <c r="AC57" i="2"/>
  <c r="AD57" i="2"/>
  <c r="AE57" i="2"/>
  <c r="AF57" i="2"/>
  <c r="AG57" i="2"/>
  <c r="Z58" i="2"/>
  <c r="AA58" i="2"/>
  <c r="AB58" i="2"/>
  <c r="AC58" i="2"/>
  <c r="AD58" i="2"/>
  <c r="AE58" i="2"/>
  <c r="AF58" i="2"/>
  <c r="AG58" i="2"/>
  <c r="Z59" i="2"/>
  <c r="AA59" i="2"/>
  <c r="AB59" i="2"/>
  <c r="AC59" i="2"/>
  <c r="AD59" i="2"/>
  <c r="AE59" i="2"/>
  <c r="AF59" i="2"/>
  <c r="AG59" i="2"/>
  <c r="Z60" i="2"/>
  <c r="AA60" i="2"/>
  <c r="AB60" i="2"/>
  <c r="AC60" i="2"/>
  <c r="AD60" i="2"/>
  <c r="AE60" i="2"/>
  <c r="AF60" i="2"/>
  <c r="AG60" i="2"/>
  <c r="Z61" i="2"/>
  <c r="AA61" i="2"/>
  <c r="AB61" i="2"/>
  <c r="AC61" i="2"/>
  <c r="AD61" i="2"/>
  <c r="AE61" i="2"/>
  <c r="AF61" i="2"/>
  <c r="AG61" i="2"/>
  <c r="Z62" i="2"/>
  <c r="AA62" i="2"/>
  <c r="AB62" i="2"/>
  <c r="AC62" i="2"/>
  <c r="AD62" i="2"/>
  <c r="AE62" i="2"/>
  <c r="AF62" i="2"/>
  <c r="AG62" i="2"/>
  <c r="Z63" i="2"/>
  <c r="AA63" i="2"/>
  <c r="AB63" i="2"/>
  <c r="AC63" i="2"/>
  <c r="AD63" i="2"/>
  <c r="AE63" i="2"/>
  <c r="AF63" i="2"/>
  <c r="AG63" i="2"/>
  <c r="Z64" i="2"/>
  <c r="AA64" i="2"/>
  <c r="AB64" i="2"/>
  <c r="AC64" i="2"/>
  <c r="AD64" i="2"/>
  <c r="AE64" i="2"/>
  <c r="AF64" i="2"/>
  <c r="AG64" i="2"/>
  <c r="Z65" i="2"/>
  <c r="AA65" i="2"/>
  <c r="AB65" i="2"/>
  <c r="AC65" i="2"/>
  <c r="AD65" i="2"/>
  <c r="AE65" i="2"/>
  <c r="AF65" i="2"/>
  <c r="AG65" i="2"/>
  <c r="Z66" i="2"/>
  <c r="AA66" i="2"/>
  <c r="AB66" i="2"/>
  <c r="AC66" i="2"/>
  <c r="AD66" i="2"/>
  <c r="AE66" i="2"/>
  <c r="AF66" i="2"/>
  <c r="AG66" i="2"/>
  <c r="Z67" i="2"/>
  <c r="AA67" i="2"/>
  <c r="AB67" i="2"/>
  <c r="AC67" i="2"/>
  <c r="AD67" i="2"/>
  <c r="AE67" i="2"/>
  <c r="AF67" i="2"/>
  <c r="AG67" i="2"/>
  <c r="AA54" i="2"/>
  <c r="AB54" i="2"/>
  <c r="AC54" i="2"/>
  <c r="AD54" i="2"/>
  <c r="AE54" i="2"/>
  <c r="AF54" i="2"/>
  <c r="AG54" i="2"/>
  <c r="Z54" i="2"/>
  <c r="N55" i="2"/>
  <c r="O55" i="2"/>
  <c r="P55" i="2"/>
  <c r="Q55" i="2"/>
  <c r="R55" i="2"/>
  <c r="S55" i="2"/>
  <c r="T55" i="2"/>
  <c r="U55" i="2"/>
  <c r="N56" i="2"/>
  <c r="O56" i="2"/>
  <c r="P56" i="2"/>
  <c r="Q56" i="2"/>
  <c r="R56" i="2"/>
  <c r="S56" i="2"/>
  <c r="T56" i="2"/>
  <c r="U56" i="2"/>
  <c r="N57" i="2"/>
  <c r="O57" i="2"/>
  <c r="P57" i="2"/>
  <c r="Q57" i="2"/>
  <c r="R57" i="2"/>
  <c r="S57" i="2"/>
  <c r="T57" i="2"/>
  <c r="U57" i="2"/>
  <c r="N58" i="2"/>
  <c r="O58" i="2"/>
  <c r="P58" i="2"/>
  <c r="Q58" i="2"/>
  <c r="R58" i="2"/>
  <c r="S58" i="2"/>
  <c r="T58" i="2"/>
  <c r="U58" i="2"/>
  <c r="N59" i="2"/>
  <c r="O59" i="2"/>
  <c r="P59" i="2"/>
  <c r="Q59" i="2"/>
  <c r="R59" i="2"/>
  <c r="S59" i="2"/>
  <c r="T59" i="2"/>
  <c r="U59" i="2"/>
  <c r="N60" i="2"/>
  <c r="O60" i="2"/>
  <c r="P60" i="2"/>
  <c r="Q60" i="2"/>
  <c r="R60" i="2"/>
  <c r="S60" i="2"/>
  <c r="T60" i="2"/>
  <c r="U60" i="2"/>
  <c r="N61" i="2"/>
  <c r="O61" i="2"/>
  <c r="P61" i="2"/>
  <c r="Q61" i="2"/>
  <c r="R61" i="2"/>
  <c r="S61" i="2"/>
  <c r="T61" i="2"/>
  <c r="U61" i="2"/>
  <c r="N62" i="2"/>
  <c r="O62" i="2"/>
  <c r="P62" i="2"/>
  <c r="Q62" i="2"/>
  <c r="R62" i="2"/>
  <c r="S62" i="2"/>
  <c r="T62" i="2"/>
  <c r="U62" i="2"/>
  <c r="N63" i="2"/>
  <c r="O63" i="2"/>
  <c r="P63" i="2"/>
  <c r="Q63" i="2"/>
  <c r="R63" i="2"/>
  <c r="S63" i="2"/>
  <c r="T63" i="2"/>
  <c r="U63" i="2"/>
  <c r="N64" i="2"/>
  <c r="O64" i="2"/>
  <c r="P64" i="2"/>
  <c r="Q64" i="2"/>
  <c r="R64" i="2"/>
  <c r="S64" i="2"/>
  <c r="T64" i="2"/>
  <c r="U64" i="2"/>
  <c r="N65" i="2"/>
  <c r="O65" i="2"/>
  <c r="P65" i="2"/>
  <c r="Q65" i="2"/>
  <c r="R65" i="2"/>
  <c r="S65" i="2"/>
  <c r="T65" i="2"/>
  <c r="U65" i="2"/>
  <c r="N66" i="2"/>
  <c r="O66" i="2"/>
  <c r="P66" i="2"/>
  <c r="Q66" i="2"/>
  <c r="R66" i="2"/>
  <c r="S66" i="2"/>
  <c r="T66" i="2"/>
  <c r="U66" i="2"/>
  <c r="N67" i="2"/>
  <c r="O67" i="2"/>
  <c r="P67" i="2"/>
  <c r="Q67" i="2"/>
  <c r="R67" i="2"/>
  <c r="S67" i="2"/>
  <c r="T67" i="2"/>
  <c r="U67" i="2"/>
  <c r="O54" i="2"/>
  <c r="P54" i="2"/>
  <c r="Q54" i="2"/>
  <c r="R54" i="2"/>
  <c r="S54" i="2"/>
  <c r="T54" i="2"/>
  <c r="U54" i="2"/>
  <c r="N54" i="2"/>
  <c r="Z38" i="2"/>
  <c r="AA38" i="2"/>
  <c r="AB38" i="2"/>
  <c r="AC38" i="2"/>
  <c r="AD38" i="2"/>
  <c r="AE38" i="2"/>
  <c r="AF38" i="2"/>
  <c r="AG38" i="2"/>
  <c r="Z39" i="2"/>
  <c r="AA39" i="2"/>
  <c r="AB39" i="2"/>
  <c r="AC39" i="2"/>
  <c r="AD39" i="2"/>
  <c r="AE39" i="2"/>
  <c r="AF39" i="2"/>
  <c r="AG39" i="2"/>
  <c r="Z40" i="2"/>
  <c r="AA40" i="2"/>
  <c r="AB40" i="2"/>
  <c r="AC40" i="2"/>
  <c r="AD40" i="2"/>
  <c r="AE40" i="2"/>
  <c r="AF40" i="2"/>
  <c r="AG40" i="2"/>
  <c r="Z41" i="2"/>
  <c r="AA41" i="2"/>
  <c r="AB41" i="2"/>
  <c r="AC41" i="2"/>
  <c r="AD41" i="2"/>
  <c r="AE41" i="2"/>
  <c r="AF41" i="2"/>
  <c r="AG41" i="2"/>
  <c r="Z42" i="2"/>
  <c r="AA42" i="2"/>
  <c r="AB42" i="2"/>
  <c r="AC42" i="2"/>
  <c r="AD42" i="2"/>
  <c r="AE42" i="2"/>
  <c r="AF42" i="2"/>
  <c r="AG42" i="2"/>
  <c r="Z43" i="2"/>
  <c r="AA43" i="2"/>
  <c r="AB43" i="2"/>
  <c r="AC43" i="2"/>
  <c r="AD43" i="2"/>
  <c r="AE43" i="2"/>
  <c r="AF43" i="2"/>
  <c r="AG43" i="2"/>
  <c r="Z44" i="2"/>
  <c r="AA44" i="2"/>
  <c r="AB44" i="2"/>
  <c r="AC44" i="2"/>
  <c r="AD44" i="2"/>
  <c r="AE44" i="2"/>
  <c r="AF44" i="2"/>
  <c r="AG44" i="2"/>
  <c r="Z45" i="2"/>
  <c r="AA45" i="2"/>
  <c r="AB45" i="2"/>
  <c r="AC45" i="2"/>
  <c r="AD45" i="2"/>
  <c r="AE45" i="2"/>
  <c r="AF45" i="2"/>
  <c r="AG45" i="2"/>
  <c r="Z46" i="2"/>
  <c r="AA46" i="2"/>
  <c r="AB46" i="2"/>
  <c r="AC46" i="2"/>
  <c r="AD46" i="2"/>
  <c r="AE46" i="2"/>
  <c r="AF46" i="2"/>
  <c r="AG46" i="2"/>
  <c r="Z47" i="2"/>
  <c r="AA47" i="2"/>
  <c r="AB47" i="2"/>
  <c r="AC47" i="2"/>
  <c r="AD47" i="2"/>
  <c r="AE47" i="2"/>
  <c r="AF47" i="2"/>
  <c r="AG47" i="2"/>
  <c r="Z48" i="2"/>
  <c r="AA48" i="2"/>
  <c r="AB48" i="2"/>
  <c r="AC48" i="2"/>
  <c r="AD48" i="2"/>
  <c r="AE48" i="2"/>
  <c r="AF48" i="2"/>
  <c r="AG48" i="2"/>
  <c r="Z49" i="2"/>
  <c r="AA49" i="2"/>
  <c r="AB49" i="2"/>
  <c r="AC49" i="2"/>
  <c r="AD49" i="2"/>
  <c r="AE49" i="2"/>
  <c r="AF49" i="2"/>
  <c r="AG49" i="2"/>
  <c r="Z50" i="2"/>
  <c r="AA50" i="2"/>
  <c r="AB50" i="2"/>
  <c r="AC50" i="2"/>
  <c r="AD50" i="2"/>
  <c r="AE50" i="2"/>
  <c r="AF50" i="2"/>
  <c r="AG50" i="2"/>
  <c r="AA37" i="2"/>
  <c r="AB37" i="2"/>
  <c r="AC37" i="2"/>
  <c r="AD37" i="2"/>
  <c r="AE37" i="2"/>
  <c r="AF37" i="2"/>
  <c r="AG37" i="2"/>
  <c r="Z37" i="2"/>
  <c r="N38" i="2"/>
  <c r="O38" i="2"/>
  <c r="P38" i="2"/>
  <c r="Q38" i="2"/>
  <c r="R38" i="2"/>
  <c r="S38" i="2"/>
  <c r="T38" i="2"/>
  <c r="U38" i="2"/>
  <c r="N39" i="2"/>
  <c r="O39" i="2"/>
  <c r="P39" i="2"/>
  <c r="Q39" i="2"/>
  <c r="R39" i="2"/>
  <c r="S39" i="2"/>
  <c r="T39" i="2"/>
  <c r="U39" i="2"/>
  <c r="N40" i="2"/>
  <c r="O40" i="2"/>
  <c r="P40" i="2"/>
  <c r="Q40" i="2"/>
  <c r="R40" i="2"/>
  <c r="S40" i="2"/>
  <c r="T40" i="2"/>
  <c r="U40" i="2"/>
  <c r="N41" i="2"/>
  <c r="O41" i="2"/>
  <c r="P41" i="2"/>
  <c r="Q41" i="2"/>
  <c r="R41" i="2"/>
  <c r="S41" i="2"/>
  <c r="T41" i="2"/>
  <c r="U41" i="2"/>
  <c r="N42" i="2"/>
  <c r="O42" i="2"/>
  <c r="P42" i="2"/>
  <c r="Q42" i="2"/>
  <c r="R42" i="2"/>
  <c r="S42" i="2"/>
  <c r="T42" i="2"/>
  <c r="U42" i="2"/>
  <c r="N43" i="2"/>
  <c r="O43" i="2"/>
  <c r="P43" i="2"/>
  <c r="Q43" i="2"/>
  <c r="R43" i="2"/>
  <c r="S43" i="2"/>
  <c r="T43" i="2"/>
  <c r="U43" i="2"/>
  <c r="N44" i="2"/>
  <c r="O44" i="2"/>
  <c r="P44" i="2"/>
  <c r="Q44" i="2"/>
  <c r="R44" i="2"/>
  <c r="S44" i="2"/>
  <c r="T44" i="2"/>
  <c r="U44" i="2"/>
  <c r="N45" i="2"/>
  <c r="O45" i="2"/>
  <c r="P45" i="2"/>
  <c r="Q45" i="2"/>
  <c r="R45" i="2"/>
  <c r="S45" i="2"/>
  <c r="T45" i="2"/>
  <c r="U45" i="2"/>
  <c r="N46" i="2"/>
  <c r="O46" i="2"/>
  <c r="P46" i="2"/>
  <c r="Q46" i="2"/>
  <c r="R46" i="2"/>
  <c r="S46" i="2"/>
  <c r="T46" i="2"/>
  <c r="U46" i="2"/>
  <c r="N47" i="2"/>
  <c r="O47" i="2"/>
  <c r="P47" i="2"/>
  <c r="Q47" i="2"/>
  <c r="R47" i="2"/>
  <c r="S47" i="2"/>
  <c r="T47" i="2"/>
  <c r="U47" i="2"/>
  <c r="N48" i="2"/>
  <c r="O48" i="2"/>
  <c r="P48" i="2"/>
  <c r="Q48" i="2"/>
  <c r="R48" i="2"/>
  <c r="S48" i="2"/>
  <c r="T48" i="2"/>
  <c r="U48" i="2"/>
  <c r="N49" i="2"/>
  <c r="O49" i="2"/>
  <c r="P49" i="2"/>
  <c r="Q49" i="2"/>
  <c r="R49" i="2"/>
  <c r="S49" i="2"/>
  <c r="T49" i="2"/>
  <c r="U49" i="2"/>
  <c r="N50" i="2"/>
  <c r="O50" i="2"/>
  <c r="P50" i="2"/>
  <c r="Q50" i="2"/>
  <c r="R50" i="2"/>
  <c r="S50" i="2"/>
  <c r="T50" i="2"/>
  <c r="U50" i="2"/>
  <c r="O37" i="2"/>
  <c r="P37" i="2"/>
  <c r="Q37" i="2"/>
  <c r="R37" i="2"/>
  <c r="S37" i="2"/>
  <c r="T37" i="2"/>
  <c r="U37" i="2"/>
  <c r="N37" i="2"/>
  <c r="Z18" i="2"/>
  <c r="N18" i="2"/>
  <c r="U51" i="2"/>
  <c r="AG51" i="2"/>
  <c r="U68" i="2"/>
  <c r="AG68" i="2"/>
  <c r="T51" i="2"/>
  <c r="AF51" i="2"/>
  <c r="T68" i="2"/>
  <c r="AF68" i="2"/>
  <c r="S51" i="2"/>
  <c r="AE51" i="2"/>
  <c r="S68" i="2"/>
  <c r="AE68" i="2"/>
  <c r="R51" i="2"/>
  <c r="AD51" i="2"/>
  <c r="R68" i="2"/>
  <c r="AD68" i="2"/>
  <c r="Q51" i="2"/>
  <c r="AC51" i="2"/>
  <c r="Q68" i="2"/>
  <c r="AC68" i="2"/>
  <c r="P51" i="2"/>
  <c r="AB51" i="2"/>
  <c r="P68" i="2"/>
  <c r="AB68" i="2"/>
  <c r="O51" i="2"/>
  <c r="AA51" i="2"/>
  <c r="O68" i="2"/>
  <c r="AA68" i="2"/>
  <c r="N51" i="2"/>
  <c r="Z51" i="2"/>
  <c r="N68" i="2"/>
  <c r="Z68" i="2"/>
  <c r="B55" i="2"/>
  <c r="C55" i="2"/>
  <c r="D55" i="2"/>
  <c r="E55" i="2"/>
  <c r="F55" i="2"/>
  <c r="G55" i="2"/>
  <c r="H55" i="2"/>
  <c r="I55" i="2"/>
  <c r="B56" i="2"/>
  <c r="C56" i="2"/>
  <c r="D56" i="2"/>
  <c r="E56" i="2"/>
  <c r="F56" i="2"/>
  <c r="G56" i="2"/>
  <c r="H56" i="2"/>
  <c r="I56" i="2"/>
  <c r="B57" i="2"/>
  <c r="C57" i="2"/>
  <c r="D57" i="2"/>
  <c r="E57" i="2"/>
  <c r="F57" i="2"/>
  <c r="G57" i="2"/>
  <c r="H57" i="2"/>
  <c r="I57" i="2"/>
  <c r="B58" i="2"/>
  <c r="C58" i="2"/>
  <c r="D58" i="2"/>
  <c r="E58" i="2"/>
  <c r="F58" i="2"/>
  <c r="G58" i="2"/>
  <c r="H58" i="2"/>
  <c r="I58" i="2"/>
  <c r="B59" i="2"/>
  <c r="C59" i="2"/>
  <c r="D59" i="2"/>
  <c r="E59" i="2"/>
  <c r="F59" i="2"/>
  <c r="G59" i="2"/>
  <c r="H59" i="2"/>
  <c r="I59" i="2"/>
  <c r="B60" i="2"/>
  <c r="C60" i="2"/>
  <c r="D60" i="2"/>
  <c r="E60" i="2"/>
  <c r="F60" i="2"/>
  <c r="G60" i="2"/>
  <c r="H60" i="2"/>
  <c r="I60" i="2"/>
  <c r="B61" i="2"/>
  <c r="C61" i="2"/>
  <c r="D61" i="2"/>
  <c r="E61" i="2"/>
  <c r="F61" i="2"/>
  <c r="G61" i="2"/>
  <c r="H61" i="2"/>
  <c r="I61" i="2"/>
  <c r="B62" i="2"/>
  <c r="C62" i="2"/>
  <c r="D62" i="2"/>
  <c r="E62" i="2"/>
  <c r="F62" i="2"/>
  <c r="G62" i="2"/>
  <c r="H62" i="2"/>
  <c r="I62" i="2"/>
  <c r="B63" i="2"/>
  <c r="C63" i="2"/>
  <c r="D63" i="2"/>
  <c r="E63" i="2"/>
  <c r="F63" i="2"/>
  <c r="G63" i="2"/>
  <c r="H63" i="2"/>
  <c r="I63" i="2"/>
  <c r="B64" i="2"/>
  <c r="C64" i="2"/>
  <c r="D64" i="2"/>
  <c r="E64" i="2"/>
  <c r="F64" i="2"/>
  <c r="G64" i="2"/>
  <c r="H64" i="2"/>
  <c r="I64" i="2"/>
  <c r="B65" i="2"/>
  <c r="C65" i="2"/>
  <c r="D65" i="2"/>
  <c r="E65" i="2"/>
  <c r="F65" i="2"/>
  <c r="G65" i="2"/>
  <c r="H65" i="2"/>
  <c r="I65" i="2"/>
  <c r="B66" i="2"/>
  <c r="C66" i="2"/>
  <c r="D66" i="2"/>
  <c r="E66" i="2"/>
  <c r="F66" i="2"/>
  <c r="G66" i="2"/>
  <c r="H66" i="2"/>
  <c r="I66" i="2"/>
  <c r="B67" i="2"/>
  <c r="C67" i="2"/>
  <c r="D67" i="2"/>
  <c r="E67" i="2"/>
  <c r="F67" i="2"/>
  <c r="G67" i="2"/>
  <c r="H67" i="2"/>
  <c r="I67" i="2"/>
  <c r="C54" i="2"/>
  <c r="D54" i="2"/>
  <c r="E54" i="2"/>
  <c r="F54" i="2"/>
  <c r="G54" i="2"/>
  <c r="H54" i="2"/>
  <c r="I54" i="2"/>
  <c r="B54" i="2"/>
  <c r="B38" i="2"/>
  <c r="C38" i="2"/>
  <c r="D38" i="2"/>
  <c r="E38" i="2"/>
  <c r="F38" i="2"/>
  <c r="G38" i="2"/>
  <c r="H38" i="2"/>
  <c r="I38" i="2"/>
  <c r="B39" i="2"/>
  <c r="C39" i="2"/>
  <c r="D39" i="2"/>
  <c r="E39" i="2"/>
  <c r="F39" i="2"/>
  <c r="G39" i="2"/>
  <c r="H39" i="2"/>
  <c r="I39" i="2"/>
  <c r="B40" i="2"/>
  <c r="C40" i="2"/>
  <c r="D40" i="2"/>
  <c r="E40" i="2"/>
  <c r="F40" i="2"/>
  <c r="G40" i="2"/>
  <c r="H40" i="2"/>
  <c r="I40" i="2"/>
  <c r="B41" i="2"/>
  <c r="C41" i="2"/>
  <c r="D41" i="2"/>
  <c r="E41" i="2"/>
  <c r="F41" i="2"/>
  <c r="G41" i="2"/>
  <c r="H41" i="2"/>
  <c r="I41" i="2"/>
  <c r="B42" i="2"/>
  <c r="C42" i="2"/>
  <c r="D42" i="2"/>
  <c r="E42" i="2"/>
  <c r="F42" i="2"/>
  <c r="G42" i="2"/>
  <c r="H42" i="2"/>
  <c r="I42" i="2"/>
  <c r="B43" i="2"/>
  <c r="C43" i="2"/>
  <c r="D43" i="2"/>
  <c r="E43" i="2"/>
  <c r="F43" i="2"/>
  <c r="G43" i="2"/>
  <c r="H43" i="2"/>
  <c r="I43" i="2"/>
  <c r="B44" i="2"/>
  <c r="C44" i="2"/>
  <c r="D44" i="2"/>
  <c r="E44" i="2"/>
  <c r="F44" i="2"/>
  <c r="G44" i="2"/>
  <c r="H44" i="2"/>
  <c r="I44" i="2"/>
  <c r="B45" i="2"/>
  <c r="C45" i="2"/>
  <c r="D45" i="2"/>
  <c r="E45" i="2"/>
  <c r="F45" i="2"/>
  <c r="G45" i="2"/>
  <c r="H45" i="2"/>
  <c r="I45" i="2"/>
  <c r="B46" i="2"/>
  <c r="C46" i="2"/>
  <c r="D46" i="2"/>
  <c r="E46" i="2"/>
  <c r="F46" i="2"/>
  <c r="G46" i="2"/>
  <c r="H46" i="2"/>
  <c r="I46" i="2"/>
  <c r="B47" i="2"/>
  <c r="C47" i="2"/>
  <c r="D47" i="2"/>
  <c r="E47" i="2"/>
  <c r="F47" i="2"/>
  <c r="G47" i="2"/>
  <c r="H47" i="2"/>
  <c r="I47" i="2"/>
  <c r="B48" i="2"/>
  <c r="C48" i="2"/>
  <c r="D48" i="2"/>
  <c r="E48" i="2"/>
  <c r="F48" i="2"/>
  <c r="G48" i="2"/>
  <c r="H48" i="2"/>
  <c r="I48" i="2"/>
  <c r="B49" i="2"/>
  <c r="C49" i="2"/>
  <c r="D49" i="2"/>
  <c r="E49" i="2"/>
  <c r="F49" i="2"/>
  <c r="G49" i="2"/>
  <c r="H49" i="2"/>
  <c r="I49" i="2"/>
  <c r="B50" i="2"/>
  <c r="C50" i="2"/>
  <c r="D50" i="2"/>
  <c r="E50" i="2"/>
  <c r="F50" i="2"/>
  <c r="G50" i="2"/>
  <c r="H50" i="2"/>
  <c r="I50" i="2"/>
  <c r="C37" i="2"/>
  <c r="D37" i="2"/>
  <c r="E37" i="2"/>
  <c r="F37" i="2"/>
  <c r="G37" i="2"/>
  <c r="H37" i="2"/>
  <c r="I37" i="2"/>
  <c r="B37" i="2"/>
  <c r="U68" i="4"/>
  <c r="T68" i="4"/>
  <c r="S68" i="4"/>
  <c r="R68" i="4"/>
  <c r="Q68" i="4"/>
  <c r="P68" i="4"/>
  <c r="O68" i="4"/>
  <c r="N68" i="4"/>
  <c r="U51" i="4"/>
  <c r="T51" i="4"/>
  <c r="S51" i="4"/>
  <c r="R51" i="4"/>
  <c r="Q51" i="4"/>
  <c r="P51" i="4"/>
  <c r="O51" i="4"/>
  <c r="N51" i="4"/>
  <c r="Q54" i="4"/>
  <c r="T54" i="4"/>
  <c r="P55" i="4"/>
  <c r="Q55" i="4"/>
  <c r="S55" i="4"/>
  <c r="T55" i="4"/>
  <c r="N56" i="4"/>
  <c r="O56" i="4"/>
  <c r="P56" i="4"/>
  <c r="Q56" i="4"/>
  <c r="R56" i="4"/>
  <c r="S56" i="4"/>
  <c r="T56" i="4"/>
  <c r="N57" i="4"/>
  <c r="O57" i="4"/>
  <c r="P57" i="4"/>
  <c r="Q57" i="4"/>
  <c r="R57" i="4"/>
  <c r="S57" i="4"/>
  <c r="T57" i="4"/>
  <c r="N58" i="4"/>
  <c r="O58" i="4"/>
  <c r="P58" i="4"/>
  <c r="Q58" i="4"/>
  <c r="R58" i="4"/>
  <c r="S58" i="4"/>
  <c r="T58" i="4"/>
  <c r="N59" i="4"/>
  <c r="O59" i="4"/>
  <c r="P59" i="4"/>
  <c r="Q59" i="4"/>
  <c r="R59" i="4"/>
  <c r="S59" i="4"/>
  <c r="T59" i="4"/>
  <c r="N60" i="4"/>
  <c r="O60" i="4"/>
  <c r="P60" i="4"/>
  <c r="Q60" i="4"/>
  <c r="R60" i="4"/>
  <c r="S60" i="4"/>
  <c r="T60" i="4"/>
  <c r="N61" i="4"/>
  <c r="O61" i="4"/>
  <c r="P61" i="4"/>
  <c r="Q61" i="4"/>
  <c r="R61" i="4"/>
  <c r="S61" i="4"/>
  <c r="T61" i="4"/>
  <c r="N62" i="4"/>
  <c r="O62" i="4"/>
  <c r="P62" i="4"/>
  <c r="Q62" i="4"/>
  <c r="R62" i="4"/>
  <c r="S62" i="4"/>
  <c r="T62" i="4"/>
  <c r="N63" i="4"/>
  <c r="O63" i="4"/>
  <c r="P63" i="4"/>
  <c r="Q63" i="4"/>
  <c r="R63" i="4"/>
  <c r="S63" i="4"/>
  <c r="T63" i="4"/>
  <c r="P64" i="4"/>
  <c r="Q64" i="4"/>
  <c r="R64" i="4"/>
  <c r="S64" i="4"/>
  <c r="T64" i="4"/>
  <c r="Q65" i="4"/>
  <c r="R65" i="4"/>
  <c r="S65" i="4"/>
  <c r="T65" i="4"/>
  <c r="Q66" i="4"/>
  <c r="R66" i="4"/>
  <c r="S66" i="4"/>
  <c r="T66" i="4"/>
  <c r="Q67" i="4"/>
  <c r="R67" i="4"/>
  <c r="S67" i="4"/>
  <c r="T67" i="4"/>
  <c r="Z68" i="4"/>
  <c r="AA68" i="4"/>
  <c r="AB68" i="4"/>
  <c r="AC68" i="4"/>
  <c r="AD68" i="4"/>
  <c r="AE68" i="4"/>
  <c r="AF68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AG68" i="4"/>
  <c r="U54" i="4"/>
  <c r="Z51" i="4"/>
  <c r="AA51" i="4"/>
  <c r="AB51" i="4"/>
  <c r="AC51" i="4"/>
  <c r="AD51" i="4"/>
  <c r="AE51" i="4"/>
  <c r="AF51" i="4"/>
  <c r="AG51" i="4"/>
  <c r="Q37" i="4"/>
  <c r="T37" i="4"/>
  <c r="U37" i="4"/>
  <c r="P38" i="4"/>
  <c r="Q38" i="4"/>
  <c r="S38" i="4"/>
  <c r="T38" i="4"/>
  <c r="U38" i="4"/>
  <c r="U50" i="4"/>
  <c r="T50" i="4"/>
  <c r="S50" i="4"/>
  <c r="R50" i="4"/>
  <c r="Q50" i="4"/>
  <c r="U49" i="4"/>
  <c r="T49" i="4"/>
  <c r="S49" i="4"/>
  <c r="R49" i="4"/>
  <c r="Q49" i="4"/>
  <c r="U48" i="4"/>
  <c r="T48" i="4"/>
  <c r="S48" i="4"/>
  <c r="R48" i="4"/>
  <c r="Q48" i="4"/>
  <c r="U47" i="4"/>
  <c r="T47" i="4"/>
  <c r="S47" i="4"/>
  <c r="R47" i="4"/>
  <c r="Q47" i="4"/>
  <c r="P47" i="4"/>
  <c r="U46" i="4"/>
  <c r="T46" i="4"/>
  <c r="S46" i="4"/>
  <c r="R46" i="4"/>
  <c r="Q46" i="4"/>
  <c r="P46" i="4"/>
  <c r="O46" i="4"/>
  <c r="U45" i="4"/>
  <c r="T45" i="4"/>
  <c r="S45" i="4"/>
  <c r="R45" i="4"/>
  <c r="Q45" i="4"/>
  <c r="P45" i="4"/>
  <c r="O45" i="4"/>
  <c r="U44" i="4"/>
  <c r="T44" i="4"/>
  <c r="S44" i="4"/>
  <c r="R44" i="4"/>
  <c r="Q44" i="4"/>
  <c r="P44" i="4"/>
  <c r="O44" i="4"/>
  <c r="U43" i="4"/>
  <c r="T43" i="4"/>
  <c r="S43" i="4"/>
  <c r="R43" i="4"/>
  <c r="Q43" i="4"/>
  <c r="P43" i="4"/>
  <c r="O43" i="4"/>
  <c r="U42" i="4"/>
  <c r="T42" i="4"/>
  <c r="S42" i="4"/>
  <c r="R42" i="4"/>
  <c r="Q42" i="4"/>
  <c r="P42" i="4"/>
  <c r="O42" i="4"/>
  <c r="U41" i="4"/>
  <c r="T41" i="4"/>
  <c r="S41" i="4"/>
  <c r="R41" i="4"/>
  <c r="Q41" i="4"/>
  <c r="P41" i="4"/>
  <c r="O41" i="4"/>
  <c r="U40" i="4"/>
  <c r="T40" i="4"/>
  <c r="S40" i="4"/>
  <c r="R40" i="4"/>
  <c r="Q40" i="4"/>
  <c r="P40" i="4"/>
  <c r="O40" i="4"/>
  <c r="U39" i="4"/>
  <c r="T39" i="4"/>
  <c r="S39" i="4"/>
  <c r="R39" i="4"/>
  <c r="Q39" i="4"/>
  <c r="P39" i="4"/>
  <c r="O39" i="4"/>
  <c r="N40" i="4"/>
  <c r="N41" i="4"/>
  <c r="N42" i="4"/>
  <c r="N43" i="4"/>
  <c r="N44" i="4"/>
  <c r="N45" i="4"/>
  <c r="N46" i="4"/>
  <c r="N39" i="4"/>
  <c r="J2" i="9"/>
  <c r="K2" i="9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J69" i="9"/>
  <c r="K69" i="9"/>
  <c r="J70" i="9"/>
  <c r="K70" i="9"/>
  <c r="J71" i="9"/>
  <c r="K71" i="9"/>
  <c r="J72" i="9"/>
  <c r="K72" i="9"/>
  <c r="J73" i="9"/>
  <c r="K73" i="9"/>
  <c r="J74" i="9"/>
  <c r="K74" i="9"/>
  <c r="J75" i="9"/>
  <c r="K75" i="9"/>
  <c r="J76" i="9"/>
  <c r="K76" i="9"/>
  <c r="J77" i="9"/>
  <c r="K77" i="9"/>
  <c r="J78" i="9"/>
  <c r="K78" i="9"/>
  <c r="J79" i="9"/>
  <c r="K79" i="9"/>
  <c r="J80" i="9"/>
  <c r="K80" i="9"/>
  <c r="J81" i="9"/>
  <c r="K81" i="9"/>
  <c r="J82" i="9"/>
  <c r="K82" i="9"/>
  <c r="J83" i="9"/>
  <c r="K83" i="9"/>
  <c r="J84" i="9"/>
  <c r="K84" i="9"/>
  <c r="J85" i="9"/>
  <c r="K85" i="9"/>
  <c r="J86" i="9"/>
  <c r="K86" i="9"/>
  <c r="J87" i="9"/>
  <c r="K87" i="9"/>
  <c r="J88" i="9"/>
  <c r="K88" i="9"/>
  <c r="J89" i="9"/>
  <c r="K89" i="9"/>
  <c r="J90" i="9"/>
  <c r="K90" i="9"/>
  <c r="J91" i="9"/>
  <c r="K91" i="9"/>
  <c r="J92" i="9"/>
  <c r="K92" i="9"/>
  <c r="J93" i="9"/>
  <c r="K93" i="9"/>
  <c r="J94" i="9"/>
  <c r="K94" i="9"/>
  <c r="J95" i="9"/>
  <c r="K95" i="9"/>
  <c r="J96" i="9"/>
  <c r="K9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J105" i="9"/>
  <c r="K105" i="9"/>
  <c r="J106" i="9"/>
  <c r="K106" i="9"/>
  <c r="J107" i="9"/>
  <c r="K107" i="9"/>
  <c r="J108" i="9"/>
  <c r="K108" i="9"/>
  <c r="J109" i="9"/>
  <c r="K109" i="9"/>
  <c r="J110" i="9"/>
  <c r="K110" i="9"/>
  <c r="J111" i="9"/>
  <c r="K111" i="9"/>
  <c r="J112" i="9"/>
  <c r="K112" i="9"/>
  <c r="J113" i="9"/>
  <c r="K113" i="9"/>
  <c r="J114" i="9"/>
  <c r="K114" i="9"/>
  <c r="J115" i="9"/>
  <c r="K115" i="9"/>
  <c r="J116" i="9"/>
  <c r="K116" i="9"/>
  <c r="J117" i="9"/>
  <c r="K117" i="9"/>
  <c r="J118" i="9"/>
  <c r="K118" i="9"/>
  <c r="J119" i="9"/>
  <c r="K119" i="9"/>
  <c r="J120" i="9"/>
  <c r="K120" i="9"/>
  <c r="J121" i="9"/>
  <c r="K121" i="9"/>
  <c r="J122" i="9"/>
  <c r="K122" i="9"/>
  <c r="J123" i="9"/>
  <c r="K123" i="9"/>
  <c r="J124" i="9"/>
  <c r="K124" i="9"/>
  <c r="J125" i="9"/>
  <c r="K125" i="9"/>
  <c r="J126" i="9"/>
  <c r="K126" i="9"/>
  <c r="J127" i="9"/>
  <c r="K127" i="9"/>
  <c r="J128" i="9"/>
  <c r="K128" i="9"/>
  <c r="J129" i="9"/>
  <c r="K129" i="9"/>
  <c r="J130" i="9"/>
  <c r="K130" i="9"/>
  <c r="J131" i="9"/>
  <c r="K131" i="9"/>
  <c r="J132" i="9"/>
  <c r="K132" i="9"/>
  <c r="J133" i="9"/>
  <c r="K133" i="9"/>
  <c r="J134" i="9"/>
  <c r="K134" i="9"/>
  <c r="J135" i="9"/>
  <c r="K135" i="9"/>
  <c r="J136" i="9"/>
  <c r="K136" i="9"/>
  <c r="J137" i="9"/>
  <c r="K137" i="9"/>
  <c r="J138" i="9"/>
  <c r="K138" i="9"/>
  <c r="J139" i="9"/>
  <c r="K139" i="9"/>
  <c r="J140" i="9"/>
  <c r="K140" i="9"/>
  <c r="J141" i="9"/>
  <c r="K141" i="9"/>
  <c r="J142" i="9"/>
  <c r="K142" i="9"/>
  <c r="J143" i="9"/>
  <c r="K143" i="9"/>
  <c r="J144" i="9"/>
  <c r="K144" i="9"/>
  <c r="J145" i="9"/>
  <c r="K145" i="9"/>
  <c r="J146" i="9"/>
  <c r="K146" i="9"/>
  <c r="J147" i="9"/>
  <c r="K147" i="9"/>
  <c r="J148" i="9"/>
  <c r="K148" i="9"/>
  <c r="J149" i="9"/>
  <c r="K149" i="9"/>
  <c r="J150" i="9"/>
  <c r="K150" i="9"/>
  <c r="J151" i="9"/>
  <c r="K151" i="9"/>
  <c r="J152" i="9"/>
  <c r="K152" i="9"/>
  <c r="J153" i="9"/>
  <c r="K153" i="9"/>
  <c r="J154" i="9"/>
  <c r="K154" i="9"/>
  <c r="J155" i="9"/>
  <c r="K155" i="9"/>
  <c r="J156" i="9"/>
  <c r="K156" i="9"/>
  <c r="J157" i="9"/>
  <c r="K157" i="9"/>
  <c r="J158" i="9"/>
  <c r="K158" i="9"/>
  <c r="J159" i="9"/>
  <c r="K159" i="9"/>
  <c r="J160" i="9"/>
  <c r="K160" i="9"/>
  <c r="J161" i="9"/>
  <c r="K161" i="9"/>
  <c r="J162" i="9"/>
  <c r="K162" i="9"/>
  <c r="J163" i="9"/>
  <c r="K163" i="9"/>
  <c r="J164" i="9"/>
  <c r="K164" i="9"/>
  <c r="J165" i="9"/>
  <c r="K165" i="9"/>
  <c r="J166" i="9"/>
  <c r="K166" i="9"/>
  <c r="J167" i="9"/>
  <c r="K167" i="9"/>
  <c r="J168" i="9"/>
  <c r="K168" i="9"/>
  <c r="J169" i="9"/>
  <c r="K169" i="9"/>
  <c r="J170" i="9"/>
  <c r="K170" i="9"/>
  <c r="J171" i="9"/>
  <c r="K171" i="9"/>
  <c r="J172" i="9"/>
  <c r="K172" i="9"/>
  <c r="J173" i="9"/>
  <c r="K173" i="9"/>
  <c r="J174" i="9"/>
  <c r="K174" i="9"/>
  <c r="J175" i="9"/>
  <c r="K175" i="9"/>
  <c r="J176" i="9"/>
  <c r="K176" i="9"/>
  <c r="J177" i="9"/>
  <c r="K177" i="9"/>
  <c r="J178" i="9"/>
  <c r="K178" i="9"/>
  <c r="J179" i="9"/>
  <c r="K179" i="9"/>
  <c r="J180" i="9"/>
  <c r="K180" i="9"/>
  <c r="J181" i="9"/>
  <c r="K181" i="9"/>
  <c r="J182" i="9"/>
  <c r="K182" i="9"/>
  <c r="J183" i="9"/>
  <c r="K183" i="9"/>
  <c r="J184" i="9"/>
  <c r="K184" i="9"/>
  <c r="J185" i="9"/>
  <c r="K185" i="9"/>
  <c r="J186" i="9"/>
  <c r="K186" i="9"/>
  <c r="J187" i="9"/>
  <c r="K187" i="9"/>
  <c r="A2" i="9"/>
  <c r="A3" i="9"/>
  <c r="A4" i="9"/>
  <c r="A5" i="9"/>
  <c r="D2" i="9"/>
  <c r="E2" i="9"/>
  <c r="D3" i="9"/>
  <c r="E3" i="9"/>
  <c r="D4" i="9"/>
  <c r="E4" i="9"/>
  <c r="D5" i="9"/>
  <c r="E5" i="9"/>
  <c r="A6" i="9"/>
  <c r="D6" i="9"/>
  <c r="E6" i="9"/>
  <c r="A7" i="9"/>
  <c r="D7" i="9"/>
  <c r="E7" i="9"/>
  <c r="A8" i="9"/>
  <c r="D8" i="9"/>
  <c r="E8" i="9"/>
  <c r="A9" i="9"/>
  <c r="D9" i="9"/>
  <c r="E9" i="9"/>
  <c r="A10" i="9"/>
  <c r="D10" i="9"/>
  <c r="E10" i="9"/>
  <c r="A11" i="9"/>
  <c r="D11" i="9"/>
  <c r="E11" i="9"/>
  <c r="A12" i="9"/>
  <c r="D12" i="9"/>
  <c r="E12" i="9"/>
  <c r="A13" i="9"/>
  <c r="D13" i="9"/>
  <c r="E13" i="9"/>
  <c r="A14" i="9"/>
  <c r="D14" i="9"/>
  <c r="E14" i="9"/>
  <c r="A15" i="9"/>
  <c r="D15" i="9"/>
  <c r="E15" i="9"/>
  <c r="A16" i="9"/>
  <c r="D16" i="9"/>
  <c r="E16" i="9"/>
  <c r="A17" i="9"/>
  <c r="D17" i="9"/>
  <c r="E17" i="9"/>
  <c r="A18" i="9"/>
  <c r="D18" i="9"/>
  <c r="E18" i="9"/>
  <c r="A19" i="9"/>
  <c r="D19" i="9"/>
  <c r="E19" i="9"/>
  <c r="A20" i="9"/>
  <c r="D20" i="9"/>
  <c r="E20" i="9"/>
  <c r="A21" i="9"/>
  <c r="D21" i="9"/>
  <c r="E21" i="9"/>
  <c r="A22" i="9"/>
  <c r="D22" i="9"/>
  <c r="E22" i="9"/>
  <c r="A23" i="9"/>
  <c r="D23" i="9"/>
  <c r="E23" i="9"/>
  <c r="A24" i="9"/>
  <c r="D24" i="9"/>
  <c r="E24" i="9"/>
  <c r="A25" i="9"/>
  <c r="D25" i="9"/>
  <c r="E25" i="9"/>
  <c r="A26" i="9"/>
  <c r="D26" i="9"/>
  <c r="E26" i="9"/>
  <c r="A27" i="9"/>
  <c r="D27" i="9"/>
  <c r="E27" i="9"/>
  <c r="A28" i="9"/>
  <c r="D28" i="9"/>
  <c r="E28" i="9"/>
  <c r="A29" i="9"/>
  <c r="D29" i="9"/>
  <c r="E29" i="9"/>
  <c r="A30" i="9"/>
  <c r="D30" i="9"/>
  <c r="E30" i="9"/>
  <c r="A31" i="9"/>
  <c r="D31" i="9"/>
  <c r="E31" i="9"/>
  <c r="A32" i="9"/>
  <c r="D32" i="9"/>
  <c r="E32" i="9"/>
  <c r="A33" i="9"/>
  <c r="D33" i="9"/>
  <c r="E33" i="9"/>
  <c r="A34" i="9"/>
  <c r="D34" i="9"/>
  <c r="E34" i="9"/>
  <c r="A35" i="9"/>
  <c r="D35" i="9"/>
  <c r="E35" i="9"/>
  <c r="A36" i="9"/>
  <c r="D36" i="9"/>
  <c r="E36" i="9"/>
  <c r="A37" i="9"/>
  <c r="D37" i="9"/>
  <c r="E37" i="9"/>
  <c r="A38" i="9"/>
  <c r="D38" i="9"/>
  <c r="E38" i="9"/>
  <c r="A39" i="9"/>
  <c r="D39" i="9"/>
  <c r="E39" i="9"/>
  <c r="A40" i="9"/>
  <c r="D40" i="9"/>
  <c r="E40" i="9"/>
  <c r="A41" i="9"/>
  <c r="D41" i="9"/>
  <c r="E41" i="9"/>
  <c r="A42" i="9"/>
  <c r="D42" i="9"/>
  <c r="E42" i="9"/>
  <c r="A43" i="9"/>
  <c r="D43" i="9"/>
  <c r="E43" i="9"/>
  <c r="A44" i="9"/>
  <c r="D44" i="9"/>
  <c r="E44" i="9"/>
  <c r="A45" i="9"/>
  <c r="D45" i="9"/>
  <c r="E45" i="9"/>
  <c r="A46" i="9"/>
  <c r="D46" i="9"/>
  <c r="E46" i="9"/>
  <c r="A47" i="9"/>
  <c r="D47" i="9"/>
  <c r="E47" i="9"/>
  <c r="A48" i="9"/>
  <c r="D48" i="9"/>
  <c r="E48" i="9"/>
  <c r="A49" i="9"/>
  <c r="D49" i="9"/>
  <c r="E49" i="9"/>
  <c r="A50" i="9"/>
  <c r="D50" i="9"/>
  <c r="E50" i="9"/>
  <c r="A51" i="9"/>
  <c r="D51" i="9"/>
  <c r="E51" i="9"/>
  <c r="A52" i="9"/>
  <c r="D52" i="9"/>
  <c r="E52" i="9"/>
  <c r="A53" i="9"/>
  <c r="D53" i="9"/>
  <c r="E53" i="9"/>
  <c r="A54" i="9"/>
  <c r="D54" i="9"/>
  <c r="E54" i="9"/>
  <c r="A55" i="9"/>
  <c r="D55" i="9"/>
  <c r="E55" i="9"/>
  <c r="A56" i="9"/>
  <c r="D56" i="9"/>
  <c r="E56" i="9"/>
  <c r="A57" i="9"/>
  <c r="D57" i="9"/>
  <c r="E57" i="9"/>
  <c r="A58" i="9"/>
  <c r="D58" i="9"/>
  <c r="E58" i="9"/>
  <c r="A59" i="9"/>
  <c r="D59" i="9"/>
  <c r="E59" i="9"/>
  <c r="A60" i="9"/>
  <c r="D60" i="9"/>
  <c r="E60" i="9"/>
  <c r="A61" i="9"/>
  <c r="D61" i="9"/>
  <c r="E61" i="9"/>
  <c r="A62" i="9"/>
  <c r="D62" i="9"/>
  <c r="E62" i="9"/>
  <c r="A63" i="9"/>
  <c r="D63" i="9"/>
  <c r="E63" i="9"/>
  <c r="A64" i="9"/>
  <c r="D64" i="9"/>
  <c r="E64" i="9"/>
  <c r="A65" i="9"/>
  <c r="D65" i="9"/>
  <c r="E65" i="9"/>
  <c r="A66" i="9"/>
  <c r="D66" i="9"/>
  <c r="E66" i="9"/>
  <c r="A67" i="9"/>
  <c r="D67" i="9"/>
  <c r="E67" i="9"/>
  <c r="A68" i="9"/>
  <c r="D68" i="9"/>
  <c r="E68" i="9"/>
  <c r="A69" i="9"/>
  <c r="D69" i="9"/>
  <c r="E69" i="9"/>
  <c r="A70" i="9"/>
  <c r="D70" i="9"/>
  <c r="E70" i="9"/>
  <c r="A71" i="9"/>
  <c r="D71" i="9"/>
  <c r="E71" i="9"/>
  <c r="A72" i="9"/>
  <c r="D72" i="9"/>
  <c r="E72" i="9"/>
  <c r="A73" i="9"/>
  <c r="D73" i="9"/>
  <c r="E73" i="9"/>
  <c r="A74" i="9"/>
  <c r="D74" i="9"/>
  <c r="E74" i="9"/>
  <c r="A75" i="9"/>
  <c r="D75" i="9"/>
  <c r="E75" i="9"/>
  <c r="A76" i="9"/>
  <c r="D76" i="9"/>
  <c r="E76" i="9"/>
  <c r="A77" i="9"/>
  <c r="D77" i="9"/>
  <c r="E77" i="9"/>
  <c r="A78" i="9"/>
  <c r="D78" i="9"/>
  <c r="E78" i="9"/>
  <c r="A79" i="9"/>
  <c r="D79" i="9"/>
  <c r="E79" i="9"/>
  <c r="A80" i="9"/>
  <c r="D80" i="9"/>
  <c r="E80" i="9"/>
  <c r="A81" i="9"/>
  <c r="D81" i="9"/>
  <c r="E81" i="9"/>
  <c r="A82" i="9"/>
  <c r="D82" i="9"/>
  <c r="E82" i="9"/>
  <c r="A83" i="9"/>
  <c r="D83" i="9"/>
  <c r="E83" i="9"/>
  <c r="A84" i="9"/>
  <c r="D84" i="9"/>
  <c r="E84" i="9"/>
  <c r="A85" i="9"/>
  <c r="D85" i="9"/>
  <c r="E85" i="9"/>
  <c r="A86" i="9"/>
  <c r="D86" i="9"/>
  <c r="E86" i="9"/>
  <c r="A87" i="9"/>
  <c r="D87" i="9"/>
  <c r="E87" i="9"/>
  <c r="A88" i="9"/>
  <c r="D88" i="9"/>
  <c r="E88" i="9"/>
  <c r="A89" i="9"/>
  <c r="D89" i="9"/>
  <c r="E89" i="9"/>
  <c r="A90" i="9"/>
  <c r="D90" i="9"/>
  <c r="E90" i="9"/>
  <c r="A91" i="9"/>
  <c r="D91" i="9"/>
  <c r="E91" i="9"/>
  <c r="A92" i="9"/>
  <c r="D92" i="9"/>
  <c r="E92" i="9"/>
  <c r="A93" i="9"/>
  <c r="D93" i="9"/>
  <c r="E93" i="9"/>
  <c r="A94" i="9"/>
  <c r="D94" i="9"/>
  <c r="E94" i="9"/>
  <c r="A95" i="9"/>
  <c r="D95" i="9"/>
  <c r="E95" i="9"/>
  <c r="A96" i="9"/>
  <c r="D96" i="9"/>
  <c r="E96" i="9"/>
  <c r="A97" i="9"/>
  <c r="D97" i="9"/>
  <c r="E97" i="9"/>
  <c r="A98" i="9"/>
  <c r="D98" i="9"/>
  <c r="E98" i="9"/>
  <c r="A99" i="9"/>
  <c r="D99" i="9"/>
  <c r="E99" i="9"/>
  <c r="A100" i="9"/>
  <c r="D100" i="9"/>
  <c r="E100" i="9"/>
  <c r="A101" i="9"/>
  <c r="D101" i="9"/>
  <c r="E101" i="9"/>
  <c r="A102" i="9"/>
  <c r="D102" i="9"/>
  <c r="E102" i="9"/>
  <c r="A103" i="9"/>
  <c r="D103" i="9"/>
  <c r="E103" i="9"/>
  <c r="A104" i="9"/>
  <c r="D104" i="9"/>
  <c r="E104" i="9"/>
  <c r="A105" i="9"/>
  <c r="D105" i="9"/>
  <c r="E105" i="9"/>
  <c r="A106" i="9"/>
  <c r="D106" i="9"/>
  <c r="E106" i="9"/>
  <c r="A107" i="9"/>
  <c r="D107" i="9"/>
  <c r="E107" i="9"/>
  <c r="A108" i="9"/>
  <c r="D108" i="9"/>
  <c r="E108" i="9"/>
  <c r="A109" i="9"/>
  <c r="D109" i="9"/>
  <c r="E109" i="9"/>
  <c r="A110" i="9"/>
  <c r="D110" i="9"/>
  <c r="E110" i="9"/>
  <c r="A111" i="9"/>
  <c r="D111" i="9"/>
  <c r="E111" i="9"/>
  <c r="A112" i="9"/>
  <c r="D112" i="9"/>
  <c r="E112" i="9"/>
  <c r="A113" i="9"/>
  <c r="D113" i="9"/>
  <c r="E113" i="9"/>
  <c r="A114" i="9"/>
  <c r="D114" i="9"/>
  <c r="E114" i="9"/>
  <c r="A115" i="9"/>
  <c r="D115" i="9"/>
  <c r="E115" i="9"/>
  <c r="A116" i="9"/>
  <c r="D116" i="9"/>
  <c r="E116" i="9"/>
  <c r="A117" i="9"/>
  <c r="D117" i="9"/>
  <c r="E117" i="9"/>
  <c r="A118" i="9"/>
  <c r="D118" i="9"/>
  <c r="E118" i="9"/>
  <c r="A119" i="9"/>
  <c r="D119" i="9"/>
  <c r="E119" i="9"/>
  <c r="A120" i="9"/>
  <c r="D120" i="9"/>
  <c r="E120" i="9"/>
  <c r="A121" i="9"/>
  <c r="D121" i="9"/>
  <c r="E121" i="9"/>
  <c r="A122" i="9"/>
  <c r="D122" i="9"/>
  <c r="E122" i="9"/>
  <c r="A123" i="9"/>
  <c r="D123" i="9"/>
  <c r="E123" i="9"/>
  <c r="A124" i="9"/>
  <c r="D124" i="9"/>
  <c r="E124" i="9"/>
  <c r="A125" i="9"/>
  <c r="D125" i="9"/>
  <c r="E125" i="9"/>
  <c r="A126" i="9"/>
  <c r="D126" i="9"/>
  <c r="E126" i="9"/>
  <c r="A127" i="9"/>
  <c r="D127" i="9"/>
  <c r="E127" i="9"/>
  <c r="A128" i="9"/>
  <c r="D128" i="9"/>
  <c r="E128" i="9"/>
  <c r="A129" i="9"/>
  <c r="D129" i="9"/>
  <c r="E129" i="9"/>
  <c r="A130" i="9"/>
  <c r="D130" i="9"/>
  <c r="E130" i="9"/>
  <c r="A131" i="9"/>
  <c r="D131" i="9"/>
  <c r="E131" i="9"/>
  <c r="A132" i="9"/>
  <c r="D132" i="9"/>
  <c r="E132" i="9"/>
  <c r="A133" i="9"/>
  <c r="D133" i="9"/>
  <c r="E133" i="9"/>
  <c r="A134" i="9"/>
  <c r="D134" i="9"/>
  <c r="E134" i="9"/>
  <c r="A135" i="9"/>
  <c r="D135" i="9"/>
  <c r="E135" i="9"/>
  <c r="A136" i="9"/>
  <c r="D136" i="9"/>
  <c r="E136" i="9"/>
  <c r="A137" i="9"/>
  <c r="D137" i="9"/>
  <c r="E137" i="9"/>
  <c r="A138" i="9"/>
  <c r="D138" i="9"/>
  <c r="E138" i="9"/>
  <c r="A139" i="9"/>
  <c r="D139" i="9"/>
  <c r="E139" i="9"/>
  <c r="A140" i="9"/>
  <c r="D140" i="9"/>
  <c r="E140" i="9"/>
  <c r="A141" i="9"/>
  <c r="D141" i="9"/>
  <c r="E141" i="9"/>
  <c r="A142" i="9"/>
  <c r="D142" i="9"/>
  <c r="E142" i="9"/>
  <c r="A143" i="9"/>
  <c r="D143" i="9"/>
  <c r="E143" i="9"/>
  <c r="A144" i="9"/>
  <c r="D144" i="9"/>
  <c r="E144" i="9"/>
  <c r="A145" i="9"/>
  <c r="D145" i="9"/>
  <c r="E145" i="9"/>
  <c r="A146" i="9"/>
  <c r="D146" i="9"/>
  <c r="E146" i="9"/>
  <c r="A147" i="9"/>
  <c r="D147" i="9"/>
  <c r="E147" i="9"/>
  <c r="A148" i="9"/>
  <c r="D148" i="9"/>
  <c r="E148" i="9"/>
  <c r="A149" i="9"/>
  <c r="D149" i="9"/>
  <c r="E149" i="9"/>
  <c r="A150" i="9"/>
  <c r="D150" i="9"/>
  <c r="E150" i="9"/>
  <c r="A151" i="9"/>
  <c r="D151" i="9"/>
  <c r="E151" i="9"/>
  <c r="A152" i="9"/>
  <c r="D152" i="9"/>
  <c r="E152" i="9"/>
  <c r="A153" i="9"/>
  <c r="D153" i="9"/>
  <c r="E153" i="9"/>
  <c r="A154" i="9"/>
  <c r="D154" i="9"/>
  <c r="E154" i="9"/>
  <c r="A155" i="9"/>
  <c r="D155" i="9"/>
  <c r="E155" i="9"/>
  <c r="A156" i="9"/>
  <c r="D156" i="9"/>
  <c r="E156" i="9"/>
  <c r="A157" i="9"/>
  <c r="D157" i="9"/>
  <c r="E157" i="9"/>
  <c r="A158" i="9"/>
  <c r="D158" i="9"/>
  <c r="E158" i="9"/>
  <c r="A159" i="9"/>
  <c r="D159" i="9"/>
  <c r="E159" i="9"/>
  <c r="A160" i="9"/>
  <c r="D160" i="9"/>
  <c r="E160" i="9"/>
  <c r="A161" i="9"/>
  <c r="D161" i="9"/>
  <c r="E161" i="9"/>
  <c r="A162" i="9"/>
  <c r="D162" i="9"/>
  <c r="E162" i="9"/>
  <c r="A163" i="9"/>
  <c r="D163" i="9"/>
  <c r="E163" i="9"/>
  <c r="A164" i="9"/>
  <c r="D164" i="9"/>
  <c r="E164" i="9"/>
  <c r="A165" i="9"/>
  <c r="D165" i="9"/>
  <c r="E165" i="9"/>
  <c r="A166" i="9"/>
  <c r="D166" i="9"/>
  <c r="E166" i="9"/>
  <c r="A167" i="9"/>
  <c r="D167" i="9"/>
  <c r="E167" i="9"/>
  <c r="A168" i="9"/>
  <c r="D168" i="9"/>
  <c r="E168" i="9"/>
  <c r="A169" i="9"/>
  <c r="D169" i="9"/>
  <c r="E169" i="9"/>
  <c r="A170" i="9"/>
  <c r="D170" i="9"/>
  <c r="E170" i="9"/>
  <c r="A171" i="9"/>
  <c r="D171" i="9"/>
  <c r="E171" i="9"/>
  <c r="A172" i="9"/>
  <c r="D172" i="9"/>
  <c r="E172" i="9"/>
  <c r="A173" i="9"/>
  <c r="D173" i="9"/>
  <c r="E173" i="9"/>
  <c r="A174" i="9"/>
  <c r="D174" i="9"/>
  <c r="E174" i="9"/>
  <c r="A175" i="9"/>
  <c r="D175" i="9"/>
  <c r="E175" i="9"/>
  <c r="A176" i="9"/>
  <c r="D176" i="9"/>
  <c r="E176" i="9"/>
  <c r="A177" i="9"/>
  <c r="D177" i="9"/>
  <c r="E177" i="9"/>
  <c r="A178" i="9"/>
  <c r="D178" i="9"/>
  <c r="E178" i="9"/>
  <c r="A179" i="9"/>
  <c r="D179" i="9"/>
  <c r="E179" i="9"/>
  <c r="A180" i="9"/>
  <c r="D180" i="9"/>
  <c r="E180" i="9"/>
  <c r="A181" i="9"/>
  <c r="D181" i="9"/>
  <c r="E181" i="9"/>
  <c r="A182" i="9"/>
  <c r="D182" i="9"/>
  <c r="E182" i="9"/>
  <c r="A183" i="9"/>
  <c r="D183" i="9"/>
  <c r="E183" i="9"/>
  <c r="A184" i="9"/>
  <c r="D184" i="9"/>
  <c r="E184" i="9"/>
  <c r="A185" i="9"/>
  <c r="D185" i="9"/>
  <c r="E185" i="9"/>
  <c r="A186" i="9"/>
  <c r="D186" i="9"/>
  <c r="E186" i="9"/>
  <c r="A187" i="9"/>
  <c r="D187" i="9"/>
  <c r="E187" i="9"/>
  <c r="AC37" i="4"/>
  <c r="P2" i="9"/>
  <c r="AF37" i="4"/>
  <c r="S2" i="9"/>
  <c r="AG37" i="4"/>
  <c r="T2" i="9"/>
  <c r="AB38" i="4"/>
  <c r="O3" i="9"/>
  <c r="AC38" i="4"/>
  <c r="P3" i="9"/>
  <c r="AE38" i="4"/>
  <c r="R3" i="9"/>
  <c r="AF38" i="4"/>
  <c r="S3" i="9"/>
  <c r="AG38" i="4"/>
  <c r="T3" i="9"/>
  <c r="Z39" i="4"/>
  <c r="M4" i="9"/>
  <c r="AA39" i="4"/>
  <c r="N4" i="9"/>
  <c r="AB39" i="4"/>
  <c r="O4" i="9"/>
  <c r="AC39" i="4"/>
  <c r="P4" i="9"/>
  <c r="AD39" i="4"/>
  <c r="Q4" i="9"/>
  <c r="AE39" i="4"/>
  <c r="R4" i="9"/>
  <c r="AF39" i="4"/>
  <c r="S4" i="9"/>
  <c r="AG39" i="4"/>
  <c r="T4" i="9"/>
  <c r="Z40" i="4"/>
  <c r="M5" i="9"/>
  <c r="AA40" i="4"/>
  <c r="N5" i="9"/>
  <c r="AB40" i="4"/>
  <c r="O5" i="9"/>
  <c r="AC40" i="4"/>
  <c r="P5" i="9"/>
  <c r="AD40" i="4"/>
  <c r="Q5" i="9"/>
  <c r="AE40" i="4"/>
  <c r="R5" i="9"/>
  <c r="AF40" i="4"/>
  <c r="S5" i="9"/>
  <c r="AG40" i="4"/>
  <c r="T5" i="9"/>
  <c r="Z41" i="4"/>
  <c r="M6" i="9"/>
  <c r="AA41" i="4"/>
  <c r="N6" i="9"/>
  <c r="AB41" i="4"/>
  <c r="O6" i="9"/>
  <c r="AC41" i="4"/>
  <c r="P6" i="9"/>
  <c r="AD41" i="4"/>
  <c r="Q6" i="9"/>
  <c r="AE41" i="4"/>
  <c r="R6" i="9"/>
  <c r="AF41" i="4"/>
  <c r="S6" i="9"/>
  <c r="AG41" i="4"/>
  <c r="T6" i="9"/>
  <c r="Z42" i="4"/>
  <c r="M7" i="9"/>
  <c r="AA42" i="4"/>
  <c r="N7" i="9"/>
  <c r="AB42" i="4"/>
  <c r="O7" i="9"/>
  <c r="AC42" i="4"/>
  <c r="P7" i="9"/>
  <c r="AD42" i="4"/>
  <c r="Q7" i="9"/>
  <c r="AE42" i="4"/>
  <c r="R7" i="9"/>
  <c r="AF42" i="4"/>
  <c r="S7" i="9"/>
  <c r="AG42" i="4"/>
  <c r="T7" i="9"/>
  <c r="Z43" i="4"/>
  <c r="M8" i="9"/>
  <c r="AA43" i="4"/>
  <c r="N8" i="9"/>
  <c r="AB43" i="4"/>
  <c r="O8" i="9"/>
  <c r="AC43" i="4"/>
  <c r="P8" i="9"/>
  <c r="AD43" i="4"/>
  <c r="Q8" i="9"/>
  <c r="AE43" i="4"/>
  <c r="R8" i="9"/>
  <c r="AF43" i="4"/>
  <c r="S8" i="9"/>
  <c r="AG43" i="4"/>
  <c r="T8" i="9"/>
  <c r="Z44" i="4"/>
  <c r="M9" i="9"/>
  <c r="AA44" i="4"/>
  <c r="N9" i="9"/>
  <c r="AB44" i="4"/>
  <c r="O9" i="9"/>
  <c r="AC44" i="4"/>
  <c r="P9" i="9"/>
  <c r="AD44" i="4"/>
  <c r="Q9" i="9"/>
  <c r="AE44" i="4"/>
  <c r="R9" i="9"/>
  <c r="AF44" i="4"/>
  <c r="S9" i="9"/>
  <c r="AG44" i="4"/>
  <c r="T9" i="9"/>
  <c r="Z45" i="4"/>
  <c r="M10" i="9"/>
  <c r="AA45" i="4"/>
  <c r="N10" i="9"/>
  <c r="AB45" i="4"/>
  <c r="O10" i="9"/>
  <c r="AC45" i="4"/>
  <c r="P10" i="9"/>
  <c r="AD45" i="4"/>
  <c r="Q10" i="9"/>
  <c r="AE45" i="4"/>
  <c r="R10" i="9"/>
  <c r="AF45" i="4"/>
  <c r="S10" i="9"/>
  <c r="AG45" i="4"/>
  <c r="T10" i="9"/>
  <c r="Z46" i="4"/>
  <c r="M11" i="9"/>
  <c r="AA46" i="4"/>
  <c r="N11" i="9"/>
  <c r="AB46" i="4"/>
  <c r="O11" i="9"/>
  <c r="AC46" i="4"/>
  <c r="P11" i="9"/>
  <c r="AD46" i="4"/>
  <c r="Q11" i="9"/>
  <c r="AE46" i="4"/>
  <c r="R11" i="9"/>
  <c r="AF46" i="4"/>
  <c r="S11" i="9"/>
  <c r="AG46" i="4"/>
  <c r="T11" i="9"/>
  <c r="AB47" i="4"/>
  <c r="O12" i="9"/>
  <c r="AC47" i="4"/>
  <c r="P12" i="9"/>
  <c r="AD47" i="4"/>
  <c r="Q12" i="9"/>
  <c r="AE47" i="4"/>
  <c r="R12" i="9"/>
  <c r="AF47" i="4"/>
  <c r="S12" i="9"/>
  <c r="AG47" i="4"/>
  <c r="T12" i="9"/>
  <c r="AC48" i="4"/>
  <c r="P13" i="9"/>
  <c r="AD48" i="4"/>
  <c r="Q13" i="9"/>
  <c r="AE48" i="4"/>
  <c r="R13" i="9"/>
  <c r="AF48" i="4"/>
  <c r="S13" i="9"/>
  <c r="AG48" i="4"/>
  <c r="T13" i="9"/>
  <c r="AC49" i="4"/>
  <c r="P14" i="9"/>
  <c r="AD49" i="4"/>
  <c r="Q14" i="9"/>
  <c r="AE49" i="4"/>
  <c r="R14" i="9"/>
  <c r="AF49" i="4"/>
  <c r="S14" i="9"/>
  <c r="AG49" i="4"/>
  <c r="T14" i="9"/>
  <c r="AC50" i="4"/>
  <c r="P15" i="9"/>
  <c r="AD50" i="4"/>
  <c r="Q15" i="9"/>
  <c r="AE50" i="4"/>
  <c r="R15" i="9"/>
  <c r="AF50" i="4"/>
  <c r="S15" i="9"/>
  <c r="AG50" i="4"/>
  <c r="T15" i="9"/>
  <c r="AC54" i="4"/>
  <c r="P18" i="9"/>
  <c r="AF54" i="4"/>
  <c r="S18" i="9"/>
  <c r="AG54" i="4"/>
  <c r="T18" i="9"/>
  <c r="AB55" i="4"/>
  <c r="O19" i="9"/>
  <c r="AC55" i="4"/>
  <c r="P19" i="9"/>
  <c r="AE55" i="4"/>
  <c r="R19" i="9"/>
  <c r="AF55" i="4"/>
  <c r="S19" i="9"/>
  <c r="AG55" i="4"/>
  <c r="T19" i="9"/>
  <c r="AA56" i="4"/>
  <c r="N20" i="9"/>
  <c r="AB56" i="4"/>
  <c r="O20" i="9"/>
  <c r="AC56" i="4"/>
  <c r="P20" i="9"/>
  <c r="AD56" i="4"/>
  <c r="Q20" i="9"/>
  <c r="AE56" i="4"/>
  <c r="R20" i="9"/>
  <c r="AF56" i="4"/>
  <c r="S20" i="9"/>
  <c r="AG56" i="4"/>
  <c r="T20" i="9"/>
  <c r="AA57" i="4"/>
  <c r="N21" i="9"/>
  <c r="AB57" i="4"/>
  <c r="O21" i="9"/>
  <c r="AC57" i="4"/>
  <c r="P21" i="9"/>
  <c r="AD57" i="4"/>
  <c r="Q21" i="9"/>
  <c r="AE57" i="4"/>
  <c r="R21" i="9"/>
  <c r="AF57" i="4"/>
  <c r="S21" i="9"/>
  <c r="AG57" i="4"/>
  <c r="T21" i="9"/>
  <c r="AA58" i="4"/>
  <c r="N22" i="9"/>
  <c r="AB58" i="4"/>
  <c r="O22" i="9"/>
  <c r="AC58" i="4"/>
  <c r="P22" i="9"/>
  <c r="AD58" i="4"/>
  <c r="Q22" i="9"/>
  <c r="AE58" i="4"/>
  <c r="R22" i="9"/>
  <c r="AF58" i="4"/>
  <c r="S22" i="9"/>
  <c r="AG58" i="4"/>
  <c r="T22" i="9"/>
  <c r="AA59" i="4"/>
  <c r="N23" i="9"/>
  <c r="AB59" i="4"/>
  <c r="O23" i="9"/>
  <c r="AC59" i="4"/>
  <c r="P23" i="9"/>
  <c r="AD59" i="4"/>
  <c r="Q23" i="9"/>
  <c r="AE59" i="4"/>
  <c r="R23" i="9"/>
  <c r="AF59" i="4"/>
  <c r="S23" i="9"/>
  <c r="AG59" i="4"/>
  <c r="T23" i="9"/>
  <c r="AA60" i="4"/>
  <c r="N24" i="9"/>
  <c r="AB60" i="4"/>
  <c r="O24" i="9"/>
  <c r="AC60" i="4"/>
  <c r="P24" i="9"/>
  <c r="AD60" i="4"/>
  <c r="Q24" i="9"/>
  <c r="AE60" i="4"/>
  <c r="R24" i="9"/>
  <c r="AF60" i="4"/>
  <c r="S24" i="9"/>
  <c r="AG60" i="4"/>
  <c r="T24" i="9"/>
  <c r="AA61" i="4"/>
  <c r="N25" i="9"/>
  <c r="AB61" i="4"/>
  <c r="O25" i="9"/>
  <c r="AC61" i="4"/>
  <c r="P25" i="9"/>
  <c r="AD61" i="4"/>
  <c r="Q25" i="9"/>
  <c r="AE61" i="4"/>
  <c r="R25" i="9"/>
  <c r="AF61" i="4"/>
  <c r="S25" i="9"/>
  <c r="AG61" i="4"/>
  <c r="T25" i="9"/>
  <c r="AA62" i="4"/>
  <c r="N26" i="9"/>
  <c r="AB62" i="4"/>
  <c r="O26" i="9"/>
  <c r="AC62" i="4"/>
  <c r="P26" i="9"/>
  <c r="AD62" i="4"/>
  <c r="Q26" i="9"/>
  <c r="AE62" i="4"/>
  <c r="R26" i="9"/>
  <c r="AF62" i="4"/>
  <c r="S26" i="9"/>
  <c r="AG62" i="4"/>
  <c r="T26" i="9"/>
  <c r="AA63" i="4"/>
  <c r="N27" i="9"/>
  <c r="AB63" i="4"/>
  <c r="O27" i="9"/>
  <c r="AC63" i="4"/>
  <c r="P27" i="9"/>
  <c r="AD63" i="4"/>
  <c r="Q27" i="9"/>
  <c r="AE63" i="4"/>
  <c r="R27" i="9"/>
  <c r="AF63" i="4"/>
  <c r="S27" i="9"/>
  <c r="AG63" i="4"/>
  <c r="T27" i="9"/>
  <c r="AB64" i="4"/>
  <c r="O28" i="9"/>
  <c r="AC64" i="4"/>
  <c r="P28" i="9"/>
  <c r="AD64" i="4"/>
  <c r="Q28" i="9"/>
  <c r="AE64" i="4"/>
  <c r="R28" i="9"/>
  <c r="AF64" i="4"/>
  <c r="S28" i="9"/>
  <c r="AG64" i="4"/>
  <c r="T28" i="9"/>
  <c r="AC65" i="4"/>
  <c r="P29" i="9"/>
  <c r="AD65" i="4"/>
  <c r="Q29" i="9"/>
  <c r="AE65" i="4"/>
  <c r="R29" i="9"/>
  <c r="AF65" i="4"/>
  <c r="S29" i="9"/>
  <c r="AG65" i="4"/>
  <c r="T29" i="9"/>
  <c r="AC66" i="4"/>
  <c r="P30" i="9"/>
  <c r="AD66" i="4"/>
  <c r="Q30" i="9"/>
  <c r="AE66" i="4"/>
  <c r="R30" i="9"/>
  <c r="AF66" i="4"/>
  <c r="S30" i="9"/>
  <c r="AG66" i="4"/>
  <c r="T30" i="9"/>
  <c r="AC67" i="4"/>
  <c r="P31" i="9"/>
  <c r="AD67" i="4"/>
  <c r="Q31" i="9"/>
  <c r="AE67" i="4"/>
  <c r="R31" i="9"/>
  <c r="AF67" i="4"/>
  <c r="S31" i="9"/>
  <c r="AG67" i="4"/>
  <c r="T31" i="9"/>
  <c r="Z56" i="4"/>
  <c r="M20" i="9"/>
  <c r="Z57" i="4"/>
  <c r="M21" i="9"/>
  <c r="Z58" i="4"/>
  <c r="M22" i="9"/>
  <c r="Z59" i="4"/>
  <c r="M23" i="9"/>
  <c r="Z60" i="4"/>
  <c r="M24" i="9"/>
  <c r="Z61" i="4"/>
  <c r="M25" i="9"/>
  <c r="Z62" i="4"/>
  <c r="M26" i="9"/>
  <c r="Z63" i="4"/>
  <c r="M27" i="9"/>
  <c r="N17" i="2"/>
  <c r="O17" i="2"/>
  <c r="P17" i="2"/>
  <c r="R17" i="2"/>
  <c r="W17" i="2"/>
  <c r="AI17" i="2"/>
  <c r="AX44" i="2"/>
  <c r="AY44" i="2"/>
  <c r="W34" i="2"/>
  <c r="AI34" i="2"/>
  <c r="AX89" i="2"/>
  <c r="AY89" i="2"/>
  <c r="AA54" i="4"/>
  <c r="AB54" i="4"/>
  <c r="AD54" i="4"/>
  <c r="AE54" i="4"/>
  <c r="AA55" i="4"/>
  <c r="AD55" i="4"/>
  <c r="AA64" i="4"/>
  <c r="AA65" i="4"/>
  <c r="AB65" i="4"/>
  <c r="AA66" i="4"/>
  <c r="AB66" i="4"/>
  <c r="AA67" i="4"/>
  <c r="AB67" i="4"/>
  <c r="Z55" i="4"/>
  <c r="Z64" i="4"/>
  <c r="Z65" i="4"/>
  <c r="Z66" i="4"/>
  <c r="Z67" i="4"/>
  <c r="Z54" i="4"/>
  <c r="O20" i="4"/>
  <c r="P20" i="4"/>
  <c r="Q20" i="4"/>
  <c r="R20" i="4"/>
  <c r="S20" i="4"/>
  <c r="T20" i="4"/>
  <c r="U20" i="4"/>
  <c r="V20" i="4"/>
  <c r="W20" i="4"/>
  <c r="O21" i="4"/>
  <c r="P21" i="4"/>
  <c r="Q21" i="4"/>
  <c r="R21" i="4"/>
  <c r="S21" i="4"/>
  <c r="T21" i="4"/>
  <c r="U21" i="4"/>
  <c r="V21" i="4"/>
  <c r="W21" i="4"/>
  <c r="O22" i="4"/>
  <c r="P22" i="4"/>
  <c r="Q22" i="4"/>
  <c r="R22" i="4"/>
  <c r="S22" i="4"/>
  <c r="T22" i="4"/>
  <c r="U22" i="4"/>
  <c r="V22" i="4"/>
  <c r="W22" i="4"/>
  <c r="O23" i="4"/>
  <c r="P23" i="4"/>
  <c r="Q23" i="4"/>
  <c r="R23" i="4"/>
  <c r="S23" i="4"/>
  <c r="T23" i="4"/>
  <c r="U23" i="4"/>
  <c r="V23" i="4"/>
  <c r="W23" i="4"/>
  <c r="O24" i="4"/>
  <c r="P24" i="4"/>
  <c r="Q24" i="4"/>
  <c r="R24" i="4"/>
  <c r="S24" i="4"/>
  <c r="T24" i="4"/>
  <c r="U24" i="4"/>
  <c r="V24" i="4"/>
  <c r="W24" i="4"/>
  <c r="O25" i="4"/>
  <c r="P25" i="4"/>
  <c r="Q25" i="4"/>
  <c r="R25" i="4"/>
  <c r="S25" i="4"/>
  <c r="T25" i="4"/>
  <c r="U25" i="4"/>
  <c r="V25" i="4"/>
  <c r="W25" i="4"/>
  <c r="O26" i="4"/>
  <c r="P26" i="4"/>
  <c r="Q26" i="4"/>
  <c r="R26" i="4"/>
  <c r="S26" i="4"/>
  <c r="T26" i="4"/>
  <c r="U26" i="4"/>
  <c r="V26" i="4"/>
  <c r="W26" i="4"/>
  <c r="O27" i="4"/>
  <c r="P27" i="4"/>
  <c r="Q27" i="4"/>
  <c r="R27" i="4"/>
  <c r="S27" i="4"/>
  <c r="T27" i="4"/>
  <c r="U27" i="4"/>
  <c r="V27" i="4"/>
  <c r="W27" i="4"/>
  <c r="O28" i="4"/>
  <c r="P28" i="4"/>
  <c r="Q28" i="4"/>
  <c r="R28" i="4"/>
  <c r="S28" i="4"/>
  <c r="T28" i="4"/>
  <c r="U28" i="4"/>
  <c r="V28" i="4"/>
  <c r="W28" i="4"/>
  <c r="O29" i="4"/>
  <c r="P29" i="4"/>
  <c r="Q29" i="4"/>
  <c r="R29" i="4"/>
  <c r="S29" i="4"/>
  <c r="T29" i="4"/>
  <c r="U29" i="4"/>
  <c r="V29" i="4"/>
  <c r="W29" i="4"/>
  <c r="O30" i="4"/>
  <c r="P30" i="4"/>
  <c r="Q30" i="4"/>
  <c r="R30" i="4"/>
  <c r="S30" i="4"/>
  <c r="T30" i="4"/>
  <c r="U30" i="4"/>
  <c r="V30" i="4"/>
  <c r="W30" i="4"/>
  <c r="O31" i="4"/>
  <c r="P31" i="4"/>
  <c r="Q31" i="4"/>
  <c r="R31" i="4"/>
  <c r="S31" i="4"/>
  <c r="T31" i="4"/>
  <c r="U31" i="4"/>
  <c r="V31" i="4"/>
  <c r="W31" i="4"/>
  <c r="O32" i="4"/>
  <c r="P32" i="4"/>
  <c r="Q32" i="4"/>
  <c r="R32" i="4"/>
  <c r="S32" i="4"/>
  <c r="T32" i="4"/>
  <c r="U32" i="4"/>
  <c r="V32" i="4"/>
  <c r="W32" i="4"/>
  <c r="O33" i="4"/>
  <c r="P33" i="4"/>
  <c r="Q33" i="4"/>
  <c r="R33" i="4"/>
  <c r="S33" i="4"/>
  <c r="T33" i="4"/>
  <c r="U33" i="4"/>
  <c r="V33" i="4"/>
  <c r="W33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20" i="4"/>
  <c r="B21" i="4"/>
  <c r="C21" i="4"/>
  <c r="D21" i="4"/>
  <c r="E21" i="4"/>
  <c r="F21" i="4"/>
  <c r="G21" i="4"/>
  <c r="H21" i="4"/>
  <c r="I21" i="4"/>
  <c r="J21" i="4"/>
  <c r="K21" i="4"/>
  <c r="B22" i="4"/>
  <c r="C22" i="4"/>
  <c r="D22" i="4"/>
  <c r="E22" i="4"/>
  <c r="F22" i="4"/>
  <c r="G22" i="4"/>
  <c r="H22" i="4"/>
  <c r="I22" i="4"/>
  <c r="J22" i="4"/>
  <c r="K22" i="4"/>
  <c r="B23" i="4"/>
  <c r="C23" i="4"/>
  <c r="D23" i="4"/>
  <c r="E23" i="4"/>
  <c r="F23" i="4"/>
  <c r="G23" i="4"/>
  <c r="H23" i="4"/>
  <c r="I23" i="4"/>
  <c r="J23" i="4"/>
  <c r="K23" i="4"/>
  <c r="B24" i="4"/>
  <c r="C24" i="4"/>
  <c r="D24" i="4"/>
  <c r="E24" i="4"/>
  <c r="F24" i="4"/>
  <c r="G24" i="4"/>
  <c r="H24" i="4"/>
  <c r="I24" i="4"/>
  <c r="J24" i="4"/>
  <c r="K24" i="4"/>
  <c r="B25" i="4"/>
  <c r="C25" i="4"/>
  <c r="D25" i="4"/>
  <c r="E25" i="4"/>
  <c r="F25" i="4"/>
  <c r="G25" i="4"/>
  <c r="H25" i="4"/>
  <c r="I25" i="4"/>
  <c r="J25" i="4"/>
  <c r="K25" i="4"/>
  <c r="B26" i="4"/>
  <c r="C26" i="4"/>
  <c r="D26" i="4"/>
  <c r="E26" i="4"/>
  <c r="F26" i="4"/>
  <c r="G26" i="4"/>
  <c r="H26" i="4"/>
  <c r="I26" i="4"/>
  <c r="J26" i="4"/>
  <c r="K26" i="4"/>
  <c r="B27" i="4"/>
  <c r="C27" i="4"/>
  <c r="D27" i="4"/>
  <c r="E27" i="4"/>
  <c r="F27" i="4"/>
  <c r="G27" i="4"/>
  <c r="H27" i="4"/>
  <c r="I27" i="4"/>
  <c r="J27" i="4"/>
  <c r="K27" i="4"/>
  <c r="B28" i="4"/>
  <c r="C28" i="4"/>
  <c r="D28" i="4"/>
  <c r="E28" i="4"/>
  <c r="F28" i="4"/>
  <c r="G28" i="4"/>
  <c r="H28" i="4"/>
  <c r="I28" i="4"/>
  <c r="J28" i="4"/>
  <c r="K28" i="4"/>
  <c r="B29" i="4"/>
  <c r="C29" i="4"/>
  <c r="D29" i="4"/>
  <c r="E29" i="4"/>
  <c r="F29" i="4"/>
  <c r="G29" i="4"/>
  <c r="H29" i="4"/>
  <c r="I29" i="4"/>
  <c r="J29" i="4"/>
  <c r="K29" i="4"/>
  <c r="B30" i="4"/>
  <c r="C30" i="4"/>
  <c r="D30" i="4"/>
  <c r="E30" i="4"/>
  <c r="F30" i="4"/>
  <c r="G30" i="4"/>
  <c r="H30" i="4"/>
  <c r="I30" i="4"/>
  <c r="J30" i="4"/>
  <c r="K30" i="4"/>
  <c r="B31" i="4"/>
  <c r="C31" i="4"/>
  <c r="D31" i="4"/>
  <c r="E31" i="4"/>
  <c r="F31" i="4"/>
  <c r="G31" i="4"/>
  <c r="H31" i="4"/>
  <c r="I31" i="4"/>
  <c r="J31" i="4"/>
  <c r="K31" i="4"/>
  <c r="B32" i="4"/>
  <c r="C32" i="4"/>
  <c r="D32" i="4"/>
  <c r="E32" i="4"/>
  <c r="F32" i="4"/>
  <c r="G32" i="4"/>
  <c r="H32" i="4"/>
  <c r="I32" i="4"/>
  <c r="J32" i="4"/>
  <c r="K32" i="4"/>
  <c r="B33" i="4"/>
  <c r="C33" i="4"/>
  <c r="D33" i="4"/>
  <c r="E33" i="4"/>
  <c r="F33" i="4"/>
  <c r="G33" i="4"/>
  <c r="H33" i="4"/>
  <c r="I33" i="4"/>
  <c r="J33" i="4"/>
  <c r="K33" i="4"/>
  <c r="C20" i="4"/>
  <c r="D20" i="4"/>
  <c r="E20" i="4"/>
  <c r="F20" i="4"/>
  <c r="G20" i="4"/>
  <c r="H20" i="4"/>
  <c r="I20" i="4"/>
  <c r="J20" i="4"/>
  <c r="K20" i="4"/>
  <c r="B20" i="4"/>
  <c r="O3" i="4"/>
  <c r="P3" i="4"/>
  <c r="Q3" i="4"/>
  <c r="R3" i="4"/>
  <c r="S3" i="4"/>
  <c r="T3" i="4"/>
  <c r="U3" i="4"/>
  <c r="V3" i="4"/>
  <c r="W3" i="4"/>
  <c r="O4" i="4"/>
  <c r="P4" i="4"/>
  <c r="Q4" i="4"/>
  <c r="R4" i="4"/>
  <c r="S4" i="4"/>
  <c r="T4" i="4"/>
  <c r="U4" i="4"/>
  <c r="V4" i="4"/>
  <c r="W4" i="4"/>
  <c r="O5" i="4"/>
  <c r="P5" i="4"/>
  <c r="Q5" i="4"/>
  <c r="R5" i="4"/>
  <c r="S5" i="4"/>
  <c r="T5" i="4"/>
  <c r="U5" i="4"/>
  <c r="V5" i="4"/>
  <c r="W5" i="4"/>
  <c r="O6" i="4"/>
  <c r="P6" i="4"/>
  <c r="Q6" i="4"/>
  <c r="R6" i="4"/>
  <c r="S6" i="4"/>
  <c r="T6" i="4"/>
  <c r="U6" i="4"/>
  <c r="V6" i="4"/>
  <c r="W6" i="4"/>
  <c r="O7" i="4"/>
  <c r="P7" i="4"/>
  <c r="Q7" i="4"/>
  <c r="R7" i="4"/>
  <c r="S7" i="4"/>
  <c r="T7" i="4"/>
  <c r="U7" i="4"/>
  <c r="V7" i="4"/>
  <c r="W7" i="4"/>
  <c r="O8" i="4"/>
  <c r="P8" i="4"/>
  <c r="Q8" i="4"/>
  <c r="R8" i="4"/>
  <c r="S8" i="4"/>
  <c r="T8" i="4"/>
  <c r="U8" i="4"/>
  <c r="V8" i="4"/>
  <c r="W8" i="4"/>
  <c r="O9" i="4"/>
  <c r="P9" i="4"/>
  <c r="Q9" i="4"/>
  <c r="R9" i="4"/>
  <c r="S9" i="4"/>
  <c r="T9" i="4"/>
  <c r="U9" i="4"/>
  <c r="V9" i="4"/>
  <c r="W9" i="4"/>
  <c r="O10" i="4"/>
  <c r="P10" i="4"/>
  <c r="Q10" i="4"/>
  <c r="R10" i="4"/>
  <c r="S10" i="4"/>
  <c r="T10" i="4"/>
  <c r="U10" i="4"/>
  <c r="V10" i="4"/>
  <c r="W10" i="4"/>
  <c r="O11" i="4"/>
  <c r="P11" i="4"/>
  <c r="Q11" i="4"/>
  <c r="R11" i="4"/>
  <c r="S11" i="4"/>
  <c r="T11" i="4"/>
  <c r="U11" i="4"/>
  <c r="V11" i="4"/>
  <c r="W11" i="4"/>
  <c r="O12" i="4"/>
  <c r="P12" i="4"/>
  <c r="Q12" i="4"/>
  <c r="R12" i="4"/>
  <c r="S12" i="4"/>
  <c r="T12" i="4"/>
  <c r="U12" i="4"/>
  <c r="V12" i="4"/>
  <c r="W12" i="4"/>
  <c r="O13" i="4"/>
  <c r="P13" i="4"/>
  <c r="Q13" i="4"/>
  <c r="R13" i="4"/>
  <c r="S13" i="4"/>
  <c r="T13" i="4"/>
  <c r="U13" i="4"/>
  <c r="V13" i="4"/>
  <c r="W13" i="4"/>
  <c r="O14" i="4"/>
  <c r="P14" i="4"/>
  <c r="Q14" i="4"/>
  <c r="R14" i="4"/>
  <c r="S14" i="4"/>
  <c r="T14" i="4"/>
  <c r="U14" i="4"/>
  <c r="V14" i="4"/>
  <c r="W14" i="4"/>
  <c r="O15" i="4"/>
  <c r="P15" i="4"/>
  <c r="Q15" i="4"/>
  <c r="R15" i="4"/>
  <c r="S15" i="4"/>
  <c r="T15" i="4"/>
  <c r="U15" i="4"/>
  <c r="V15" i="4"/>
  <c r="W15" i="4"/>
  <c r="O16" i="4"/>
  <c r="P16" i="4"/>
  <c r="Q16" i="4"/>
  <c r="R16" i="4"/>
  <c r="S16" i="4"/>
  <c r="T16" i="4"/>
  <c r="U16" i="4"/>
  <c r="V16" i="4"/>
  <c r="W16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3" i="4"/>
  <c r="B4" i="4"/>
  <c r="C4" i="4"/>
  <c r="D4" i="4"/>
  <c r="E4" i="4"/>
  <c r="F4" i="4"/>
  <c r="G4" i="4"/>
  <c r="H4" i="4"/>
  <c r="I4" i="4"/>
  <c r="J4" i="4"/>
  <c r="K4" i="4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B11" i="4"/>
  <c r="C11" i="4"/>
  <c r="D11" i="4"/>
  <c r="E11" i="4"/>
  <c r="F11" i="4"/>
  <c r="G11" i="4"/>
  <c r="H11" i="4"/>
  <c r="I11" i="4"/>
  <c r="J11" i="4"/>
  <c r="K11" i="4"/>
  <c r="B12" i="4"/>
  <c r="C12" i="4"/>
  <c r="D12" i="4"/>
  <c r="E12" i="4"/>
  <c r="F12" i="4"/>
  <c r="G12" i="4"/>
  <c r="H12" i="4"/>
  <c r="I12" i="4"/>
  <c r="J12" i="4"/>
  <c r="K12" i="4"/>
  <c r="B13" i="4"/>
  <c r="C13" i="4"/>
  <c r="D13" i="4"/>
  <c r="E13" i="4"/>
  <c r="F13" i="4"/>
  <c r="G13" i="4"/>
  <c r="H13" i="4"/>
  <c r="I13" i="4"/>
  <c r="J13" i="4"/>
  <c r="K13" i="4"/>
  <c r="B14" i="4"/>
  <c r="C14" i="4"/>
  <c r="D14" i="4"/>
  <c r="E14" i="4"/>
  <c r="F14" i="4"/>
  <c r="G14" i="4"/>
  <c r="H14" i="4"/>
  <c r="I14" i="4"/>
  <c r="J14" i="4"/>
  <c r="K14" i="4"/>
  <c r="B15" i="4"/>
  <c r="C15" i="4"/>
  <c r="D15" i="4"/>
  <c r="E15" i="4"/>
  <c r="F15" i="4"/>
  <c r="G15" i="4"/>
  <c r="H15" i="4"/>
  <c r="I15" i="4"/>
  <c r="J15" i="4"/>
  <c r="K15" i="4"/>
  <c r="B16" i="4"/>
  <c r="C16" i="4"/>
  <c r="D16" i="4"/>
  <c r="E16" i="4"/>
  <c r="F16" i="4"/>
  <c r="G16" i="4"/>
  <c r="H16" i="4"/>
  <c r="I16" i="4"/>
  <c r="J16" i="4"/>
  <c r="K16" i="4"/>
  <c r="C3" i="4"/>
  <c r="D3" i="4"/>
  <c r="E3" i="4"/>
  <c r="F3" i="4"/>
  <c r="G3" i="4"/>
  <c r="H3" i="4"/>
  <c r="I3" i="4"/>
  <c r="J3" i="4"/>
  <c r="K3" i="4"/>
  <c r="B3" i="4"/>
  <c r="AA37" i="4"/>
  <c r="AB37" i="4"/>
  <c r="AD37" i="4"/>
  <c r="AE37" i="4"/>
  <c r="AA38" i="4"/>
  <c r="AD38" i="4"/>
  <c r="AA47" i="4"/>
  <c r="AA48" i="4"/>
  <c r="AB48" i="4"/>
  <c r="AA49" i="4"/>
  <c r="AB49" i="4"/>
  <c r="AA50" i="4"/>
  <c r="AB50" i="4"/>
  <c r="Z38" i="4"/>
  <c r="Z47" i="4"/>
  <c r="Z48" i="4"/>
  <c r="Z49" i="4"/>
  <c r="Z50" i="4"/>
  <c r="Z37" i="4"/>
  <c r="C37" i="4"/>
  <c r="D37" i="4"/>
  <c r="E37" i="4"/>
  <c r="F37" i="4"/>
  <c r="G37" i="4"/>
  <c r="H37" i="4"/>
  <c r="I37" i="4"/>
  <c r="C38" i="4"/>
  <c r="D38" i="4"/>
  <c r="E38" i="4"/>
  <c r="F38" i="4"/>
  <c r="G38" i="4"/>
  <c r="H38" i="4"/>
  <c r="I38" i="4"/>
  <c r="C39" i="4"/>
  <c r="D39" i="4"/>
  <c r="E39" i="4"/>
  <c r="F39" i="4"/>
  <c r="G39" i="4"/>
  <c r="H39" i="4"/>
  <c r="I39" i="4"/>
  <c r="C40" i="4"/>
  <c r="D40" i="4"/>
  <c r="E40" i="4"/>
  <c r="F40" i="4"/>
  <c r="G40" i="4"/>
  <c r="H40" i="4"/>
  <c r="I40" i="4"/>
  <c r="C41" i="4"/>
  <c r="D41" i="4"/>
  <c r="E41" i="4"/>
  <c r="F41" i="4"/>
  <c r="G41" i="4"/>
  <c r="H41" i="4"/>
  <c r="I41" i="4"/>
  <c r="C42" i="4"/>
  <c r="D42" i="4"/>
  <c r="E42" i="4"/>
  <c r="F42" i="4"/>
  <c r="G42" i="4"/>
  <c r="H42" i="4"/>
  <c r="I42" i="4"/>
  <c r="C43" i="4"/>
  <c r="D43" i="4"/>
  <c r="E43" i="4"/>
  <c r="F43" i="4"/>
  <c r="G43" i="4"/>
  <c r="H43" i="4"/>
  <c r="I43" i="4"/>
  <c r="C44" i="4"/>
  <c r="D44" i="4"/>
  <c r="E44" i="4"/>
  <c r="F44" i="4"/>
  <c r="G44" i="4"/>
  <c r="H44" i="4"/>
  <c r="I44" i="4"/>
  <c r="C45" i="4"/>
  <c r="D45" i="4"/>
  <c r="E45" i="4"/>
  <c r="F45" i="4"/>
  <c r="G45" i="4"/>
  <c r="H45" i="4"/>
  <c r="I45" i="4"/>
  <c r="C46" i="4"/>
  <c r="D46" i="4"/>
  <c r="E46" i="4"/>
  <c r="F46" i="4"/>
  <c r="G46" i="4"/>
  <c r="H46" i="4"/>
  <c r="I46" i="4"/>
  <c r="C47" i="4"/>
  <c r="D47" i="4"/>
  <c r="E47" i="4"/>
  <c r="F47" i="4"/>
  <c r="G47" i="4"/>
  <c r="H47" i="4"/>
  <c r="I47" i="4"/>
  <c r="C48" i="4"/>
  <c r="D48" i="4"/>
  <c r="E48" i="4"/>
  <c r="F48" i="4"/>
  <c r="G48" i="4"/>
  <c r="H48" i="4"/>
  <c r="I48" i="4"/>
  <c r="C49" i="4"/>
  <c r="D49" i="4"/>
  <c r="E49" i="4"/>
  <c r="F49" i="4"/>
  <c r="G49" i="4"/>
  <c r="H49" i="4"/>
  <c r="I49" i="4"/>
  <c r="C50" i="4"/>
  <c r="D50" i="4"/>
  <c r="E50" i="4"/>
  <c r="F50" i="4"/>
  <c r="G50" i="4"/>
  <c r="H50" i="4"/>
  <c r="I50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37" i="4"/>
  <c r="C54" i="4"/>
  <c r="D54" i="4"/>
  <c r="E54" i="4"/>
  <c r="F54" i="4"/>
  <c r="G54" i="4"/>
  <c r="H54" i="4"/>
  <c r="I54" i="4"/>
  <c r="C55" i="4"/>
  <c r="D55" i="4"/>
  <c r="E55" i="4"/>
  <c r="F55" i="4"/>
  <c r="G55" i="4"/>
  <c r="H55" i="4"/>
  <c r="I55" i="4"/>
  <c r="C56" i="4"/>
  <c r="D56" i="4"/>
  <c r="E56" i="4"/>
  <c r="F56" i="4"/>
  <c r="G56" i="4"/>
  <c r="H56" i="4"/>
  <c r="I56" i="4"/>
  <c r="C57" i="4"/>
  <c r="D57" i="4"/>
  <c r="E57" i="4"/>
  <c r="F57" i="4"/>
  <c r="G57" i="4"/>
  <c r="H57" i="4"/>
  <c r="I57" i="4"/>
  <c r="C58" i="4"/>
  <c r="D58" i="4"/>
  <c r="E58" i="4"/>
  <c r="F58" i="4"/>
  <c r="G58" i="4"/>
  <c r="H58" i="4"/>
  <c r="I58" i="4"/>
  <c r="C59" i="4"/>
  <c r="D59" i="4"/>
  <c r="E59" i="4"/>
  <c r="F59" i="4"/>
  <c r="G59" i="4"/>
  <c r="H59" i="4"/>
  <c r="I59" i="4"/>
  <c r="C60" i="4"/>
  <c r="D60" i="4"/>
  <c r="E60" i="4"/>
  <c r="F60" i="4"/>
  <c r="G60" i="4"/>
  <c r="H60" i="4"/>
  <c r="I60" i="4"/>
  <c r="C61" i="4"/>
  <c r="D61" i="4"/>
  <c r="E61" i="4"/>
  <c r="F61" i="4"/>
  <c r="G61" i="4"/>
  <c r="H61" i="4"/>
  <c r="I61" i="4"/>
  <c r="C62" i="4"/>
  <c r="D62" i="4"/>
  <c r="E62" i="4"/>
  <c r="F62" i="4"/>
  <c r="G62" i="4"/>
  <c r="H62" i="4"/>
  <c r="I62" i="4"/>
  <c r="C63" i="4"/>
  <c r="D63" i="4"/>
  <c r="E63" i="4"/>
  <c r="F63" i="4"/>
  <c r="G63" i="4"/>
  <c r="H63" i="4"/>
  <c r="I63" i="4"/>
  <c r="C64" i="4"/>
  <c r="D64" i="4"/>
  <c r="E64" i="4"/>
  <c r="F64" i="4"/>
  <c r="G64" i="4"/>
  <c r="H64" i="4"/>
  <c r="I64" i="4"/>
  <c r="C65" i="4"/>
  <c r="D65" i="4"/>
  <c r="E65" i="4"/>
  <c r="F65" i="4"/>
  <c r="G65" i="4"/>
  <c r="H65" i="4"/>
  <c r="I65" i="4"/>
  <c r="C66" i="4"/>
  <c r="D66" i="4"/>
  <c r="E66" i="4"/>
  <c r="F66" i="4"/>
  <c r="G66" i="4"/>
  <c r="H66" i="4"/>
  <c r="I66" i="4"/>
  <c r="C67" i="4"/>
  <c r="D67" i="4"/>
  <c r="E67" i="4"/>
  <c r="F67" i="4"/>
  <c r="G67" i="4"/>
  <c r="H67" i="4"/>
  <c r="I67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54" i="4"/>
  <c r="N2" i="9"/>
  <c r="O2" i="9"/>
  <c r="Q2" i="9"/>
  <c r="R2" i="9"/>
  <c r="N3" i="9"/>
  <c r="Q3" i="9"/>
  <c r="N12" i="9"/>
  <c r="N13" i="9"/>
  <c r="O13" i="9"/>
  <c r="N14" i="9"/>
  <c r="O14" i="9"/>
  <c r="N15" i="9"/>
  <c r="O15" i="9"/>
  <c r="M3" i="9"/>
  <c r="M12" i="9"/>
  <c r="M13" i="9"/>
  <c r="M14" i="9"/>
  <c r="M15" i="9"/>
  <c r="M2" i="9"/>
  <c r="M18" i="9"/>
  <c r="M19" i="9"/>
  <c r="M28" i="9"/>
  <c r="M29" i="9"/>
  <c r="M30" i="9"/>
  <c r="M31" i="9"/>
  <c r="M32" i="9"/>
  <c r="N18" i="9"/>
  <c r="N19" i="9"/>
  <c r="N28" i="9"/>
  <c r="N29" i="9"/>
  <c r="N30" i="9"/>
  <c r="N31" i="9"/>
  <c r="N32" i="9"/>
  <c r="O18" i="9"/>
  <c r="O29" i="9"/>
  <c r="O30" i="9"/>
  <c r="O31" i="9"/>
  <c r="O32" i="9"/>
  <c r="P32" i="9"/>
  <c r="Q18" i="9"/>
  <c r="Q19" i="9"/>
  <c r="Q32" i="9"/>
  <c r="R18" i="9"/>
  <c r="R32" i="9"/>
  <c r="S32" i="9"/>
  <c r="T32" i="9"/>
  <c r="M16" i="9"/>
  <c r="N16" i="9"/>
  <c r="O16" i="9"/>
  <c r="P16" i="9"/>
  <c r="Q16" i="9"/>
  <c r="R16" i="9"/>
  <c r="S16" i="9"/>
  <c r="T16" i="9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2" i="8"/>
  <c r="D16" i="8"/>
  <c r="E16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2" i="8"/>
  <c r="K5" i="8"/>
  <c r="K6" i="8"/>
  <c r="K7" i="8"/>
  <c r="K8" i="8"/>
  <c r="K11" i="8"/>
  <c r="K12" i="8"/>
  <c r="BB49" i="2"/>
  <c r="I24" i="3"/>
  <c r="I25" i="3"/>
  <c r="I28" i="3"/>
  <c r="W18" i="3"/>
  <c r="W21" i="3"/>
  <c r="H24" i="3"/>
  <c r="H25" i="3"/>
  <c r="H28" i="3"/>
  <c r="V18" i="3"/>
  <c r="V21" i="3"/>
  <c r="G24" i="3"/>
  <c r="G25" i="3"/>
  <c r="G28" i="3"/>
  <c r="U18" i="3"/>
  <c r="U21" i="3"/>
  <c r="F24" i="3"/>
  <c r="F25" i="3"/>
  <c r="F28" i="3"/>
  <c r="T18" i="3"/>
  <c r="T21" i="3"/>
  <c r="E24" i="3"/>
  <c r="E25" i="3"/>
  <c r="E28" i="3"/>
  <c r="S18" i="3"/>
  <c r="S21" i="3"/>
  <c r="D24" i="3"/>
  <c r="D25" i="3"/>
  <c r="D28" i="3"/>
  <c r="R18" i="3"/>
  <c r="R21" i="3"/>
  <c r="C24" i="3"/>
  <c r="C25" i="3"/>
  <c r="C28" i="3"/>
  <c r="Q18" i="3"/>
  <c r="Q21" i="3"/>
  <c r="B24" i="3"/>
  <c r="B25" i="3"/>
  <c r="B28" i="3"/>
  <c r="P18" i="3"/>
  <c r="P21" i="3"/>
  <c r="I27" i="3"/>
  <c r="W17" i="3"/>
  <c r="W20" i="3"/>
  <c r="H27" i="3"/>
  <c r="V17" i="3"/>
  <c r="V20" i="3"/>
  <c r="G27" i="3"/>
  <c r="U17" i="3"/>
  <c r="U20" i="3"/>
  <c r="F27" i="3"/>
  <c r="T17" i="3"/>
  <c r="T20" i="3"/>
  <c r="E27" i="3"/>
  <c r="S17" i="3"/>
  <c r="S20" i="3"/>
  <c r="D27" i="3"/>
  <c r="R17" i="3"/>
  <c r="R20" i="3"/>
  <c r="C27" i="3"/>
  <c r="Q17" i="3"/>
  <c r="Q20" i="3"/>
  <c r="B27" i="3"/>
  <c r="P17" i="3"/>
  <c r="P20" i="3"/>
  <c r="C26" i="3"/>
  <c r="Q16" i="3"/>
  <c r="Q19" i="3"/>
  <c r="D26" i="3"/>
  <c r="R16" i="3"/>
  <c r="R19" i="3"/>
  <c r="E26" i="3"/>
  <c r="S16" i="3"/>
  <c r="S19" i="3"/>
  <c r="F26" i="3"/>
  <c r="T16" i="3"/>
  <c r="T19" i="3"/>
  <c r="G26" i="3"/>
  <c r="U16" i="3"/>
  <c r="U19" i="3"/>
  <c r="H26" i="3"/>
  <c r="V16" i="3"/>
  <c r="V19" i="3"/>
  <c r="I26" i="3"/>
  <c r="W16" i="3"/>
  <c r="W19" i="3"/>
  <c r="B26" i="3"/>
  <c r="P16" i="3"/>
  <c r="P19" i="3"/>
  <c r="I68" i="2"/>
  <c r="H68" i="2"/>
  <c r="G68" i="2"/>
  <c r="F68" i="2"/>
  <c r="E68" i="2"/>
  <c r="D68" i="2"/>
  <c r="C68" i="2"/>
  <c r="B68" i="2"/>
  <c r="I51" i="2"/>
  <c r="H51" i="2"/>
  <c r="G51" i="2"/>
  <c r="F51" i="2"/>
  <c r="E51" i="2"/>
  <c r="D51" i="2"/>
  <c r="C51" i="2"/>
  <c r="B51" i="2"/>
  <c r="I68" i="4"/>
  <c r="H68" i="4"/>
  <c r="G68" i="4"/>
  <c r="F68" i="4"/>
  <c r="E68" i="4"/>
  <c r="D68" i="4"/>
  <c r="C68" i="4"/>
  <c r="B68" i="4"/>
  <c r="I51" i="4"/>
  <c r="H51" i="4"/>
  <c r="G51" i="4"/>
  <c r="F51" i="4"/>
  <c r="E51" i="4"/>
  <c r="D51" i="4"/>
  <c r="C51" i="4"/>
  <c r="B51" i="4"/>
  <c r="L34" i="2"/>
  <c r="K34" i="2"/>
  <c r="J34" i="2"/>
  <c r="I34" i="2"/>
  <c r="H34" i="2"/>
  <c r="G34" i="2"/>
  <c r="F34" i="2"/>
  <c r="E34" i="2"/>
  <c r="D34" i="2"/>
  <c r="C34" i="2"/>
  <c r="B34" i="2"/>
  <c r="L17" i="2"/>
  <c r="K17" i="2"/>
  <c r="J17" i="2"/>
  <c r="I17" i="2"/>
  <c r="H17" i="2"/>
  <c r="G17" i="2"/>
  <c r="F17" i="2"/>
  <c r="E17" i="2"/>
  <c r="D17" i="2"/>
  <c r="C17" i="2"/>
  <c r="B17" i="2"/>
  <c r="C21" i="2"/>
  <c r="D21" i="2"/>
  <c r="E21" i="2"/>
  <c r="F21" i="2"/>
  <c r="G21" i="2"/>
  <c r="H21" i="2"/>
  <c r="I21" i="2"/>
  <c r="J21" i="2"/>
  <c r="K21" i="2"/>
  <c r="L21" i="2"/>
  <c r="C22" i="2"/>
  <c r="D22" i="2"/>
  <c r="E22" i="2"/>
  <c r="F22" i="2"/>
  <c r="G22" i="2"/>
  <c r="H22" i="2"/>
  <c r="I22" i="2"/>
  <c r="J22" i="2"/>
  <c r="K22" i="2"/>
  <c r="L22" i="2"/>
  <c r="C23" i="2"/>
  <c r="D23" i="2"/>
  <c r="E23" i="2"/>
  <c r="F23" i="2"/>
  <c r="G23" i="2"/>
  <c r="H23" i="2"/>
  <c r="I23" i="2"/>
  <c r="J23" i="2"/>
  <c r="K23" i="2"/>
  <c r="L23" i="2"/>
  <c r="C24" i="2"/>
  <c r="D24" i="2"/>
  <c r="E24" i="2"/>
  <c r="F24" i="2"/>
  <c r="G24" i="2"/>
  <c r="H24" i="2"/>
  <c r="I24" i="2"/>
  <c r="J24" i="2"/>
  <c r="K24" i="2"/>
  <c r="L24" i="2"/>
  <c r="C25" i="2"/>
  <c r="D25" i="2"/>
  <c r="E25" i="2"/>
  <c r="F25" i="2"/>
  <c r="G25" i="2"/>
  <c r="H25" i="2"/>
  <c r="I25" i="2"/>
  <c r="J25" i="2"/>
  <c r="K25" i="2"/>
  <c r="L25" i="2"/>
  <c r="C26" i="2"/>
  <c r="D26" i="2"/>
  <c r="E26" i="2"/>
  <c r="F26" i="2"/>
  <c r="G26" i="2"/>
  <c r="H26" i="2"/>
  <c r="I26" i="2"/>
  <c r="J26" i="2"/>
  <c r="K26" i="2"/>
  <c r="L26" i="2"/>
  <c r="C27" i="2"/>
  <c r="D27" i="2"/>
  <c r="E27" i="2"/>
  <c r="F27" i="2"/>
  <c r="G27" i="2"/>
  <c r="H27" i="2"/>
  <c r="I27" i="2"/>
  <c r="J27" i="2"/>
  <c r="K27" i="2"/>
  <c r="L27" i="2"/>
  <c r="C28" i="2"/>
  <c r="D28" i="2"/>
  <c r="E28" i="2"/>
  <c r="F28" i="2"/>
  <c r="G28" i="2"/>
  <c r="H28" i="2"/>
  <c r="I28" i="2"/>
  <c r="J28" i="2"/>
  <c r="K28" i="2"/>
  <c r="L28" i="2"/>
  <c r="C29" i="2"/>
  <c r="D29" i="2"/>
  <c r="E29" i="2"/>
  <c r="F29" i="2"/>
  <c r="G29" i="2"/>
  <c r="H29" i="2"/>
  <c r="I29" i="2"/>
  <c r="J29" i="2"/>
  <c r="K29" i="2"/>
  <c r="L29" i="2"/>
  <c r="C30" i="2"/>
  <c r="D30" i="2"/>
  <c r="E30" i="2"/>
  <c r="F30" i="2"/>
  <c r="G30" i="2"/>
  <c r="H30" i="2"/>
  <c r="I30" i="2"/>
  <c r="J30" i="2"/>
  <c r="K30" i="2"/>
  <c r="L30" i="2"/>
  <c r="C31" i="2"/>
  <c r="D31" i="2"/>
  <c r="E31" i="2"/>
  <c r="F31" i="2"/>
  <c r="G31" i="2"/>
  <c r="H31" i="2"/>
  <c r="I31" i="2"/>
  <c r="J31" i="2"/>
  <c r="K31" i="2"/>
  <c r="L31" i="2"/>
  <c r="C32" i="2"/>
  <c r="D32" i="2"/>
  <c r="E32" i="2"/>
  <c r="F32" i="2"/>
  <c r="G32" i="2"/>
  <c r="H32" i="2"/>
  <c r="I32" i="2"/>
  <c r="J32" i="2"/>
  <c r="K32" i="2"/>
  <c r="L32" i="2"/>
  <c r="C33" i="2"/>
  <c r="D33" i="2"/>
  <c r="E33" i="2"/>
  <c r="F33" i="2"/>
  <c r="G33" i="2"/>
  <c r="H33" i="2"/>
  <c r="I33" i="2"/>
  <c r="J33" i="2"/>
  <c r="K33" i="2"/>
  <c r="L33" i="2"/>
  <c r="B22" i="2"/>
  <c r="B23" i="2"/>
  <c r="B24" i="2"/>
  <c r="B25" i="2"/>
  <c r="B26" i="2"/>
  <c r="B27" i="2"/>
  <c r="B28" i="2"/>
  <c r="B29" i="2"/>
  <c r="B30" i="2"/>
  <c r="B31" i="2"/>
  <c r="B32" i="2"/>
  <c r="B33" i="2"/>
  <c r="B21" i="2"/>
  <c r="C4" i="2"/>
  <c r="D4" i="2"/>
  <c r="E4" i="2"/>
  <c r="F4" i="2"/>
  <c r="G4" i="2"/>
  <c r="H4" i="2"/>
  <c r="I4" i="2"/>
  <c r="J4" i="2"/>
  <c r="K4" i="2"/>
  <c r="L4" i="2"/>
  <c r="C5" i="2"/>
  <c r="D5" i="2"/>
  <c r="E5" i="2"/>
  <c r="F5" i="2"/>
  <c r="G5" i="2"/>
  <c r="H5" i="2"/>
  <c r="I5" i="2"/>
  <c r="J5" i="2"/>
  <c r="K5" i="2"/>
  <c r="L5" i="2"/>
  <c r="C6" i="2"/>
  <c r="D6" i="2"/>
  <c r="E6" i="2"/>
  <c r="F6" i="2"/>
  <c r="G6" i="2"/>
  <c r="H6" i="2"/>
  <c r="I6" i="2"/>
  <c r="J6" i="2"/>
  <c r="K6" i="2"/>
  <c r="L6" i="2"/>
  <c r="C7" i="2"/>
  <c r="D7" i="2"/>
  <c r="E7" i="2"/>
  <c r="F7" i="2"/>
  <c r="G7" i="2"/>
  <c r="H7" i="2"/>
  <c r="I7" i="2"/>
  <c r="J7" i="2"/>
  <c r="K7" i="2"/>
  <c r="L7" i="2"/>
  <c r="C8" i="2"/>
  <c r="D8" i="2"/>
  <c r="E8" i="2"/>
  <c r="F8" i="2"/>
  <c r="G8" i="2"/>
  <c r="H8" i="2"/>
  <c r="I8" i="2"/>
  <c r="J8" i="2"/>
  <c r="K8" i="2"/>
  <c r="L8" i="2"/>
  <c r="C9" i="2"/>
  <c r="D9" i="2"/>
  <c r="E9" i="2"/>
  <c r="F9" i="2"/>
  <c r="G9" i="2"/>
  <c r="H9" i="2"/>
  <c r="I9" i="2"/>
  <c r="J9" i="2"/>
  <c r="K9" i="2"/>
  <c r="L9" i="2"/>
  <c r="C10" i="2"/>
  <c r="D10" i="2"/>
  <c r="E10" i="2"/>
  <c r="F10" i="2"/>
  <c r="G10" i="2"/>
  <c r="H10" i="2"/>
  <c r="I10" i="2"/>
  <c r="J10" i="2"/>
  <c r="K10" i="2"/>
  <c r="L10" i="2"/>
  <c r="C11" i="2"/>
  <c r="D11" i="2"/>
  <c r="E11" i="2"/>
  <c r="F11" i="2"/>
  <c r="G11" i="2"/>
  <c r="H11" i="2"/>
  <c r="I11" i="2"/>
  <c r="J11" i="2"/>
  <c r="K11" i="2"/>
  <c r="L11" i="2"/>
  <c r="C12" i="2"/>
  <c r="D12" i="2"/>
  <c r="E12" i="2"/>
  <c r="F12" i="2"/>
  <c r="G12" i="2"/>
  <c r="H12" i="2"/>
  <c r="I12" i="2"/>
  <c r="J12" i="2"/>
  <c r="K12" i="2"/>
  <c r="L12" i="2"/>
  <c r="C13" i="2"/>
  <c r="D13" i="2"/>
  <c r="E13" i="2"/>
  <c r="F13" i="2"/>
  <c r="G13" i="2"/>
  <c r="H13" i="2"/>
  <c r="I13" i="2"/>
  <c r="J13" i="2"/>
  <c r="K13" i="2"/>
  <c r="L13" i="2"/>
  <c r="C14" i="2"/>
  <c r="D14" i="2"/>
  <c r="E14" i="2"/>
  <c r="F14" i="2"/>
  <c r="G14" i="2"/>
  <c r="H14" i="2"/>
  <c r="I14" i="2"/>
  <c r="J14" i="2"/>
  <c r="K14" i="2"/>
  <c r="L14" i="2"/>
  <c r="C15" i="2"/>
  <c r="D15" i="2"/>
  <c r="E15" i="2"/>
  <c r="F15" i="2"/>
  <c r="G15" i="2"/>
  <c r="H15" i="2"/>
  <c r="I15" i="2"/>
  <c r="J15" i="2"/>
  <c r="K15" i="2"/>
  <c r="L15" i="2"/>
  <c r="C16" i="2"/>
  <c r="D16" i="2"/>
  <c r="E16" i="2"/>
  <c r="F16" i="2"/>
  <c r="G16" i="2"/>
  <c r="H16" i="2"/>
  <c r="I16" i="2"/>
  <c r="J16" i="2"/>
  <c r="K16" i="2"/>
  <c r="L16" i="2"/>
  <c r="B5" i="2"/>
  <c r="B6" i="2"/>
  <c r="B7" i="2"/>
  <c r="B8" i="2"/>
  <c r="B9" i="2"/>
  <c r="B10" i="2"/>
  <c r="B11" i="2"/>
  <c r="B12" i="2"/>
  <c r="B13" i="2"/>
  <c r="B14" i="2"/>
  <c r="B15" i="2"/>
  <c r="B16" i="2"/>
  <c r="B4" i="2"/>
  <c r="N8" i="8"/>
  <c r="N7" i="8"/>
  <c r="N6" i="8"/>
  <c r="M8" i="8"/>
  <c r="M7" i="8"/>
  <c r="M6" i="8"/>
  <c r="L8" i="8"/>
  <c r="L7" i="8"/>
  <c r="L6" i="8"/>
  <c r="N5" i="8"/>
  <c r="M5" i="8"/>
  <c r="M12" i="8"/>
  <c r="N12" i="8"/>
  <c r="M13" i="8"/>
  <c r="N13" i="8"/>
  <c r="M14" i="8"/>
  <c r="N14" i="8"/>
  <c r="M15" i="8"/>
  <c r="N15" i="8"/>
  <c r="M16" i="8"/>
  <c r="N16" i="8"/>
  <c r="M17" i="8"/>
  <c r="N17" i="8"/>
  <c r="M18" i="8"/>
  <c r="N18" i="8"/>
  <c r="M19" i="8"/>
  <c r="N19" i="8"/>
  <c r="M20" i="8"/>
  <c r="N20" i="8"/>
  <c r="M21" i="8"/>
  <c r="N21" i="8"/>
  <c r="M22" i="8"/>
  <c r="N22" i="8"/>
  <c r="M23" i="8"/>
  <c r="N23" i="8"/>
  <c r="N11" i="8"/>
  <c r="M11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L11" i="8"/>
  <c r="L5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L1" i="3"/>
  <c r="K1" i="3"/>
  <c r="I1" i="3"/>
  <c r="H1" i="3"/>
  <c r="G1" i="3"/>
  <c r="F1" i="3"/>
  <c r="E1" i="3"/>
  <c r="D1" i="3"/>
  <c r="C1" i="3"/>
  <c r="B1" i="3"/>
  <c r="P4" i="2" a="1"/>
  <c r="P4" i="2"/>
  <c r="N16" i="2" a="1"/>
  <c r="N16" i="2"/>
  <c r="Z16" i="2" a="1"/>
  <c r="Z16" i="2"/>
  <c r="V21" i="2" a="1"/>
  <c r="V21" i="2"/>
  <c r="Q25" i="2" a="1"/>
  <c r="Q25" i="2"/>
  <c r="T7" i="2" a="1"/>
  <c r="T7" i="2"/>
  <c r="AF7" i="2" a="1"/>
  <c r="AF7" i="2"/>
  <c r="S4" i="2" a="1"/>
  <c r="S4" i="2"/>
  <c r="AE4" i="2" a="1"/>
  <c r="AE4" i="2"/>
  <c r="T4" i="2" a="1"/>
  <c r="T4" i="2"/>
  <c r="AF4" i="2" a="1"/>
  <c r="AF4" i="2"/>
  <c r="X10" i="2" a="1"/>
  <c r="X10" i="2"/>
  <c r="Q24" i="2" a="1"/>
  <c r="Q24" i="2"/>
  <c r="Q4" i="2" a="1"/>
  <c r="Q4" i="2"/>
  <c r="AC4" i="2" a="1"/>
  <c r="AC4" i="2"/>
  <c r="U31" i="2" a="1"/>
  <c r="U31" i="2"/>
  <c r="N5" i="2" a="1"/>
  <c r="N5" i="2"/>
  <c r="P8" i="2" a="1"/>
  <c r="P8" i="2"/>
  <c r="AB8" i="2" a="1"/>
  <c r="AB8" i="2"/>
  <c r="S14" i="2" a="1"/>
  <c r="S14" i="2"/>
  <c r="R26" i="2" a="1"/>
  <c r="R26" i="2"/>
  <c r="AD26" i="2" a="1"/>
  <c r="AD26" i="2"/>
  <c r="U4" i="2" a="1"/>
  <c r="U4" i="2"/>
  <c r="AG4" i="2" a="1"/>
  <c r="AG4" i="2"/>
  <c r="S22" i="2" a="1"/>
  <c r="S22" i="2"/>
  <c r="AE22" i="2" a="1"/>
  <c r="AE22" i="2"/>
  <c r="Q14" i="2" a="1"/>
  <c r="Q14" i="2"/>
  <c r="AC14" i="2" a="1"/>
  <c r="AC14" i="2"/>
  <c r="W28" i="2" a="1"/>
  <c r="W28" i="2"/>
  <c r="AI28" i="2" a="1"/>
  <c r="AI28" i="2"/>
  <c r="W32" i="2" a="1"/>
  <c r="W32" i="2"/>
  <c r="AI32" i="2" a="1"/>
  <c r="AI32" i="2"/>
  <c r="V5" i="2" a="1"/>
  <c r="V5" i="2"/>
  <c r="AH5" i="2" a="1"/>
  <c r="AH5" i="2"/>
  <c r="P11" i="2" a="1"/>
  <c r="P11" i="2"/>
  <c r="AB11" i="2" a="1"/>
  <c r="AB11" i="2"/>
  <c r="X11" i="2" a="1"/>
  <c r="X11" i="2"/>
  <c r="AJ11" i="2" a="1"/>
  <c r="AJ11" i="2"/>
  <c r="O13" i="2" a="1"/>
  <c r="O13" i="2"/>
  <c r="AA13" i="2" a="1"/>
  <c r="AA13" i="2"/>
  <c r="P15" i="2" a="1"/>
  <c r="P15" i="2"/>
  <c r="AB15" i="2" a="1"/>
  <c r="AB15" i="2"/>
  <c r="P27" i="2" a="1"/>
  <c r="P27" i="2"/>
  <c r="AB27" i="2" a="1"/>
  <c r="AB27" i="2"/>
  <c r="X27" i="2" a="1"/>
  <c r="X27" i="2"/>
  <c r="AJ27" i="2" a="1"/>
  <c r="AJ27" i="2"/>
  <c r="T29" i="2" a="1"/>
  <c r="T29" i="2"/>
  <c r="AF29" i="2" a="1"/>
  <c r="AF29" i="2"/>
  <c r="V31" i="2" a="1"/>
  <c r="V31" i="2"/>
  <c r="AH31" i="2" a="1"/>
  <c r="AH31" i="2"/>
  <c r="V33" i="2" a="1"/>
  <c r="V33" i="2"/>
  <c r="AH33" i="2" a="1"/>
  <c r="AH33" i="2"/>
  <c r="T8" i="2" a="1"/>
  <c r="T8" i="2"/>
  <c r="AF8" i="2" a="1"/>
  <c r="AF8" i="2"/>
  <c r="O10" i="2" a="1"/>
  <c r="O10" i="2"/>
  <c r="AA10" i="2" a="1"/>
  <c r="AA10" i="2"/>
  <c r="Q12" i="2" a="1"/>
  <c r="Q12" i="2"/>
  <c r="AC12" i="2" a="1"/>
  <c r="AC12" i="2"/>
  <c r="T14" i="2" a="1"/>
  <c r="T14" i="2"/>
  <c r="AF14" i="2" a="1"/>
  <c r="AF14" i="2"/>
  <c r="S15" i="2" a="1"/>
  <c r="S15" i="2"/>
  <c r="AE15" i="2" a="1"/>
  <c r="AE15" i="2"/>
  <c r="T22" i="2" a="1"/>
  <c r="T22" i="2"/>
  <c r="AF22" i="2" a="1"/>
  <c r="AF22" i="2"/>
  <c r="S24" i="2" a="1"/>
  <c r="S24" i="2"/>
  <c r="AE24" i="2" a="1"/>
  <c r="AE24" i="2"/>
  <c r="Q26" i="2" a="1"/>
  <c r="Q26" i="2"/>
  <c r="AC26" i="2" a="1"/>
  <c r="AC26" i="2"/>
  <c r="Q28" i="2" a="1"/>
  <c r="Q28" i="2"/>
  <c r="AC28" i="2" a="1"/>
  <c r="AC28" i="2"/>
  <c r="U29" i="2" a="1"/>
  <c r="U29" i="2"/>
  <c r="AG29" i="2" a="1"/>
  <c r="AG29" i="2"/>
  <c r="W33" i="2" a="1"/>
  <c r="W33" i="2"/>
  <c r="AI33" i="2" a="1"/>
  <c r="AI33" i="2"/>
  <c r="W7" i="2" a="1"/>
  <c r="W7" i="2"/>
  <c r="AI7" i="2" a="1"/>
  <c r="AI7" i="2"/>
  <c r="Q10" i="2" a="1"/>
  <c r="Q10" i="2"/>
  <c r="AC10" i="2" a="1"/>
  <c r="AC10" i="2"/>
  <c r="S13" i="2" a="1"/>
  <c r="S13" i="2"/>
  <c r="AE13" i="2" a="1"/>
  <c r="AE13" i="2"/>
  <c r="V15" i="2" a="1"/>
  <c r="V15" i="2"/>
  <c r="AH15" i="2" a="1"/>
  <c r="AH15" i="2"/>
  <c r="X21" i="2" a="1"/>
  <c r="X21" i="2"/>
  <c r="AJ21" i="2" a="1"/>
  <c r="AJ21" i="2"/>
  <c r="U22" i="2" a="1"/>
  <c r="U22" i="2"/>
  <c r="AG22" i="2" a="1"/>
  <c r="AG22" i="2"/>
  <c r="T23" i="2" a="1"/>
  <c r="T23" i="2"/>
  <c r="AF23" i="2" a="1"/>
  <c r="AF23" i="2"/>
  <c r="U23" i="2" a="1"/>
  <c r="U23" i="2"/>
  <c r="AG23" i="2" a="1"/>
  <c r="AG23" i="2"/>
  <c r="T24" i="2" a="1"/>
  <c r="T24" i="2"/>
  <c r="AF24" i="2" a="1"/>
  <c r="AF24" i="2"/>
  <c r="S25" i="2" a="1"/>
  <c r="S25" i="2"/>
  <c r="AE25" i="2" a="1"/>
  <c r="AE25" i="2"/>
  <c r="T25" i="2" a="1"/>
  <c r="T25" i="2"/>
  <c r="AF25" i="2" a="1"/>
  <c r="AF25" i="2"/>
  <c r="T26" i="2" a="1"/>
  <c r="T26" i="2"/>
  <c r="AF26" i="2" a="1"/>
  <c r="AF26" i="2"/>
  <c r="S26" i="2" a="1"/>
  <c r="S26" i="2"/>
  <c r="AE26" i="2" a="1"/>
  <c r="AE26" i="2"/>
  <c r="R27" i="2" a="1"/>
  <c r="R27" i="2"/>
  <c r="AD27" i="2" a="1"/>
  <c r="AD27" i="2"/>
  <c r="O27" i="2" a="1"/>
  <c r="O27" i="2"/>
  <c r="AA27" i="2" a="1"/>
  <c r="AA27" i="2"/>
  <c r="O28" i="2" a="1"/>
  <c r="O28" i="2"/>
  <c r="AA28" i="2" a="1"/>
  <c r="AA28" i="2"/>
  <c r="V29" i="2" a="1"/>
  <c r="V29" i="2"/>
  <c r="AH29" i="2" a="1"/>
  <c r="AH29" i="2"/>
  <c r="O31" i="2" a="1"/>
  <c r="O31" i="2"/>
  <c r="AA31" i="2" a="1"/>
  <c r="AA31" i="2"/>
  <c r="W31" i="2" a="1"/>
  <c r="W31" i="2"/>
  <c r="AI31" i="2" a="1"/>
  <c r="AI31" i="2"/>
  <c r="O33" i="2" a="1"/>
  <c r="O33" i="2"/>
  <c r="AA33" i="2" a="1"/>
  <c r="AA33" i="2"/>
  <c r="X4" i="2" a="1"/>
  <c r="X4" i="2"/>
  <c r="AJ4" i="2" a="1"/>
  <c r="AJ4" i="2"/>
  <c r="W6" i="2" a="1"/>
  <c r="W6" i="2"/>
  <c r="AI6" i="2" a="1"/>
  <c r="AI6" i="2"/>
  <c r="W8" i="2" a="1"/>
  <c r="W8" i="2"/>
  <c r="AI8" i="2" a="1"/>
  <c r="AI8" i="2"/>
  <c r="T9" i="2" a="1"/>
  <c r="T9" i="2"/>
  <c r="AF9" i="2" a="1"/>
  <c r="AF9" i="2"/>
  <c r="U9" i="2" a="1"/>
  <c r="U9" i="2"/>
  <c r="AG9" i="2" a="1"/>
  <c r="AG9" i="2"/>
  <c r="S10" i="2" a="1"/>
  <c r="S10" i="2"/>
  <c r="AE10" i="2" a="1"/>
  <c r="AE10" i="2"/>
  <c r="R10" i="2" a="1"/>
  <c r="R10" i="2"/>
  <c r="AD10" i="2" a="1"/>
  <c r="AD10" i="2"/>
  <c r="S11" i="2" a="1"/>
  <c r="S11" i="2"/>
  <c r="AE11" i="2" a="1"/>
  <c r="AE11" i="2"/>
  <c r="U11" i="2" a="1"/>
  <c r="U11" i="2"/>
  <c r="AG11" i="2" a="1"/>
  <c r="AG11" i="2"/>
  <c r="V12" i="2" a="1"/>
  <c r="V12" i="2"/>
  <c r="AH12" i="2" a="1"/>
  <c r="AH12" i="2"/>
  <c r="T13" i="2" a="1"/>
  <c r="T13" i="2"/>
  <c r="AF13" i="2" a="1"/>
  <c r="AF13" i="2"/>
  <c r="W15" i="2" a="1"/>
  <c r="W15" i="2"/>
  <c r="AI15" i="2" a="1"/>
  <c r="AI15" i="2"/>
  <c r="T16" i="2" a="1"/>
  <c r="T16" i="2"/>
  <c r="AF16" i="2" a="1"/>
  <c r="AF16" i="2"/>
  <c r="R16" i="2" a="1"/>
  <c r="R16" i="2"/>
  <c r="AD16" i="2" a="1"/>
  <c r="AD16" i="2"/>
  <c r="Q21" i="2" a="1"/>
  <c r="Q21" i="2"/>
  <c r="AC21" i="2" a="1"/>
  <c r="AC21" i="2"/>
  <c r="N21" i="2" a="1"/>
  <c r="N21" i="2"/>
  <c r="N22" i="2" a="1"/>
  <c r="N22" i="2"/>
  <c r="V22" i="2" a="1"/>
  <c r="V22" i="2"/>
  <c r="AH22" i="2" a="1"/>
  <c r="AH22" i="2"/>
  <c r="X22" i="2" a="1"/>
  <c r="X22" i="2"/>
  <c r="AJ22" i="2" a="1"/>
  <c r="AJ22" i="2"/>
  <c r="V23" i="2" a="1"/>
  <c r="V23" i="2"/>
  <c r="AH23" i="2" a="1"/>
  <c r="AH23" i="2"/>
  <c r="U24" i="2" a="1"/>
  <c r="U24" i="2"/>
  <c r="AG24" i="2" a="1"/>
  <c r="AG24" i="2"/>
  <c r="U25" i="2" a="1"/>
  <c r="U25" i="2"/>
  <c r="AG25" i="2" a="1"/>
  <c r="AG25" i="2"/>
  <c r="U26" i="2" a="1"/>
  <c r="U26" i="2"/>
  <c r="AG26" i="2" a="1"/>
  <c r="AG26" i="2"/>
  <c r="S27" i="2" a="1"/>
  <c r="S27" i="2"/>
  <c r="AE27" i="2" a="1"/>
  <c r="AE27" i="2"/>
  <c r="P28" i="2" a="1"/>
  <c r="P28" i="2"/>
  <c r="AB28" i="2" a="1"/>
  <c r="AB28" i="2"/>
  <c r="W29" i="2" a="1"/>
  <c r="W29" i="2"/>
  <c r="AI29" i="2" a="1"/>
  <c r="AI29" i="2"/>
  <c r="X33" i="2" a="1"/>
  <c r="X33" i="2"/>
  <c r="AJ33" i="2" a="1"/>
  <c r="AJ33" i="2"/>
  <c r="V6" i="2" a="1"/>
  <c r="V6" i="2"/>
  <c r="AH6" i="2" a="1"/>
  <c r="AH6" i="2"/>
  <c r="S8" i="2" a="1"/>
  <c r="S8" i="2"/>
  <c r="AE8" i="2" a="1"/>
  <c r="AE8" i="2"/>
  <c r="Q11" i="2" a="1"/>
  <c r="Q11" i="2"/>
  <c r="R13" i="2" a="1"/>
  <c r="R13" i="2"/>
  <c r="AD13" i="2" a="1"/>
  <c r="AD13" i="2"/>
  <c r="U14" i="2" a="1"/>
  <c r="U14" i="2"/>
  <c r="AG14" i="2" a="1"/>
  <c r="AG14" i="2"/>
  <c r="O16" i="2" a="1"/>
  <c r="O16" i="2"/>
  <c r="AA16" i="2" a="1"/>
  <c r="AA16" i="2"/>
  <c r="S23" i="2" a="1"/>
  <c r="S23" i="2"/>
  <c r="AE23" i="2" a="1"/>
  <c r="AE23" i="2"/>
  <c r="R24" i="2" a="1"/>
  <c r="R24" i="2"/>
  <c r="AD24" i="2" a="1"/>
  <c r="AD24" i="2"/>
  <c r="Q27" i="2" a="1"/>
  <c r="Q27" i="2"/>
  <c r="AC27" i="2" a="1"/>
  <c r="AC27" i="2"/>
  <c r="N28" i="2" a="1"/>
  <c r="N28" i="2"/>
  <c r="Z28" i="2" a="1"/>
  <c r="Z28" i="2"/>
  <c r="X31" i="2" a="1"/>
  <c r="X31" i="2"/>
  <c r="AJ31" i="2" a="1"/>
  <c r="AJ31" i="2"/>
  <c r="V8" i="2" a="1"/>
  <c r="V8" i="2"/>
  <c r="AH8" i="2" a="1"/>
  <c r="AH8" i="2"/>
  <c r="S12" i="2" a="1"/>
  <c r="S12" i="2"/>
  <c r="AE12" i="2" a="1"/>
  <c r="AE12" i="2"/>
  <c r="V14" i="2" a="1"/>
  <c r="V14" i="2"/>
  <c r="AH14" i="2" a="1"/>
  <c r="AH14" i="2"/>
  <c r="S16" i="2" a="1"/>
  <c r="S16" i="2"/>
  <c r="AE16" i="2" a="1"/>
  <c r="AE16" i="2"/>
  <c r="P6" i="2" a="1"/>
  <c r="P6" i="2"/>
  <c r="AB6" i="2" a="1"/>
  <c r="AB6" i="2"/>
  <c r="X8" i="2" a="1"/>
  <c r="X8" i="2"/>
  <c r="AJ8" i="2" a="1"/>
  <c r="AJ8" i="2"/>
  <c r="U10" i="2" a="1"/>
  <c r="U10" i="2"/>
  <c r="AG10" i="2" a="1"/>
  <c r="AG10" i="2"/>
  <c r="U12" i="2" a="1"/>
  <c r="U12" i="2"/>
  <c r="AG12" i="2" a="1"/>
  <c r="AG12" i="2"/>
  <c r="X15" i="2" a="1"/>
  <c r="X15" i="2"/>
  <c r="AJ15" i="2" a="1"/>
  <c r="AJ15" i="2"/>
  <c r="O21" i="2" a="1"/>
  <c r="O21" i="2"/>
  <c r="AA21" i="2" a="1"/>
  <c r="AA21" i="2"/>
  <c r="N24" i="2" a="1"/>
  <c r="N24" i="2"/>
  <c r="V26" i="2" a="1"/>
  <c r="V26" i="2"/>
  <c r="AH26" i="2" a="1"/>
  <c r="AH26" i="2"/>
  <c r="R28" i="2" a="1"/>
  <c r="R28" i="2"/>
  <c r="AD28" i="2" a="1"/>
  <c r="AD28" i="2"/>
  <c r="Q31" i="2" a="1"/>
  <c r="Q31" i="2"/>
  <c r="AC31" i="2" a="1"/>
  <c r="AC31" i="2"/>
  <c r="N33" i="2" a="1"/>
  <c r="N33" i="2"/>
  <c r="Z33" i="2" a="1"/>
  <c r="Z33" i="2"/>
  <c r="O5" i="2" a="1"/>
  <c r="O5" i="2"/>
  <c r="Q6" i="2" a="1"/>
  <c r="Q6" i="2"/>
  <c r="AC6" i="2" a="1"/>
  <c r="AC6" i="2"/>
  <c r="N6" i="2" a="1"/>
  <c r="N6" i="2"/>
  <c r="Z6" i="2" a="1"/>
  <c r="Z6" i="2"/>
  <c r="Q7" i="2" a="1"/>
  <c r="Q7" i="2"/>
  <c r="AC7" i="2" a="1"/>
  <c r="AC7" i="2"/>
  <c r="N7" i="2" a="1"/>
  <c r="N7" i="2"/>
  <c r="Z7" i="2" a="1"/>
  <c r="Z7" i="2"/>
  <c r="N9" i="2" a="1"/>
  <c r="N9" i="2"/>
  <c r="Z9" i="2" a="1"/>
  <c r="Z9" i="2"/>
  <c r="V9" i="2" a="1"/>
  <c r="V9" i="2"/>
  <c r="AH9" i="2" a="1"/>
  <c r="AH9" i="2"/>
  <c r="X9" i="2" a="1"/>
  <c r="X9" i="2"/>
  <c r="AJ9" i="2" a="1"/>
  <c r="AJ9" i="2"/>
  <c r="W10" i="2" a="1"/>
  <c r="W10" i="2"/>
  <c r="AI10" i="2" a="1"/>
  <c r="AI10" i="2"/>
  <c r="N13" i="2" a="1"/>
  <c r="N13" i="2"/>
  <c r="Z13" i="2" a="1"/>
  <c r="Z13" i="2"/>
  <c r="V13" i="2" a="1"/>
  <c r="V13" i="2"/>
  <c r="AH13" i="2" a="1"/>
  <c r="AH13" i="2"/>
  <c r="P14" i="2" a="1"/>
  <c r="P14" i="2"/>
  <c r="AB14" i="2" a="1"/>
  <c r="AB14" i="2"/>
  <c r="X14" i="2" a="1"/>
  <c r="X14" i="2"/>
  <c r="AJ14" i="2" a="1"/>
  <c r="AJ14" i="2"/>
  <c r="W16" i="2" a="1"/>
  <c r="W16" i="2"/>
  <c r="AI16" i="2" a="1"/>
  <c r="AI16" i="2"/>
  <c r="P21" i="2" a="1"/>
  <c r="P21" i="2"/>
  <c r="O23" i="2" a="1"/>
  <c r="O23" i="2"/>
  <c r="AA23" i="2" a="1"/>
  <c r="AA23" i="2"/>
  <c r="W23" i="2" a="1"/>
  <c r="W23" i="2"/>
  <c r="AI23" i="2" a="1"/>
  <c r="AI23" i="2"/>
  <c r="O24" i="2" a="1"/>
  <c r="O24" i="2"/>
  <c r="AA24" i="2" a="1"/>
  <c r="AA24" i="2"/>
  <c r="W24" i="2" a="1"/>
  <c r="W24" i="2"/>
  <c r="AI24" i="2" a="1"/>
  <c r="AI24" i="2"/>
  <c r="N25" i="2" a="1"/>
  <c r="N25" i="2"/>
  <c r="Z25" i="2" a="1"/>
  <c r="Z25" i="2"/>
  <c r="V25" i="2" a="1"/>
  <c r="V25" i="2"/>
  <c r="AH25" i="2" a="1"/>
  <c r="AH25" i="2"/>
  <c r="W26" i="2" a="1"/>
  <c r="W26" i="2"/>
  <c r="AI26" i="2" a="1"/>
  <c r="AI26" i="2"/>
  <c r="U27" i="2" a="1"/>
  <c r="U27" i="2"/>
  <c r="AG27" i="2" a="1"/>
  <c r="AG27" i="2"/>
  <c r="W27" i="2" a="1"/>
  <c r="W27" i="2"/>
  <c r="AI27" i="2" a="1"/>
  <c r="AI27" i="2"/>
  <c r="U28" i="2" a="1"/>
  <c r="U28" i="2"/>
  <c r="AG28" i="2" a="1"/>
  <c r="AG28" i="2"/>
  <c r="S28" i="2" a="1"/>
  <c r="S28" i="2"/>
  <c r="AE28" i="2" a="1"/>
  <c r="AE28" i="2"/>
  <c r="N29" i="2" a="1"/>
  <c r="N29" i="2"/>
  <c r="Z29" i="2" a="1"/>
  <c r="Z29" i="2"/>
  <c r="P30" i="2" a="1"/>
  <c r="P30" i="2"/>
  <c r="AB30" i="2" a="1"/>
  <c r="AB30" i="2"/>
  <c r="X30" i="2" a="1"/>
  <c r="X30" i="2"/>
  <c r="AJ30" i="2" a="1"/>
  <c r="AJ30" i="2"/>
  <c r="P31" i="2" a="1"/>
  <c r="P31" i="2"/>
  <c r="AB31" i="2" a="1"/>
  <c r="AB31" i="2"/>
  <c r="N32" i="2" a="1"/>
  <c r="N32" i="2"/>
  <c r="Z32" i="2" a="1"/>
  <c r="Z32" i="2"/>
  <c r="P33" i="2" a="1"/>
  <c r="P33" i="2"/>
  <c r="AB33" i="2" a="1"/>
  <c r="AB33" i="2"/>
  <c r="V7" i="2" a="1"/>
  <c r="V7" i="2"/>
  <c r="AH7" i="2" a="1"/>
  <c r="AH7" i="2"/>
  <c r="Q9" i="2" a="1"/>
  <c r="Q9" i="2"/>
  <c r="AC9" i="2" a="1"/>
  <c r="AC9" i="2"/>
  <c r="R12" i="2" a="1"/>
  <c r="R12" i="2"/>
  <c r="AD12" i="2" a="1"/>
  <c r="AD12" i="2"/>
  <c r="Q13" i="2" a="1"/>
  <c r="Q13" i="2"/>
  <c r="AC13" i="2" a="1"/>
  <c r="AC13" i="2"/>
  <c r="T15" i="2" a="1"/>
  <c r="T15" i="2"/>
  <c r="AF15" i="2" a="1"/>
  <c r="AF15" i="2"/>
  <c r="W21" i="2" a="1"/>
  <c r="W21" i="2"/>
  <c r="AI21" i="2" a="1"/>
  <c r="AI21" i="2"/>
  <c r="R23" i="2" a="1"/>
  <c r="R23" i="2"/>
  <c r="AD23" i="2" a="1"/>
  <c r="AD23" i="2"/>
  <c r="R25" i="2" a="1"/>
  <c r="R25" i="2"/>
  <c r="AD25" i="2" a="1"/>
  <c r="AD25" i="2"/>
  <c r="N27" i="2" a="1"/>
  <c r="N27" i="2"/>
  <c r="Z27" i="2" a="1"/>
  <c r="Z27" i="2"/>
  <c r="X28" i="2" a="1"/>
  <c r="X28" i="2"/>
  <c r="AJ28" i="2" a="1"/>
  <c r="AJ28" i="2"/>
  <c r="U8" i="2" a="1"/>
  <c r="U8" i="2"/>
  <c r="AG8" i="2" a="1"/>
  <c r="AG8" i="2"/>
  <c r="R11" i="2" a="1"/>
  <c r="R11" i="2"/>
  <c r="AD11" i="2" a="1"/>
  <c r="AD11" i="2"/>
  <c r="U13" i="2" a="1"/>
  <c r="U13" i="2"/>
  <c r="AG13" i="2" a="1"/>
  <c r="AG13" i="2"/>
  <c r="X7" i="2" a="1"/>
  <c r="X7" i="2"/>
  <c r="AJ7" i="2" a="1"/>
  <c r="AJ7" i="2"/>
  <c r="T10" i="2" a="1"/>
  <c r="T10" i="2"/>
  <c r="AF10" i="2" a="1"/>
  <c r="AF10" i="2"/>
  <c r="V11" i="2" a="1"/>
  <c r="V11" i="2"/>
  <c r="AH11" i="2" a="1"/>
  <c r="AH11" i="2"/>
  <c r="W14" i="2" a="1"/>
  <c r="W14" i="2"/>
  <c r="AI14" i="2" a="1"/>
  <c r="AI14" i="2"/>
  <c r="V16" i="2" a="1"/>
  <c r="V16" i="2"/>
  <c r="AH16" i="2" a="1"/>
  <c r="AH16" i="2"/>
  <c r="N23" i="2" a="1"/>
  <c r="N23" i="2"/>
  <c r="Z23" i="2" a="1"/>
  <c r="Z23" i="2"/>
  <c r="X24" i="2" a="1"/>
  <c r="X24" i="2"/>
  <c r="AJ24" i="2" a="1"/>
  <c r="AJ24" i="2"/>
  <c r="V27" i="2" a="1"/>
  <c r="V27" i="2"/>
  <c r="AH27" i="2" a="1"/>
  <c r="AH27" i="2"/>
  <c r="P29" i="2" a="1"/>
  <c r="P29" i="2"/>
  <c r="AB29" i="2" a="1"/>
  <c r="AB29" i="2"/>
  <c r="N31" i="2" a="1"/>
  <c r="N31" i="2"/>
  <c r="Z31" i="2" a="1"/>
  <c r="Z31" i="2"/>
  <c r="O4" i="2" a="1"/>
  <c r="O4" i="2"/>
  <c r="AA4" i="2" a="1"/>
  <c r="AA4" i="2"/>
  <c r="W4" i="2" a="1"/>
  <c r="W4" i="2"/>
  <c r="AI4" i="2" a="1"/>
  <c r="AI4" i="2"/>
  <c r="P5" i="2" a="1"/>
  <c r="P5" i="2"/>
  <c r="AB5" i="2" a="1"/>
  <c r="AB5" i="2"/>
  <c r="X5" i="2" a="1"/>
  <c r="X5" i="2"/>
  <c r="AJ5" i="2" a="1"/>
  <c r="AJ5" i="2"/>
  <c r="O6" i="2" a="1"/>
  <c r="O6" i="2"/>
  <c r="AA6" i="2" a="1"/>
  <c r="AA6" i="2"/>
  <c r="R7" i="2" a="1"/>
  <c r="R7" i="2"/>
  <c r="AD7" i="2" a="1"/>
  <c r="AD7" i="2"/>
  <c r="O7" i="2" a="1"/>
  <c r="O7" i="2"/>
  <c r="AA7" i="2" a="1"/>
  <c r="AA7" i="2"/>
  <c r="Q8" i="2" a="1"/>
  <c r="Q8" i="2"/>
  <c r="AC8" i="2" a="1"/>
  <c r="AC8" i="2"/>
  <c r="N8" i="2" a="1"/>
  <c r="N8" i="2"/>
  <c r="Z8" i="2" a="1"/>
  <c r="Z8" i="2"/>
  <c r="O9" i="2" a="1"/>
  <c r="O9" i="2"/>
  <c r="AA9" i="2" a="1"/>
  <c r="AA9" i="2"/>
  <c r="N10" i="2" a="1"/>
  <c r="N10" i="2"/>
  <c r="Z10" i="2" a="1"/>
  <c r="Z10" i="2"/>
  <c r="V10" i="2" a="1"/>
  <c r="V10" i="2"/>
  <c r="AH10" i="2" a="1"/>
  <c r="AH10" i="2"/>
  <c r="O12" i="2" a="1"/>
  <c r="O12" i="2"/>
  <c r="W12" i="2" a="1"/>
  <c r="W12" i="2"/>
  <c r="AI12" i="2" a="1"/>
  <c r="AI12" i="2"/>
  <c r="W13" i="2" a="1"/>
  <c r="W13" i="2"/>
  <c r="AI13" i="2" a="1"/>
  <c r="AI13" i="2"/>
  <c r="N14" i="2" a="1"/>
  <c r="N14" i="2"/>
  <c r="Z14" i="2" a="1"/>
  <c r="Z14" i="2"/>
  <c r="Q15" i="2" a="1"/>
  <c r="Q15" i="2"/>
  <c r="AC15" i="2" a="1"/>
  <c r="AC15" i="2"/>
  <c r="N15" i="2" a="1"/>
  <c r="N15" i="2"/>
  <c r="Z15" i="2" a="1"/>
  <c r="Z15" i="2"/>
  <c r="X16" i="2" a="1"/>
  <c r="X16" i="2"/>
  <c r="AJ16" i="2" a="1"/>
  <c r="AJ16" i="2"/>
  <c r="R21" i="2" a="1"/>
  <c r="R21" i="2"/>
  <c r="AD21" i="2" a="1"/>
  <c r="AD21" i="2"/>
  <c r="O22" i="2" a="1"/>
  <c r="O22" i="2"/>
  <c r="X23" i="2" a="1"/>
  <c r="X23" i="2"/>
  <c r="AJ23" i="2" a="1"/>
  <c r="AJ23" i="2"/>
  <c r="O25" i="2" a="1"/>
  <c r="O25" i="2"/>
  <c r="AA25" i="2" a="1"/>
  <c r="AA25" i="2"/>
  <c r="W25" i="2" a="1"/>
  <c r="W25" i="2"/>
  <c r="AI25" i="2" a="1"/>
  <c r="AI25" i="2"/>
  <c r="P26" i="2" a="1"/>
  <c r="P26" i="2"/>
  <c r="AB26" i="2" a="1"/>
  <c r="AB26" i="2"/>
  <c r="X26" i="2" a="1"/>
  <c r="X26" i="2"/>
  <c r="AJ26" i="2" a="1"/>
  <c r="AJ26" i="2"/>
  <c r="T28" i="2" a="1"/>
  <c r="T28" i="2"/>
  <c r="AF28" i="2" a="1"/>
  <c r="AF28" i="2"/>
  <c r="O29" i="2" a="1"/>
  <c r="O29" i="2"/>
  <c r="AA29" i="2" a="1"/>
  <c r="AA29" i="2"/>
  <c r="Q30" i="2" a="1"/>
  <c r="Q30" i="2"/>
  <c r="AC30" i="2" a="1"/>
  <c r="AC30" i="2"/>
  <c r="N30" i="2" a="1"/>
  <c r="N30" i="2"/>
  <c r="Z30" i="2" a="1"/>
  <c r="Z30" i="2"/>
  <c r="S31" i="2" a="1"/>
  <c r="S31" i="2"/>
  <c r="AE31" i="2" a="1"/>
  <c r="AE31" i="2"/>
  <c r="R32" i="2" a="1"/>
  <c r="R32" i="2"/>
  <c r="AD32" i="2" a="1"/>
  <c r="AD32" i="2"/>
  <c r="O32" i="2" a="1"/>
  <c r="O32" i="2"/>
  <c r="AA32" i="2" a="1"/>
  <c r="AA32" i="2"/>
  <c r="R33" i="2" a="1"/>
  <c r="R33" i="2"/>
  <c r="AD33" i="2" a="1"/>
  <c r="AD33" i="2"/>
  <c r="U7" i="2" a="1"/>
  <c r="U7" i="2"/>
  <c r="AG7" i="2" a="1"/>
  <c r="AG7" i="2"/>
  <c r="R9" i="2" a="1"/>
  <c r="R9" i="2"/>
  <c r="AD9" i="2" a="1"/>
  <c r="AD9" i="2"/>
  <c r="N11" i="2" a="1"/>
  <c r="N11" i="2"/>
  <c r="Z11" i="2" a="1"/>
  <c r="Z11" i="2"/>
  <c r="S9" i="2" a="1"/>
  <c r="S9" i="2"/>
  <c r="AE9" i="2" a="1"/>
  <c r="AE9" i="2"/>
  <c r="T12" i="2" a="1"/>
  <c r="T12" i="2"/>
  <c r="AF12" i="2" a="1"/>
  <c r="AF12" i="2"/>
  <c r="U15" i="2" a="1"/>
  <c r="U15" i="2"/>
  <c r="AG15" i="2" a="1"/>
  <c r="AG15" i="2"/>
  <c r="P16" i="2" a="1"/>
  <c r="P16" i="2"/>
  <c r="AB16" i="2" a="1"/>
  <c r="AB16" i="2"/>
  <c r="X6" i="2" a="1"/>
  <c r="X6" i="2"/>
  <c r="AJ6" i="2" a="1"/>
  <c r="AJ6" i="2"/>
  <c r="W9" i="2" a="1"/>
  <c r="W9" i="2"/>
  <c r="AI9" i="2" a="1"/>
  <c r="AI9" i="2"/>
  <c r="T11" i="2" a="1"/>
  <c r="T11" i="2"/>
  <c r="AF11" i="2" a="1"/>
  <c r="AF11" i="2"/>
  <c r="X12" i="2" a="1"/>
  <c r="X12" i="2"/>
  <c r="AJ12" i="2" a="1"/>
  <c r="AJ12" i="2"/>
  <c r="U16" i="2" a="1"/>
  <c r="U16" i="2"/>
  <c r="AG16" i="2" a="1"/>
  <c r="AG16" i="2"/>
  <c r="W22" i="2" a="1"/>
  <c r="W22" i="2"/>
  <c r="AI22" i="2" a="1"/>
  <c r="AI22" i="2"/>
  <c r="V24" i="2" a="1"/>
  <c r="V24" i="2"/>
  <c r="AH24" i="2" a="1"/>
  <c r="AH24" i="2"/>
  <c r="T27" i="2" a="1"/>
  <c r="T27" i="2"/>
  <c r="AF27" i="2" a="1"/>
  <c r="AF27" i="2"/>
  <c r="X29" i="2" a="1"/>
  <c r="X29" i="2"/>
  <c r="AJ29" i="2" a="1"/>
  <c r="AJ29" i="2"/>
  <c r="Q5" i="2" a="1"/>
  <c r="Q5" i="2"/>
  <c r="AC5" i="2" a="1"/>
  <c r="AC5" i="2"/>
  <c r="R5" i="2" a="1"/>
  <c r="R5" i="2"/>
  <c r="S6" i="2" a="1"/>
  <c r="S6" i="2"/>
  <c r="AE6" i="2" a="1"/>
  <c r="AE6" i="2"/>
  <c r="R6" i="2" a="1"/>
  <c r="R6" i="2"/>
  <c r="AD6" i="2" a="1"/>
  <c r="AD6" i="2"/>
  <c r="S7" i="2" a="1"/>
  <c r="S7" i="2"/>
  <c r="AE7" i="2" a="1"/>
  <c r="AE7" i="2"/>
  <c r="P7" i="2" a="1"/>
  <c r="P7" i="2"/>
  <c r="AB7" i="2" a="1"/>
  <c r="AB7" i="2"/>
  <c r="R8" i="2" a="1"/>
  <c r="R8" i="2"/>
  <c r="AD8" i="2" a="1"/>
  <c r="AD8" i="2"/>
  <c r="O8" i="2" a="1"/>
  <c r="O8" i="2"/>
  <c r="AA8" i="2" a="1"/>
  <c r="AA8" i="2"/>
  <c r="O11" i="2" a="1"/>
  <c r="O11" i="2"/>
  <c r="AA11" i="2" a="1"/>
  <c r="AA11" i="2"/>
  <c r="W11" i="2" a="1"/>
  <c r="W11" i="2"/>
  <c r="AI11" i="2" a="1"/>
  <c r="AI11" i="2"/>
  <c r="P12" i="2" a="1"/>
  <c r="P12" i="2"/>
  <c r="AB12" i="2" a="1"/>
  <c r="AB12" i="2"/>
  <c r="P13" i="2" a="1"/>
  <c r="P13" i="2"/>
  <c r="AB13" i="2" a="1"/>
  <c r="AB13" i="2"/>
  <c r="X13" i="2" a="1"/>
  <c r="X13" i="2"/>
  <c r="AJ13" i="2" a="1"/>
  <c r="AJ13" i="2"/>
  <c r="R14" i="2" a="1"/>
  <c r="R14" i="2"/>
  <c r="AD14" i="2" a="1"/>
  <c r="AD14" i="2"/>
  <c r="O14" i="2" a="1"/>
  <c r="O14" i="2"/>
  <c r="AA14" i="2" a="1"/>
  <c r="AA14" i="2"/>
  <c r="R15" i="2" a="1"/>
  <c r="R15" i="2"/>
  <c r="AD15" i="2" a="1"/>
  <c r="AD15" i="2"/>
  <c r="O15" i="2" a="1"/>
  <c r="O15" i="2"/>
  <c r="AA15" i="2" a="1"/>
  <c r="AA15" i="2"/>
  <c r="T21" i="2" a="1"/>
  <c r="T21" i="2"/>
  <c r="AF21" i="2" a="1"/>
  <c r="AF21" i="2"/>
  <c r="P22" i="2" a="1"/>
  <c r="P22" i="2"/>
  <c r="AB22" i="2" a="1"/>
  <c r="AB22" i="2"/>
  <c r="P23" i="2" a="1"/>
  <c r="P23" i="2"/>
  <c r="P24" i="2" a="1"/>
  <c r="P24" i="2"/>
  <c r="AB24" i="2" a="1"/>
  <c r="AB24" i="2"/>
  <c r="P25" i="2" a="1"/>
  <c r="P25" i="2"/>
  <c r="AB25" i="2" a="1"/>
  <c r="AB25" i="2"/>
  <c r="X25" i="2" a="1"/>
  <c r="X25" i="2"/>
  <c r="AJ25" i="2" a="1"/>
  <c r="AJ25" i="2"/>
  <c r="N26" i="2" a="1"/>
  <c r="N26" i="2"/>
  <c r="Z26" i="2" a="1"/>
  <c r="Z26" i="2"/>
  <c r="V28" i="2" a="1"/>
  <c r="V28" i="2"/>
  <c r="AH28" i="2" a="1"/>
  <c r="AH28" i="2"/>
  <c r="S29" i="2" a="1"/>
  <c r="S29" i="2"/>
  <c r="AE29" i="2" a="1"/>
  <c r="AE29" i="2"/>
  <c r="R29" i="2" a="1"/>
  <c r="R29" i="2"/>
  <c r="AD29" i="2" a="1"/>
  <c r="AD29" i="2"/>
  <c r="R30" i="2" a="1"/>
  <c r="R30" i="2"/>
  <c r="AD30" i="2" a="1"/>
  <c r="AD30" i="2"/>
  <c r="T30" i="2" a="1"/>
  <c r="T30" i="2"/>
  <c r="AF30" i="2" a="1"/>
  <c r="AF30" i="2"/>
  <c r="T31" i="2" a="1"/>
  <c r="T31" i="2"/>
  <c r="AF31" i="2" a="1"/>
  <c r="AF31" i="2"/>
  <c r="S32" i="2" a="1"/>
  <c r="S32" i="2"/>
  <c r="AE32" i="2" a="1"/>
  <c r="AE32" i="2"/>
  <c r="V32" i="2" a="1"/>
  <c r="V32" i="2"/>
  <c r="AH32" i="2" a="1"/>
  <c r="AH32" i="2"/>
  <c r="S33" i="2" a="1"/>
  <c r="S33" i="2"/>
  <c r="AE33" i="2" a="1"/>
  <c r="AE33" i="2"/>
  <c r="S21" i="2" a="1"/>
  <c r="S21" i="2"/>
  <c r="S5" i="2" a="1"/>
  <c r="S5" i="2"/>
  <c r="AE5" i="2" a="1"/>
  <c r="AE5" i="2"/>
  <c r="R22" i="2" a="1"/>
  <c r="R22" i="2"/>
  <c r="R31" i="2" a="1"/>
  <c r="R31" i="2"/>
  <c r="R4" i="2" a="1"/>
  <c r="R4" i="2"/>
  <c r="V4" i="2" a="1"/>
  <c r="V4" i="2"/>
  <c r="BE75" i="2"/>
  <c r="BE74" i="2"/>
  <c r="BF74" i="2"/>
  <c r="BE64" i="2"/>
  <c r="U21" i="2" a="1"/>
  <c r="U21" i="2"/>
  <c r="AG21" i="2" a="1"/>
  <c r="X32" i="2" a="1"/>
  <c r="X32" i="2"/>
  <c r="AJ32" i="2" a="1"/>
  <c r="AJ32" i="2"/>
  <c r="T32" i="2" a="1"/>
  <c r="T32" i="2"/>
  <c r="AF32" i="2" a="1"/>
  <c r="AF32" i="2"/>
  <c r="P32" i="2" a="1"/>
  <c r="P32" i="2"/>
  <c r="AB32" i="2" a="1"/>
  <c r="AB32" i="2"/>
  <c r="W30" i="2" a="1"/>
  <c r="W30" i="2"/>
  <c r="AI30" i="2" a="1"/>
  <c r="AI30" i="2"/>
  <c r="S30" i="2" a="1"/>
  <c r="S30" i="2"/>
  <c r="O30" i="2" a="1"/>
  <c r="O30" i="2"/>
  <c r="AA30" i="2" a="1"/>
  <c r="AA30" i="2"/>
  <c r="Q33" i="2" a="1"/>
  <c r="Q33" i="2"/>
  <c r="AC33" i="2" a="1"/>
  <c r="AC33" i="2"/>
  <c r="Q32" i="2" a="1"/>
  <c r="Q32" i="2"/>
  <c r="AC32" i="2" a="1"/>
  <c r="AC32" i="2"/>
  <c r="T33" i="2" a="1"/>
  <c r="T33" i="2"/>
  <c r="AF33" i="2" a="1"/>
  <c r="AF33" i="2"/>
  <c r="U32" i="2" a="1"/>
  <c r="U32" i="2"/>
  <c r="AG32" i="2" a="1"/>
  <c r="AG32" i="2"/>
  <c r="AD31" i="2" a="1"/>
  <c r="AD31" i="2"/>
  <c r="V30" i="2" a="1"/>
  <c r="V30" i="2"/>
  <c r="AH30" i="2" a="1"/>
  <c r="AH30" i="2"/>
  <c r="Q29" i="2" a="1"/>
  <c r="Q29" i="2"/>
  <c r="AC29" i="2" a="1"/>
  <c r="AC29" i="2"/>
  <c r="BH43" i="2"/>
  <c r="BH44" i="2"/>
  <c r="BH37" i="2"/>
  <c r="BH38" i="2"/>
  <c r="BI37" i="2"/>
  <c r="BE57" i="2"/>
  <c r="BE56" i="2"/>
  <c r="BF56" i="2"/>
  <c r="BE60" i="2"/>
  <c r="BH30" i="2"/>
  <c r="BE50" i="2"/>
  <c r="BE82" i="2"/>
  <c r="BE62" i="2"/>
  <c r="BE54" i="2"/>
  <c r="BE86" i="2"/>
  <c r="BE85" i="2"/>
  <c r="BF85" i="2"/>
  <c r="BE77" i="2"/>
  <c r="BE78" i="2"/>
  <c r="BF77" i="2"/>
  <c r="BE65" i="2"/>
  <c r="BE51" i="2"/>
  <c r="BF50" i="2"/>
  <c r="BE58" i="2"/>
  <c r="BE83" i="2"/>
  <c r="BF82" i="2"/>
  <c r="BE73" i="2"/>
  <c r="BF73" i="2"/>
  <c r="BE68" i="2"/>
  <c r="BE76" i="2"/>
  <c r="BE49" i="2"/>
  <c r="BE87" i="2"/>
  <c r="Z22" i="2" a="1"/>
  <c r="Z22" i="2"/>
  <c r="AA5" i="2" a="1"/>
  <c r="AA5" i="2"/>
  <c r="AA22" i="2" a="1"/>
  <c r="AA22" i="2"/>
  <c r="Z21" i="2" a="1"/>
  <c r="Z21" i="2"/>
  <c r="AB21" i="2" a="1"/>
  <c r="AB21" i="2"/>
  <c r="G22" i="3"/>
  <c r="Z4" i="2" a="1"/>
  <c r="Z4" i="2"/>
  <c r="BF49" i="2"/>
  <c r="AH4" i="2" a="1"/>
  <c r="AH4" i="2"/>
  <c r="BH24" i="2"/>
  <c r="BH31" i="2"/>
  <c r="BH29" i="2"/>
  <c r="BH28" i="2"/>
  <c r="BI28" i="2"/>
  <c r="BI29" i="2"/>
  <c r="BH25" i="2"/>
  <c r="BI24" i="2"/>
  <c r="BH23" i="2"/>
  <c r="BH27" i="2"/>
  <c r="BH11" i="2"/>
  <c r="BH10" i="2"/>
  <c r="BI10" i="2"/>
  <c r="BH4" i="2"/>
  <c r="BH5" i="2"/>
  <c r="BI4" i="2"/>
  <c r="BH26" i="2"/>
  <c r="BH12" i="2"/>
  <c r="BH16" i="2"/>
  <c r="BH40" i="2"/>
  <c r="BH17" i="2"/>
  <c r="BI16" i="2"/>
  <c r="BH6" i="2"/>
  <c r="BH39" i="2"/>
  <c r="BH33" i="2"/>
  <c r="BH22" i="2"/>
  <c r="BH21" i="2"/>
  <c r="BH36" i="2"/>
  <c r="BH35" i="2"/>
  <c r="BI35" i="2"/>
  <c r="BH34" i="2"/>
  <c r="BI33" i="2"/>
  <c r="BH20" i="2"/>
  <c r="BH18" i="2"/>
  <c r="BI17" i="2"/>
  <c r="BH14" i="2"/>
  <c r="BH13" i="2"/>
  <c r="BI13" i="2"/>
  <c r="BH32" i="2"/>
  <c r="BH15" i="2"/>
  <c r="BI14" i="2"/>
  <c r="BH8" i="2"/>
  <c r="BH9" i="2"/>
  <c r="BI8" i="2"/>
  <c r="BH19" i="2"/>
  <c r="BI9" i="2"/>
  <c r="BH7" i="2"/>
  <c r="BH42" i="2"/>
  <c r="BI42" i="2"/>
  <c r="BE71" i="2"/>
  <c r="BE79" i="2"/>
  <c r="BF78" i="2"/>
  <c r="BE63" i="2"/>
  <c r="BF62" i="2"/>
  <c r="BE70" i="2"/>
  <c r="BE69" i="2"/>
  <c r="BF69" i="2"/>
  <c r="AE21" i="2" a="1"/>
  <c r="AE21" i="2"/>
  <c r="G23" i="3"/>
  <c r="BI36" i="2"/>
  <c r="BE67" i="2"/>
  <c r="BE66" i="2"/>
  <c r="BF66" i="2"/>
  <c r="BF65" i="2"/>
  <c r="BE52" i="2"/>
  <c r="BF51" i="2"/>
  <c r="BE80" i="2"/>
  <c r="BF79" i="2"/>
  <c r="AG21" i="2"/>
  <c r="BE89" i="2"/>
  <c r="BF89" i="2"/>
  <c r="BE53" i="2"/>
  <c r="BF52" i="2"/>
  <c r="BF68" i="2"/>
  <c r="AD22" i="2" a="1"/>
  <c r="AD22" i="2"/>
  <c r="BE88" i="2"/>
  <c r="BF87" i="2"/>
  <c r="H22" i="3"/>
  <c r="H23" i="3"/>
  <c r="BH41" i="2"/>
  <c r="BI40" i="2"/>
  <c r="H30" i="3"/>
  <c r="H29" i="3"/>
  <c r="BE55" i="2"/>
  <c r="BE72" i="2"/>
  <c r="BE59" i="2"/>
  <c r="BF58" i="2"/>
  <c r="BE61" i="2"/>
  <c r="BE81" i="2"/>
  <c r="BF80" i="2"/>
  <c r="BE84" i="2"/>
  <c r="BF84" i="2"/>
  <c r="BF83" i="2"/>
  <c r="BI5" i="2"/>
  <c r="BI18" i="2"/>
  <c r="BF57" i="2"/>
  <c r="BI23" i="2"/>
  <c r="BF76" i="2"/>
  <c r="G56" i="3"/>
  <c r="D42" i="3"/>
  <c r="Q7" i="3"/>
  <c r="G53" i="3"/>
  <c r="BI41" i="2"/>
  <c r="BF61" i="2"/>
  <c r="I23" i="3"/>
  <c r="E30" i="3"/>
  <c r="E29" i="3"/>
  <c r="G30" i="3"/>
  <c r="BI34" i="2"/>
  <c r="BF59" i="2"/>
  <c r="G29" i="3"/>
  <c r="BI32" i="2"/>
  <c r="BF72" i="2"/>
  <c r="BI19" i="2"/>
  <c r="I22" i="3"/>
  <c r="BF70" i="2"/>
  <c r="BI6" i="2"/>
  <c r="BI27" i="2"/>
  <c r="BF88" i="2"/>
  <c r="BI7" i="2"/>
  <c r="BI39" i="2"/>
  <c r="BI22" i="2"/>
  <c r="BE20" i="2"/>
  <c r="BE19" i="2"/>
  <c r="BF19" i="2"/>
  <c r="BE18" i="2"/>
  <c r="BF18" i="2"/>
  <c r="BE6" i="2"/>
  <c r="BE5" i="2"/>
  <c r="BF5" i="2"/>
  <c r="BE44" i="2"/>
  <c r="BE43" i="2"/>
  <c r="BF43" i="2"/>
  <c r="BE42" i="2"/>
  <c r="BF42" i="2"/>
  <c r="BE12" i="2"/>
  <c r="BE11" i="2"/>
  <c r="BE10" i="2"/>
  <c r="BF10" i="2"/>
  <c r="BF11" i="2"/>
  <c r="BE17" i="2"/>
  <c r="BF17" i="2"/>
  <c r="BE16" i="2"/>
  <c r="BE15" i="2"/>
  <c r="BF15" i="2"/>
  <c r="BE32" i="2"/>
  <c r="BE31" i="2"/>
  <c r="BF31" i="2"/>
  <c r="BE22" i="2"/>
  <c r="BE21" i="2"/>
  <c r="E22" i="3"/>
  <c r="BE24" i="2"/>
  <c r="BE23" i="2"/>
  <c r="BF23" i="2"/>
  <c r="BE14" i="2"/>
  <c r="BE13" i="2"/>
  <c r="BF13" i="2"/>
  <c r="BE28" i="2"/>
  <c r="BE27" i="2"/>
  <c r="BF27" i="2"/>
  <c r="BE26" i="2"/>
  <c r="BF26" i="2"/>
  <c r="BE25" i="2"/>
  <c r="BF24" i="2"/>
  <c r="BE30" i="2"/>
  <c r="BF30" i="2"/>
  <c r="BE29" i="2"/>
  <c r="BF28" i="2"/>
  <c r="BE36" i="2"/>
  <c r="BE35" i="2"/>
  <c r="BF35" i="2"/>
  <c r="BE34" i="2"/>
  <c r="E23" i="3"/>
  <c r="BE7" i="2"/>
  <c r="BE8" i="2"/>
  <c r="BF7" i="2"/>
  <c r="BF6" i="2"/>
  <c r="BE9" i="2"/>
  <c r="BF8" i="2"/>
  <c r="BE4" i="2"/>
  <c r="BF4" i="2"/>
  <c r="BE38" i="2"/>
  <c r="BE37" i="2"/>
  <c r="BF36" i="2"/>
  <c r="BE40" i="2"/>
  <c r="BE39" i="2"/>
  <c r="BF39" i="2"/>
  <c r="BF9" i="2"/>
  <c r="BF25" i="2"/>
  <c r="BF22" i="2"/>
  <c r="BE33" i="2"/>
  <c r="BF32" i="2"/>
  <c r="BF12" i="2"/>
  <c r="BF14" i="2"/>
  <c r="BE41" i="2"/>
  <c r="BF41" i="2"/>
  <c r="AA12" i="2" a="1"/>
  <c r="AA12" i="2"/>
  <c r="Z24" i="2" a="1"/>
  <c r="Z24" i="2"/>
  <c r="BF21" i="2"/>
  <c r="BF20" i="2"/>
  <c r="BF37" i="2"/>
  <c r="BF38" i="2"/>
  <c r="AE30" i="2" a="1"/>
  <c r="AE30" i="2"/>
  <c r="BF33" i="2"/>
  <c r="BF34" i="2"/>
  <c r="BI43" i="2"/>
  <c r="BI44" i="2"/>
  <c r="BF40" i="2"/>
  <c r="BI11" i="2"/>
  <c r="BI12" i="2"/>
  <c r="BI30" i="2"/>
  <c r="BI31" i="2"/>
  <c r="BF44" i="2"/>
  <c r="BF16" i="2"/>
  <c r="BI15" i="2"/>
  <c r="BF54" i="2"/>
  <c r="BF55" i="2"/>
  <c r="BF29" i="2"/>
  <c r="BI20" i="2"/>
  <c r="BI21" i="2"/>
  <c r="BF81" i="2"/>
  <c r="BI38" i="2"/>
  <c r="BF75" i="2"/>
  <c r="BF53" i="2"/>
  <c r="BF67" i="2"/>
  <c r="AD4" i="2" a="1"/>
  <c r="AD4" i="2"/>
  <c r="BF71" i="2"/>
  <c r="BI26" i="2"/>
  <c r="BI25" i="2"/>
  <c r="AB23" i="2" a="1"/>
  <c r="AB23" i="2"/>
  <c r="BF86" i="2"/>
  <c r="BF60" i="2"/>
  <c r="BF63" i="2"/>
  <c r="BF64" i="2"/>
  <c r="AC11" i="2" a="1"/>
  <c r="AC11" i="2"/>
  <c r="Z5" i="2" a="1"/>
  <c r="Z5" i="2"/>
  <c r="AD5" i="2" a="1"/>
  <c r="AD5" i="2"/>
  <c r="U5" i="2" a="1"/>
  <c r="U5" i="2"/>
  <c r="AC25" i="2" a="1"/>
  <c r="AC25" i="2"/>
  <c r="U30" i="2" a="1"/>
  <c r="U30" i="2"/>
  <c r="AG30" i="2" a="1"/>
  <c r="AG30" i="2"/>
  <c r="AJ10" i="2" a="1"/>
  <c r="AJ10" i="2"/>
  <c r="AC24" i="2" a="1"/>
  <c r="AC24" i="2"/>
  <c r="AG31" i="2" a="1"/>
  <c r="AG31" i="2"/>
  <c r="T5" i="2" a="1"/>
  <c r="T5" i="2"/>
  <c r="AH21" i="2" a="1"/>
  <c r="AH21" i="2"/>
  <c r="P9" i="2" a="1"/>
  <c r="P9" i="2"/>
  <c r="AG5" i="2" a="1"/>
  <c r="AG5" i="2"/>
  <c r="W5" i="2" a="1"/>
  <c r="W5" i="2"/>
  <c r="P10" i="2" a="1"/>
  <c r="P10" i="2"/>
  <c r="Q22" i="2" a="1"/>
  <c r="Q22" i="2"/>
  <c r="O26" i="2" a="1"/>
  <c r="O26" i="2"/>
  <c r="Q16" i="2" a="1"/>
  <c r="Q16" i="2"/>
  <c r="AC16" i="2" a="1"/>
  <c r="AC16" i="2"/>
  <c r="U33" i="2" a="1"/>
  <c r="U33" i="2"/>
  <c r="U6" i="2" a="1"/>
  <c r="U6" i="2"/>
  <c r="AG6" i="2" a="1"/>
  <c r="AG6" i="2"/>
  <c r="AF5" i="2" a="1"/>
  <c r="AF5" i="2"/>
  <c r="Q23" i="2" a="1"/>
  <c r="Q23" i="2"/>
  <c r="T6" i="2" a="1"/>
  <c r="T6" i="2"/>
  <c r="AF6" i="2" a="1"/>
  <c r="AF6" i="2"/>
  <c r="AC23" i="2" a="1"/>
  <c r="AC23" i="2"/>
  <c r="N12" i="2" a="1"/>
  <c r="N12" i="2"/>
  <c r="Z12" i="2" a="1"/>
  <c r="Z12" i="2"/>
  <c r="AB10" i="2" a="1"/>
  <c r="AB10" i="2"/>
  <c r="AA26" i="2" a="1"/>
  <c r="AA26" i="2"/>
  <c r="AG33" i="2" a="1"/>
  <c r="AG33" i="2"/>
  <c r="AE14" i="2" a="1"/>
  <c r="AE14" i="2"/>
  <c r="AB4" i="2" a="1"/>
  <c r="AB4" i="2"/>
  <c r="Q5" i="3"/>
  <c r="I30" i="3"/>
  <c r="BH86" i="2"/>
  <c r="BH51" i="2"/>
  <c r="BH74" i="2"/>
  <c r="BH73" i="2"/>
  <c r="BI73" i="2"/>
  <c r="BH89" i="2"/>
  <c r="BH63" i="2"/>
  <c r="BH62" i="2"/>
  <c r="BI62" i="2"/>
  <c r="BH56" i="2"/>
  <c r="BH55" i="2"/>
  <c r="BI55" i="2"/>
  <c r="BH54" i="2"/>
  <c r="BH61" i="2"/>
  <c r="BH58" i="2"/>
  <c r="BH76" i="2"/>
  <c r="BH75" i="2"/>
  <c r="BI75" i="2"/>
  <c r="BH60" i="2"/>
  <c r="BH49" i="2"/>
  <c r="BH79" i="2"/>
  <c r="BH78" i="2"/>
  <c r="BI78" i="2"/>
  <c r="BH69" i="2"/>
  <c r="BH68" i="2"/>
  <c r="BI68" i="2"/>
  <c r="BI61" i="2"/>
  <c r="BH59" i="2"/>
  <c r="BI58" i="2"/>
  <c r="BH72" i="2"/>
  <c r="BH71" i="2"/>
  <c r="BI71" i="2"/>
  <c r="BH81" i="2"/>
  <c r="BH80" i="2"/>
  <c r="BI80" i="2"/>
  <c r="BH88" i="2"/>
  <c r="BH66" i="2"/>
  <c r="BH67" i="2"/>
  <c r="BI66" i="2"/>
  <c r="BH87" i="2"/>
  <c r="BI86" i="2"/>
  <c r="BH65" i="2"/>
  <c r="BH64" i="2"/>
  <c r="BI64" i="2"/>
  <c r="BH57" i="2"/>
  <c r="BI56" i="2"/>
  <c r="BH83" i="2"/>
  <c r="BH82" i="2"/>
  <c r="BI82" i="2"/>
  <c r="BH85" i="2"/>
  <c r="BH70" i="2"/>
  <c r="BH53" i="2"/>
  <c r="BH77" i="2"/>
  <c r="BH50" i="2"/>
  <c r="BI49" i="2"/>
  <c r="BH52" i="2"/>
  <c r="BI51" i="2"/>
  <c r="BH84" i="2"/>
  <c r="BI83" i="2"/>
  <c r="AC22" i="2" a="1"/>
  <c r="AC22" i="2"/>
  <c r="D55" i="3"/>
  <c r="Q6" i="3"/>
  <c r="G39" i="3"/>
  <c r="D53" i="3"/>
  <c r="D56" i="3"/>
  <c r="D41" i="3"/>
  <c r="G41" i="3"/>
  <c r="D39" i="3"/>
  <c r="Q8" i="3"/>
  <c r="Q2" i="3"/>
  <c r="D57" i="3"/>
  <c r="AI5" i="2" a="1"/>
  <c r="AI5" i="2"/>
  <c r="G42" i="3"/>
  <c r="R2" i="3"/>
  <c r="G55" i="3"/>
  <c r="D43" i="3"/>
  <c r="AB9" i="2" a="1"/>
  <c r="AB9" i="2"/>
  <c r="BI81" i="2"/>
  <c r="BI70" i="2"/>
  <c r="BI72" i="2"/>
  <c r="Q9" i="3"/>
  <c r="Q3" i="3"/>
  <c r="BI67" i="2"/>
  <c r="BI54" i="2"/>
  <c r="BI76" i="2"/>
  <c r="BI59" i="2"/>
  <c r="BI88" i="2"/>
  <c r="BI89" i="2"/>
  <c r="BI52" i="2"/>
  <c r="I29" i="3"/>
  <c r="BI79" i="2"/>
  <c r="BI69" i="2"/>
  <c r="BI77" i="2"/>
  <c r="BI57" i="2"/>
  <c r="BI50" i="2"/>
  <c r="Q10" i="3"/>
  <c r="Q4" i="3"/>
  <c r="BI63" i="2"/>
  <c r="BI84" i="2"/>
  <c r="BI65" i="2"/>
  <c r="BI74" i="2"/>
  <c r="BI60" i="2"/>
  <c r="BI85" i="2"/>
  <c r="R10" i="3"/>
  <c r="R4" i="3"/>
  <c r="R6" i="3"/>
  <c r="G43" i="3"/>
  <c r="BI87" i="2"/>
  <c r="BI53" i="2"/>
  <c r="R3" i="3"/>
  <c r="R7" i="3"/>
  <c r="G57" i="3"/>
  <c r="R9" i="3"/>
  <c r="R5" i="3"/>
  <c r="R8" i="3"/>
  <c r="G37" i="3"/>
  <c r="G54" i="3"/>
  <c r="G40" i="3"/>
  <c r="G51" i="3"/>
  <c r="G38" i="3"/>
  <c r="C29" i="3"/>
  <c r="C30" i="3"/>
  <c r="G52" i="3"/>
  <c r="F29" i="3"/>
  <c r="F30" i="3"/>
  <c r="G36" i="3"/>
  <c r="P6" i="3"/>
  <c r="BB57" i="2"/>
  <c r="BB56" i="2"/>
  <c r="BC56" i="2"/>
  <c r="D30" i="3"/>
  <c r="D29" i="3"/>
  <c r="BB72" i="2"/>
  <c r="BB71" i="2"/>
  <c r="BC71" i="2"/>
  <c r="BB62" i="2"/>
  <c r="BB61" i="2"/>
  <c r="BC61" i="2"/>
  <c r="BB60" i="2"/>
  <c r="BC60" i="2"/>
  <c r="BB64" i="2"/>
  <c r="BB63" i="2"/>
  <c r="BC63" i="2"/>
  <c r="BB69" i="2"/>
  <c r="BB68" i="2"/>
  <c r="BC68" i="2"/>
  <c r="BB59" i="2"/>
  <c r="BB58" i="2"/>
  <c r="BC58" i="2"/>
  <c r="BB88" i="2"/>
  <c r="BB87" i="2"/>
  <c r="BC87" i="2"/>
  <c r="BB82" i="2"/>
  <c r="BB81" i="2"/>
  <c r="BC81" i="2"/>
  <c r="BB77" i="2"/>
  <c r="BB76" i="2"/>
  <c r="BC76" i="2"/>
  <c r="BB50" i="2"/>
  <c r="BC49" i="2"/>
  <c r="G50" i="3"/>
  <c r="P7" i="3"/>
  <c r="BB89" i="2"/>
  <c r="BC88" i="2"/>
  <c r="BC89" i="2"/>
  <c r="BB86" i="2"/>
  <c r="BC86" i="2"/>
  <c r="BB78" i="2"/>
  <c r="BC77" i="2"/>
  <c r="BB75" i="2"/>
  <c r="BB74" i="2"/>
  <c r="BC74" i="2"/>
  <c r="BB53" i="2"/>
  <c r="BB52" i="2"/>
  <c r="BC52" i="2"/>
  <c r="BB51" i="2"/>
  <c r="BC50" i="2"/>
  <c r="BB80" i="2"/>
  <c r="BC80" i="2"/>
  <c r="B30" i="3"/>
  <c r="BB67" i="2"/>
  <c r="BB66" i="2"/>
  <c r="BC66" i="2"/>
  <c r="BB55" i="2"/>
  <c r="BB54" i="2"/>
  <c r="BC54" i="2"/>
  <c r="BB85" i="2"/>
  <c r="BB84" i="2"/>
  <c r="BC84" i="2"/>
  <c r="B29" i="3"/>
  <c r="BB83" i="2"/>
  <c r="BC83" i="2"/>
  <c r="BC75" i="2"/>
  <c r="BC85" i="2"/>
  <c r="BB79" i="2"/>
  <c r="BC78" i="2"/>
  <c r="BC55" i="2"/>
  <c r="BC79" i="2"/>
  <c r="BB73" i="2"/>
  <c r="BC73" i="2"/>
  <c r="BB70" i="2"/>
  <c r="BC70" i="2"/>
  <c r="BC67" i="2"/>
  <c r="BB65" i="2"/>
  <c r="BC64" i="2"/>
  <c r="BC65" i="2"/>
  <c r="BC51" i="2"/>
  <c r="BC72" i="2"/>
  <c r="BC53" i="2"/>
  <c r="BC62" i="2"/>
  <c r="BC69" i="2"/>
  <c r="BC82" i="2"/>
  <c r="BC57" i="2"/>
  <c r="BC59" i="2"/>
  <c r="P5" i="3"/>
  <c r="BB40" i="2"/>
  <c r="BB39" i="2"/>
  <c r="BC39" i="2"/>
  <c r="BB26" i="2"/>
  <c r="BB25" i="2"/>
  <c r="BC25" i="2"/>
  <c r="BB33" i="2"/>
  <c r="BB32" i="2"/>
  <c r="BC32" i="2"/>
  <c r="BB42" i="2"/>
  <c r="BB41" i="2"/>
  <c r="BC41" i="2"/>
  <c r="BB35" i="2"/>
  <c r="BB34" i="2"/>
  <c r="BC34" i="2"/>
  <c r="BB5" i="2"/>
  <c r="BB4" i="2"/>
  <c r="BC4" i="2"/>
  <c r="BB43" i="2"/>
  <c r="BC42" i="2"/>
  <c r="BB37" i="2"/>
  <c r="BB36" i="2"/>
  <c r="BC36" i="2"/>
  <c r="BB14" i="2"/>
  <c r="BB13" i="2"/>
  <c r="BC13" i="2"/>
  <c r="BB22" i="2"/>
  <c r="BB21" i="2"/>
  <c r="BC21" i="2"/>
  <c r="BB24" i="2"/>
  <c r="BC24" i="2"/>
  <c r="BB20" i="2"/>
  <c r="BB19" i="2"/>
  <c r="BC19" i="2"/>
  <c r="BB12" i="2"/>
  <c r="BC12" i="2"/>
  <c r="BB6" i="2"/>
  <c r="BC5" i="2"/>
  <c r="BB11" i="2"/>
  <c r="BB10" i="2"/>
  <c r="BC10" i="2"/>
  <c r="BB17" i="2"/>
  <c r="BB16" i="2"/>
  <c r="BC16" i="2"/>
  <c r="BB30" i="2"/>
  <c r="BB29" i="2"/>
  <c r="BC29" i="2"/>
  <c r="BB9" i="2"/>
  <c r="BB8" i="2"/>
  <c r="BC8" i="2"/>
  <c r="BB15" i="2"/>
  <c r="BC14" i="2"/>
  <c r="BB28" i="2"/>
  <c r="BB27" i="2"/>
  <c r="BC27" i="2"/>
  <c r="C23" i="3"/>
  <c r="C22" i="3"/>
  <c r="BB38" i="2"/>
  <c r="BC38" i="2"/>
  <c r="D51" i="3"/>
  <c r="BC9" i="2"/>
  <c r="BC33" i="2"/>
  <c r="BB23" i="2"/>
  <c r="BC22" i="2"/>
  <c r="BC23" i="2"/>
  <c r="BC26" i="2"/>
  <c r="BC15" i="2"/>
  <c r="BB31" i="2"/>
  <c r="BC30" i="2"/>
  <c r="BC28" i="2"/>
  <c r="BC11" i="2"/>
  <c r="BC37" i="2"/>
  <c r="D37" i="3"/>
  <c r="BC40" i="2"/>
  <c r="BC31" i="2"/>
  <c r="BB18" i="2"/>
  <c r="BC17" i="2"/>
  <c r="BC18" i="2"/>
  <c r="BB7" i="2"/>
  <c r="BC7" i="2"/>
  <c r="BC35" i="2"/>
  <c r="BC6" i="2"/>
  <c r="BB44" i="2"/>
  <c r="BC43" i="2"/>
  <c r="BC44" i="2"/>
  <c r="BC20" i="2"/>
  <c r="B23" i="3"/>
  <c r="B22" i="3"/>
  <c r="D50" i="3"/>
  <c r="F22" i="3"/>
  <c r="F23" i="3"/>
  <c r="P8" i="3"/>
  <c r="P2" i="3"/>
  <c r="P10" i="3"/>
  <c r="P4" i="3"/>
  <c r="D36" i="3"/>
  <c r="D23" i="3"/>
  <c r="D22" i="3"/>
  <c r="D40" i="3"/>
  <c r="D54" i="3"/>
  <c r="D52" i="3"/>
  <c r="D38" i="3"/>
  <c r="P9" i="3"/>
  <c r="P3" i="3"/>
  <c r="V17" i="2"/>
  <c r="AH17" i="2"/>
  <c r="V34" i="2"/>
  <c r="AH34" i="2"/>
  <c r="Y17" i="3"/>
  <c r="Y20" i="3"/>
  <c r="T9" i="3"/>
  <c r="Z15" i="3"/>
  <c r="U4" i="3"/>
  <c r="Z18" i="3"/>
  <c r="Z21" i="3"/>
  <c r="U10" i="3"/>
  <c r="Z14" i="3"/>
  <c r="U3" i="3"/>
  <c r="Z17" i="3"/>
  <c r="Z20" i="3"/>
  <c r="U9" i="3"/>
  <c r="Y18" i="3"/>
  <c r="Y21" i="3"/>
  <c r="T10" i="3"/>
  <c r="AX32" i="2"/>
  <c r="AX31" i="2"/>
  <c r="AY31" i="2"/>
  <c r="Q17" i="2"/>
  <c r="AC17" i="2"/>
  <c r="AO18" i="2"/>
  <c r="AO17" i="2"/>
  <c r="AP17" i="2"/>
  <c r="AX18" i="2"/>
  <c r="AX17" i="2"/>
  <c r="AY17" i="2"/>
  <c r="AX27" i="2"/>
  <c r="AX26" i="2"/>
  <c r="AY26" i="2"/>
  <c r="AL12" i="2"/>
  <c r="AL11" i="2"/>
  <c r="AM11" i="2"/>
  <c r="AL23" i="2"/>
  <c r="AL22" i="2"/>
  <c r="AM22" i="2"/>
  <c r="AL42" i="2"/>
  <c r="AL41" i="2"/>
  <c r="AM41" i="2"/>
  <c r="AO35" i="2"/>
  <c r="AO34" i="2"/>
  <c r="AP34" i="2"/>
  <c r="AO31" i="2"/>
  <c r="AO30" i="2"/>
  <c r="AP30" i="2"/>
  <c r="AO39" i="2"/>
  <c r="AO38" i="2"/>
  <c r="AP38" i="2"/>
  <c r="AO7" i="2"/>
  <c r="AO6" i="2"/>
  <c r="AP6" i="2"/>
  <c r="AO27" i="2"/>
  <c r="AO26" i="2"/>
  <c r="AP26" i="2"/>
  <c r="U34" i="2"/>
  <c r="AG34" i="2"/>
  <c r="AR74" i="2"/>
  <c r="AR73" i="2"/>
  <c r="AS73" i="2"/>
  <c r="AR81" i="2"/>
  <c r="AR80" i="2"/>
  <c r="AS80" i="2"/>
  <c r="AR84" i="2"/>
  <c r="AR83" i="2"/>
  <c r="AS83" i="2"/>
  <c r="Q34" i="2"/>
  <c r="AC34" i="2"/>
  <c r="AO56" i="2"/>
  <c r="AO55" i="2"/>
  <c r="AP55" i="2"/>
  <c r="AO88" i="2"/>
  <c r="AO87" i="2"/>
  <c r="AP87" i="2"/>
  <c r="AX21" i="2"/>
  <c r="AX20" i="2"/>
  <c r="AY20" i="2"/>
  <c r="AX40" i="2"/>
  <c r="AX39" i="2"/>
  <c r="AY39" i="2"/>
  <c r="AX19" i="2"/>
  <c r="AY19" i="2"/>
  <c r="AO76" i="2"/>
  <c r="AO75" i="2"/>
  <c r="AP75" i="2"/>
  <c r="U17" i="2"/>
  <c r="AG17" i="2"/>
  <c r="I7" i="3"/>
  <c r="I8" i="3"/>
  <c r="C43" i="3"/>
  <c r="C57" i="3"/>
  <c r="AR37" i="2"/>
  <c r="AR36" i="2"/>
  <c r="AS36" i="2"/>
  <c r="AR34" i="2"/>
  <c r="AR33" i="2"/>
  <c r="AS33" i="2"/>
  <c r="AR9" i="2"/>
  <c r="AR8" i="2"/>
  <c r="AS8" i="2"/>
  <c r="AO60" i="2"/>
  <c r="AO59" i="2"/>
  <c r="AP59" i="2"/>
  <c r="AX24" i="2"/>
  <c r="AX23" i="2"/>
  <c r="AY23" i="2"/>
  <c r="AL36" i="2"/>
  <c r="AL35" i="2"/>
  <c r="AM35" i="2"/>
  <c r="AL43" i="2"/>
  <c r="AM42" i="2"/>
  <c r="AL38" i="2"/>
  <c r="AL37" i="2"/>
  <c r="AM37" i="2"/>
  <c r="AL10" i="2"/>
  <c r="AL9" i="2"/>
  <c r="AM9" i="2"/>
  <c r="AO20" i="2"/>
  <c r="AO19" i="2"/>
  <c r="AP19" i="2"/>
  <c r="AO41" i="2"/>
  <c r="AO40" i="2"/>
  <c r="AP40" i="2"/>
  <c r="AO11" i="2"/>
  <c r="AO10" i="2"/>
  <c r="AP10" i="2"/>
  <c r="AO44" i="2"/>
  <c r="AP44" i="2"/>
  <c r="AO43" i="2"/>
  <c r="AP43" i="2"/>
  <c r="AX34" i="2"/>
  <c r="AX33" i="2"/>
  <c r="AY33" i="2"/>
  <c r="AR69" i="2"/>
  <c r="AR68" i="2"/>
  <c r="AS68" i="2"/>
  <c r="AR50" i="2"/>
  <c r="AR49" i="2"/>
  <c r="AS49" i="2"/>
  <c r="AR53" i="2"/>
  <c r="AR52" i="2"/>
  <c r="AS52" i="2"/>
  <c r="AR79" i="2"/>
  <c r="AR78" i="2"/>
  <c r="AS78" i="2"/>
  <c r="AR51" i="2"/>
  <c r="AS51" i="2"/>
  <c r="AO71" i="2"/>
  <c r="AO70" i="2"/>
  <c r="AP70" i="2"/>
  <c r="AX43" i="2"/>
  <c r="AY43" i="2"/>
  <c r="AO89" i="2"/>
  <c r="AP88" i="2"/>
  <c r="AP89" i="2"/>
  <c r="AR40" i="2"/>
  <c r="AR39" i="2"/>
  <c r="AS39" i="2"/>
  <c r="AR6" i="2"/>
  <c r="AR5" i="2"/>
  <c r="AS5" i="2"/>
  <c r="AR14" i="2"/>
  <c r="AR13" i="2"/>
  <c r="AS13" i="2"/>
  <c r="AR27" i="2"/>
  <c r="AR26" i="2"/>
  <c r="AS26" i="2"/>
  <c r="AR21" i="2"/>
  <c r="AR20" i="2"/>
  <c r="AS20" i="2"/>
  <c r="AO69" i="2"/>
  <c r="AP69" i="2"/>
  <c r="AX25" i="2"/>
  <c r="AY25" i="2"/>
  <c r="AO82" i="2"/>
  <c r="AO81" i="2"/>
  <c r="AP81" i="2"/>
  <c r="AL25" i="2"/>
  <c r="AL24" i="2"/>
  <c r="AM24" i="2"/>
  <c r="AO29" i="2"/>
  <c r="AP29" i="2"/>
  <c r="C39" i="3"/>
  <c r="E8" i="3"/>
  <c r="E7" i="3"/>
  <c r="C53" i="3"/>
  <c r="AR29" i="2"/>
  <c r="AR28" i="2"/>
  <c r="AS28" i="2"/>
  <c r="C46" i="3"/>
  <c r="AX22" i="2"/>
  <c r="AY22" i="2"/>
  <c r="AL15" i="2"/>
  <c r="AL14" i="2"/>
  <c r="AM14" i="2"/>
  <c r="AL20" i="2"/>
  <c r="AL19" i="2"/>
  <c r="AM19" i="2"/>
  <c r="AL29" i="2"/>
  <c r="AL28" i="2"/>
  <c r="AM28" i="2"/>
  <c r="AL7" i="2"/>
  <c r="AL6" i="2"/>
  <c r="AM6" i="2"/>
  <c r="AL5" i="2"/>
  <c r="AM5" i="2"/>
  <c r="AO37" i="2"/>
  <c r="AO36" i="2"/>
  <c r="AP36" i="2"/>
  <c r="AO14" i="2"/>
  <c r="AO13" i="2"/>
  <c r="AP13" i="2"/>
  <c r="AO28" i="2"/>
  <c r="AP27" i="2"/>
  <c r="AO9" i="2"/>
  <c r="AO8" i="2"/>
  <c r="AP8" i="2"/>
  <c r="AR76" i="2"/>
  <c r="AR75" i="2"/>
  <c r="AS75" i="2"/>
  <c r="AR67" i="2"/>
  <c r="AR66" i="2"/>
  <c r="AS66" i="2"/>
  <c r="AR60" i="2"/>
  <c r="AR59" i="2"/>
  <c r="AS59" i="2"/>
  <c r="AR58" i="2"/>
  <c r="AS58" i="2"/>
  <c r="T4" i="3"/>
  <c r="Y16" i="3"/>
  <c r="Y19" i="3"/>
  <c r="T8" i="3"/>
  <c r="AX16" i="2"/>
  <c r="AX15" i="2"/>
  <c r="AY15" i="2"/>
  <c r="AO64" i="2"/>
  <c r="AO63" i="2"/>
  <c r="AP63" i="2"/>
  <c r="AX42" i="2"/>
  <c r="AX41" i="2"/>
  <c r="AY41" i="2"/>
  <c r="AX37" i="2"/>
  <c r="AX36" i="2"/>
  <c r="AY36" i="2"/>
  <c r="AR18" i="2"/>
  <c r="AR17" i="2"/>
  <c r="AS17" i="2"/>
  <c r="AR4" i="2"/>
  <c r="AS4" i="2"/>
  <c r="AR12" i="2"/>
  <c r="AS12" i="2"/>
  <c r="AR42" i="2"/>
  <c r="AR41" i="2"/>
  <c r="AS41" i="2"/>
  <c r="AR25" i="2"/>
  <c r="AR24" i="2"/>
  <c r="AS24" i="2"/>
  <c r="AR23" i="2"/>
  <c r="AS23" i="2"/>
  <c r="AR30" i="2"/>
  <c r="AS29" i="2"/>
  <c r="C60" i="3"/>
  <c r="AO74" i="2"/>
  <c r="AO73" i="2"/>
  <c r="AP73" i="2"/>
  <c r="AO77" i="2"/>
  <c r="AP76" i="2"/>
  <c r="AO51" i="2"/>
  <c r="AO50" i="2"/>
  <c r="AP50" i="2"/>
  <c r="AX30" i="2"/>
  <c r="AX29" i="2"/>
  <c r="AY29" i="2"/>
  <c r="AL31" i="2"/>
  <c r="AL30" i="2"/>
  <c r="AM30" i="2"/>
  <c r="T6" i="3"/>
  <c r="F45" i="3"/>
  <c r="AO33" i="2"/>
  <c r="AO32" i="2"/>
  <c r="AP32" i="2"/>
  <c r="T3" i="3"/>
  <c r="AR64" i="2"/>
  <c r="AR63" i="2"/>
  <c r="AS63" i="2"/>
  <c r="AX8" i="2"/>
  <c r="AX7" i="2"/>
  <c r="AY7" i="2"/>
  <c r="AX11" i="2"/>
  <c r="AX10" i="2"/>
  <c r="AY10" i="2"/>
  <c r="AX6" i="2"/>
  <c r="AX5" i="2"/>
  <c r="AY5" i="2"/>
  <c r="AR35" i="2"/>
  <c r="AS35" i="2"/>
  <c r="Z13" i="3"/>
  <c r="U2" i="3"/>
  <c r="Z16" i="3"/>
  <c r="Z19" i="3"/>
  <c r="U8" i="3"/>
  <c r="AO66" i="2"/>
  <c r="AO65" i="2"/>
  <c r="AP65" i="2"/>
  <c r="AX13" i="2"/>
  <c r="AX12" i="2"/>
  <c r="AY12" i="2"/>
  <c r="AL26" i="2"/>
  <c r="AM25" i="2"/>
  <c r="AL40" i="2"/>
  <c r="AL39" i="2"/>
  <c r="AM39" i="2"/>
  <c r="AL18" i="2"/>
  <c r="AM18" i="2"/>
  <c r="AL44" i="2"/>
  <c r="AM44" i="2"/>
  <c r="AM43" i="2"/>
  <c r="F59" i="3"/>
  <c r="T7" i="3"/>
  <c r="AO22" i="2"/>
  <c r="AO21" i="2"/>
  <c r="AP21" i="2"/>
  <c r="AO25" i="2"/>
  <c r="AO24" i="2"/>
  <c r="AP24" i="2"/>
  <c r="AR56" i="2"/>
  <c r="AR55" i="2"/>
  <c r="AS55" i="2"/>
  <c r="AR87" i="2"/>
  <c r="AR86" i="2"/>
  <c r="AS86" i="2"/>
  <c r="AD17" i="2"/>
  <c r="C40" i="3"/>
  <c r="F7" i="3"/>
  <c r="C54" i="3"/>
  <c r="F8" i="3"/>
  <c r="AX38" i="2"/>
  <c r="AY38" i="2"/>
  <c r="AR16" i="2"/>
  <c r="AR15" i="2"/>
  <c r="AS15" i="2"/>
  <c r="AS25" i="2"/>
  <c r="AR11" i="2"/>
  <c r="AR10" i="2"/>
  <c r="AS10" i="2"/>
  <c r="AR31" i="2"/>
  <c r="AS30" i="2"/>
  <c r="AR44" i="2"/>
  <c r="AR43" i="2"/>
  <c r="AS43" i="2"/>
  <c r="AS44" i="2"/>
  <c r="AL27" i="2"/>
  <c r="AM27" i="2"/>
  <c r="AL33" i="2"/>
  <c r="AL32" i="2"/>
  <c r="AM32" i="2"/>
  <c r="Z17" i="2"/>
  <c r="B7" i="3"/>
  <c r="C50" i="3"/>
  <c r="C36" i="3"/>
  <c r="B8" i="3"/>
  <c r="AO72" i="2"/>
  <c r="AP72" i="2"/>
  <c r="AB17" i="2"/>
  <c r="D7" i="3"/>
  <c r="C38" i="3"/>
  <c r="C52" i="3"/>
  <c r="D8" i="3"/>
  <c r="AO12" i="2"/>
  <c r="AP12" i="2"/>
  <c r="X17" i="2"/>
  <c r="AJ17" i="2"/>
  <c r="S3" i="3"/>
  <c r="X34" i="2"/>
  <c r="AJ34" i="2"/>
  <c r="X17" i="3"/>
  <c r="X20" i="3"/>
  <c r="S9" i="3"/>
  <c r="AR89" i="2"/>
  <c r="AR88" i="2"/>
  <c r="AS88" i="2"/>
  <c r="AS89" i="2"/>
  <c r="F57" i="3"/>
  <c r="I14" i="3"/>
  <c r="I15" i="3"/>
  <c r="F43" i="3"/>
  <c r="AO86" i="2"/>
  <c r="AO85" i="2"/>
  <c r="AP85" i="2"/>
  <c r="AO80" i="2"/>
  <c r="AP80" i="2"/>
  <c r="AX14" i="2"/>
  <c r="AY14" i="2"/>
  <c r="AR32" i="2"/>
  <c r="AS32" i="2"/>
  <c r="S4" i="3"/>
  <c r="X18" i="3"/>
  <c r="X21" i="3"/>
  <c r="S10" i="3"/>
  <c r="C58" i="3"/>
  <c r="AU61" i="2"/>
  <c r="AU60" i="2"/>
  <c r="AV60" i="2"/>
  <c r="AR38" i="2"/>
  <c r="AS37" i="2"/>
  <c r="AR22" i="2"/>
  <c r="AS22" i="2"/>
  <c r="AR7" i="2"/>
  <c r="AS7" i="2"/>
  <c r="AS9" i="2"/>
  <c r="AR19" i="2"/>
  <c r="AS18" i="2"/>
  <c r="AS40" i="2"/>
  <c r="AS16" i="2"/>
  <c r="AS19" i="2"/>
  <c r="AS21" i="2"/>
  <c r="AS31" i="2"/>
  <c r="AS6" i="2"/>
  <c r="AS11" i="2"/>
  <c r="AS42" i="2"/>
  <c r="AS27" i="2"/>
  <c r="AS34" i="2"/>
  <c r="AS38" i="2"/>
  <c r="AS14" i="2"/>
  <c r="AO79" i="2"/>
  <c r="AP79" i="2"/>
  <c r="AP74" i="2"/>
  <c r="AO84" i="2"/>
  <c r="AP84" i="2"/>
  <c r="N35" i="2"/>
  <c r="Z35" i="2"/>
  <c r="AL74" i="2"/>
  <c r="AL73" i="2"/>
  <c r="AM73" i="2"/>
  <c r="AY40" i="2"/>
  <c r="AY32" i="2"/>
  <c r="AX28" i="2"/>
  <c r="AY28" i="2"/>
  <c r="AX9" i="2"/>
  <c r="AY9" i="2"/>
  <c r="AY11" i="2"/>
  <c r="AU78" i="2"/>
  <c r="AU77" i="2"/>
  <c r="AV77" i="2"/>
  <c r="AU74" i="2"/>
  <c r="AU73" i="2"/>
  <c r="AV73" i="2"/>
  <c r="AO62" i="2"/>
  <c r="AP62" i="2"/>
  <c r="AO58" i="2"/>
  <c r="AO57" i="2"/>
  <c r="AP57" i="2"/>
  <c r="AO54" i="2"/>
  <c r="AP54" i="2"/>
  <c r="AO61" i="2"/>
  <c r="AP61" i="2"/>
  <c r="AP58" i="2"/>
  <c r="AO49" i="2"/>
  <c r="AP49" i="2"/>
  <c r="AL82" i="2"/>
  <c r="AL81" i="2"/>
  <c r="AM81" i="2"/>
  <c r="AL72" i="2"/>
  <c r="AL71" i="2"/>
  <c r="AM71" i="2"/>
  <c r="AL64" i="2"/>
  <c r="AL63" i="2"/>
  <c r="AM63" i="2"/>
  <c r="AY13" i="2"/>
  <c r="AY27" i="2"/>
  <c r="AY42" i="2"/>
  <c r="AY16" i="2"/>
  <c r="AY21" i="2"/>
  <c r="AX35" i="2"/>
  <c r="AY35" i="2"/>
  <c r="AX4" i="2"/>
  <c r="AY4" i="2"/>
  <c r="AY30" i="2"/>
  <c r="AY8" i="2"/>
  <c r="AY37" i="2"/>
  <c r="AO83" i="2"/>
  <c r="AP83" i="2"/>
  <c r="AO52" i="2"/>
  <c r="AP51" i="2"/>
  <c r="AY6" i="2"/>
  <c r="AY24" i="2"/>
  <c r="AU66" i="2"/>
  <c r="AU65" i="2"/>
  <c r="AV65" i="2"/>
  <c r="AU75" i="2"/>
  <c r="AV74" i="2"/>
  <c r="AU71" i="2"/>
  <c r="AU70" i="2"/>
  <c r="AV70" i="2"/>
  <c r="AU64" i="2"/>
  <c r="AU63" i="2"/>
  <c r="AV63" i="2"/>
  <c r="AU55" i="2"/>
  <c r="AU54" i="2"/>
  <c r="AV54" i="2"/>
  <c r="T2" i="3"/>
  <c r="AO53" i="2"/>
  <c r="AP53" i="2"/>
  <c r="AP71" i="2"/>
  <c r="AP86" i="2"/>
  <c r="N34" i="2"/>
  <c r="Z34" i="2"/>
  <c r="B14" i="3"/>
  <c r="F36" i="3"/>
  <c r="B15" i="3"/>
  <c r="F50" i="3"/>
  <c r="AL68" i="2"/>
  <c r="AL67" i="2"/>
  <c r="AM67" i="2"/>
  <c r="AL86" i="2"/>
  <c r="AL85" i="2"/>
  <c r="AM85" i="2"/>
  <c r="AL62" i="2"/>
  <c r="AL61" i="2"/>
  <c r="AM61" i="2"/>
  <c r="AL60" i="2"/>
  <c r="AL59" i="2"/>
  <c r="AM59" i="2"/>
  <c r="S2" i="3"/>
  <c r="X16" i="3"/>
  <c r="X19" i="3"/>
  <c r="S8" i="3"/>
  <c r="AU57" i="2"/>
  <c r="AU56" i="2"/>
  <c r="AV56" i="2"/>
  <c r="AU85" i="2"/>
  <c r="AU84" i="2"/>
  <c r="AV84" i="2"/>
  <c r="AU68" i="2"/>
  <c r="AU67" i="2"/>
  <c r="AV67" i="2"/>
  <c r="AU53" i="2"/>
  <c r="AU52" i="2"/>
  <c r="AV52" i="2"/>
  <c r="AU87" i="2"/>
  <c r="AU86" i="2"/>
  <c r="AV86" i="2"/>
  <c r="F60" i="3"/>
  <c r="U7" i="3"/>
  <c r="C59" i="3"/>
  <c r="AO68" i="2"/>
  <c r="AP68" i="2"/>
  <c r="AO67" i="2"/>
  <c r="AP67" i="2"/>
  <c r="AP52" i="2"/>
  <c r="T17" i="2"/>
  <c r="AF17" i="2"/>
  <c r="C42" i="3"/>
  <c r="H7" i="3"/>
  <c r="C56" i="3"/>
  <c r="H8" i="3"/>
  <c r="AL83" i="2"/>
  <c r="AM82" i="2"/>
  <c r="AL52" i="2"/>
  <c r="AL51" i="2"/>
  <c r="AM51" i="2"/>
  <c r="AL78" i="2"/>
  <c r="AL77" i="2"/>
  <c r="AM77" i="2"/>
  <c r="AL80" i="2"/>
  <c r="AM80" i="2"/>
  <c r="AL76" i="2"/>
  <c r="AM76" i="2"/>
  <c r="AR77" i="2"/>
  <c r="AS77" i="2"/>
  <c r="AR85" i="2"/>
  <c r="AS85" i="2"/>
  <c r="AS67" i="2"/>
  <c r="AR57" i="2"/>
  <c r="AS57" i="2"/>
  <c r="AR61" i="2"/>
  <c r="AS60" i="2"/>
  <c r="AR82" i="2"/>
  <c r="AS82" i="2"/>
  <c r="AS50" i="2"/>
  <c r="AR54" i="2"/>
  <c r="AS53" i="2"/>
  <c r="AR62" i="2"/>
  <c r="AS61" i="2"/>
  <c r="AS87" i="2"/>
  <c r="AR72" i="2"/>
  <c r="AR71" i="2"/>
  <c r="AS71" i="2"/>
  <c r="AS84" i="2"/>
  <c r="AS74" i="2"/>
  <c r="AS79" i="2"/>
  <c r="AR70" i="2"/>
  <c r="AS69" i="2"/>
  <c r="AS54" i="2"/>
  <c r="AS81" i="2"/>
  <c r="AS70" i="2"/>
  <c r="AS72" i="2"/>
  <c r="AS76" i="2"/>
  <c r="AS62" i="2"/>
  <c r="AR65" i="2"/>
  <c r="AS64" i="2"/>
  <c r="AS56" i="2"/>
  <c r="AS65" i="2"/>
  <c r="AY18" i="2"/>
  <c r="C44" i="3"/>
  <c r="AU89" i="2"/>
  <c r="AU88" i="2"/>
  <c r="AV88" i="2"/>
  <c r="AV89" i="2"/>
  <c r="C45" i="3"/>
  <c r="AO78" i="2"/>
  <c r="AP77" i="2"/>
  <c r="AP56" i="2"/>
  <c r="AO16" i="2"/>
  <c r="AP16" i="2"/>
  <c r="AO5" i="2"/>
  <c r="AP5" i="2"/>
  <c r="AP35" i="2"/>
  <c r="AO15" i="2"/>
  <c r="AP15" i="2"/>
  <c r="AP28" i="2"/>
  <c r="AP33" i="2"/>
  <c r="AO42" i="2"/>
  <c r="AP41" i="2"/>
  <c r="AP25" i="2"/>
  <c r="AO23" i="2"/>
  <c r="AP22" i="2"/>
  <c r="AP37" i="2"/>
  <c r="AP14" i="2"/>
  <c r="AP11" i="2"/>
  <c r="AP20" i="2"/>
  <c r="AP31" i="2"/>
  <c r="AP42" i="2"/>
  <c r="AP39" i="2"/>
  <c r="AP7" i="2"/>
  <c r="AP18" i="2"/>
  <c r="AP23" i="2"/>
  <c r="AP9" i="2"/>
  <c r="AO4" i="2"/>
  <c r="AP4" i="2"/>
  <c r="T5" i="3"/>
  <c r="K15" i="3"/>
  <c r="K14" i="3"/>
  <c r="AU62" i="2"/>
  <c r="AV61" i="2"/>
  <c r="F46" i="3"/>
  <c r="U6" i="3"/>
  <c r="AP66" i="2"/>
  <c r="AP64" i="2"/>
  <c r="AM10" i="2"/>
  <c r="AL4" i="2"/>
  <c r="AM4" i="2"/>
  <c r="AM36" i="2"/>
  <c r="AL13" i="2"/>
  <c r="AM12" i="2"/>
  <c r="AL21" i="2"/>
  <c r="AM21" i="2"/>
  <c r="AM31" i="2"/>
  <c r="AL34" i="2"/>
  <c r="AM34" i="2"/>
  <c r="AM13" i="2"/>
  <c r="AM33" i="2"/>
  <c r="AL17" i="2"/>
  <c r="AL16" i="2"/>
  <c r="AM16" i="2"/>
  <c r="AM23" i="2"/>
  <c r="AL8" i="2"/>
  <c r="AM8" i="2"/>
  <c r="AM40" i="2"/>
  <c r="AM29" i="2"/>
  <c r="AM15" i="2"/>
  <c r="AM17" i="2"/>
  <c r="AM26" i="2"/>
  <c r="AM20" i="2"/>
  <c r="AM7" i="2"/>
  <c r="AM38" i="2"/>
  <c r="AL70" i="2"/>
  <c r="AM70" i="2"/>
  <c r="AL57" i="2"/>
  <c r="AL56" i="2"/>
  <c r="AM56" i="2"/>
  <c r="AY34" i="2"/>
  <c r="AL89" i="2"/>
  <c r="AM89" i="2"/>
  <c r="AL88" i="2"/>
  <c r="AM88" i="2"/>
  <c r="AU69" i="2"/>
  <c r="AV69" i="2"/>
  <c r="AU51" i="2"/>
  <c r="AU50" i="2"/>
  <c r="AV50" i="2"/>
  <c r="AU83" i="2"/>
  <c r="AV83" i="2"/>
  <c r="F39" i="3"/>
  <c r="F53" i="3"/>
  <c r="E14" i="3"/>
  <c r="E15" i="3"/>
  <c r="AP60" i="2"/>
  <c r="AP78" i="2"/>
  <c r="AL75" i="2"/>
  <c r="AM74" i="2"/>
  <c r="AL53" i="2"/>
  <c r="AM52" i="2"/>
  <c r="AL58" i="2"/>
  <c r="AM58" i="2"/>
  <c r="AL65" i="2"/>
  <c r="AM64" i="2"/>
  <c r="AL84" i="2"/>
  <c r="AM84" i="2"/>
  <c r="AU81" i="2"/>
  <c r="AU80" i="2"/>
  <c r="AV80" i="2"/>
  <c r="AP82" i="2"/>
  <c r="L7" i="3"/>
  <c r="L8" i="3"/>
  <c r="AU18" i="2"/>
  <c r="AU17" i="2"/>
  <c r="AV17" i="2"/>
  <c r="AX69" i="2"/>
  <c r="AX68" i="2"/>
  <c r="AY68" i="2"/>
  <c r="AX85" i="2"/>
  <c r="AX84" i="2"/>
  <c r="AY84" i="2"/>
  <c r="AU11" i="2"/>
  <c r="AU10" i="2"/>
  <c r="AV10" i="2"/>
  <c r="S34" i="2"/>
  <c r="AE34" i="2"/>
  <c r="F55" i="3"/>
  <c r="G15" i="3"/>
  <c r="F41" i="3"/>
  <c r="G14" i="3"/>
  <c r="AX83" i="2"/>
  <c r="AY83" i="2"/>
  <c r="AA17" i="2"/>
  <c r="C8" i="3"/>
  <c r="C7" i="3"/>
  <c r="C37" i="3"/>
  <c r="C51" i="3"/>
  <c r="AX65" i="2"/>
  <c r="AX64" i="2"/>
  <c r="AY64" i="2"/>
  <c r="AU27" i="2"/>
  <c r="AU26" i="2"/>
  <c r="AV26" i="2"/>
  <c r="AX87" i="2"/>
  <c r="AX86" i="2"/>
  <c r="AY86" i="2"/>
  <c r="AX79" i="2"/>
  <c r="AX78" i="2"/>
  <c r="AY78" i="2"/>
  <c r="AX56" i="2"/>
  <c r="AX55" i="2"/>
  <c r="AY55" i="2"/>
  <c r="AU41" i="2"/>
  <c r="AU40" i="2"/>
  <c r="AV40" i="2"/>
  <c r="AU36" i="2"/>
  <c r="AU35" i="2"/>
  <c r="AV35" i="2"/>
  <c r="AU30" i="2"/>
  <c r="AU29" i="2"/>
  <c r="AV29" i="2"/>
  <c r="AU15" i="2"/>
  <c r="AU14" i="2"/>
  <c r="AV14" i="2"/>
  <c r="AX67" i="2"/>
  <c r="AX66" i="2"/>
  <c r="AY66" i="2"/>
  <c r="AU13" i="2"/>
  <c r="AV13" i="2"/>
  <c r="AL79" i="2"/>
  <c r="AM79" i="2"/>
  <c r="AL69" i="2"/>
  <c r="AM69" i="2"/>
  <c r="AM57" i="2"/>
  <c r="AL66" i="2"/>
  <c r="AM66" i="2"/>
  <c r="AM78" i="2"/>
  <c r="AL87" i="2"/>
  <c r="AM86" i="2"/>
  <c r="AL50" i="2"/>
  <c r="AM50" i="2"/>
  <c r="AM60" i="2"/>
  <c r="AL55" i="2"/>
  <c r="AM55" i="2"/>
  <c r="AM87" i="2"/>
  <c r="AM62" i="2"/>
  <c r="AL54" i="2"/>
  <c r="AM54" i="2"/>
  <c r="AL49" i="2"/>
  <c r="AM49" i="2"/>
  <c r="AM72" i="2"/>
  <c r="AM75" i="2"/>
  <c r="AM53" i="2"/>
  <c r="AM83" i="2"/>
  <c r="AM68" i="2"/>
  <c r="AM65" i="2"/>
  <c r="AX51" i="2"/>
  <c r="AX50" i="2"/>
  <c r="AY50" i="2"/>
  <c r="AY85" i="2"/>
  <c r="AU38" i="2"/>
  <c r="AU37" i="2"/>
  <c r="AV37" i="2"/>
  <c r="AU16" i="2"/>
  <c r="AV16" i="2"/>
  <c r="AU19" i="2"/>
  <c r="AV18" i="2"/>
  <c r="AX61" i="2"/>
  <c r="AX60" i="2"/>
  <c r="AY60" i="2"/>
  <c r="AX77" i="2"/>
  <c r="AX76" i="2"/>
  <c r="AY76" i="2"/>
  <c r="K7" i="3"/>
  <c r="K8" i="3"/>
  <c r="AU21" i="2"/>
  <c r="AU20" i="2"/>
  <c r="AV20" i="2"/>
  <c r="T34" i="2"/>
  <c r="AF34" i="2"/>
  <c r="F42" i="3"/>
  <c r="S7" i="3"/>
  <c r="F58" i="3"/>
  <c r="P34" i="2"/>
  <c r="AB34" i="2"/>
  <c r="F38" i="3"/>
  <c r="D14" i="3"/>
  <c r="D15" i="3"/>
  <c r="F52" i="3"/>
  <c r="O34" i="2"/>
  <c r="AA34" i="2"/>
  <c r="F51" i="3"/>
  <c r="F37" i="3"/>
  <c r="C15" i="3"/>
  <c r="C14" i="3"/>
  <c r="AX52" i="2"/>
  <c r="AY51" i="2"/>
  <c r="AX62" i="2"/>
  <c r="AY61" i="2"/>
  <c r="AX88" i="2"/>
  <c r="AY88" i="2"/>
  <c r="AU32" i="2"/>
  <c r="AU31" i="2"/>
  <c r="AV31" i="2"/>
  <c r="AU39" i="2"/>
  <c r="AV38" i="2"/>
  <c r="AU44" i="2"/>
  <c r="AU43" i="2"/>
  <c r="AV43" i="2"/>
  <c r="AV44" i="2"/>
  <c r="AU25" i="2"/>
  <c r="AU24" i="2"/>
  <c r="AV24" i="2"/>
  <c r="F56" i="3"/>
  <c r="AU33" i="2"/>
  <c r="AV32" i="2"/>
  <c r="AX59" i="2"/>
  <c r="AX58" i="2"/>
  <c r="AY58" i="2"/>
  <c r="AX73" i="2"/>
  <c r="AX72" i="2"/>
  <c r="AY72" i="2"/>
  <c r="AX75" i="2"/>
  <c r="AX74" i="2"/>
  <c r="AY74" i="2"/>
  <c r="AX70" i="2"/>
  <c r="AY69" i="2"/>
  <c r="U5" i="3"/>
  <c r="L15" i="3"/>
  <c r="L14" i="3"/>
  <c r="AU8" i="2"/>
  <c r="AU7" i="2"/>
  <c r="AV7" i="2"/>
  <c r="AU12" i="2"/>
  <c r="AV11" i="2"/>
  <c r="AU6" i="2"/>
  <c r="AV6" i="2"/>
  <c r="R34" i="2"/>
  <c r="AD34" i="2"/>
  <c r="F15" i="3"/>
  <c r="F14" i="3"/>
  <c r="F54" i="3"/>
  <c r="F40" i="3"/>
  <c r="AV68" i="2"/>
  <c r="AU79" i="2"/>
  <c r="AV79" i="2"/>
  <c r="AU59" i="2"/>
  <c r="AU58" i="2"/>
  <c r="AV58" i="2"/>
  <c r="AV85" i="2"/>
  <c r="AV55" i="2"/>
  <c r="AV66" i="2"/>
  <c r="AV78" i="2"/>
  <c r="AV62" i="2"/>
  <c r="AU72" i="2"/>
  <c r="AV71" i="2"/>
  <c r="AV51" i="2"/>
  <c r="AV57" i="2"/>
  <c r="AV53" i="2"/>
  <c r="AU82" i="2"/>
  <c r="AV81" i="2"/>
  <c r="AV82" i="2"/>
  <c r="AV72" i="2"/>
  <c r="AU49" i="2"/>
  <c r="AV49" i="2"/>
  <c r="AU76" i="2"/>
  <c r="AV76" i="2"/>
  <c r="AV75" i="2"/>
  <c r="AV59" i="2"/>
  <c r="AV87" i="2"/>
  <c r="AV64" i="2"/>
  <c r="S17" i="2"/>
  <c r="AE17" i="2"/>
  <c r="C41" i="3"/>
  <c r="G8" i="3"/>
  <c r="C55" i="3"/>
  <c r="G7" i="3"/>
  <c r="J7" i="3"/>
  <c r="J8" i="3"/>
  <c r="H15" i="3"/>
  <c r="J14" i="3"/>
  <c r="J15" i="3"/>
  <c r="H14" i="3"/>
  <c r="AX81" i="2"/>
  <c r="AX80" i="2"/>
  <c r="AY80" i="2"/>
  <c r="AU9" i="2"/>
  <c r="AV9" i="2"/>
  <c r="AV12" i="2"/>
  <c r="AU34" i="2"/>
  <c r="AV33" i="2"/>
  <c r="AU28" i="2"/>
  <c r="AV27" i="2"/>
  <c r="AV34" i="2"/>
  <c r="AU5" i="2"/>
  <c r="AU4" i="2"/>
  <c r="AV4" i="2"/>
  <c r="AV28" i="2"/>
  <c r="AV5" i="2"/>
  <c r="AU22" i="2"/>
  <c r="AV21" i="2"/>
  <c r="AV30" i="2"/>
  <c r="AU23" i="2"/>
  <c r="AV23" i="2"/>
  <c r="AV15" i="2"/>
  <c r="AV8" i="2"/>
  <c r="AV39" i="2"/>
  <c r="AV25" i="2"/>
  <c r="AV19" i="2"/>
  <c r="AU42" i="2"/>
  <c r="AV42" i="2"/>
  <c r="AV22" i="2"/>
  <c r="AV41" i="2"/>
  <c r="AX71" i="2"/>
  <c r="AY71" i="2"/>
  <c r="AY65" i="2"/>
  <c r="AX57" i="2"/>
  <c r="AY56" i="2"/>
  <c r="AY79" i="2"/>
  <c r="AX63" i="2"/>
  <c r="AY63" i="2"/>
  <c r="AX49" i="2"/>
  <c r="AY49" i="2"/>
  <c r="AY59" i="2"/>
  <c r="AY70" i="2"/>
  <c r="AX54" i="2"/>
  <c r="AY54" i="2"/>
  <c r="AY75" i="2"/>
  <c r="AX53" i="2"/>
  <c r="AY52" i="2"/>
  <c r="AX82" i="2"/>
  <c r="AY82" i="2"/>
  <c r="AY53" i="2"/>
  <c r="AY73" i="2"/>
  <c r="AY77" i="2"/>
  <c r="AY67" i="2"/>
  <c r="AY81" i="2"/>
  <c r="AY57" i="2"/>
  <c r="AY87" i="2"/>
  <c r="AV36" i="2"/>
  <c r="AY62" i="2"/>
  <c r="F44" i="3"/>
  <c r="S5" i="3"/>
  <c r="S6" i="3"/>
  <c r="O18" i="2"/>
  <c r="P18" i="2"/>
  <c r="R18" i="2"/>
  <c r="AA18" i="2"/>
  <c r="AB18" i="2"/>
  <c r="AD18" i="2"/>
  <c r="O35" i="2"/>
  <c r="P35" i="2"/>
  <c r="R35" i="2"/>
  <c r="AA35" i="2"/>
  <c r="AB35" i="2"/>
  <c r="AD35" i="2"/>
  <c r="N34" i="4"/>
  <c r="B34" i="4"/>
  <c r="W34" i="4"/>
  <c r="K34" i="4"/>
  <c r="V34" i="4"/>
  <c r="J34" i="4"/>
  <c r="U34" i="4"/>
  <c r="I34" i="4"/>
  <c r="T34" i="4"/>
  <c r="H34" i="4"/>
  <c r="S34" i="4"/>
  <c r="G34" i="4"/>
  <c r="R34" i="4"/>
  <c r="F34" i="4"/>
  <c r="Q34" i="4"/>
  <c r="E34" i="4"/>
  <c r="P34" i="4"/>
  <c r="D34" i="4"/>
  <c r="O34" i="4"/>
  <c r="C34" i="4"/>
  <c r="N17" i="4"/>
  <c r="B17" i="4"/>
  <c r="O17" i="4"/>
  <c r="C17" i="4"/>
  <c r="P17" i="4"/>
  <c r="D17" i="4"/>
  <c r="Q17" i="4"/>
  <c r="E17" i="4"/>
  <c r="R17" i="4"/>
  <c r="F17" i="4"/>
  <c r="S17" i="4"/>
  <c r="G17" i="4"/>
  <c r="T17" i="4"/>
  <c r="H17" i="4"/>
  <c r="U17" i="4"/>
  <c r="I17" i="4"/>
  <c r="V17" i="4"/>
  <c r="J17" i="4"/>
  <c r="W17" i="4"/>
  <c r="K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T</author>
  </authors>
  <commentList>
    <comment ref="B17" authorId="0" shapeId="0" xr:uid="{762E9A03-EDB9-4383-989F-85D0EC6D4D67}">
      <text>
        <r>
          <rPr>
            <b/>
            <sz val="9"/>
            <color indexed="81"/>
            <rFont val="Tahoma"/>
            <family val="2"/>
          </rPr>
          <t>K T:</t>
        </r>
        <r>
          <rPr>
            <sz val="9"/>
            <color indexed="81"/>
            <rFont val="Tahoma"/>
            <family val="2"/>
          </rPr>
          <t xml:space="preserve">
Weighted average using population numbers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T</author>
    <author>Author</author>
  </authors>
  <commentList>
    <comment ref="N18" authorId="0" shapeId="0" xr:uid="{505C37AE-FC4D-4BF9-9EB4-872FC7124259}">
      <text>
        <r>
          <rPr>
            <b/>
            <sz val="9"/>
            <color indexed="81"/>
            <rFont val="Tahoma"/>
            <family val="2"/>
          </rPr>
          <t>K T:</t>
        </r>
        <r>
          <rPr>
            <sz val="9"/>
            <color indexed="81"/>
            <rFont val="Tahoma"/>
            <family val="2"/>
          </rPr>
          <t xml:space="preserve">
Restricted age range to compare with the observed value (which had ages 25-64 in 1980)</t>
        </r>
      </text>
    </comment>
    <comment ref="Y51" authorId="1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Different formula for sigma from mu
</t>
        </r>
      </text>
    </comment>
    <comment ref="AH51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future population weights</t>
        </r>
      </text>
    </comment>
  </commentList>
</comments>
</file>

<file path=xl/sharedStrings.xml><?xml version="1.0" encoding="utf-8"?>
<sst xmlns="http://schemas.openxmlformats.org/spreadsheetml/2006/main" count="324" uniqueCount="90">
  <si>
    <t>male</t>
  </si>
  <si>
    <t>Updated Haby et. al</t>
  </si>
  <si>
    <t>1980 (fitted)</t>
  </si>
  <si>
    <t>1995 (fitted)</t>
  </si>
  <si>
    <t>2015 (fitted)</t>
  </si>
  <si>
    <t>CUM</t>
  </si>
  <si>
    <t>Prop</t>
  </si>
  <si>
    <t>female</t>
  </si>
  <si>
    <t>Observed</t>
  </si>
  <si>
    <t>predicted</t>
  </si>
  <si>
    <t>BMI ≥ 25</t>
  </si>
  <si>
    <t>BMI ≥ 30</t>
  </si>
  <si>
    <t>BMI ≥ 35</t>
  </si>
  <si>
    <t>BMI ≥ 40</t>
  </si>
  <si>
    <t>BMI ≥ 50</t>
  </si>
  <si>
    <t>observed</t>
  </si>
  <si>
    <t>Male</t>
  </si>
  <si>
    <t>Female</t>
  </si>
  <si>
    <t>Total</t>
  </si>
  <si>
    <t>Haby et al.</t>
  </si>
  <si>
    <t>Updated Estimates</t>
  </si>
  <si>
    <t>Males</t>
  </si>
  <si>
    <t>Females</t>
  </si>
  <si>
    <t>agecat low</t>
  </si>
  <si>
    <t>agecat high</t>
  </si>
  <si>
    <t>agecat3</t>
  </si>
  <si>
    <t>mu</t>
  </si>
  <si>
    <t>_cons</t>
  </si>
  <si>
    <t>r2</t>
  </si>
  <si>
    <t>N</t>
  </si>
  <si>
    <t>5-year age groups:</t>
  </si>
  <si>
    <t>Intercept</t>
  </si>
  <si>
    <t>SE</t>
  </si>
  <si>
    <t>Slope</t>
  </si>
  <si>
    <t>Periods</t>
  </si>
  <si>
    <t>R-squared</t>
  </si>
  <si>
    <t xml:space="preserve">  15-19</t>
  </si>
  <si>
    <t xml:space="preserve">  20-24</t>
  </si>
  <si>
    <t xml:space="preserve">  25-29</t>
  </si>
  <si>
    <t xml:space="preserve">  30-34</t>
  </si>
  <si>
    <t xml:space="preserve">  35-39</t>
  </si>
  <si>
    <t xml:space="preserve">  40-44</t>
  </si>
  <si>
    <t xml:space="preserve">  45-49</t>
  </si>
  <si>
    <t xml:space="preserve">  50-54</t>
  </si>
  <si>
    <t xml:space="preserve">  55-59</t>
  </si>
  <si>
    <t xml:space="preserve">  60-64</t>
  </si>
  <si>
    <t xml:space="preserve">  65-69</t>
  </si>
  <si>
    <t xml:space="preserve">  70-74</t>
  </si>
  <si>
    <t xml:space="preserve">  75-79</t>
  </si>
  <si>
    <t xml:space="preserve">  80+</t>
  </si>
  <si>
    <t xml:space="preserve">            </t>
  </si>
  <si>
    <t>year</t>
  </si>
  <si>
    <t>sigma</t>
  </si>
  <si>
    <t>n</t>
  </si>
  <si>
    <t>mean</t>
  </si>
  <si>
    <t>SD</t>
  </si>
  <si>
    <t xml:space="preserve">Coefficient </t>
  </si>
  <si>
    <t>10-year cohort</t>
  </si>
  <si>
    <t xml:space="preserve">  15-19 (baseline)</t>
  </si>
  <si>
    <t>Number of observations</t>
  </si>
  <si>
    <t xml:space="preserve">Root MSE </t>
  </si>
  <si>
    <t>Results of Haby et al. (2012) model updated with 2008, 2012 and 2015 data</t>
  </si>
  <si>
    <t>c.mu#c.agecat3</t>
  </si>
  <si>
    <t>c.mu#c.agecat3#c.agecat3</t>
  </si>
  <si>
    <t>m*Age^2</t>
  </si>
  <si>
    <t>m</t>
  </si>
  <si>
    <t xml:space="preserve">Intercept </t>
  </si>
  <si>
    <t>m*Age</t>
  </si>
  <si>
    <t>Smearing Factor</t>
  </si>
  <si>
    <t>Male BMI ≥ 25</t>
  </si>
  <si>
    <t>Male BMI ≥ 30</t>
  </si>
  <si>
    <t>Male BMI ≥ 35</t>
  </si>
  <si>
    <t>Female BMI ≥ 25</t>
  </si>
  <si>
    <t>Female BMI ≥ 30</t>
  </si>
  <si>
    <t>Female BMI ≥ 35</t>
  </si>
  <si>
    <t>age/year</t>
  </si>
  <si>
    <t>Projections from 2018</t>
  </si>
  <si>
    <t>Updated Haby et. Al lognormal SD</t>
  </si>
  <si>
    <t>Observed lognormal SD</t>
  </si>
  <si>
    <t>Observed lognormal mean</t>
  </si>
  <si>
    <t>Observed mean</t>
  </si>
  <si>
    <t>Variance model regression results (estimated by age group)</t>
  </si>
  <si>
    <t>Variance model regression results (Smoothed by quadratic function)</t>
  </si>
  <si>
    <t>male n</t>
  </si>
  <si>
    <t>female n</t>
  </si>
  <si>
    <t>Observed SD</t>
  </si>
  <si>
    <t xml:space="preserve">Results of Haby et al. (2012) model </t>
  </si>
  <si>
    <t>concat.</t>
  </si>
  <si>
    <t>Observed SE times 1.96 (CI)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</si>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</sst>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00"/>
    <numFmt numFmtId="166" formatCode="0.0000000"/>
    <numFmt numFmtId="167" formatCode="0.00000"/>
    <numFmt numFmtId="168" formatCode="0.0000000000000000"/>
    <numFmt numFmtId="169" formatCode="0.0000000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0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0" fillId="0" borderId="7" xfId="0" applyBorder="1"/>
    <xf numFmtId="10" fontId="0" fillId="0" borderId="8" xfId="0" applyNumberFormat="1" applyBorder="1"/>
    <xf numFmtId="164" fontId="0" fillId="0" borderId="0" xfId="0" applyNumberFormat="1"/>
    <xf numFmtId="0" fontId="0" fillId="0" borderId="0" xfId="0" applyNumberForma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4" fillId="0" borderId="0" xfId="0" applyFont="1"/>
    <xf numFmtId="1" fontId="4" fillId="0" borderId="0" xfId="0" applyNumberFormat="1" applyFont="1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</a:t>
            </a:r>
            <a:r>
              <a:rPr lang="en-AU" baseline="0"/>
              <a:t>BMI of Adult Males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8368033494073E-2"/>
          <c:y val="0.1755865039047253"/>
          <c:w val="0.87513416345005168"/>
          <c:h val="0.61663478535468108"/>
        </c:manualLayout>
      </c:layout>
      <c:scatterChart>
        <c:scatterStyle val="lineMarker"/>
        <c:varyColors val="0"/>
        <c:ser>
          <c:idx val="0"/>
          <c:order val="0"/>
          <c:tx>
            <c:strRef>
              <c:f>BMI!$A$36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BMI!$N$51:$U$51</c:f>
                <c:numCache>
                  <c:formatCode>General</c:formatCode>
                  <c:ptCount val="8"/>
                  <c:pt idx="0">
                    <c:v>0.39071554049502016</c:v>
                  </c:pt>
                  <c:pt idx="1">
                    <c:v>0.30186843198818569</c:v>
                  </c:pt>
                  <c:pt idx="2">
                    <c:v>0.31988241197005246</c:v>
                  </c:pt>
                  <c:pt idx="3">
                    <c:v>0.37548215497417592</c:v>
                  </c:pt>
                  <c:pt idx="4">
                    <c:v>0.39096190047268109</c:v>
                  </c:pt>
                  <c:pt idx="5">
                    <c:v>0.42322346881181805</c:v>
                  </c:pt>
                  <c:pt idx="6">
                    <c:v>0.51957660642547199</c:v>
                  </c:pt>
                  <c:pt idx="7">
                    <c:v>0.40066980657517998</c:v>
                  </c:pt>
                </c:numCache>
              </c:numRef>
            </c:plus>
            <c:minus>
              <c:numRef>
                <c:f>BMI!$N$51:$U$51</c:f>
                <c:numCache>
                  <c:formatCode>General</c:formatCode>
                  <c:ptCount val="8"/>
                  <c:pt idx="0">
                    <c:v>0.39071554049502016</c:v>
                  </c:pt>
                  <c:pt idx="1">
                    <c:v>0.30186843198818569</c:v>
                  </c:pt>
                  <c:pt idx="2">
                    <c:v>0.31988241197005246</c:v>
                  </c:pt>
                  <c:pt idx="3">
                    <c:v>0.37548215497417592</c:v>
                  </c:pt>
                  <c:pt idx="4">
                    <c:v>0.39096190047268109</c:v>
                  </c:pt>
                  <c:pt idx="5">
                    <c:v>0.42322346881181805</c:v>
                  </c:pt>
                  <c:pt idx="6">
                    <c:v>0.51957660642547199</c:v>
                  </c:pt>
                  <c:pt idx="7">
                    <c:v>0.40066980657517998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BMI!$B$36:$K$36</c:f>
              <c:numCache>
                <c:formatCode>General</c:formatCode>
                <c:ptCount val="10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2035</c:v>
                </c:pt>
                <c:pt idx="9">
                  <c:v>2050</c:v>
                </c:pt>
              </c:numCache>
            </c:numRef>
          </c:xVal>
          <c:yVal>
            <c:numRef>
              <c:f>BMI!$B$51:$K$51</c:f>
              <c:numCache>
                <c:formatCode>General</c:formatCode>
                <c:ptCount val="10"/>
                <c:pt idx="0">
                  <c:v>25.521432263708984</c:v>
                </c:pt>
                <c:pt idx="1">
                  <c:v>25.465013128468208</c:v>
                </c:pt>
                <c:pt idx="2">
                  <c:v>25.705051764038004</c:v>
                </c:pt>
                <c:pt idx="3">
                  <c:v>26.805592262609583</c:v>
                </c:pt>
                <c:pt idx="4">
                  <c:v>27.078449425724465</c:v>
                </c:pt>
                <c:pt idx="5">
                  <c:v>27.446812086182462</c:v>
                </c:pt>
                <c:pt idx="6">
                  <c:v>27.737870051106441</c:v>
                </c:pt>
                <c:pt idx="7">
                  <c:v>27.901030771798258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A-47E5-A16D-85BBC65B09EB}"/>
            </c:ext>
          </c:extLst>
        </c:ser>
        <c:ser>
          <c:idx val="1"/>
          <c:order val="1"/>
          <c:tx>
            <c:strRef>
              <c:f>BMI!$A$2</c:f>
              <c:strCache>
                <c:ptCount val="1"/>
                <c:pt idx="0">
                  <c:v>Haby et al.</c:v>
                </c:pt>
              </c:strCache>
            </c:strRef>
          </c:tx>
          <c:spPr>
            <a:ln w="19050" cap="rnd">
              <a:solidFill>
                <a:schemeClr val="accent2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BMI!$B$2:$K$2</c:f>
              <c:numCache>
                <c:formatCode>General</c:formatCode>
                <c:ptCount val="10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2035</c:v>
                </c:pt>
                <c:pt idx="9">
                  <c:v>2050</c:v>
                </c:pt>
              </c:numCache>
            </c:numRef>
          </c:xVal>
          <c:yVal>
            <c:numRef>
              <c:f>BMI!$B$17:$K$17</c:f>
              <c:numCache>
                <c:formatCode>General</c:formatCode>
                <c:ptCount val="10"/>
                <c:pt idx="0">
                  <c:v>25.338731852704257</c:v>
                </c:pt>
                <c:pt idx="1">
                  <c:v>25.54192564067386</c:v>
                </c:pt>
                <c:pt idx="2">
                  <c:v>25.990539611201072</c:v>
                </c:pt>
                <c:pt idx="3">
                  <c:v>26.449787459275989</c:v>
                </c:pt>
                <c:pt idx="4">
                  <c:v>26.873064478086626</c:v>
                </c:pt>
                <c:pt idx="5">
                  <c:v>27.470894054558389</c:v>
                </c:pt>
                <c:pt idx="6">
                  <c:v>27.767413742007317</c:v>
                </c:pt>
                <c:pt idx="7">
                  <c:v>27.993664746412367</c:v>
                </c:pt>
                <c:pt idx="8">
                  <c:v>29.557726238201695</c:v>
                </c:pt>
                <c:pt idx="9">
                  <c:v>30.788599706604071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2A-47E5-A16D-85BBC65B09EB}"/>
            </c:ext>
          </c:extLst>
        </c:ser>
        <c:ser>
          <c:idx val="4"/>
          <c:order val="2"/>
          <c:tx>
            <c:strRef>
              <c:f>BMI!$M$2</c:f>
              <c:strCache>
                <c:ptCount val="1"/>
                <c:pt idx="0">
                  <c:v>Updated Estimates</c:v>
                </c:pt>
              </c:strCache>
            </c:strRef>
          </c:tx>
          <c:spPr>
            <a:ln w="19050" cap="rnd">
              <a:solidFill>
                <a:schemeClr val="accent1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BMI!$N$2:$W$2</c:f>
              <c:numCache>
                <c:formatCode>General</c:formatCode>
                <c:ptCount val="10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2035</c:v>
                </c:pt>
                <c:pt idx="9">
                  <c:v>2050</c:v>
                </c:pt>
              </c:numCache>
            </c:numRef>
          </c:xVal>
          <c:yVal>
            <c:numRef>
              <c:f>BMI!$N$17:$W$17</c:f>
              <c:numCache>
                <c:formatCode>General</c:formatCode>
                <c:ptCount val="10"/>
                <c:pt idx="0">
                  <c:v>25.414471904497372</c:v>
                </c:pt>
                <c:pt idx="1">
                  <c:v>25.601433741022397</c:v>
                </c:pt>
                <c:pt idx="2">
                  <c:v>26.018676610434436</c:v>
                </c:pt>
                <c:pt idx="3">
                  <c:v>26.439053029456893</c:v>
                </c:pt>
                <c:pt idx="4">
                  <c:v>26.834778198040702</c:v>
                </c:pt>
                <c:pt idx="5">
                  <c:v>27.382005792414105</c:v>
                </c:pt>
                <c:pt idx="6">
                  <c:v>27.654136210569089</c:v>
                </c:pt>
                <c:pt idx="7">
                  <c:v>27.861511925854487</c:v>
                </c:pt>
                <c:pt idx="8">
                  <c:v>29.291244217398109</c:v>
                </c:pt>
                <c:pt idx="9">
                  <c:v>30.412778790665342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2A-47E5-A16D-85BBC65B0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967496"/>
        <c:axId val="596967888"/>
      </c:scatterChart>
      <c:valAx>
        <c:axId val="59696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67888"/>
        <c:crosses val="autoZero"/>
        <c:crossBetween val="midCat"/>
      </c:valAx>
      <c:valAx>
        <c:axId val="596967888"/>
        <c:scaling>
          <c:orientation val="minMax"/>
          <c:max val="33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6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</a:t>
            </a:r>
            <a:r>
              <a:rPr lang="en-AU" baseline="0"/>
              <a:t>BMI of Adult Females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77723829070012E-2"/>
          <c:y val="0.16933168326646908"/>
          <c:w val="0.8753296650569623"/>
          <c:h val="0.62032376415371748"/>
        </c:manualLayout>
      </c:layout>
      <c:scatterChart>
        <c:scatterStyle val="lineMarker"/>
        <c:varyColors val="0"/>
        <c:ser>
          <c:idx val="0"/>
          <c:order val="0"/>
          <c:tx>
            <c:strRef>
              <c:f>BMI!$A$53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BMI!$N$68:$U$68</c:f>
                <c:numCache>
                  <c:formatCode>General</c:formatCode>
                  <c:ptCount val="8"/>
                  <c:pt idx="0">
                    <c:v>0.43535887787693678</c:v>
                  </c:pt>
                  <c:pt idx="1">
                    <c:v>0.36165668795977618</c:v>
                  </c:pt>
                  <c:pt idx="2">
                    <c:v>0.38885707431760597</c:v>
                  </c:pt>
                  <c:pt idx="3">
                    <c:v>0.44814524705358533</c:v>
                  </c:pt>
                  <c:pt idx="4">
                    <c:v>0.45668048925704408</c:v>
                  </c:pt>
                  <c:pt idx="5">
                    <c:v>0.50159067571535765</c:v>
                  </c:pt>
                  <c:pt idx="6">
                    <c:v>0.62627456660722636</c:v>
                  </c:pt>
                  <c:pt idx="7">
                    <c:v>0.45718300285333352</c:v>
                  </c:pt>
                </c:numCache>
              </c:numRef>
            </c:plus>
            <c:minus>
              <c:numRef>
                <c:f>BMI!$N$68:$U$68</c:f>
                <c:numCache>
                  <c:formatCode>General</c:formatCode>
                  <c:ptCount val="8"/>
                  <c:pt idx="0">
                    <c:v>0.43535887787693678</c:v>
                  </c:pt>
                  <c:pt idx="1">
                    <c:v>0.36165668795977618</c:v>
                  </c:pt>
                  <c:pt idx="2">
                    <c:v>0.38885707431760597</c:v>
                  </c:pt>
                  <c:pt idx="3">
                    <c:v>0.44814524705358533</c:v>
                  </c:pt>
                  <c:pt idx="4">
                    <c:v>0.45668048925704408</c:v>
                  </c:pt>
                  <c:pt idx="5">
                    <c:v>0.50159067571535765</c:v>
                  </c:pt>
                  <c:pt idx="6">
                    <c:v>0.62627456660722636</c:v>
                  </c:pt>
                  <c:pt idx="7">
                    <c:v>0.45718300285333352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BMI!$B$53:$K$53</c:f>
              <c:numCache>
                <c:formatCode>General</c:formatCode>
                <c:ptCount val="10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2035</c:v>
                </c:pt>
                <c:pt idx="9">
                  <c:v>2050</c:v>
                </c:pt>
              </c:numCache>
            </c:numRef>
          </c:xVal>
          <c:yVal>
            <c:numRef>
              <c:f>BMI!$B$68:$K$68</c:f>
              <c:numCache>
                <c:formatCode>General</c:formatCode>
                <c:ptCount val="10"/>
                <c:pt idx="0">
                  <c:v>23.806499577609227</c:v>
                </c:pt>
                <c:pt idx="1">
                  <c:v>24.324338449436105</c:v>
                </c:pt>
                <c:pt idx="2">
                  <c:v>24.684200279593743</c:v>
                </c:pt>
                <c:pt idx="3">
                  <c:v>25.913174649894355</c:v>
                </c:pt>
                <c:pt idx="4">
                  <c:v>26.48391247706628</c:v>
                </c:pt>
                <c:pt idx="5">
                  <c:v>26.750431897517451</c:v>
                </c:pt>
                <c:pt idx="6">
                  <c:v>27.214160354281375</c:v>
                </c:pt>
                <c:pt idx="7">
                  <c:v>27.254022453059033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4-4A5F-90AF-5ADC56E53CE8}"/>
            </c:ext>
          </c:extLst>
        </c:ser>
        <c:ser>
          <c:idx val="1"/>
          <c:order val="1"/>
          <c:tx>
            <c:strRef>
              <c:f>BMI!$A$19</c:f>
              <c:strCache>
                <c:ptCount val="1"/>
                <c:pt idx="0">
                  <c:v>Haby et al.</c:v>
                </c:pt>
              </c:strCache>
            </c:strRef>
          </c:tx>
          <c:spPr>
            <a:ln w="19050" cap="rnd">
              <a:solidFill>
                <a:schemeClr val="accent2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BMI!$B$2:$K$2</c:f>
              <c:numCache>
                <c:formatCode>General</c:formatCode>
                <c:ptCount val="10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2035</c:v>
                </c:pt>
                <c:pt idx="9">
                  <c:v>2050</c:v>
                </c:pt>
              </c:numCache>
            </c:numRef>
          </c:xVal>
          <c:yVal>
            <c:numRef>
              <c:f>BMI!$B$34:$K$34</c:f>
              <c:numCache>
                <c:formatCode>General</c:formatCode>
                <c:ptCount val="10"/>
                <c:pt idx="0">
                  <c:v>24.199621899683393</c:v>
                </c:pt>
                <c:pt idx="1">
                  <c:v>24.467597690796694</c:v>
                </c:pt>
                <c:pt idx="2">
                  <c:v>25.050108639868945</c:v>
                </c:pt>
                <c:pt idx="3">
                  <c:v>25.669021714464144</c:v>
                </c:pt>
                <c:pt idx="4">
                  <c:v>26.243994715773994</c:v>
                </c:pt>
                <c:pt idx="5">
                  <c:v>27.123328769515471</c:v>
                </c:pt>
                <c:pt idx="6">
                  <c:v>27.557197583743694</c:v>
                </c:pt>
                <c:pt idx="7">
                  <c:v>27.888604079857675</c:v>
                </c:pt>
                <c:pt idx="8">
                  <c:v>30.178033445121958</c:v>
                </c:pt>
                <c:pt idx="9">
                  <c:v>32.012948345602418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34-4A5F-90AF-5ADC56E53CE8}"/>
            </c:ext>
          </c:extLst>
        </c:ser>
        <c:ser>
          <c:idx val="4"/>
          <c:order val="2"/>
          <c:tx>
            <c:strRef>
              <c:f>BMI!$M$19</c:f>
              <c:strCache>
                <c:ptCount val="1"/>
                <c:pt idx="0">
                  <c:v>Updated Estimates</c:v>
                </c:pt>
              </c:strCache>
            </c:strRef>
          </c:tx>
          <c:spPr>
            <a:ln w="19050" cap="rnd">
              <a:solidFill>
                <a:schemeClr val="accent1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BMI!$N$19:$W$19</c:f>
              <c:numCache>
                <c:formatCode>General</c:formatCode>
                <c:ptCount val="10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2035</c:v>
                </c:pt>
                <c:pt idx="9">
                  <c:v>2050</c:v>
                </c:pt>
              </c:numCache>
            </c:numRef>
          </c:xVal>
          <c:yVal>
            <c:numRef>
              <c:f>BMI!$N$34:$W$34</c:f>
              <c:numCache>
                <c:formatCode>General</c:formatCode>
                <c:ptCount val="10"/>
                <c:pt idx="0">
                  <c:v>24.405325094583691</c:v>
                </c:pt>
                <c:pt idx="1">
                  <c:v>24.618569945004946</c:v>
                </c:pt>
                <c:pt idx="2">
                  <c:v>25.087904882355797</c:v>
                </c:pt>
                <c:pt idx="3">
                  <c:v>25.583788687753255</c:v>
                </c:pt>
                <c:pt idx="4">
                  <c:v>26.045421354812476</c:v>
                </c:pt>
                <c:pt idx="5">
                  <c:v>26.736449556767806</c:v>
                </c:pt>
                <c:pt idx="6">
                  <c:v>27.072608624537448</c:v>
                </c:pt>
                <c:pt idx="7">
                  <c:v>27.330477952817319</c:v>
                </c:pt>
                <c:pt idx="8">
                  <c:v>29.093677994459689</c:v>
                </c:pt>
                <c:pt idx="9">
                  <c:v>30.479852425263541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34-4A5F-90AF-5ADC56E5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968672"/>
        <c:axId val="596969064"/>
      </c:scatterChart>
      <c:valAx>
        <c:axId val="59696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69064"/>
        <c:crosses val="autoZero"/>
        <c:crossBetween val="midCat"/>
      </c:valAx>
      <c:valAx>
        <c:axId val="596969064"/>
        <c:scaling>
          <c:orientation val="minMax"/>
          <c:max val="33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68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1459980812527"/>
          <c:y val="7.0064503868574199E-2"/>
          <c:w val="0.87365329265473901"/>
          <c:h val="0.88453758504564606"/>
        </c:manualLayout>
      </c:layout>
      <c:scatterChart>
        <c:scatterStyle val="smoothMarker"/>
        <c:varyColors val="0"/>
        <c:ser>
          <c:idx val="5"/>
          <c:order val="0"/>
          <c:tx>
            <c:strRef>
              <c:f>Distribution!$BA$2</c:f>
              <c:strCache>
                <c:ptCount val="1"/>
                <c:pt idx="0">
                  <c:v>1980 (fitted)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Distribution!$BA$4:$BA$44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Distribution!$BC$4:$BC$44</c:f>
              <c:numCache>
                <c:formatCode>General</c:formatCode>
                <c:ptCount val="41"/>
                <c:pt idx="0">
                  <c:v>2.3956007269934645E-4</c:v>
                </c:pt>
                <c:pt idx="1">
                  <c:v>1.1030295669376224E-3</c:v>
                </c:pt>
                <c:pt idx="2">
                  <c:v>3.8255447765676151E-3</c:v>
                </c:pt>
                <c:pt idx="3">
                  <c:v>1.0406046399257353E-2</c:v>
                </c:pt>
                <c:pt idx="4">
                  <c:v>2.2953655491357881E-2</c:v>
                </c:pt>
                <c:pt idx="5">
                  <c:v>4.2213887864834064E-2</c:v>
                </c:pt>
                <c:pt idx="6">
                  <c:v>6.6255359172765302E-2</c:v>
                </c:pt>
                <c:pt idx="7">
                  <c:v>9.0512021807506865E-2</c:v>
                </c:pt>
                <c:pt idx="8">
                  <c:v>0.10944353395900927</c:v>
                </c:pt>
                <c:pt idx="9">
                  <c:v>0.11882295095008938</c:v>
                </c:pt>
                <c:pt idx="10">
                  <c:v>0.11727192495558741</c:v>
                </c:pt>
                <c:pt idx="11">
                  <c:v>0.10634140258597935</c:v>
                </c:pt>
                <c:pt idx="12">
                  <c:v>8.9422612024637416E-2</c:v>
                </c:pt>
                <c:pt idx="13">
                  <c:v>7.0297041062183263E-2</c:v>
                </c:pt>
                <c:pt idx="14">
                  <c:v>5.2028773105508241E-2</c:v>
                </c:pt>
                <c:pt idx="15">
                  <c:v>3.648105670886137E-2</c:v>
                </c:pt>
                <c:pt idx="16">
                  <c:v>2.4366356717201998E-2</c:v>
                </c:pt>
                <c:pt idx="17">
                  <c:v>1.5578345620863243E-2</c:v>
                </c:pt>
                <c:pt idx="18">
                  <c:v>9.574832541870304E-3</c:v>
                </c:pt>
                <c:pt idx="19">
                  <c:v>5.6791913535839678E-3</c:v>
                </c:pt>
                <c:pt idx="20">
                  <c:v>3.2619325662056609E-3</c:v>
                </c:pt>
                <c:pt idx="21">
                  <c:v>1.8198192446605699E-3</c:v>
                </c:pt>
                <c:pt idx="22">
                  <c:v>9.8887449324680521E-4</c:v>
                </c:pt>
                <c:pt idx="23">
                  <c:v>5.2467252312371482E-4</c:v>
                </c:pt>
                <c:pt idx="24">
                  <c:v>2.7241950726630826E-4</c:v>
                </c:pt>
                <c:pt idx="25">
                  <c:v>1.3869650829212432E-4</c:v>
                </c:pt>
                <c:pt idx="26">
                  <c:v>6.936842199600779E-5</c:v>
                </c:pt>
                <c:pt idx="27">
                  <c:v>3.4138514984460855E-5</c:v>
                </c:pt>
                <c:pt idx="28">
                  <c:v>1.6556388174659986E-5</c:v>
                </c:pt>
                <c:pt idx="29">
                  <c:v>7.9235078281891802E-6</c:v>
                </c:pt>
                <c:pt idx="30">
                  <c:v>3.746625839129436E-6</c:v>
                </c:pt>
                <c:pt idx="31">
                  <c:v>1.7523740447611402E-6</c:v>
                </c:pt>
                <c:pt idx="32">
                  <c:v>8.1157214315563664E-7</c:v>
                </c:pt>
                <c:pt idx="33">
                  <c:v>3.7252303997092895E-7</c:v>
                </c:pt>
                <c:pt idx="34">
                  <c:v>1.696219693592127E-7</c:v>
                </c:pt>
                <c:pt idx="35">
                  <c:v>7.667610024686411E-8</c:v>
                </c:pt>
                <c:pt idx="36">
                  <c:v>3.4435354567818877E-8</c:v>
                </c:pt>
                <c:pt idx="37">
                  <c:v>1.5374737372120251E-8</c:v>
                </c:pt>
                <c:pt idx="38">
                  <c:v>6.8287007159995028E-9</c:v>
                </c:pt>
                <c:pt idx="39">
                  <c:v>3.0188608279857476E-9</c:v>
                </c:pt>
                <c:pt idx="40">
                  <c:v>2.3635085000250911E-9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8E-4499-ACD0-AF29CEFC6E63}"/>
            </c:ext>
          </c:extLst>
        </c:ser>
        <c:ser>
          <c:idx val="6"/>
          <c:order val="1"/>
          <c:tx>
            <c:strRef>
              <c:f>Distribution!$BD$2</c:f>
              <c:strCache>
                <c:ptCount val="1"/>
                <c:pt idx="0">
                  <c:v>1995 (fitted)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Distribution!$BD$4:$BD$44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Distribution!$BF$4:$BF$44</c:f>
              <c:numCache>
                <c:formatCode>General</c:formatCode>
                <c:ptCount val="41"/>
                <c:pt idx="0">
                  <c:v>1.7057780878111718E-4</c:v>
                </c:pt>
                <c:pt idx="1">
                  <c:v>7.3000630848820889E-4</c:v>
                </c:pt>
                <c:pt idx="2">
                  <c:v>2.4260731376138673E-3</c:v>
                </c:pt>
                <c:pt idx="3">
                  <c:v>6.4900996375948355E-3</c:v>
                </c:pt>
                <c:pt idx="4">
                  <c:v>1.4395985263510181E-2</c:v>
                </c:pt>
                <c:pt idx="5">
                  <c:v>2.7138876269942727E-2</c:v>
                </c:pt>
                <c:pt idx="6">
                  <c:v>4.4391242383031257E-2</c:v>
                </c:pt>
                <c:pt idx="7">
                  <c:v>6.4115020820030483E-2</c:v>
                </c:pt>
                <c:pt idx="8">
                  <c:v>8.2993903222219889E-2</c:v>
                </c:pt>
                <c:pt idx="9">
                  <c:v>9.751925626019603E-2</c:v>
                </c:pt>
                <c:pt idx="10">
                  <c:v>0.10516077456935791</c:v>
                </c:pt>
                <c:pt idx="11">
                  <c:v>0.10506399594477933</c:v>
                </c:pt>
                <c:pt idx="12">
                  <c:v>9.8054664798434388E-2</c:v>
                </c:pt>
                <c:pt idx="13">
                  <c:v>8.6103069592103676E-2</c:v>
                </c:pt>
                <c:pt idx="14">
                  <c:v>7.1588022381370187E-2</c:v>
                </c:pt>
                <c:pt idx="15">
                  <c:v>5.6668179789736706E-2</c:v>
                </c:pt>
                <c:pt idx="16">
                  <c:v>4.2917939972334951E-2</c:v>
                </c:pt>
                <c:pt idx="17">
                  <c:v>3.1233441070565804E-2</c:v>
                </c:pt>
                <c:pt idx="18">
                  <c:v>2.1925673341623764E-2</c:v>
                </c:pt>
                <c:pt idx="19">
                  <c:v>1.4897962827287059E-2</c:v>
                </c:pt>
                <c:pt idx="20">
                  <c:v>9.8281511580445846E-3</c:v>
                </c:pt>
                <c:pt idx="21">
                  <c:v>6.3121797996790185E-3</c:v>
                </c:pt>
                <c:pt idx="22">
                  <c:v>3.956576781941501E-3</c:v>
                </c:pt>
                <c:pt idx="23">
                  <c:v>2.4258044389415812E-3</c:v>
                </c:pt>
                <c:pt idx="24">
                  <c:v>1.4576621973766413E-3</c:v>
                </c:pt>
                <c:pt idx="25">
                  <c:v>8.6001980882732809E-4</c:v>
                </c:pt>
                <c:pt idx="26">
                  <c:v>4.9902465607931656E-4</c:v>
                </c:pt>
                <c:pt idx="27">
                  <c:v>2.8519586724384816E-4</c:v>
                </c:pt>
                <c:pt idx="28">
                  <c:v>1.6075300602969023E-4</c:v>
                </c:pt>
                <c:pt idx="29">
                  <c:v>8.9475498478375215E-5</c:v>
                </c:pt>
                <c:pt idx="30">
                  <c:v>4.9234075000015309E-5</c:v>
                </c:pt>
                <c:pt idx="31">
                  <c:v>2.6809539049987841E-5</c:v>
                </c:pt>
                <c:pt idx="32">
                  <c:v>1.4460460440512968E-5</c:v>
                </c:pt>
                <c:pt idx="33">
                  <c:v>7.7324510818765901E-6</c:v>
                </c:pt>
                <c:pt idx="34">
                  <c:v>4.1023875703150026E-6</c:v>
                </c:pt>
                <c:pt idx="35">
                  <c:v>2.161000344447217E-6</c:v>
                </c:pt>
                <c:pt idx="36">
                  <c:v>1.1309944528692384E-6</c:v>
                </c:pt>
                <c:pt idx="37">
                  <c:v>5.8846338102380713E-7</c:v>
                </c:pt>
                <c:pt idx="38">
                  <c:v>3.0456265986966713E-7</c:v>
                </c:pt>
                <c:pt idx="39">
                  <c:v>1.5687653265317181E-7</c:v>
                </c:pt>
                <c:pt idx="40">
                  <c:v>1.6396139146390709E-7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8E-4499-ACD0-AF29CEFC6E63}"/>
            </c:ext>
          </c:extLst>
        </c:ser>
        <c:ser>
          <c:idx val="7"/>
          <c:order val="2"/>
          <c:tx>
            <c:strRef>
              <c:f>Distribution!$BG$2</c:f>
              <c:strCache>
                <c:ptCount val="1"/>
                <c:pt idx="0">
                  <c:v>2015 (fitted)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Distribution!$BG$4:$BG$44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Distribution!$BI$4:$BI$44</c:f>
              <c:numCache>
                <c:formatCode>General</c:formatCode>
                <c:ptCount val="41"/>
                <c:pt idx="0">
                  <c:v>3.8347576961201641E-4</c:v>
                </c:pt>
                <c:pt idx="1">
                  <c:v>1.2342493602931397E-3</c:v>
                </c:pt>
                <c:pt idx="2">
                  <c:v>3.2657778579419637E-3</c:v>
                </c:pt>
                <c:pt idx="3">
                  <c:v>7.3045599273958784E-3</c:v>
                </c:pt>
                <c:pt idx="4">
                  <c:v>1.4132035065567943E-2</c:v>
                </c:pt>
                <c:pt idx="5">
                  <c:v>2.4105642621110004E-2</c:v>
                </c:pt>
                <c:pt idx="6">
                  <c:v>3.6837869697467752E-2</c:v>
                </c:pt>
                <c:pt idx="7">
                  <c:v>5.1122023283600007E-2</c:v>
                </c:pt>
                <c:pt idx="8">
                  <c:v>6.5170952796959225E-2</c:v>
                </c:pt>
                <c:pt idx="9">
                  <c:v>7.7073350486107584E-2</c:v>
                </c:pt>
                <c:pt idx="10">
                  <c:v>8.5277061179765412E-2</c:v>
                </c:pt>
                <c:pt idx="11">
                  <c:v>8.8922955775751433E-2</c:v>
                </c:pt>
                <c:pt idx="12">
                  <c:v>8.7944351507568574E-2</c:v>
                </c:pt>
                <c:pt idx="13">
                  <c:v>8.2950975749733313E-2</c:v>
                </c:pt>
                <c:pt idx="14">
                  <c:v>7.4983131507707856E-2</c:v>
                </c:pt>
                <c:pt idx="15">
                  <c:v>6.5236290231733718E-2</c:v>
                </c:pt>
                <c:pt idx="16">
                  <c:v>5.4832264567327926E-2</c:v>
                </c:pt>
                <c:pt idx="17">
                  <c:v>4.4674011919169754E-2</c:v>
                </c:pt>
                <c:pt idx="18">
                  <c:v>3.5386255529934019E-2</c:v>
                </c:pt>
                <c:pt idx="19">
                  <c:v>2.7322726749796522E-2</c:v>
                </c:pt>
                <c:pt idx="20">
                  <c:v>2.0613423477905957E-2</c:v>
                </c:pt>
                <c:pt idx="21">
                  <c:v>1.5227658593441662E-2</c:v>
                </c:pt>
                <c:pt idx="22">
                  <c:v>1.1035698702699825E-2</c:v>
                </c:pt>
                <c:pt idx="23">
                  <c:v>7.8594975319512539E-3</c:v>
                </c:pt>
                <c:pt idx="24">
                  <c:v>5.5092180467177787E-3</c:v>
                </c:pt>
                <c:pt idx="25">
                  <c:v>3.8062135952031673E-3</c:v>
                </c:pt>
                <c:pt idx="26">
                  <c:v>2.5951064375324684E-3</c:v>
                </c:pt>
                <c:pt idx="27">
                  <c:v>1.7481397097126594E-3</c:v>
                </c:pt>
                <c:pt idx="28">
                  <c:v>1.1646916321440548E-3</c:v>
                </c:pt>
                <c:pt idx="29">
                  <c:v>7.6819966998453726E-4</c:v>
                </c:pt>
                <c:pt idx="30">
                  <c:v>5.020464394547286E-4</c:v>
                </c:pt>
                <c:pt idx="31">
                  <c:v>3.2536139743288839E-4</c:v>
                </c:pt>
                <c:pt idx="32">
                  <c:v>2.0924591599524867E-4</c:v>
                </c:pt>
                <c:pt idx="33">
                  <c:v>1.3363089285112206E-4</c:v>
                </c:pt>
                <c:pt idx="34">
                  <c:v>8.4797276469816829E-5</c:v>
                </c:pt>
                <c:pt idx="35">
                  <c:v>5.3496670377684019E-5</c:v>
                </c:pt>
                <c:pt idx="36">
                  <c:v>3.3571172879609534E-5</c:v>
                </c:pt>
                <c:pt idx="37">
                  <c:v>2.0965659217053734E-5</c:v>
                </c:pt>
                <c:pt idx="38">
                  <c:v>1.3035987907694668E-5</c:v>
                </c:pt>
                <c:pt idx="39">
                  <c:v>8.0732657062876356E-6</c:v>
                </c:pt>
                <c:pt idx="40">
                  <c:v>1.2860992211427558E-5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8E-4499-ACD0-AF29CEFC6E63}"/>
            </c:ext>
          </c:extLst>
        </c:ser>
        <c:ser>
          <c:idx val="0"/>
          <c:order val="3"/>
          <c:tx>
            <c:strRef>
              <c:f>Distribution!$AK$2</c:f>
              <c:strCache>
                <c:ptCount val="1"/>
                <c:pt idx="0">
                  <c:v>1980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Distribution!$AK$4:$AK$44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Distribution!$AM$4:$AM$44</c:f>
              <c:numCache>
                <c:formatCode>General</c:formatCode>
                <c:ptCount val="41"/>
                <c:pt idx="0">
                  <c:v>1.9866407172358712E-4</c:v>
                </c:pt>
                <c:pt idx="1">
                  <c:v>9.4217701240350215E-4</c:v>
                </c:pt>
                <c:pt idx="2">
                  <c:v>3.3553251808876006E-3</c:v>
                </c:pt>
                <c:pt idx="3">
                  <c:v>9.3465066241547878E-3</c:v>
                </c:pt>
                <c:pt idx="4">
                  <c:v>2.1062317457851115E-2</c:v>
                </c:pt>
                <c:pt idx="5">
                  <c:v>3.9490148595839811E-2</c:v>
                </c:pt>
                <c:pt idx="6">
                  <c:v>6.3070157243373157E-2</c:v>
                </c:pt>
                <c:pt idx="7">
                  <c:v>8.752989961602814E-2</c:v>
                </c:pt>
                <c:pt idx="8">
                  <c:v>0.10735956073258149</c:v>
                </c:pt>
                <c:pt idx="9">
                  <c:v>0.1180782805651589</c:v>
                </c:pt>
                <c:pt idx="10">
                  <c:v>0.11791212595781064</c:v>
                </c:pt>
                <c:pt idx="11">
                  <c:v>0.10806552172981165</c:v>
                </c:pt>
                <c:pt idx="12">
                  <c:v>9.1753375056413677E-2</c:v>
                </c:pt>
                <c:pt idx="13">
                  <c:v>7.2762907473746252E-2</c:v>
                </c:pt>
                <c:pt idx="14">
                  <c:v>5.4282226192427951E-2</c:v>
                </c:pt>
                <c:pt idx="15">
                  <c:v>3.8335036814082457E-2</c:v>
                </c:pt>
                <c:pt idx="16">
                  <c:v>2.5771168260463218E-2</c:v>
                </c:pt>
                <c:pt idx="17">
                  <c:v>1.657314436917523E-2</c:v>
                </c:pt>
                <c:pt idx="18">
                  <c:v>1.0240043040936953E-2</c:v>
                </c:pt>
                <c:pt idx="19">
                  <c:v>6.1025419979110485E-3</c:v>
                </c:pt>
                <c:pt idx="20">
                  <c:v>3.5199572507141896E-3</c:v>
                </c:pt>
                <c:pt idx="21">
                  <c:v>1.9711939094299025E-3</c:v>
                </c:pt>
                <c:pt idx="22">
                  <c:v>1.0747218959982208E-3</c:v>
                </c:pt>
                <c:pt idx="23">
                  <c:v>5.7190708154430947E-4</c:v>
                </c:pt>
                <c:pt idx="24">
                  <c:v>2.9771318557636484E-4</c:v>
                </c:pt>
                <c:pt idx="25">
                  <c:v>1.5191463475416889E-4</c:v>
                </c:pt>
                <c:pt idx="26">
                  <c:v>7.6125771433899203E-5</c:v>
                </c:pt>
                <c:pt idx="27">
                  <c:v>3.7525038265373567E-5</c:v>
                </c:pt>
                <c:pt idx="28">
                  <c:v>1.8223342729273284E-5</c:v>
                </c:pt>
                <c:pt idx="29">
                  <c:v>8.7307780961554116E-6</c:v>
                </c:pt>
                <c:pt idx="30">
                  <c:v>4.1318359244035818E-6</c:v>
                </c:pt>
                <c:pt idx="31">
                  <c:v>1.9337384321582718E-6</c:v>
                </c:pt>
                <c:pt idx="32">
                  <c:v>8.9592824126238924E-7</c:v>
                </c:pt>
                <c:pt idx="33">
                  <c:v>4.1132686390277229E-7</c:v>
                </c:pt>
                <c:pt idx="34">
                  <c:v>1.8729310224951945E-7</c:v>
                </c:pt>
                <c:pt idx="35">
                  <c:v>8.4650243814543558E-8</c:v>
                </c:pt>
                <c:pt idx="36">
                  <c:v>3.8003933888752783E-8</c:v>
                </c:pt>
                <c:pt idx="37">
                  <c:v>1.6959732063170918E-8</c:v>
                </c:pt>
                <c:pt idx="38">
                  <c:v>7.5278689948277133E-9</c:v>
                </c:pt>
                <c:pt idx="39">
                  <c:v>3.3253608755501318E-9</c:v>
                </c:pt>
                <c:pt idx="40">
                  <c:v>2.5988361462836451E-9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8E-4499-ACD0-AF29CEFC6E63}"/>
            </c:ext>
          </c:extLst>
        </c:ser>
        <c:ser>
          <c:idx val="1"/>
          <c:order val="4"/>
          <c:tx>
            <c:strRef>
              <c:f>Distribution!$AN$2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Distribution!$AN$4:$AN$44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Distribution!$AP$4:$AP$44</c:f>
              <c:numCache>
                <c:formatCode>General</c:formatCode>
                <c:ptCount val="41"/>
                <c:pt idx="0">
                  <c:v>2.9653505956844328E-4</c:v>
                </c:pt>
                <c:pt idx="1">
                  <c:v>1.1616645551169565E-3</c:v>
                </c:pt>
                <c:pt idx="2">
                  <c:v>3.5702291239683619E-3</c:v>
                </c:pt>
                <c:pt idx="3">
                  <c:v>8.9113358276570881E-3</c:v>
                </c:pt>
                <c:pt idx="4">
                  <c:v>1.8587156546844962E-2</c:v>
                </c:pt>
                <c:pt idx="5">
                  <c:v>3.3175699856237729E-2</c:v>
                </c:pt>
                <c:pt idx="6">
                  <c:v>5.1691075942383563E-2</c:v>
                </c:pt>
                <c:pt idx="7">
                  <c:v>7.1500342382656804E-2</c:v>
                </c:pt>
                <c:pt idx="8">
                  <c:v>8.9066072605477303E-2</c:v>
                </c:pt>
                <c:pt idx="9">
                  <c:v>0.10114485247654559</c:v>
                </c:pt>
                <c:pt idx="10">
                  <c:v>0.1058216012323176</c:v>
                </c:pt>
                <c:pt idx="11">
                  <c:v>0.10293329105709531</c:v>
                </c:pt>
                <c:pt idx="12">
                  <c:v>9.382543915066055E-2</c:v>
                </c:pt>
                <c:pt idx="13">
                  <c:v>8.0697953360255981E-2</c:v>
                </c:pt>
                <c:pt idx="14">
                  <c:v>6.5887634483954183E-2</c:v>
                </c:pt>
                <c:pt idx="15">
                  <c:v>5.1339350638474945E-2</c:v>
                </c:pt>
                <c:pt idx="16">
                  <c:v>3.8356258208046778E-2</c:v>
                </c:pt>
                <c:pt idx="17">
                  <c:v>2.7590688365403571E-2</c:v>
                </c:pt>
                <c:pt idx="18">
                  <c:v>1.9179124022599359E-2</c:v>
                </c:pt>
                <c:pt idx="19">
                  <c:v>1.2925865202703779E-2</c:v>
                </c:pt>
                <c:pt idx="20">
                  <c:v>8.470862409799218E-3</c:v>
                </c:pt>
                <c:pt idx="21">
                  <c:v>5.41218170446367E-3</c:v>
                </c:pt>
                <c:pt idx="22">
                  <c:v>3.3792233509836178E-3</c:v>
                </c:pt>
                <c:pt idx="23">
                  <c:v>2.0662448579420456E-3</c:v>
                </c:pt>
                <c:pt idx="24">
                  <c:v>1.2396446568057051E-3</c:v>
                </c:pt>
                <c:pt idx="25">
                  <c:v>7.3099330130199647E-4</c:v>
                </c:pt>
                <c:pt idx="26">
                  <c:v>4.2433575852907079E-4</c:v>
                </c:pt>
                <c:pt idx="27">
                  <c:v>2.4282988277812834E-4</c:v>
                </c:pt>
                <c:pt idx="28">
                  <c:v>1.371673902959003E-4</c:v>
                </c:pt>
                <c:pt idx="29">
                  <c:v>7.6571225261501397E-5</c:v>
                </c:pt>
                <c:pt idx="30">
                  <c:v>4.2287402646334904E-5</c:v>
                </c:pt>
                <c:pt idx="31">
                  <c:v>2.3126581359833587E-5</c:v>
                </c:pt>
                <c:pt idx="32">
                  <c:v>1.2535881073416633E-5</c:v>
                </c:pt>
                <c:pt idx="33">
                  <c:v>6.7405684264221222E-6</c:v>
                </c:pt>
                <c:pt idx="34">
                  <c:v>3.5980076692476715E-6</c:v>
                </c:pt>
                <c:pt idx="35">
                  <c:v>1.907877470230801E-6</c:v>
                </c:pt>
                <c:pt idx="36">
                  <c:v>1.0056257875312724E-6</c:v>
                </c:pt>
                <c:pt idx="37">
                  <c:v>5.2719654264343774E-7</c:v>
                </c:pt>
                <c:pt idx="38">
                  <c:v>2.7503733202038916E-7</c:v>
                </c:pt>
                <c:pt idx="39">
                  <c:v>1.4285919214263032E-7</c:v>
                </c:pt>
                <c:pt idx="40">
                  <c:v>1.5210825810019202E-7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8E-4499-ACD0-AF29CEFC6E63}"/>
            </c:ext>
          </c:extLst>
        </c:ser>
        <c:ser>
          <c:idx val="2"/>
          <c:order val="5"/>
          <c:tx>
            <c:strRef>
              <c:f>Distribution!$AQ$2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Distribution!$AQ$4:$AQ$44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Distribution!$AS$4:$AS$44</c:f>
              <c:numCache>
                <c:formatCode>General</c:formatCode>
                <c:ptCount val="41"/>
                <c:pt idx="0">
                  <c:v>3.4235192949769459E-4</c:v>
                </c:pt>
                <c:pt idx="1">
                  <c:v>1.133218230400001E-3</c:v>
                </c:pt>
                <c:pt idx="2">
                  <c:v>3.0690429327290525E-3</c:v>
                </c:pt>
                <c:pt idx="3">
                  <c:v>6.997353656601096E-3</c:v>
                </c:pt>
                <c:pt idx="4">
                  <c:v>1.3750688494510983E-2</c:v>
                </c:pt>
                <c:pt idx="5">
                  <c:v>2.3750605024487018E-2</c:v>
                </c:pt>
                <c:pt idx="6">
                  <c:v>3.6653148410040533E-2</c:v>
                </c:pt>
                <c:pt idx="7">
                  <c:v>5.1245180459910319E-2</c:v>
                </c:pt>
                <c:pt idx="8">
                  <c:v>6.5677494126189423E-2</c:v>
                </c:pt>
                <c:pt idx="9">
                  <c:v>7.794318809038947E-2</c:v>
                </c:pt>
                <c:pt idx="10">
                  <c:v>8.6397610914825951E-2</c:v>
                </c:pt>
                <c:pt idx="11">
                  <c:v>9.0124186330184264E-2</c:v>
                </c:pt>
                <c:pt idx="12">
                  <c:v>8.9047934002542961E-2</c:v>
                </c:pt>
                <c:pt idx="13">
                  <c:v>8.3813856484872717E-2</c:v>
                </c:pt>
                <c:pt idx="14">
                  <c:v>7.5522883231653126E-2</c:v>
                </c:pt>
                <c:pt idx="15">
                  <c:v>6.5435458323261919E-2</c:v>
                </c:pt>
                <c:pt idx="16">
                  <c:v>5.4726526038890611E-2</c:v>
                </c:pt>
                <c:pt idx="17">
                  <c:v>4.4332212721653774E-2</c:v>
                </c:pt>
                <c:pt idx="18">
                  <c:v>3.4889827529871131E-2</c:v>
                </c:pt>
                <c:pt idx="19">
                  <c:v>2.6749373060700909E-2</c:v>
                </c:pt>
                <c:pt idx="20">
                  <c:v>2.0027014386643671E-2</c:v>
                </c:pt>
                <c:pt idx="21">
                  <c:v>1.4674043780146584E-2</c:v>
                </c:pt>
                <c:pt idx="22">
                  <c:v>1.0542941207754897E-2</c:v>
                </c:pt>
                <c:pt idx="23">
                  <c:v>7.4407245935934618E-3</c:v>
                </c:pt>
                <c:pt idx="24">
                  <c:v>5.1665291196243412E-3</c:v>
                </c:pt>
                <c:pt idx="25">
                  <c:v>3.5345625219350696E-3</c:v>
                </c:pt>
                <c:pt idx="26">
                  <c:v>2.3855588011739703E-3</c:v>
                </c:pt>
                <c:pt idx="27">
                  <c:v>1.5902845417031797E-3</c:v>
                </c:pt>
                <c:pt idx="28">
                  <c:v>1.048228703226739E-3</c:v>
                </c:pt>
                <c:pt idx="29">
                  <c:v>6.838464119763854E-4</c:v>
                </c:pt>
                <c:pt idx="30">
                  <c:v>4.4194691296672861E-4</c:v>
                </c:pt>
                <c:pt idx="31">
                  <c:v>2.8316853760312899E-4</c:v>
                </c:pt>
                <c:pt idx="32">
                  <c:v>1.8001454850324894E-4</c:v>
                </c:pt>
                <c:pt idx="33">
                  <c:v>1.1362011624493906E-4</c:v>
                </c:pt>
                <c:pt idx="34">
                  <c:v>7.124604042008098E-5</c:v>
                </c:pt>
                <c:pt idx="35">
                  <c:v>4.4409395656419548E-5</c:v>
                </c:pt>
                <c:pt idx="36">
                  <c:v>2.7531401163849445E-5</c:v>
                </c:pt>
                <c:pt idx="37">
                  <c:v>1.6983749383192581E-5</c:v>
                </c:pt>
                <c:pt idx="38">
                  <c:v>1.0430054053878202E-5</c:v>
                </c:pt>
                <c:pt idx="39">
                  <c:v>6.3792277491536709E-6</c:v>
                </c:pt>
                <c:pt idx="40">
                  <c:v>9.8399580100716477E-6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8E-4499-ACD0-AF29CEFC6E63}"/>
            </c:ext>
          </c:extLst>
        </c:ser>
        <c:ser>
          <c:idx val="4"/>
          <c:order val="6"/>
          <c:tx>
            <c:strRef>
              <c:f>Distribution!$AT$2</c:f>
              <c:strCache>
                <c:ptCount val="1"/>
                <c:pt idx="0">
                  <c:v>2035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Distribution!$AT$4:$AT$44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Distribution!$AV$4:$AV$44</c:f>
              <c:numCache>
                <c:formatCode>General</c:formatCode>
                <c:ptCount val="41"/>
                <c:pt idx="0">
                  <c:v>3.8398348659784238E-4</c:v>
                </c:pt>
                <c:pt idx="1">
                  <c:v>1.1153749190076852E-3</c:v>
                </c:pt>
                <c:pt idx="2">
                  <c:v>2.73262509628388E-3</c:v>
                </c:pt>
                <c:pt idx="3">
                  <c:v>5.7846661655305415E-3</c:v>
                </c:pt>
                <c:pt idx="4">
                  <c:v>1.0793432207972388E-2</c:v>
                </c:pt>
                <c:pt idx="5">
                  <c:v>1.8047267988156784E-2</c:v>
                </c:pt>
                <c:pt idx="6">
                  <c:v>2.7419462565403008E-2</c:v>
                </c:pt>
                <c:pt idx="7">
                  <c:v>3.8299179776181816E-2</c:v>
                </c:pt>
                <c:pt idx="8">
                  <c:v>4.9673857112918551E-2</c:v>
                </c:pt>
                <c:pt idx="9">
                  <c:v>6.0335560631209179E-2</c:v>
                </c:pt>
                <c:pt idx="10">
                  <c:v>6.9136589277496441E-2</c:v>
                </c:pt>
                <c:pt idx="11">
                  <c:v>7.5211340137937399E-2</c:v>
                </c:pt>
                <c:pt idx="12">
                  <c:v>7.8107102934915296E-2</c:v>
                </c:pt>
                <c:pt idx="13">
                  <c:v>7.7806641388890041E-2</c:v>
                </c:pt>
                <c:pt idx="14">
                  <c:v>7.4660557931602201E-2</c:v>
                </c:pt>
                <c:pt idx="15">
                  <c:v>6.9266649702412697E-2</c:v>
                </c:pt>
                <c:pt idx="16">
                  <c:v>6.2335796379905939E-2</c:v>
                </c:pt>
                <c:pt idx="17">
                  <c:v>5.4574718154602131E-2</c:v>
                </c:pt>
                <c:pt idx="18">
                  <c:v>4.6602231278221051E-2</c:v>
                </c:pt>
                <c:pt idx="19">
                  <c:v>3.890294577347575E-2</c:v>
                </c:pt>
                <c:pt idx="20">
                  <c:v>3.1813585299181324E-2</c:v>
                </c:pt>
                <c:pt idx="21">
                  <c:v>2.5532809615201102E-2</c:v>
                </c:pt>
                <c:pt idx="22">
                  <c:v>2.0144711229388657E-2</c:v>
                </c:pt>
                <c:pt idx="23">
                  <c:v>1.5647656585114134E-2</c:v>
                </c:pt>
                <c:pt idx="24">
                  <c:v>1.1982568059979437E-2</c:v>
                </c:pt>
                <c:pt idx="25">
                  <c:v>9.0571949724983503E-3</c:v>
                </c:pt>
                <c:pt idx="26">
                  <c:v>6.7649131622492531E-3</c:v>
                </c:pt>
                <c:pt idx="27">
                  <c:v>4.9979620354921872E-3</c:v>
                </c:pt>
                <c:pt idx="28">
                  <c:v>3.6558148312426653E-3</c:v>
                </c:pt>
                <c:pt idx="29">
                  <c:v>2.6497148881706734E-3</c:v>
                </c:pt>
                <c:pt idx="30">
                  <c:v>1.9044499911206048E-3</c:v>
                </c:pt>
                <c:pt idx="31">
                  <c:v>1.3583102117444845E-3</c:v>
                </c:pt>
                <c:pt idx="32">
                  <c:v>9.619785224278532E-4</c:v>
                </c:pt>
                <c:pt idx="33">
                  <c:v>6.7689904853518446E-4</c:v>
                </c:pt>
                <c:pt idx="34">
                  <c:v>4.7348792122470229E-4</c:v>
                </c:pt>
                <c:pt idx="35">
                  <c:v>3.2940937131398229E-4</c:v>
                </c:pt>
                <c:pt idx="36">
                  <c:v>2.2803608366017691E-4</c:v>
                </c:pt>
                <c:pt idx="37">
                  <c:v>1.5714292300794686E-4</c:v>
                </c:pt>
                <c:pt idx="38">
                  <c:v>1.0783970063976689E-4</c:v>
                </c:pt>
                <c:pt idx="39">
                  <c:v>7.3724397896324234E-5</c:v>
                </c:pt>
                <c:pt idx="40">
                  <c:v>1.5491686630186852E-4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8E-4499-ACD0-AF29CEFC6E63}"/>
            </c:ext>
          </c:extLst>
        </c:ser>
        <c:ser>
          <c:idx val="3"/>
          <c:order val="7"/>
          <c:tx>
            <c:strRef>
              <c:f>Distribution!$AW$2</c:f>
              <c:strCache>
                <c:ptCount val="1"/>
                <c:pt idx="0">
                  <c:v>2050</c:v>
                </c:pt>
              </c:strCache>
            </c:strRef>
          </c:tx>
          <c:spPr>
            <a:ln w="28575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Distribution!$AW$4:$AW$44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Distribution!$AY$4:$AY$44</c:f>
              <c:numCache>
                <c:formatCode>General</c:formatCode>
                <c:ptCount val="41"/>
                <c:pt idx="0">
                  <c:v>4.0714558740223718E-4</c:v>
                </c:pt>
                <c:pt idx="1">
                  <c:v>1.0917101704915667E-3</c:v>
                </c:pt>
                <c:pt idx="2">
                  <c:v>2.5135432067015582E-3</c:v>
                </c:pt>
                <c:pt idx="3">
                  <c:v>5.0775248477863497E-3</c:v>
                </c:pt>
                <c:pt idx="4">
                  <c:v>9.1605386014294906E-3</c:v>
                </c:pt>
                <c:pt idx="5">
                  <c:v>1.497988720885533E-2</c:v>
                </c:pt>
                <c:pt idx="6">
                  <c:v>2.2479763313631697E-2</c:v>
                </c:pt>
                <c:pt idx="7">
                  <c:v>3.1283182349337663E-2</c:v>
                </c:pt>
                <c:pt idx="8">
                  <c:v>4.0731086742629444E-2</c:v>
                </c:pt>
                <c:pt idx="9">
                  <c:v>4.9996409822298749E-2</c:v>
                </c:pt>
                <c:pt idx="10">
                  <c:v>5.8235814688856191E-2</c:v>
                </c:pt>
                <c:pt idx="11">
                  <c:v>6.4734683678725674E-2</c:v>
                </c:pt>
                <c:pt idx="12">
                  <c:v>6.9010474241899211E-2</c:v>
                </c:pt>
                <c:pt idx="13">
                  <c:v>7.0857975508332893E-2</c:v>
                </c:pt>
                <c:pt idx="14">
                  <c:v>7.0338517234493969E-2</c:v>
                </c:pt>
                <c:pt idx="15">
                  <c:v>6.7727918297663114E-2</c:v>
                </c:pt>
                <c:pt idx="16">
                  <c:v>6.3443045539818277E-2</c:v>
                </c:pt>
                <c:pt idx="17">
                  <c:v>5.7965507728159449E-2</c:v>
                </c:pt>
                <c:pt idx="18">
                  <c:v>5.1775887265561038E-2</c:v>
                </c:pt>
                <c:pt idx="19">
                  <c:v>4.5305673689642223E-2</c:v>
                </c:pt>
                <c:pt idx="20">
                  <c:v>3.8908586949686352E-2</c:v>
                </c:pt>
                <c:pt idx="21">
                  <c:v>3.2849178244901189E-2</c:v>
                </c:pt>
                <c:pt idx="22">
                  <c:v>2.7304604231083607E-2</c:v>
                </c:pt>
                <c:pt idx="23">
                  <c:v>2.2374954600953512E-2</c:v>
                </c:pt>
                <c:pt idx="24">
                  <c:v>1.8097967139757087E-2</c:v>
                </c:pt>
                <c:pt idx="25">
                  <c:v>1.4464903681614794E-2</c:v>
                </c:pt>
                <c:pt idx="26">
                  <c:v>1.1435418243782469E-2</c:v>
                </c:pt>
                <c:pt idx="27">
                  <c:v>8.9501985718654087E-3</c:v>
                </c:pt>
                <c:pt idx="28">
                  <c:v>6.9408984324348388E-3</c:v>
                </c:pt>
                <c:pt idx="29">
                  <c:v>5.3373788233032071E-3</c:v>
                </c:pt>
                <c:pt idx="30">
                  <c:v>4.072569215307853E-3</c:v>
                </c:pt>
                <c:pt idx="31">
                  <c:v>3.0853932866813372E-3</c:v>
                </c:pt>
                <c:pt idx="32">
                  <c:v>2.3222283844842595E-3</c:v>
                </c:pt>
                <c:pt idx="33">
                  <c:v>1.7373281421781961E-3</c:v>
                </c:pt>
                <c:pt idx="34">
                  <c:v>1.2925665471510417E-3</c:v>
                </c:pt>
                <c:pt idx="35">
                  <c:v>9.5678173610813655E-4</c:v>
                </c:pt>
                <c:pt idx="36">
                  <c:v>7.0492230769592101E-4</c:v>
                </c:pt>
                <c:pt idx="37">
                  <c:v>5.1713468855973943E-4</c:v>
                </c:pt>
                <c:pt idx="38">
                  <c:v>3.7787931046373568E-4</c:v>
                </c:pt>
                <c:pt idx="39">
                  <c:v>2.7512563134723944E-4</c:v>
                </c:pt>
                <c:pt idx="40">
                  <c:v>7.1137584710934121E-4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F8E-4499-ACD0-AF29CEFC6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05072"/>
        <c:axId val="609905464"/>
      </c:scatterChart>
      <c:valAx>
        <c:axId val="609905072"/>
        <c:scaling>
          <c:orientation val="minMax"/>
          <c:max val="50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05464"/>
        <c:crosses val="autoZero"/>
        <c:crossBetween val="midCat"/>
        <c:majorUnit val="5"/>
        <c:minorUnit val="1"/>
      </c:valAx>
      <c:valAx>
        <c:axId val="609905464"/>
        <c:scaling>
          <c:orientation val="minMax"/>
          <c:max val="0.15000000000000002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0507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178055137127298"/>
          <c:y val="0.11330810966311668"/>
          <c:w val="0.19406592623103866"/>
          <c:h val="0.339021195190951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16950123195058"/>
          <c:y val="9.504918696887471E-2"/>
          <c:w val="0.87365329265473901"/>
          <c:h val="0.88453758504564606"/>
        </c:manualLayout>
      </c:layout>
      <c:scatterChart>
        <c:scatterStyle val="smoothMarker"/>
        <c:varyColors val="0"/>
        <c:ser>
          <c:idx val="5"/>
          <c:order val="0"/>
          <c:tx>
            <c:strRef>
              <c:f>Distribution!$BA$47</c:f>
              <c:strCache>
                <c:ptCount val="1"/>
                <c:pt idx="0">
                  <c:v>1980 (fitted)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Distribution!$BA$49:$BA$89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Distribution!$BC$49:$BC$89</c:f>
              <c:numCache>
                <c:formatCode>General</c:formatCode>
                <c:ptCount val="41"/>
                <c:pt idx="0">
                  <c:v>5.3357952027706414E-3</c:v>
                </c:pt>
                <c:pt idx="1">
                  <c:v>1.2908619884932243E-2</c:v>
                </c:pt>
                <c:pt idx="2">
                  <c:v>2.5809320350649537E-2</c:v>
                </c:pt>
                <c:pt idx="3">
                  <c:v>4.3854346357891504E-2</c:v>
                </c:pt>
                <c:pt idx="4">
                  <c:v>6.4797537151470005E-2</c:v>
                </c:pt>
                <c:pt idx="5">
                  <c:v>8.4856564065692336E-2</c:v>
                </c:pt>
                <c:pt idx="6">
                  <c:v>0.10007122101590199</c:v>
                </c:pt>
                <c:pt idx="7">
                  <c:v>0.10770938857215134</c:v>
                </c:pt>
                <c:pt idx="8">
                  <c:v>0.10701755312964695</c:v>
                </c:pt>
                <c:pt idx="9">
                  <c:v>9.9111311236806721E-2</c:v>
                </c:pt>
                <c:pt idx="10">
                  <c:v>8.6271632600534165E-2</c:v>
                </c:pt>
                <c:pt idx="11">
                  <c:v>7.1088745224100469E-2</c:v>
                </c:pt>
                <c:pt idx="12">
                  <c:v>5.5797712395055488E-2</c:v>
                </c:pt>
                <c:pt idx="13">
                  <c:v>4.1942927435954291E-2</c:v>
                </c:pt>
                <c:pt idx="14">
                  <c:v>3.0337194270336876E-2</c:v>
                </c:pt>
                <c:pt idx="15">
                  <c:v>2.120126563157454E-2</c:v>
                </c:pt>
                <c:pt idx="16">
                  <c:v>1.4368048596551941E-2</c:v>
                </c:pt>
                <c:pt idx="17">
                  <c:v>9.4728010386166961E-3</c:v>
                </c:pt>
                <c:pt idx="18">
                  <c:v>6.0931134158438427E-3</c:v>
                </c:pt>
                <c:pt idx="19">
                  <c:v>3.8333453804714201E-3</c:v>
                </c:pt>
                <c:pt idx="20">
                  <c:v>2.3641347989169503E-3</c:v>
                </c:pt>
                <c:pt idx="21">
                  <c:v>1.4321725778124739E-3</c:v>
                </c:pt>
                <c:pt idx="22">
                  <c:v>8.5374681808736419E-4</c:v>
                </c:pt>
                <c:pt idx="23">
                  <c:v>5.0162017847787954E-4</c:v>
                </c:pt>
                <c:pt idx="24">
                  <c:v>2.9091353091792449E-4</c:v>
                </c:pt>
                <c:pt idx="25">
                  <c:v>1.6674942377048474E-4</c:v>
                </c:pt>
                <c:pt idx="26">
                  <c:v>9.4577862015832181E-5</c:v>
                </c:pt>
                <c:pt idx="27">
                  <c:v>5.3137799918001605E-5</c:v>
                </c:pt>
                <c:pt idx="28">
                  <c:v>2.9602414182150483E-5</c:v>
                </c:pt>
                <c:pt idx="29">
                  <c:v>1.636597224619063E-5</c:v>
                </c:pt>
                <c:pt idx="30">
                  <c:v>8.9865799434152294E-6</c:v>
                </c:pt>
                <c:pt idx="31">
                  <c:v>4.9045671206560115E-6</c:v>
                </c:pt>
                <c:pt idx="32">
                  <c:v>2.662246086915232E-6</c:v>
                </c:pt>
                <c:pt idx="33">
                  <c:v>1.4381344020097941E-6</c:v>
                </c:pt>
                <c:pt idx="34">
                  <c:v>7.7356055061539308E-7</c:v>
                </c:pt>
                <c:pt idx="35">
                  <c:v>4.145262384458448E-7</c:v>
                </c:pt>
                <c:pt idx="36">
                  <c:v>2.2139784860986111E-7</c:v>
                </c:pt>
                <c:pt idx="37">
                  <c:v>1.179077714352772E-7</c:v>
                </c:pt>
                <c:pt idx="38">
                  <c:v>6.2636561271034452E-8</c:v>
                </c:pt>
                <c:pt idx="39">
                  <c:v>3.3203569338446925E-8</c:v>
                </c:pt>
                <c:pt idx="40">
                  <c:v>3.7205103109450022E-8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37-47EE-993A-F57D2F62E1FF}"/>
            </c:ext>
          </c:extLst>
        </c:ser>
        <c:ser>
          <c:idx val="6"/>
          <c:order val="1"/>
          <c:tx>
            <c:strRef>
              <c:f>Distribution!$BD$47</c:f>
              <c:strCache>
                <c:ptCount val="1"/>
                <c:pt idx="0">
                  <c:v>1995 (fitted)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Distribution!$BD$49:$BD$89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Distribution!$BF$49:$BF$89</c:f>
              <c:numCache>
                <c:formatCode>General</c:formatCode>
                <c:ptCount val="41"/>
                <c:pt idx="0">
                  <c:v>3.4163005480075258E-3</c:v>
                </c:pt>
                <c:pt idx="1">
                  <c:v>7.7068219573939913E-3</c:v>
                </c:pt>
                <c:pt idx="2">
                  <c:v>1.4904333692330641E-2</c:v>
                </c:pt>
                <c:pt idx="3">
                  <c:v>2.526838331171152E-2</c:v>
                </c:pt>
                <c:pt idx="4">
                  <c:v>3.8251892713263798E-2</c:v>
                </c:pt>
                <c:pt idx="5">
                  <c:v>5.25001797387597E-2</c:v>
                </c:pt>
                <c:pt idx="6">
                  <c:v>6.6166509459495065E-2</c:v>
                </c:pt>
                <c:pt idx="7">
                  <c:v>7.7401536395396431E-2</c:v>
                </c:pt>
                <c:pt idx="8">
                  <c:v>8.4810664918059553E-2</c:v>
                </c:pt>
                <c:pt idx="9">
                  <c:v>8.7723555356206961E-2</c:v>
                </c:pt>
                <c:pt idx="10">
                  <c:v>8.6227041027292561E-2</c:v>
                </c:pt>
                <c:pt idx="11">
                  <c:v>8.1008606047642706E-2</c:v>
                </c:pt>
                <c:pt idx="12">
                  <c:v>7.3104747449788898E-2</c:v>
                </c:pt>
                <c:pt idx="13">
                  <c:v>6.3646313873426563E-2</c:v>
                </c:pt>
                <c:pt idx="14">
                  <c:v>5.3661638590488336E-2</c:v>
                </c:pt>
                <c:pt idx="15">
                  <c:v>4.3960837514045559E-2</c:v>
                </c:pt>
                <c:pt idx="16">
                  <c:v>3.5095831938489863E-2</c:v>
                </c:pt>
                <c:pt idx="17">
                  <c:v>2.7375435672275072E-2</c:v>
                </c:pt>
                <c:pt idx="18">
                  <c:v>2.0911408502108708E-2</c:v>
                </c:pt>
                <c:pt idx="19">
                  <c:v>1.567518479753649E-2</c:v>
                </c:pt>
                <c:pt idx="20">
                  <c:v>1.1551637513737445E-2</c:v>
                </c:pt>
                <c:pt idx="21">
                  <c:v>8.3827497945474505E-3</c:v>
                </c:pt>
                <c:pt idx="22">
                  <c:v>5.9989980549796096E-3</c:v>
                </c:pt>
                <c:pt idx="23">
                  <c:v>4.2392882591045788E-3</c:v>
                </c:pt>
                <c:pt idx="24">
                  <c:v>2.961727737661346E-3</c:v>
                </c:pt>
                <c:pt idx="25">
                  <c:v>2.0478636039400477E-3</c:v>
                </c:pt>
                <c:pt idx="26">
                  <c:v>1.4027552506390428E-3</c:v>
                </c:pt>
                <c:pt idx="27">
                  <c:v>9.5272926111356071E-4</c:v>
                </c:pt>
                <c:pt idx="28">
                  <c:v>6.4211137872605129E-4</c:v>
                </c:pt>
                <c:pt idx="29">
                  <c:v>4.29753662661847E-4</c:v>
                </c:pt>
                <c:pt idx="30">
                  <c:v>2.858144142384722E-4</c:v>
                </c:pt>
                <c:pt idx="31">
                  <c:v>1.8900170176849862E-4</c:v>
                </c:pt>
                <c:pt idx="32">
                  <c:v>1.2433786182164397E-4</c:v>
                </c:pt>
                <c:pt idx="33">
                  <c:v>8.1417130225025502E-5</c:v>
                </c:pt>
                <c:pt idx="34">
                  <c:v>5.3088822947078285E-5</c:v>
                </c:pt>
                <c:pt idx="35">
                  <c:v>3.448647869119803E-5</c:v>
                </c:pt>
                <c:pt idx="36">
                  <c:v>2.2326544651507518E-5</c:v>
                </c:pt>
                <c:pt idx="37">
                  <c:v>1.4410394335806487E-5</c:v>
                </c:pt>
                <c:pt idx="38">
                  <c:v>9.2758615570787128E-6</c:v>
                </c:pt>
                <c:pt idx="39">
                  <c:v>5.9564533525513497E-6</c:v>
                </c:pt>
                <c:pt idx="40">
                  <c:v>1.0547360177914911E-5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37-47EE-993A-F57D2F62E1FF}"/>
            </c:ext>
          </c:extLst>
        </c:ser>
        <c:ser>
          <c:idx val="7"/>
          <c:order val="2"/>
          <c:tx>
            <c:strRef>
              <c:f>Distribution!$BG$47</c:f>
              <c:strCache>
                <c:ptCount val="1"/>
                <c:pt idx="0">
                  <c:v>2015 (fitted)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Distribution!$BG$49:$BG$89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Distribution!$BI$49:$BI$89</c:f>
              <c:numCache>
                <c:formatCode>General</c:formatCode>
                <c:ptCount val="41"/>
                <c:pt idx="0">
                  <c:v>4.2642864023670381E-3</c:v>
                </c:pt>
                <c:pt idx="1">
                  <c:v>8.309197093841713E-3</c:v>
                </c:pt>
                <c:pt idx="2">
                  <c:v>1.4360736623893042E-2</c:v>
                </c:pt>
                <c:pt idx="3">
                  <c:v>2.24003005974313E-2</c:v>
                </c:pt>
                <c:pt idx="4">
                  <c:v>3.1988624628317315E-2</c:v>
                </c:pt>
                <c:pt idx="5">
                  <c:v>4.2319959402904561E-2</c:v>
                </c:pt>
                <c:pt idx="6">
                  <c:v>5.2384341863701195E-2</c:v>
                </c:pt>
                <c:pt idx="7">
                  <c:v>6.1176419347027999E-2</c:v>
                </c:pt>
                <c:pt idx="8">
                  <c:v>6.7883155885122448E-2</c:v>
                </c:pt>
                <c:pt idx="9">
                  <c:v>7.2003578215505515E-2</c:v>
                </c:pt>
                <c:pt idx="10">
                  <c:v>7.3385046834079981E-2</c:v>
                </c:pt>
                <c:pt idx="11">
                  <c:v>7.2187424977430914E-2</c:v>
                </c:pt>
                <c:pt idx="12">
                  <c:v>6.8801406315371016E-2</c:v>
                </c:pt>
                <c:pt idx="13">
                  <c:v>6.3749886656845556E-2</c:v>
                </c:pt>
                <c:pt idx="14">
                  <c:v>5.759556301523161E-2</c:v>
                </c:pt>
                <c:pt idx="15">
                  <c:v>5.0868784805112921E-2</c:v>
                </c:pt>
                <c:pt idx="16">
                  <c:v>4.4020839995644101E-2</c:v>
                </c:pt>
                <c:pt idx="17">
                  <c:v>3.7401354416481736E-2</c:v>
                </c:pt>
                <c:pt idx="18">
                  <c:v>3.1254822025234219E-2</c:v>
                </c:pt>
                <c:pt idx="19">
                  <c:v>2.5730044471064306E-2</c:v>
                </c:pt>
                <c:pt idx="20">
                  <c:v>2.0896645269556036E-2</c:v>
                </c:pt>
                <c:pt idx="21">
                  <c:v>1.6764049198252362E-2</c:v>
                </c:pt>
                <c:pt idx="22">
                  <c:v>1.329978248503827E-2</c:v>
                </c:pt>
                <c:pt idx="23">
                  <c:v>1.0445286862642456E-2</c:v>
                </c:pt>
                <c:pt idx="24">
                  <c:v>8.1284801914996985E-3</c:v>
                </c:pt>
                <c:pt idx="25">
                  <c:v>6.2730026112383097E-3</c:v>
                </c:pt>
                <c:pt idx="26">
                  <c:v>4.8044999702041569E-3</c:v>
                </c:pt>
                <c:pt idx="27">
                  <c:v>3.6544861880041246E-3</c:v>
                </c:pt>
                <c:pt idx="28">
                  <c:v>2.7623665764420213E-3</c:v>
                </c:pt>
                <c:pt idx="29">
                  <c:v>2.0761569580112216E-3</c:v>
                </c:pt>
                <c:pt idx="30">
                  <c:v>1.5523445033832628E-3</c:v>
                </c:pt>
                <c:pt idx="31">
                  <c:v>1.1552357818128689E-3</c:v>
                </c:pt>
                <c:pt idx="32">
                  <c:v>8.5604315841958378E-4</c:v>
                </c:pt>
                <c:pt idx="33">
                  <c:v>6.3188086924192977E-4</c:v>
                </c:pt>
                <c:pt idx="34">
                  <c:v>4.647794713872333E-4</c:v>
                </c:pt>
                <c:pt idx="35">
                  <c:v>3.407811363665969E-4</c:v>
                </c:pt>
                <c:pt idx="36">
                  <c:v>2.4914603261683155E-4</c:v>
                </c:pt>
                <c:pt idx="37">
                  <c:v>1.8167890460318858E-4</c:v>
                </c:pt>
                <c:pt idx="38">
                  <c:v>1.3217207649085516E-4</c:v>
                </c:pt>
                <c:pt idx="39">
                  <c:v>9.5954063334069417E-5</c:v>
                </c:pt>
                <c:pt idx="40">
                  <c:v>2.4951442912757305E-4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37-47EE-993A-F57D2F62E1FF}"/>
            </c:ext>
          </c:extLst>
        </c:ser>
        <c:ser>
          <c:idx val="0"/>
          <c:order val="3"/>
          <c:tx>
            <c:strRef>
              <c:f>Distribution!$AK$47</c:f>
              <c:strCache>
                <c:ptCount val="1"/>
                <c:pt idx="0">
                  <c:v>1980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Distribution!$AK$49:$AK$89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Distribution!$AM$49:$AM$89</c:f>
              <c:numCache>
                <c:formatCode>General</c:formatCode>
                <c:ptCount val="41"/>
                <c:pt idx="0">
                  <c:v>4.7183342249879634E-3</c:v>
                </c:pt>
                <c:pt idx="1">
                  <c:v>1.1026023132539288E-2</c:v>
                </c:pt>
                <c:pt idx="2">
                  <c:v>2.1634145863984492E-2</c:v>
                </c:pt>
                <c:pt idx="3">
                  <c:v>3.6562842403432591E-2</c:v>
                </c:pt>
                <c:pt idx="4">
                  <c:v>5.4354678883093574E-2</c:v>
                </c:pt>
                <c:pt idx="5">
                  <c:v>7.232578889853053E-2</c:v>
                </c:pt>
                <c:pt idx="6">
                  <c:v>8.7404000905735385E-2</c:v>
                </c:pt>
                <c:pt idx="7">
                  <c:v>9.711263441394713E-2</c:v>
                </c:pt>
                <c:pt idx="8">
                  <c:v>0.10023975901405913</c:v>
                </c:pt>
                <c:pt idx="9">
                  <c:v>9.6978111554389623E-2</c:v>
                </c:pt>
                <c:pt idx="10">
                  <c:v>8.860915770376232E-2</c:v>
                </c:pt>
                <c:pt idx="11">
                  <c:v>7.6966419195289903E-2</c:v>
                </c:pt>
                <c:pt idx="12">
                  <c:v>6.3915735283509467E-2</c:v>
                </c:pt>
                <c:pt idx="13">
                  <c:v>5.0996931952792535E-2</c:v>
                </c:pt>
                <c:pt idx="14">
                  <c:v>3.9263153743435586E-2</c:v>
                </c:pt>
                <c:pt idx="15">
                  <c:v>2.9280334381631024E-2</c:v>
                </c:pt>
                <c:pt idx="16">
                  <c:v>2.1220943096645462E-2</c:v>
                </c:pt>
                <c:pt idx="17">
                  <c:v>1.4990989003940913E-2</c:v>
                </c:pt>
                <c:pt idx="18">
                  <c:v>1.0349190207267434E-2</c:v>
                </c:pt>
                <c:pt idx="19">
                  <c:v>6.9984260654355479E-3</c:v>
                </c:pt>
                <c:pt idx="20">
                  <c:v>4.6452619041079668E-3</c:v>
                </c:pt>
                <c:pt idx="21">
                  <c:v>3.0320627494774266E-3</c:v>
                </c:pt>
                <c:pt idx="22">
                  <c:v>1.9494093119412081E-3</c:v>
                </c:pt>
                <c:pt idx="23">
                  <c:v>1.2363745609261789E-3</c:v>
                </c:pt>
                <c:pt idx="24">
                  <c:v>7.7456863221481154E-4</c:v>
                </c:pt>
                <c:pt idx="25">
                  <c:v>4.7990592715174696E-4</c:v>
                </c:pt>
                <c:pt idx="26">
                  <c:v>2.9438227346101353E-4</c:v>
                </c:pt>
                <c:pt idx="27">
                  <c:v>1.7895943037704587E-4</c:v>
                </c:pt>
                <c:pt idx="28">
                  <c:v>1.0791280894750788E-4</c:v>
                </c:pt>
                <c:pt idx="29">
                  <c:v>6.4598032432972019E-5</c:v>
                </c:pt>
                <c:pt idx="30">
                  <c:v>3.8416162008614307E-5</c:v>
                </c:pt>
                <c:pt idx="31">
                  <c:v>2.2711664442565116E-5</c:v>
                </c:pt>
                <c:pt idx="32">
                  <c:v>1.3356433020472736E-5</c:v>
                </c:pt>
                <c:pt idx="33">
                  <c:v>7.8177482830676936E-6</c:v>
                </c:pt>
                <c:pt idx="34">
                  <c:v>4.5566411958075648E-6</c:v>
                </c:pt>
                <c:pt idx="35">
                  <c:v>2.6459608550855052E-6</c:v>
                </c:pt>
                <c:pt idx="36">
                  <c:v>1.5313832169017161E-6</c:v>
                </c:pt>
                <c:pt idx="37">
                  <c:v>8.8372524653657081E-7</c:v>
                </c:pt>
                <c:pt idx="38">
                  <c:v>5.0867521184105868E-7</c:v>
                </c:pt>
                <c:pt idx="39">
                  <c:v>2.9214476870986772E-7</c:v>
                </c:pt>
                <c:pt idx="40">
                  <c:v>3.9077680202836973E-7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37-47EE-993A-F57D2F62E1FF}"/>
            </c:ext>
          </c:extLst>
        </c:ser>
        <c:ser>
          <c:idx val="1"/>
          <c:order val="4"/>
          <c:tx>
            <c:strRef>
              <c:f>Distribution!$AN$47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Distribution!$AN$49:$AN$89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Distribution!$AP$49:$AP$89</c:f>
              <c:numCache>
                <c:formatCode>General</c:formatCode>
                <c:ptCount val="41"/>
                <c:pt idx="0">
                  <c:v>4.3182654594594531E-3</c:v>
                </c:pt>
                <c:pt idx="1">
                  <c:v>9.3941981268872779E-3</c:v>
                </c:pt>
                <c:pt idx="2">
                  <c:v>1.7582282984520085E-2</c:v>
                </c:pt>
                <c:pt idx="3">
                  <c:v>2.8938062866280007E-2</c:v>
                </c:pt>
                <c:pt idx="4">
                  <c:v>4.2644307796274719E-2</c:v>
                </c:pt>
                <c:pt idx="5">
                  <c:v>5.7112801676788352E-2</c:v>
                </c:pt>
                <c:pt idx="6">
                  <c:v>7.0389228080008748E-2</c:v>
                </c:pt>
                <c:pt idx="7">
                  <c:v>8.0675754328936894E-2</c:v>
                </c:pt>
                <c:pt idx="8">
                  <c:v>8.6758695211155257E-2</c:v>
                </c:pt>
                <c:pt idx="9">
                  <c:v>8.8209747255532656E-2</c:v>
                </c:pt>
                <c:pt idx="10">
                  <c:v>8.5346402251168907E-2</c:v>
                </c:pt>
                <c:pt idx="11">
                  <c:v>7.9024346095750042E-2</c:v>
                </c:pt>
                <c:pt idx="12">
                  <c:v>7.0365534323936996E-2</c:v>
                </c:pt>
                <c:pt idx="13">
                  <c:v>6.0509683375227774E-2</c:v>
                </c:pt>
                <c:pt idx="14">
                  <c:v>5.0438980934998434E-2</c:v>
                </c:pt>
                <c:pt idx="15">
                  <c:v>4.0888194826034785E-2</c:v>
                </c:pt>
                <c:pt idx="16">
                  <c:v>3.2326974541674547E-2</c:v>
                </c:pt>
                <c:pt idx="17">
                  <c:v>2.4990121424380618E-2</c:v>
                </c:pt>
                <c:pt idx="18">
                  <c:v>1.8931449024946367E-2</c:v>
                </c:pt>
                <c:pt idx="19">
                  <c:v>1.4082493775215532E-2</c:v>
                </c:pt>
                <c:pt idx="20">
                  <c:v>1.0304565549859146E-2</c:v>
                </c:pt>
                <c:pt idx="21">
                  <c:v>7.4289343104507743E-3</c:v>
                </c:pt>
                <c:pt idx="22">
                  <c:v>5.2843392498711506E-3</c:v>
                </c:pt>
                <c:pt idx="23">
                  <c:v>3.713469636865252E-3</c:v>
                </c:pt>
                <c:pt idx="24">
                  <c:v>2.5810492089421988E-3</c:v>
                </c:pt>
                <c:pt idx="25">
                  <c:v>1.7762051079969199E-3</c:v>
                </c:pt>
                <c:pt idx="26">
                  <c:v>1.2113792962387127E-3</c:v>
                </c:pt>
                <c:pt idx="27">
                  <c:v>8.1946155958656508E-4</c:v>
                </c:pt>
                <c:pt idx="28">
                  <c:v>5.5026929744550479E-4</c:v>
                </c:pt>
                <c:pt idx="29">
                  <c:v>3.6705100270117974E-4</c:v>
                </c:pt>
                <c:pt idx="30">
                  <c:v>2.4336645898881404E-4</c:v>
                </c:pt>
                <c:pt idx="31">
                  <c:v>1.6048422062409085E-4</c:v>
                </c:pt>
                <c:pt idx="32">
                  <c:v>1.0531088857856918E-4</c:v>
                </c:pt>
                <c:pt idx="33">
                  <c:v>6.8801143093488726E-5</c:v>
                </c:pt>
                <c:pt idx="34">
                  <c:v>4.47706728264885E-5</c:v>
                </c:pt>
                <c:pt idx="35">
                  <c:v>2.9029870915464606E-5</c:v>
                </c:pt>
                <c:pt idx="36">
                  <c:v>1.876347789186994E-5</c:v>
                </c:pt>
                <c:pt idx="37">
                  <c:v>1.2093395091783421E-5</c:v>
                </c:pt>
                <c:pt idx="38">
                  <c:v>7.7747713768117066E-6</c:v>
                </c:pt>
                <c:pt idx="39">
                  <c:v>4.9872175198473201E-6</c:v>
                </c:pt>
                <c:pt idx="40">
                  <c:v>8.8154063844214647E-6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D37-47EE-993A-F57D2F62E1FF}"/>
            </c:ext>
          </c:extLst>
        </c:ser>
        <c:ser>
          <c:idx val="2"/>
          <c:order val="5"/>
          <c:tx>
            <c:strRef>
              <c:f>Distribution!$AQ$47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Distribution!$AQ$49:$AQ$89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Distribution!$AS$49:$AS$89</c:f>
              <c:numCache>
                <c:formatCode>General</c:formatCode>
                <c:ptCount val="41"/>
                <c:pt idx="0">
                  <c:v>4.0548185240061379E-3</c:v>
                </c:pt>
                <c:pt idx="1">
                  <c:v>7.9632036666416536E-3</c:v>
                </c:pt>
                <c:pt idx="2">
                  <c:v>1.3859043333327345E-2</c:v>
                </c:pt>
                <c:pt idx="3">
                  <c:v>2.1752623913003026E-2</c:v>
                </c:pt>
                <c:pt idx="4">
                  <c:v>3.1236998049339285E-2</c:v>
                </c:pt>
                <c:pt idx="5">
                  <c:v>4.1532117293583137E-2</c:v>
                </c:pt>
                <c:pt idx="6">
                  <c:v>5.1639713805326865E-2</c:v>
                </c:pt>
                <c:pt idx="7">
                  <c:v>6.0549862893949841E-2</c:v>
                </c:pt>
                <c:pt idx="8">
                  <c:v>6.7431448881785511E-2</c:v>
                </c:pt>
                <c:pt idx="9">
                  <c:v>7.175775673952417E-2</c:v>
                </c:pt>
                <c:pt idx="10">
                  <c:v>7.3349224410213298E-2</c:v>
                </c:pt>
                <c:pt idx="11">
                  <c:v>7.2342815885237888E-2</c:v>
                </c:pt>
                <c:pt idx="12">
                  <c:v>6.9113350684358643E-2</c:v>
                </c:pt>
                <c:pt idx="13">
                  <c:v>6.4175661328414124E-2</c:v>
                </c:pt>
                <c:pt idx="14">
                  <c:v>5.8091314807002137E-2</c:v>
                </c:pt>
                <c:pt idx="15">
                  <c:v>5.1394667519835346E-2</c:v>
                </c:pt>
                <c:pt idx="16">
                  <c:v>4.4544104654237193E-2</c:v>
                </c:pt>
                <c:pt idx="17">
                  <c:v>3.7897604039805466E-2</c:v>
                </c:pt>
                <c:pt idx="18">
                  <c:v>3.1707879230125857E-2</c:v>
                </c:pt>
                <c:pt idx="19">
                  <c:v>2.613093697992952E-2</c:v>
                </c:pt>
                <c:pt idx="20">
                  <c:v>2.1242157336839207E-2</c:v>
                </c:pt>
                <c:pt idx="21">
                  <c:v>1.705517682913904E-2</c:v>
                </c:pt>
                <c:pt idx="22">
                  <c:v>1.3540311020574847E-2</c:v>
                </c:pt>
                <c:pt idx="23">
                  <c:v>1.0640606315602597E-2</c:v>
                </c:pt>
                <c:pt idx="24">
                  <c:v>8.284677011050734E-3</c:v>
                </c:pt>
                <c:pt idx="25">
                  <c:v>6.3962169734067542E-3</c:v>
                </c:pt>
                <c:pt idx="26">
                  <c:v>4.9005107978692397E-3</c:v>
                </c:pt>
                <c:pt idx="27">
                  <c:v>3.728475715819024E-3</c:v>
                </c:pt>
                <c:pt idx="28">
                  <c:v>2.8188164438859298E-3</c:v>
                </c:pt>
                <c:pt idx="29">
                  <c:v>2.1188337455467776E-3</c:v>
                </c:pt>
                <c:pt idx="30">
                  <c:v>1.5843409237422668E-3</c:v>
                </c:pt>
                <c:pt idx="31">
                  <c:v>1.1790422619033514E-3</c:v>
                </c:pt>
                <c:pt idx="32">
                  <c:v>8.7363213487323677E-4</c:v>
                </c:pt>
                <c:pt idx="33">
                  <c:v>6.4479228382763321E-4</c:v>
                </c:pt>
                <c:pt idx="34">
                  <c:v>4.7420061901026767E-4</c:v>
                </c:pt>
                <c:pt idx="35">
                  <c:v>3.476173391836479E-4</c:v>
                </c:pt>
                <c:pt idx="36">
                  <c:v>2.5408083409239612E-4</c:v>
                </c:pt>
                <c:pt idx="37">
                  <c:v>1.8522385827746124E-4</c:v>
                </c:pt>
                <c:pt idx="38">
                  <c:v>1.3470698178363882E-4</c:v>
                </c:pt>
                <c:pt idx="39">
                  <c:v>9.775886832852354E-5</c:v>
                </c:pt>
                <c:pt idx="40">
                  <c:v>2.5378350210769618E-4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D37-47EE-993A-F57D2F62E1FF}"/>
            </c:ext>
          </c:extLst>
        </c:ser>
        <c:ser>
          <c:idx val="4"/>
          <c:order val="6"/>
          <c:tx>
            <c:strRef>
              <c:f>Distribution!$AT$47</c:f>
              <c:strCache>
                <c:ptCount val="1"/>
                <c:pt idx="0">
                  <c:v>2035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Distribution!$AT$49:$AT$89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Distribution!$AV$49:$AV$89</c:f>
              <c:numCache>
                <c:formatCode>General</c:formatCode>
                <c:ptCount val="41"/>
                <c:pt idx="0">
                  <c:v>3.8946406460604144E-3</c:v>
                </c:pt>
                <c:pt idx="1">
                  <c:v>7.062044455200962E-3</c:v>
                </c:pt>
                <c:pt idx="2">
                  <c:v>1.1584913008287906E-2</c:v>
                </c:pt>
                <c:pt idx="3">
                  <c:v>1.7443312344070691E-2</c:v>
                </c:pt>
                <c:pt idx="4">
                  <c:v>2.4394501951342122E-2</c:v>
                </c:pt>
                <c:pt idx="5">
                  <c:v>3.2000222671717191E-2</c:v>
                </c:pt>
                <c:pt idx="6">
                  <c:v>3.9699248891867905E-2</c:v>
                </c:pt>
                <c:pt idx="7">
                  <c:v>4.6901520322080503E-2</c:v>
                </c:pt>
                <c:pt idx="8">
                  <c:v>5.3078350194274898E-2</c:v>
                </c:pt>
                <c:pt idx="9">
                  <c:v>5.7829695531624231E-2</c:v>
                </c:pt>
                <c:pt idx="10">
                  <c:v>6.0919556711164058E-2</c:v>
                </c:pt>
                <c:pt idx="11">
                  <c:v>6.2280010215081782E-2</c:v>
                </c:pt>
                <c:pt idx="12">
                  <c:v>6.1990744888813176E-2</c:v>
                </c:pt>
                <c:pt idx="13">
                  <c:v>6.0243705787482837E-2</c:v>
                </c:pt>
                <c:pt idx="14">
                  <c:v>5.7302224891202069E-2</c:v>
                </c:pt>
                <c:pt idx="15">
                  <c:v>5.3462005045957328E-2</c:v>
                </c:pt>
                <c:pt idx="16">
                  <c:v>4.9018645491680446E-2</c:v>
                </c:pt>
                <c:pt idx="17">
                  <c:v>4.4243858956019566E-2</c:v>
                </c:pt>
                <c:pt idx="18">
                  <c:v>3.9370564073186509E-2</c:v>
                </c:pt>
                <c:pt idx="19">
                  <c:v>3.4585771957809763E-2</c:v>
                </c:pt>
                <c:pt idx="20">
                  <c:v>3.002955801251217E-2</c:v>
                </c:pt>
                <c:pt idx="21">
                  <c:v>2.5798264170498131E-2</c:v>
                </c:pt>
                <c:pt idx="22">
                  <c:v>2.1950239184418963E-2</c:v>
                </c:pt>
                <c:pt idx="23">
                  <c:v>1.8512744874258358E-2</c:v>
                </c:pt>
                <c:pt idx="24">
                  <c:v>1.5489023933599522E-2</c:v>
                </c:pt>
                <c:pt idx="25">
                  <c:v>1.2864870244209348E-2</c:v>
                </c:pt>
                <c:pt idx="26">
                  <c:v>1.0614329622204988E-2</c:v>
                </c:pt>
                <c:pt idx="27">
                  <c:v>8.7043754748652447E-3</c:v>
                </c:pt>
                <c:pt idx="28">
                  <c:v>7.0985528129107189E-3</c:v>
                </c:pt>
                <c:pt idx="29">
                  <c:v>5.7596759306355327E-3</c:v>
                </c:pt>
                <c:pt idx="30">
                  <c:v>4.6517130128578277E-3</c:v>
                </c:pt>
                <c:pt idx="31">
                  <c:v>3.7410077947966913E-3</c:v>
                </c:pt>
                <c:pt idx="32">
                  <c:v>2.9969851524428437E-3</c:v>
                </c:pt>
                <c:pt idx="33">
                  <c:v>2.3924726737859503E-3</c:v>
                </c:pt>
                <c:pt idx="34">
                  <c:v>1.9037500057932366E-3</c:v>
                </c:pt>
                <c:pt idx="35">
                  <c:v>1.5104161888697121E-3</c:v>
                </c:pt>
                <c:pt idx="36">
                  <c:v>1.1951447722523545E-3</c:v>
                </c:pt>
                <c:pt idx="37">
                  <c:v>9.4337857096660205E-4</c:v>
                </c:pt>
                <c:pt idx="38">
                  <c:v>7.4300100160618054E-4</c:v>
                </c:pt>
                <c:pt idx="39">
                  <c:v>5.8400904325250913E-4</c:v>
                </c:pt>
                <c:pt idx="40">
                  <c:v>2.0862205667904199E-3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D37-47EE-993A-F57D2F62E1FF}"/>
            </c:ext>
          </c:extLst>
        </c:ser>
        <c:ser>
          <c:idx val="3"/>
          <c:order val="7"/>
          <c:tx>
            <c:strRef>
              <c:f>Distribution!$AW$47</c:f>
              <c:strCache>
                <c:ptCount val="1"/>
                <c:pt idx="0">
                  <c:v>2050</c:v>
                </c:pt>
              </c:strCache>
            </c:strRef>
          </c:tx>
          <c:spPr>
            <a:ln w="28575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Distribution!$AW$49:$AW$89</c:f>
              <c:numCache>
                <c:formatCode>General</c:formatCode>
                <c:ptCount val="4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</c:numCache>
            </c:numRef>
          </c:xVal>
          <c:yVal>
            <c:numRef>
              <c:f>Distribution!$AY$49:$AY$89</c:f>
              <c:numCache>
                <c:formatCode>General</c:formatCode>
                <c:ptCount val="41"/>
                <c:pt idx="0">
                  <c:v>3.8006567666179921E-3</c:v>
                </c:pt>
                <c:pt idx="1">
                  <c:v>6.5546047241778985E-3</c:v>
                </c:pt>
                <c:pt idx="2">
                  <c:v>1.0350311619695336E-2</c:v>
                </c:pt>
                <c:pt idx="3">
                  <c:v>1.5155905236438304E-2</c:v>
                </c:pt>
                <c:pt idx="4">
                  <c:v>2.0794591142212909E-2</c:v>
                </c:pt>
                <c:pt idx="5">
                  <c:v>2.6965243768385057E-2</c:v>
                </c:pt>
                <c:pt idx="6">
                  <c:v>3.3287010021855537E-2</c:v>
                </c:pt>
                <c:pt idx="7">
                  <c:v>3.9354947095101234E-2</c:v>
                </c:pt>
                <c:pt idx="8">
                  <c:v>4.479356956707567E-2</c:v>
                </c:pt>
                <c:pt idx="9">
                  <c:v>4.929858289543243E-2</c:v>
                </c:pt>
                <c:pt idx="10">
                  <c:v>5.266191786818103E-2</c:v>
                </c:pt>
                <c:pt idx="11">
                  <c:v>5.4779691370184791E-2</c:v>
                </c:pt>
                <c:pt idx="12">
                  <c:v>5.5645906732426753E-2</c:v>
                </c:pt>
                <c:pt idx="13">
                  <c:v>5.5336312267464716E-2</c:v>
                </c:pt>
                <c:pt idx="14">
                  <c:v>5.3987091219471761E-2</c:v>
                </c:pt>
                <c:pt idx="15">
                  <c:v>5.1772409562124366E-2</c:v>
                </c:pt>
                <c:pt idx="16">
                  <c:v>4.8883761321968699E-2</c:v>
                </c:pt>
                <c:pt idx="17">
                  <c:v>4.5512886197965008E-2</c:v>
                </c:pt>
                <c:pt idx="18">
                  <c:v>4.1839018587492838E-2</c:v>
                </c:pt>
                <c:pt idx="19">
                  <c:v>3.8020466409944498E-2</c:v>
                </c:pt>
                <c:pt idx="20">
                  <c:v>3.419002971766949E-2</c:v>
                </c:pt>
                <c:pt idx="21">
                  <c:v>3.0453518095700072E-2</c:v>
                </c:pt>
                <c:pt idx="22">
                  <c:v>2.6890554526381338E-2</c:v>
                </c:pt>
                <c:pt idx="23">
                  <c:v>2.3556901062517843E-2</c:v>
                </c:pt>
                <c:pt idx="24">
                  <c:v>2.0487655838393737E-2</c:v>
                </c:pt>
                <c:pt idx="25">
                  <c:v>1.7700811878291201E-2</c:v>
                </c:pt>
                <c:pt idx="26">
                  <c:v>1.5200809069122467E-2</c:v>
                </c:pt>
                <c:pt idx="27">
                  <c:v>1.298183588240287E-2</c:v>
                </c:pt>
                <c:pt idx="28">
                  <c:v>1.1030739680167767E-2</c:v>
                </c:pt>
                <c:pt idx="29">
                  <c:v>9.3294821239845449E-3</c:v>
                </c:pt>
                <c:pt idx="30">
                  <c:v>7.8571311484842976E-3</c:v>
                </c:pt>
                <c:pt idx="31">
                  <c:v>6.5914167014378133E-3</c:v>
                </c:pt>
                <c:pt idx="32">
                  <c:v>5.5098980944585652E-3</c:v>
                </c:pt>
                <c:pt idx="33">
                  <c:v>4.5908003111720941E-3</c:v>
                </c:pt>
                <c:pt idx="34">
                  <c:v>3.8135784263161332E-3</c:v>
                </c:pt>
                <c:pt idx="35">
                  <c:v>3.159266181093634E-3</c:v>
                </c:pt>
                <c:pt idx="36">
                  <c:v>2.6106588513992168E-3</c:v>
                </c:pt>
                <c:pt idx="37">
                  <c:v>2.1523733537603951E-3</c:v>
                </c:pt>
                <c:pt idx="38">
                  <c:v>1.7708210834512794E-3</c:v>
                </c:pt>
                <c:pt idx="39">
                  <c:v>1.4541219111084969E-3</c:v>
                </c:pt>
                <c:pt idx="40">
                  <c:v>6.4394687123336958E-3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D37-47EE-993A-F57D2F62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06248"/>
        <c:axId val="599828544"/>
      </c:scatterChart>
      <c:valAx>
        <c:axId val="609906248"/>
        <c:scaling>
          <c:orientation val="minMax"/>
          <c:max val="50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28544"/>
        <c:crosses val="autoZero"/>
        <c:crossBetween val="midCat"/>
        <c:majorUnit val="5"/>
        <c:minorUnit val="1"/>
      </c:valAx>
      <c:valAx>
        <c:axId val="599828544"/>
        <c:scaling>
          <c:orientation val="minMax"/>
          <c:max val="0.15000000000000002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0624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178055137127298"/>
          <c:y val="0.11330810966311668"/>
          <c:w val="0.22078685903827608"/>
          <c:h val="0.33282874652085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Prevalence!$N$13:$O$13</c:f>
              <c:strCache>
                <c:ptCount val="2"/>
                <c:pt idx="0">
                  <c:v>Male BMI ≥ 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Prevalence!$P$12:$Z$12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Prevalence!$P$13:$Z$13</c:f>
              <c:numCache>
                <c:formatCode>0.00%</c:formatCode>
                <c:ptCount val="11"/>
                <c:pt idx="0">
                  <c:v>0.53418292976635362</c:v>
                </c:pt>
                <c:pt idx="1">
                  <c:v>0.52869878426950856</c:v>
                </c:pt>
                <c:pt idx="2">
                  <c:v>0.55388907612859639</c:v>
                </c:pt>
                <c:pt idx="3">
                  <c:v>0.65959541227214069</c:v>
                </c:pt>
                <c:pt idx="4">
                  <c:v>0.67789590410314304</c:v>
                </c:pt>
                <c:pt idx="5">
                  <c:v>0.68911885018323271</c:v>
                </c:pt>
                <c:pt idx="6">
                  <c:v>0.70974662920220111</c:v>
                </c:pt>
                <c:pt idx="7">
                  <c:v>0.71925495778628545</c:v>
                </c:pt>
                <c:pt idx="8">
                  <c:v>0.75674234127011997</c:v>
                </c:pt>
                <c:pt idx="9">
                  <c:v>0.78527769867584962</c:v>
                </c:pt>
                <c:pt idx="10">
                  <c:v>0.82211289188962133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D8-4F68-ABAC-DE64DC243DA1}"/>
            </c:ext>
          </c:extLst>
        </c:ser>
        <c:ser>
          <c:idx val="2"/>
          <c:order val="1"/>
          <c:tx>
            <c:strRef>
              <c:f>Prevalence!$N$16:$O$16</c:f>
              <c:strCache>
                <c:ptCount val="2"/>
                <c:pt idx="0">
                  <c:v>Female BMI ≥ 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Prevalence!$P$12:$Z$12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Prevalence!$P$16:$Z$16</c:f>
              <c:numCache>
                <c:formatCode>0.00%</c:formatCode>
                <c:ptCount val="11"/>
                <c:pt idx="0">
                  <c:v>0.3462294593305808</c:v>
                </c:pt>
                <c:pt idx="1">
                  <c:v>0.39929034253763507</c:v>
                </c:pt>
                <c:pt idx="2">
                  <c:v>0.43303836663404116</c:v>
                </c:pt>
                <c:pt idx="3">
                  <c:v>0.54010732295397257</c:v>
                </c:pt>
                <c:pt idx="4">
                  <c:v>0.57849783811294353</c:v>
                </c:pt>
                <c:pt idx="5">
                  <c:v>0.59129787350191243</c:v>
                </c:pt>
                <c:pt idx="6">
                  <c:v>0.61762393202343968</c:v>
                </c:pt>
                <c:pt idx="7">
                  <c:v>0.62000946025016901</c:v>
                </c:pt>
                <c:pt idx="8">
                  <c:v>0.66874082867168649</c:v>
                </c:pt>
                <c:pt idx="9">
                  <c:v>0.70298682106192478</c:v>
                </c:pt>
                <c:pt idx="10">
                  <c:v>0.74621133418687147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D8-4F68-ABAC-DE64DC243DA1}"/>
            </c:ext>
          </c:extLst>
        </c:ser>
        <c:ser>
          <c:idx val="1"/>
          <c:order val="2"/>
          <c:tx>
            <c:strRef>
              <c:f>Prevalence!$N$14:$O$14</c:f>
              <c:strCache>
                <c:ptCount val="2"/>
                <c:pt idx="0">
                  <c:v>Male BMI ≥ 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Prevalence!$P$12:$Z$12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Prevalence!$P$14:$Z$14</c:f>
              <c:numCache>
                <c:formatCode>0.00%</c:formatCode>
                <c:ptCount val="11"/>
                <c:pt idx="0">
                  <c:v>9.8821176032457991E-2</c:v>
                </c:pt>
                <c:pt idx="1">
                  <c:v>9.2915569404501186E-2</c:v>
                </c:pt>
                <c:pt idx="2">
                  <c:v>0.1107939500356937</c:v>
                </c:pt>
                <c:pt idx="3">
                  <c:v>0.1936248849860952</c:v>
                </c:pt>
                <c:pt idx="4">
                  <c:v>0.22199800971262384</c:v>
                </c:pt>
                <c:pt idx="5">
                  <c:v>0.26154028667581541</c:v>
                </c:pt>
                <c:pt idx="6">
                  <c:v>0.28415586933403036</c:v>
                </c:pt>
                <c:pt idx="7">
                  <c:v>0.29917648206575886</c:v>
                </c:pt>
                <c:pt idx="8">
                  <c:v>0.35510678052176003</c:v>
                </c:pt>
                <c:pt idx="9">
                  <c:v>0.41035546700500825</c:v>
                </c:pt>
                <c:pt idx="10">
                  <c:v>0.48893542653731337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D8-4F68-ABAC-DE64DC243DA1}"/>
            </c:ext>
          </c:extLst>
        </c:ser>
        <c:ser>
          <c:idx val="3"/>
          <c:order val="3"/>
          <c:tx>
            <c:strRef>
              <c:f>Prevalence!$N$17:$O$17</c:f>
              <c:strCache>
                <c:ptCount val="2"/>
                <c:pt idx="0">
                  <c:v>Female BMI ≥ 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Prevalence!$P$12:$Z$12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Prevalence!$P$17:$Z$17</c:f>
              <c:numCache>
                <c:formatCode>0.00%</c:formatCode>
                <c:ptCount val="11"/>
                <c:pt idx="0">
                  <c:v>6.0791247404599513E-2</c:v>
                </c:pt>
                <c:pt idx="1">
                  <c:v>8.648828141584608E-2</c:v>
                </c:pt>
                <c:pt idx="2">
                  <c:v>0.10755281106392001</c:v>
                </c:pt>
                <c:pt idx="3">
                  <c:v>0.18245897596533345</c:v>
                </c:pt>
                <c:pt idx="4">
                  <c:v>0.22797590831347947</c:v>
                </c:pt>
                <c:pt idx="5">
                  <c:v>0.2496283495716618</c:v>
                </c:pt>
                <c:pt idx="6">
                  <c:v>0.28195646893274839</c:v>
                </c:pt>
                <c:pt idx="7">
                  <c:v>0.28429013245120993</c:v>
                </c:pt>
                <c:pt idx="8">
                  <c:v>0.34725687919165948</c:v>
                </c:pt>
                <c:pt idx="9">
                  <c:v>0.40025057856818091</c:v>
                </c:pt>
                <c:pt idx="10">
                  <c:v>0.47380041472914236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D8-4F68-ABAC-DE64DC243DA1}"/>
            </c:ext>
          </c:extLst>
        </c:ser>
        <c:ser>
          <c:idx val="5"/>
          <c:order val="4"/>
          <c:tx>
            <c:strRef>
              <c:f>Prevalence!$N$15:$O$15</c:f>
              <c:strCache>
                <c:ptCount val="2"/>
                <c:pt idx="0">
                  <c:v>Male BMI ≥ 35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Prevalence!$P$12:$Z$12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Prevalence!$P$15:$Z$15</c:f>
              <c:numCache>
                <c:formatCode>0.00%</c:formatCode>
                <c:ptCount val="11"/>
                <c:pt idx="0">
                  <c:v>7.1413930900771083E-3</c:v>
                </c:pt>
                <c:pt idx="1">
                  <c:v>6.1663529636410974E-3</c:v>
                </c:pt>
                <c:pt idx="2">
                  <c:v>8.8861399698250132E-3</c:v>
                </c:pt>
                <c:pt idx="3">
                  <c:v>2.598168798454692E-2</c:v>
                </c:pt>
                <c:pt idx="4">
                  <c:v>3.568482639089865E-2</c:v>
                </c:pt>
                <c:pt idx="5">
                  <c:v>5.5282241084818384E-2</c:v>
                </c:pt>
                <c:pt idx="6">
                  <c:v>6.4233064015150054E-2</c:v>
                </c:pt>
                <c:pt idx="7">
                  <c:v>7.1724933067796925E-2</c:v>
                </c:pt>
                <c:pt idx="8">
                  <c:v>0.10131939395006528</c:v>
                </c:pt>
                <c:pt idx="9">
                  <c:v>0.13867312571639068</c:v>
                </c:pt>
                <c:pt idx="10">
                  <c:v>0.20271739401646927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90-4D23-BD3D-7C8AB63DB73F}"/>
            </c:ext>
          </c:extLst>
        </c:ser>
        <c:ser>
          <c:idx val="6"/>
          <c:order val="5"/>
          <c:tx>
            <c:strRef>
              <c:f>Prevalence!$N$18:$O$18</c:f>
              <c:strCache>
                <c:ptCount val="2"/>
                <c:pt idx="0">
                  <c:v>Female BMI ≥ 35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Prevalence!$P$12:$Z$12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Prevalence!$P$18:$Z$18</c:f>
              <c:numCache>
                <c:formatCode>0.00%</c:formatCode>
                <c:ptCount val="11"/>
                <c:pt idx="0">
                  <c:v>5.8226733415410736E-3</c:v>
                </c:pt>
                <c:pt idx="1">
                  <c:v>1.0749797713044296E-2</c:v>
                </c:pt>
                <c:pt idx="2">
                  <c:v>1.5969667414119426E-2</c:v>
                </c:pt>
                <c:pt idx="3">
                  <c:v>3.9440277540877755E-2</c:v>
                </c:pt>
                <c:pt idx="4">
                  <c:v>6.1377068135620605E-2</c:v>
                </c:pt>
                <c:pt idx="5">
                  <c:v>7.4632528891900529E-2</c:v>
                </c:pt>
                <c:pt idx="6">
                  <c:v>9.3763855257126605E-2</c:v>
                </c:pt>
                <c:pt idx="7">
                  <c:v>9.5014286737672649E-2</c:v>
                </c:pt>
                <c:pt idx="8">
                  <c:v>0.13702241312711516</c:v>
                </c:pt>
                <c:pt idx="9">
                  <c:v>0.1795697330435273</c:v>
                </c:pt>
                <c:pt idx="10">
                  <c:v>0.24777187264964695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90-4D23-BD3D-7C8AB63DB73F}"/>
            </c:ext>
          </c:extLst>
        </c:ser>
        <c:ser>
          <c:idx val="4"/>
          <c:order val="6"/>
          <c:tx>
            <c:v>Observed/Modelled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Prevalence!$AB$2:$AB$3</c:f>
              <c:numCache>
                <c:formatCode>General</c:formatCode>
                <c:ptCount val="2"/>
                <c:pt idx="0">
                  <c:v>2015</c:v>
                </c:pt>
                <c:pt idx="1">
                  <c:v>2015</c:v>
                </c:pt>
              </c:numCache>
            </c:numRef>
          </c:xVal>
          <c:yVal>
            <c:numRef>
              <c:f>Prevalence!$AC$2:$AC$3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90-4D23-BD3D-7C8AB63DB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041192"/>
        <c:axId val="604041584"/>
      </c:scatterChart>
      <c:valAx>
        <c:axId val="604041192"/>
        <c:scaling>
          <c:orientation val="minMax"/>
          <c:max val="2050"/>
          <c:min val="19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41584"/>
        <c:crosses val="autoZero"/>
        <c:crossBetween val="midCat"/>
      </c:valAx>
      <c:valAx>
        <c:axId val="60404158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4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ayout>
        <c:manualLayout>
          <c:xMode val="edge"/>
          <c:yMode val="edge"/>
          <c:x val="0.66201011598500048"/>
          <c:y val="5.601686554329182E-2"/>
          <c:w val="0.30753292055463505"/>
          <c:h val="0.545953183051046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Male </a:t>
            </a:r>
            <a:r>
              <a:rPr lang="en-AU" sz="1400" b="0" i="0" u="none" strike="noStrike" baseline="0">
                <a:effectLst/>
              </a:rPr>
              <a:t>BMI ≥ 30</a:t>
            </a:r>
            <a:r>
              <a:rPr lang="en-AU" sz="1400" b="0" i="0" u="none" strike="noStrike" baseline="0"/>
              <a:t> </a:t>
            </a:r>
            <a:r>
              <a:rPr lang="en-A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Prevalence!$B$36:$B$46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Prevalence!$C$36:$C$46</c:f>
              <c:numCache>
                <c:formatCode>General</c:formatCode>
                <c:ptCount val="11"/>
                <c:pt idx="0">
                  <c:v>9.2004940204554964E-2</c:v>
                </c:pt>
                <c:pt idx="1">
                  <c:v>0.10557654548135131</c:v>
                </c:pt>
                <c:pt idx="2">
                  <c:v>0.13728220358508703</c:v>
                </c:pt>
                <c:pt idx="3">
                  <c:v>0.17166364012114721</c:v>
                </c:pt>
                <c:pt idx="4">
                  <c:v>0.20467116699394117</c:v>
                </c:pt>
                <c:pt idx="5">
                  <c:v>0.25269190846496681</c:v>
                </c:pt>
                <c:pt idx="6">
                  <c:v>0.27651512004937506</c:v>
                </c:pt>
                <c:pt idx="7">
                  <c:v>0.29443270168391134</c:v>
                </c:pt>
                <c:pt idx="8">
                  <c:v>0.35510678052176003</c:v>
                </c:pt>
                <c:pt idx="9">
                  <c:v>0.41035546700500825</c:v>
                </c:pt>
                <c:pt idx="10">
                  <c:v>0.48893542653731337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0-4BED-8E53-9FD2DA21A35E}"/>
            </c:ext>
          </c:extLst>
        </c:ser>
        <c:ser>
          <c:idx val="1"/>
          <c:order val="1"/>
          <c:tx>
            <c:v>Observed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Prevalence!$B$36:$B$46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Prevalence!$D$36:$D$46</c:f>
              <c:numCache>
                <c:formatCode>General</c:formatCode>
                <c:ptCount val="11"/>
                <c:pt idx="0">
                  <c:v>9.8821176032457991E-2</c:v>
                </c:pt>
                <c:pt idx="1">
                  <c:v>9.2915569404501186E-2</c:v>
                </c:pt>
                <c:pt idx="2">
                  <c:v>0.1107939500356937</c:v>
                </c:pt>
                <c:pt idx="3">
                  <c:v>0.1936248849860952</c:v>
                </c:pt>
                <c:pt idx="4">
                  <c:v>0.22199800971262384</c:v>
                </c:pt>
                <c:pt idx="5">
                  <c:v>0.26154028667581541</c:v>
                </c:pt>
                <c:pt idx="6">
                  <c:v>0.28415586933403036</c:v>
                </c:pt>
                <c:pt idx="7">
                  <c:v>0.29917648206575886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30-4BED-8E53-9FD2DA21A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042368"/>
        <c:axId val="604042760"/>
      </c:scatterChart>
      <c:valAx>
        <c:axId val="6040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42760"/>
        <c:crosses val="autoZero"/>
        <c:crossBetween val="midCat"/>
      </c:valAx>
      <c:valAx>
        <c:axId val="60404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4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Female </a:t>
            </a:r>
            <a:r>
              <a:rPr lang="en-AU" sz="1400" b="0" i="0" u="none" strike="noStrike" baseline="0">
                <a:effectLst/>
              </a:rPr>
              <a:t>BMI ≥ 30</a:t>
            </a:r>
            <a:r>
              <a:rPr lang="en-AU" sz="1400" b="0" i="0" u="none" strike="noStrike" baseline="0"/>
              <a:t>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Prevalence!$E$36:$E$46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Prevalence!$F$36:$F$46</c:f>
              <c:numCache>
                <c:formatCode>General</c:formatCode>
                <c:ptCount val="11"/>
                <c:pt idx="0">
                  <c:v>8.7233173153241306E-2</c:v>
                </c:pt>
                <c:pt idx="1">
                  <c:v>0.1006959327973268</c:v>
                </c:pt>
                <c:pt idx="2">
                  <c:v>0.13173154953867694</c:v>
                </c:pt>
                <c:pt idx="3">
                  <c:v>0.1659601553355009</c:v>
                </c:pt>
                <c:pt idx="4">
                  <c:v>0.19808764545660951</c:v>
                </c:pt>
                <c:pt idx="5">
                  <c:v>0.24702578745393944</c:v>
                </c:pt>
                <c:pt idx="6">
                  <c:v>0.27064140557985106</c:v>
                </c:pt>
                <c:pt idx="7">
                  <c:v>0.28843015422079765</c:v>
                </c:pt>
                <c:pt idx="8">
                  <c:v>0.34725687919165948</c:v>
                </c:pt>
                <c:pt idx="9">
                  <c:v>0.40025057856818091</c:v>
                </c:pt>
                <c:pt idx="10">
                  <c:v>0.47380041472914236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08-4DA6-B388-8A2EF704201D}"/>
            </c:ext>
          </c:extLst>
        </c:ser>
        <c:ser>
          <c:idx val="1"/>
          <c:order val="1"/>
          <c:tx>
            <c:v>Observed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Prevalence!$E$36:$E$46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Prevalence!$G$36:$G$46</c:f>
              <c:numCache>
                <c:formatCode>General</c:formatCode>
                <c:ptCount val="11"/>
                <c:pt idx="0">
                  <c:v>6.0791247404599513E-2</c:v>
                </c:pt>
                <c:pt idx="1">
                  <c:v>8.648828141584608E-2</c:v>
                </c:pt>
                <c:pt idx="2">
                  <c:v>0.10755281106392001</c:v>
                </c:pt>
                <c:pt idx="3">
                  <c:v>0.18245897596533345</c:v>
                </c:pt>
                <c:pt idx="4">
                  <c:v>0.22797590831347947</c:v>
                </c:pt>
                <c:pt idx="5">
                  <c:v>0.2496283495716618</c:v>
                </c:pt>
                <c:pt idx="6">
                  <c:v>0.28195646893274839</c:v>
                </c:pt>
                <c:pt idx="7">
                  <c:v>0.28429013245120993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08-4DA6-B388-8A2EF7042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951464"/>
        <c:axId val="603951856"/>
      </c:scatterChart>
      <c:valAx>
        <c:axId val="603951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51856"/>
        <c:crosses val="autoZero"/>
        <c:crossBetween val="midCat"/>
      </c:valAx>
      <c:valAx>
        <c:axId val="6039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51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Male </a:t>
            </a:r>
            <a:r>
              <a:rPr lang="en-AU" sz="1400" b="0" i="0" u="none" strike="noStrike" baseline="0">
                <a:effectLst/>
              </a:rPr>
              <a:t>BMI ≥ 35</a:t>
            </a:r>
            <a:r>
              <a:rPr lang="en-AU" sz="1400" b="0" i="0" u="none" strike="noStrike" baseline="0"/>
              <a:t> </a:t>
            </a:r>
            <a:r>
              <a:rPr lang="en-A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Prevalence!$B$50:$B$60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Prevalence!$C$50:$C$60</c:f>
              <c:numCache>
                <c:formatCode>General</c:formatCode>
                <c:ptCount val="11"/>
                <c:pt idx="0">
                  <c:v>2.2626937408687375E-4</c:v>
                </c:pt>
                <c:pt idx="1">
                  <c:v>8.3135397757805318E-3</c:v>
                </c:pt>
                <c:pt idx="2">
                  <c:v>1.4118709567777943E-2</c:v>
                </c:pt>
                <c:pt idx="3">
                  <c:v>2.2272353683918777E-2</c:v>
                </c:pt>
                <c:pt idx="4">
                  <c:v>3.1723957106980727E-2</c:v>
                </c:pt>
                <c:pt idx="5">
                  <c:v>4.9405546104074771E-2</c:v>
                </c:pt>
                <c:pt idx="6">
                  <c:v>5.9804306633100657E-2</c:v>
                </c:pt>
                <c:pt idx="7">
                  <c:v>6.8299304009532991E-2</c:v>
                </c:pt>
                <c:pt idx="8">
                  <c:v>0.10131939395006528</c:v>
                </c:pt>
                <c:pt idx="9">
                  <c:v>0.13867312571639068</c:v>
                </c:pt>
                <c:pt idx="10">
                  <c:v>0.20271739401646927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BC-4F07-A196-26ED3FE16B71}"/>
            </c:ext>
          </c:extLst>
        </c:ser>
        <c:ser>
          <c:idx val="1"/>
          <c:order val="1"/>
          <c:tx>
            <c:v>Observed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Prevalence!$B$50:$B$60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Prevalence!$D$50:$D$60</c:f>
              <c:numCache>
                <c:formatCode>General</c:formatCode>
                <c:ptCount val="11"/>
                <c:pt idx="0">
                  <c:v>2.736747555740493E-4</c:v>
                </c:pt>
                <c:pt idx="1">
                  <c:v>6.1663529636410974E-3</c:v>
                </c:pt>
                <c:pt idx="2">
                  <c:v>8.8861399698250132E-3</c:v>
                </c:pt>
                <c:pt idx="3">
                  <c:v>2.598168798454692E-2</c:v>
                </c:pt>
                <c:pt idx="4">
                  <c:v>3.568482639089865E-2</c:v>
                </c:pt>
                <c:pt idx="5">
                  <c:v>5.5282241084818384E-2</c:v>
                </c:pt>
                <c:pt idx="6">
                  <c:v>6.4233064015150054E-2</c:v>
                </c:pt>
                <c:pt idx="7">
                  <c:v>7.1724933067796925E-2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BC-4F07-A196-26ED3FE16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952640"/>
        <c:axId val="604115992"/>
      </c:scatterChart>
      <c:valAx>
        <c:axId val="60395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15992"/>
        <c:crosses val="autoZero"/>
        <c:crossBetween val="midCat"/>
      </c:valAx>
      <c:valAx>
        <c:axId val="60411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5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Female </a:t>
            </a:r>
            <a:r>
              <a:rPr lang="en-AU" sz="1400" b="0" i="0" u="none" strike="noStrike" baseline="0">
                <a:effectLst/>
              </a:rPr>
              <a:t>BMI ≥ 35</a:t>
            </a:r>
            <a:r>
              <a:rPr lang="en-AU" sz="1400" b="0" i="0" u="none" strike="noStrike" baseline="0"/>
              <a:t>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Prevalence!$E$50:$E$60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Prevalence!$F$50:$F$60</c:f>
              <c:numCache>
                <c:formatCode>General</c:formatCode>
                <c:ptCount val="11"/>
                <c:pt idx="0">
                  <c:v>1.0561511738006457E-2</c:v>
                </c:pt>
                <c:pt idx="1">
                  <c:v>1.3793658632350159E-2</c:v>
                </c:pt>
                <c:pt idx="2">
                  <c:v>2.2680416495637901E-2</c:v>
                </c:pt>
                <c:pt idx="3">
                  <c:v>3.4740921743249054E-2</c:v>
                </c:pt>
                <c:pt idx="4">
                  <c:v>4.7997827957642958E-2</c:v>
                </c:pt>
                <c:pt idx="5">
                  <c:v>7.2310312653398934E-2</c:v>
                </c:pt>
                <c:pt idx="6">
                  <c:v>8.5849405038963544E-2</c:v>
                </c:pt>
                <c:pt idx="7">
                  <c:v>9.6754961796864269E-2</c:v>
                </c:pt>
                <c:pt idx="8">
                  <c:v>0.13702241312711516</c:v>
                </c:pt>
                <c:pt idx="9">
                  <c:v>0.1795697330435273</c:v>
                </c:pt>
                <c:pt idx="10">
                  <c:v>0.24777187264964695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A4-4A0C-A633-8DFA06F8362C}"/>
            </c:ext>
          </c:extLst>
        </c:ser>
        <c:ser>
          <c:idx val="1"/>
          <c:order val="1"/>
          <c:tx>
            <c:v>Observed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Prevalence!$E$50:$E$60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Prevalence!$G$50:$G$60</c:f>
              <c:numCache>
                <c:formatCode>General</c:formatCode>
                <c:ptCount val="11"/>
                <c:pt idx="0">
                  <c:v>5.8226733415410736E-3</c:v>
                </c:pt>
                <c:pt idx="1">
                  <c:v>1.0749797713044296E-2</c:v>
                </c:pt>
                <c:pt idx="2">
                  <c:v>1.5969667414119426E-2</c:v>
                </c:pt>
                <c:pt idx="3">
                  <c:v>3.9440277540877755E-2</c:v>
                </c:pt>
                <c:pt idx="4">
                  <c:v>6.1377068135620605E-2</c:v>
                </c:pt>
                <c:pt idx="5">
                  <c:v>7.4632528891900529E-2</c:v>
                </c:pt>
                <c:pt idx="6">
                  <c:v>9.3763855257126605E-2</c:v>
                </c:pt>
                <c:pt idx="7">
                  <c:v>9.5014286737672649E-2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A4-4A0C-A633-8DFA06F83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116776"/>
        <c:axId val="604117168"/>
      </c:scatterChart>
      <c:valAx>
        <c:axId val="604116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17168"/>
        <c:crosses val="autoZero"/>
        <c:crossBetween val="midCat"/>
      </c:valAx>
      <c:valAx>
        <c:axId val="6041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16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Prevalence!$N$24:$O$24</c:f>
              <c:strCache>
                <c:ptCount val="2"/>
                <c:pt idx="0">
                  <c:v>Male BMI ≥ 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Prevalence!$P$23:$Z$23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Prevalence!$P$24:$Z$24</c:f>
              <c:numCache>
                <c:formatCode>0.00%</c:formatCode>
                <c:ptCount val="11"/>
                <c:pt idx="0">
                  <c:v>0.52088475721092031</c:v>
                </c:pt>
                <c:pt idx="1">
                  <c:v>0.54109671705018103</c:v>
                </c:pt>
                <c:pt idx="2">
                  <c:v>0.58317456353894737</c:v>
                </c:pt>
                <c:pt idx="3">
                  <c:v>0.62082955940543083</c:v>
                </c:pt>
                <c:pt idx="4">
                  <c:v>0.65333813090686155</c:v>
                </c:pt>
                <c:pt idx="5">
                  <c:v>0.6909322756177273</c:v>
                </c:pt>
                <c:pt idx="6">
                  <c:v>0.70746358435258971</c:v>
                </c:pt>
                <c:pt idx="7">
                  <c:v>0.7193391726479903</c:v>
                </c:pt>
                <c:pt idx="8">
                  <c:v>0.75674234127011997</c:v>
                </c:pt>
                <c:pt idx="9">
                  <c:v>0.78527769867584962</c:v>
                </c:pt>
                <c:pt idx="10">
                  <c:v>0.82211289188962133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6-4FFD-95D3-AC2E9014D2F6}"/>
            </c:ext>
          </c:extLst>
        </c:ser>
        <c:ser>
          <c:idx val="2"/>
          <c:order val="1"/>
          <c:tx>
            <c:strRef>
              <c:f>Prevalence!$N$27:$O$27</c:f>
              <c:strCache>
                <c:ptCount val="2"/>
                <c:pt idx="0">
                  <c:v>Female BMI ≥ 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Prevalence!$P$23:$Z$23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Prevalence!$P$27:$Z$27</c:f>
              <c:numCache>
                <c:formatCode>0.00%</c:formatCode>
                <c:ptCount val="11"/>
                <c:pt idx="0">
                  <c:v>0.40632921429397095</c:v>
                </c:pt>
                <c:pt idx="1">
                  <c:v>0.42741825487367668</c:v>
                </c:pt>
                <c:pt idx="2">
                  <c:v>0.47057789333009326</c:v>
                </c:pt>
                <c:pt idx="3">
                  <c:v>0.51164510231658311</c:v>
                </c:pt>
                <c:pt idx="4">
                  <c:v>0.54648473311404033</c:v>
                </c:pt>
                <c:pt idx="5">
                  <c:v>0.59198573812952127</c:v>
                </c:pt>
                <c:pt idx="6">
                  <c:v>0.61147110651100056</c:v>
                </c:pt>
                <c:pt idx="7">
                  <c:v>0.62550252133602369</c:v>
                </c:pt>
                <c:pt idx="8">
                  <c:v>0.66874082867168649</c:v>
                </c:pt>
                <c:pt idx="9">
                  <c:v>0.70298682106192478</c:v>
                </c:pt>
                <c:pt idx="10">
                  <c:v>0.74621133418687147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36-4FFD-95D3-AC2E9014D2F6}"/>
            </c:ext>
          </c:extLst>
        </c:ser>
        <c:ser>
          <c:idx val="1"/>
          <c:order val="2"/>
          <c:tx>
            <c:strRef>
              <c:f>Prevalence!$N$25:$O$25</c:f>
              <c:strCache>
                <c:ptCount val="2"/>
                <c:pt idx="0">
                  <c:v>Male BMI ≥ 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Prevalence!$P$23:$Z$23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Prevalence!$P$25:$Z$25</c:f>
              <c:numCache>
                <c:formatCode>0.00%</c:formatCode>
                <c:ptCount val="11"/>
                <c:pt idx="0">
                  <c:v>9.2004940204554964E-2</c:v>
                </c:pt>
                <c:pt idx="1">
                  <c:v>0.10557654548135131</c:v>
                </c:pt>
                <c:pt idx="2">
                  <c:v>0.13728220358508703</c:v>
                </c:pt>
                <c:pt idx="3">
                  <c:v>0.17166364012114721</c:v>
                </c:pt>
                <c:pt idx="4">
                  <c:v>0.20467116699394117</c:v>
                </c:pt>
                <c:pt idx="5">
                  <c:v>0.25269190846496681</c:v>
                </c:pt>
                <c:pt idx="6">
                  <c:v>0.27651512004937506</c:v>
                </c:pt>
                <c:pt idx="7">
                  <c:v>0.29443270168391134</c:v>
                </c:pt>
                <c:pt idx="8">
                  <c:v>0.35510678052176003</c:v>
                </c:pt>
                <c:pt idx="9">
                  <c:v>0.41035546700500825</c:v>
                </c:pt>
                <c:pt idx="10">
                  <c:v>0.48893542653731337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36-4FFD-95D3-AC2E9014D2F6}"/>
            </c:ext>
          </c:extLst>
        </c:ser>
        <c:ser>
          <c:idx val="3"/>
          <c:order val="3"/>
          <c:tx>
            <c:strRef>
              <c:f>Prevalence!$N$28:$O$28</c:f>
              <c:strCache>
                <c:ptCount val="2"/>
                <c:pt idx="0">
                  <c:v>Female BMI ≥ 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Prevalence!$P$23:$Z$23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Prevalence!$P$28:$Z$28</c:f>
              <c:numCache>
                <c:formatCode>0.00%</c:formatCode>
                <c:ptCount val="11"/>
                <c:pt idx="0">
                  <c:v>8.7233173153241306E-2</c:v>
                </c:pt>
                <c:pt idx="1">
                  <c:v>0.1006959327973268</c:v>
                </c:pt>
                <c:pt idx="2">
                  <c:v>0.13173154953867694</c:v>
                </c:pt>
                <c:pt idx="3">
                  <c:v>0.1659601553355009</c:v>
                </c:pt>
                <c:pt idx="4">
                  <c:v>0.19808764545660951</c:v>
                </c:pt>
                <c:pt idx="5">
                  <c:v>0.24702578745393944</c:v>
                </c:pt>
                <c:pt idx="6">
                  <c:v>0.27064140557985106</c:v>
                </c:pt>
                <c:pt idx="7">
                  <c:v>0.28843015422079765</c:v>
                </c:pt>
                <c:pt idx="8">
                  <c:v>0.34725687919165948</c:v>
                </c:pt>
                <c:pt idx="9">
                  <c:v>0.40025057856818091</c:v>
                </c:pt>
                <c:pt idx="10">
                  <c:v>0.47380041472914236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36-4FFD-95D3-AC2E9014D2F6}"/>
            </c:ext>
          </c:extLst>
        </c:ser>
        <c:ser>
          <c:idx val="5"/>
          <c:order val="4"/>
          <c:tx>
            <c:strRef>
              <c:f>Prevalence!$N$26:$O$26</c:f>
              <c:strCache>
                <c:ptCount val="2"/>
                <c:pt idx="0">
                  <c:v>Male BMI ≥ 35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Prevalence!$P$23:$Z$23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Prevalence!$P$26:$Z$26</c:f>
              <c:numCache>
                <c:formatCode>0.00%</c:formatCode>
                <c:ptCount val="11"/>
                <c:pt idx="0">
                  <c:v>6.2796008059395891E-3</c:v>
                </c:pt>
                <c:pt idx="1">
                  <c:v>8.3135397757805318E-3</c:v>
                </c:pt>
                <c:pt idx="2">
                  <c:v>1.4118709567777943E-2</c:v>
                </c:pt>
                <c:pt idx="3">
                  <c:v>2.2272353683918777E-2</c:v>
                </c:pt>
                <c:pt idx="4">
                  <c:v>3.1723957106980727E-2</c:v>
                </c:pt>
                <c:pt idx="5">
                  <c:v>4.9405546104074771E-2</c:v>
                </c:pt>
                <c:pt idx="6">
                  <c:v>5.9804306633100657E-2</c:v>
                </c:pt>
                <c:pt idx="7">
                  <c:v>6.8299304009532991E-2</c:v>
                </c:pt>
                <c:pt idx="8">
                  <c:v>0.10131939395006528</c:v>
                </c:pt>
                <c:pt idx="9">
                  <c:v>0.13867312571639068</c:v>
                </c:pt>
                <c:pt idx="10">
                  <c:v>0.20271739401646927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36-4FFD-95D3-AC2E9014D2F6}"/>
            </c:ext>
          </c:extLst>
        </c:ser>
        <c:ser>
          <c:idx val="6"/>
          <c:order val="5"/>
          <c:tx>
            <c:strRef>
              <c:f>Prevalence!$N$29:$O$29</c:f>
              <c:strCache>
                <c:ptCount val="2"/>
                <c:pt idx="0">
                  <c:v>Female BMI ≥ 35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Prevalence!$P$23:$Z$23</c:f>
              <c:numCache>
                <c:formatCode>General</c:formatCode>
                <c:ptCount val="11"/>
                <c:pt idx="0">
                  <c:v>1980</c:v>
                </c:pt>
                <c:pt idx="1">
                  <c:v>1983</c:v>
                </c:pt>
                <c:pt idx="2">
                  <c:v>1989</c:v>
                </c:pt>
                <c:pt idx="3">
                  <c:v>1995</c:v>
                </c:pt>
                <c:pt idx="4">
                  <c:v>2000</c:v>
                </c:pt>
                <c:pt idx="5">
                  <c:v>2008</c:v>
                </c:pt>
                <c:pt idx="6">
                  <c:v>2012</c:v>
                </c:pt>
                <c:pt idx="7">
                  <c:v>2015</c:v>
                </c:pt>
                <c:pt idx="8">
                  <c:v>2025</c:v>
                </c:pt>
                <c:pt idx="9">
                  <c:v>2035</c:v>
                </c:pt>
                <c:pt idx="10">
                  <c:v>2050</c:v>
                </c:pt>
              </c:numCache>
            </c:numRef>
          </c:xVal>
          <c:yVal>
            <c:numRef>
              <c:f>Prevalence!$P$29:$Z$29</c:f>
              <c:numCache>
                <c:formatCode>0.00%</c:formatCode>
                <c:ptCount val="11"/>
                <c:pt idx="0">
                  <c:v>1.0561511738006457E-2</c:v>
                </c:pt>
                <c:pt idx="1">
                  <c:v>1.3793658632350159E-2</c:v>
                </c:pt>
                <c:pt idx="2">
                  <c:v>2.2680416495637901E-2</c:v>
                </c:pt>
                <c:pt idx="3">
                  <c:v>3.4740921743249054E-2</c:v>
                </c:pt>
                <c:pt idx="4">
                  <c:v>4.7997827957642958E-2</c:v>
                </c:pt>
                <c:pt idx="5">
                  <c:v>7.2310312653398934E-2</c:v>
                </c:pt>
                <c:pt idx="6">
                  <c:v>8.5849405038963544E-2</c:v>
                </c:pt>
                <c:pt idx="7">
                  <c:v>9.6754961796864269E-2</c:v>
                </c:pt>
                <c:pt idx="8">
                  <c:v>0.13702241312711516</c:v>
                </c:pt>
                <c:pt idx="9">
                  <c:v>0.1795697330435273</c:v>
                </c:pt>
                <c:pt idx="10">
                  <c:v>0.24777187264964695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36-4FFD-95D3-AC2E9014D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041192"/>
        <c:axId val="604041584"/>
      </c:scatterChart>
      <c:valAx>
        <c:axId val="604041192"/>
        <c:scaling>
          <c:orientation val="minMax"/>
          <c:max val="2050"/>
          <c:min val="19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41584"/>
        <c:crosses val="autoZero"/>
        <c:crossBetween val="midCat"/>
      </c:valAx>
      <c:valAx>
        <c:axId val="60404158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4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01011598500048"/>
          <c:y val="5.601686554329182E-2"/>
          <c:w val="0.30753292055463505"/>
          <c:h val="0.545953183051046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Var. Model with </a:t>
            </a:r>
            <a:r>
              <a:rPr lang="en-AU" baseline="0"/>
              <a:t>vs without smoothing - Male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'Variance Model'!$C$2:$C$15</c:f>
              <c:numCache>
                <c:formatCode>General</c:formatCode>
                <c:ptCount val="14"/>
                <c:pt idx="0">
                  <c:v>17</c:v>
                </c:pt>
                <c:pt idx="1">
                  <c:v>22</c:v>
                </c:pt>
                <c:pt idx="2">
                  <c:v>27</c:v>
                </c:pt>
                <c:pt idx="3">
                  <c:v>32</c:v>
                </c:pt>
                <c:pt idx="4">
                  <c:v>37</c:v>
                </c:pt>
                <c:pt idx="5">
                  <c:v>42</c:v>
                </c:pt>
                <c:pt idx="6">
                  <c:v>47</c:v>
                </c:pt>
                <c:pt idx="7">
                  <c:v>52</c:v>
                </c:pt>
                <c:pt idx="8">
                  <c:v>57</c:v>
                </c:pt>
                <c:pt idx="9">
                  <c:v>62</c:v>
                </c:pt>
                <c:pt idx="10">
                  <c:v>67</c:v>
                </c:pt>
                <c:pt idx="11">
                  <c:v>72</c:v>
                </c:pt>
                <c:pt idx="12">
                  <c:v>77</c:v>
                </c:pt>
                <c:pt idx="13">
                  <c:v>82</c:v>
                </c:pt>
              </c:numCache>
            </c:numRef>
          </c:xVal>
          <c:yVal>
            <c:numRef>
              <c:f>'Variance Model'!$D$2:$D$15</c:f>
              <c:numCache>
                <c:formatCode>General</c:formatCode>
                <c:ptCount val="14"/>
                <c:pt idx="0">
                  <c:v>0.58963310000000002</c:v>
                </c:pt>
                <c:pt idx="1">
                  <c:v>0.52702360000000004</c:v>
                </c:pt>
                <c:pt idx="2">
                  <c:v>0.47223910000000002</c:v>
                </c:pt>
                <c:pt idx="3">
                  <c:v>0.42527960000000004</c:v>
                </c:pt>
                <c:pt idx="4">
                  <c:v>0.38614510000000007</c:v>
                </c:pt>
                <c:pt idx="5">
                  <c:v>0.35483560000000003</c:v>
                </c:pt>
                <c:pt idx="6">
                  <c:v>0.33135110000000007</c:v>
                </c:pt>
                <c:pt idx="7">
                  <c:v>0.31569160000000002</c:v>
                </c:pt>
                <c:pt idx="8">
                  <c:v>0.30785709999999999</c:v>
                </c:pt>
                <c:pt idx="9">
                  <c:v>0.30784760000000011</c:v>
                </c:pt>
                <c:pt idx="10">
                  <c:v>0.31566310000000009</c:v>
                </c:pt>
                <c:pt idx="11">
                  <c:v>0.33130359999999992</c:v>
                </c:pt>
                <c:pt idx="12">
                  <c:v>0.35476909999999995</c:v>
                </c:pt>
                <c:pt idx="13">
                  <c:v>0.38605959999999995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35-4EA5-BF44-2BA6DBA89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947952"/>
        <c:axId val="603948344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'Variance Model'!$C$2:$C$15</c:f>
              <c:numCache>
                <c:formatCode>General</c:formatCode>
                <c:ptCount val="14"/>
                <c:pt idx="0">
                  <c:v>17</c:v>
                </c:pt>
                <c:pt idx="1">
                  <c:v>22</c:v>
                </c:pt>
                <c:pt idx="2">
                  <c:v>27</c:v>
                </c:pt>
                <c:pt idx="3">
                  <c:v>32</c:v>
                </c:pt>
                <c:pt idx="4">
                  <c:v>37</c:v>
                </c:pt>
                <c:pt idx="5">
                  <c:v>42</c:v>
                </c:pt>
                <c:pt idx="6">
                  <c:v>47</c:v>
                </c:pt>
                <c:pt idx="7">
                  <c:v>52</c:v>
                </c:pt>
                <c:pt idx="8">
                  <c:v>57</c:v>
                </c:pt>
                <c:pt idx="9">
                  <c:v>62</c:v>
                </c:pt>
                <c:pt idx="10">
                  <c:v>67</c:v>
                </c:pt>
                <c:pt idx="11">
                  <c:v>72</c:v>
                </c:pt>
                <c:pt idx="12">
                  <c:v>77</c:v>
                </c:pt>
                <c:pt idx="13">
                  <c:v>82</c:v>
                </c:pt>
              </c:numCache>
            </c:numRef>
          </c:xVal>
          <c:yVal>
            <c:numRef>
              <c:f>'Variance Model'!$S$4:$S$17</c:f>
              <c:numCache>
                <c:formatCode>General</c:formatCode>
                <c:ptCount val="14"/>
                <c:pt idx="0">
                  <c:v>0.56832179999999999</c:v>
                </c:pt>
                <c:pt idx="1">
                  <c:v>0.68811310000000003</c:v>
                </c:pt>
                <c:pt idx="2">
                  <c:v>0.45005149999999999</c:v>
                </c:pt>
                <c:pt idx="3">
                  <c:v>0.31215579999999998</c:v>
                </c:pt>
                <c:pt idx="4">
                  <c:v>0.47208559999999999</c:v>
                </c:pt>
                <c:pt idx="5">
                  <c:v>0.39556180000000002</c:v>
                </c:pt>
                <c:pt idx="6">
                  <c:v>0.29507810000000001</c:v>
                </c:pt>
                <c:pt idx="7">
                  <c:v>0.32686710000000002</c:v>
                </c:pt>
                <c:pt idx="8">
                  <c:v>0.41963929999999999</c:v>
                </c:pt>
                <c:pt idx="9">
                  <c:v>0.23030200000000001</c:v>
                </c:pt>
                <c:pt idx="10">
                  <c:v>0.30306640000000001</c:v>
                </c:pt>
                <c:pt idx="11">
                  <c:v>0.26565299999999997</c:v>
                </c:pt>
                <c:pt idx="12">
                  <c:v>0.40983979999999998</c:v>
                </c:pt>
                <c:pt idx="13">
                  <c:v>0.4436677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0-4A69-8E29-DDDDB1E55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947952"/>
        <c:axId val="603948344"/>
      </c:scatterChart>
      <c:valAx>
        <c:axId val="60394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48344"/>
        <c:crosses val="autoZero"/>
        <c:crossBetween val="midCat"/>
      </c:valAx>
      <c:valAx>
        <c:axId val="60394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4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baseline="0">
                <a:effectLst/>
              </a:rPr>
              <a:t>Var. Model with vs without smoothing - Female</a:t>
            </a:r>
            <a:endParaRPr lang="en-A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'Variance Model'!$C$16:$C$29</c:f>
              <c:numCache>
                <c:formatCode>General</c:formatCode>
                <c:ptCount val="14"/>
                <c:pt idx="0">
                  <c:v>17</c:v>
                </c:pt>
                <c:pt idx="1">
                  <c:v>22</c:v>
                </c:pt>
                <c:pt idx="2">
                  <c:v>27</c:v>
                </c:pt>
                <c:pt idx="3">
                  <c:v>32</c:v>
                </c:pt>
                <c:pt idx="4">
                  <c:v>37</c:v>
                </c:pt>
                <c:pt idx="5">
                  <c:v>42</c:v>
                </c:pt>
                <c:pt idx="6">
                  <c:v>47</c:v>
                </c:pt>
                <c:pt idx="7">
                  <c:v>52</c:v>
                </c:pt>
                <c:pt idx="8">
                  <c:v>57</c:v>
                </c:pt>
                <c:pt idx="9">
                  <c:v>62</c:v>
                </c:pt>
                <c:pt idx="10">
                  <c:v>67</c:v>
                </c:pt>
                <c:pt idx="11">
                  <c:v>72</c:v>
                </c:pt>
                <c:pt idx="12">
                  <c:v>77</c:v>
                </c:pt>
                <c:pt idx="13">
                  <c:v>82</c:v>
                </c:pt>
              </c:numCache>
            </c:numRef>
          </c:xVal>
          <c:yVal>
            <c:numRef>
              <c:f>'Variance Model'!$D$16:$D$29</c:f>
              <c:numCache>
                <c:formatCode>General</c:formatCode>
                <c:ptCount val="14"/>
                <c:pt idx="0">
                  <c:v>0.79069800000000001</c:v>
                </c:pt>
                <c:pt idx="1">
                  <c:v>0.68382399999999999</c:v>
                </c:pt>
                <c:pt idx="2">
                  <c:v>0.59195500000000001</c:v>
                </c:pt>
                <c:pt idx="3">
                  <c:v>0.51509099999999997</c:v>
                </c:pt>
                <c:pt idx="4">
                  <c:v>0.45323199999999997</c:v>
                </c:pt>
                <c:pt idx="5">
                  <c:v>0.40637800000000002</c:v>
                </c:pt>
                <c:pt idx="6">
                  <c:v>0.37452899999999978</c:v>
                </c:pt>
                <c:pt idx="7">
                  <c:v>0.35768499999999981</c:v>
                </c:pt>
                <c:pt idx="8">
                  <c:v>0.35584599999999988</c:v>
                </c:pt>
                <c:pt idx="9">
                  <c:v>0.36901199999999967</c:v>
                </c:pt>
                <c:pt idx="10">
                  <c:v>0.39718299999999962</c:v>
                </c:pt>
                <c:pt idx="11">
                  <c:v>0.44035899999999972</c:v>
                </c:pt>
                <c:pt idx="12">
                  <c:v>0.49853999999999976</c:v>
                </c:pt>
                <c:pt idx="13">
                  <c:v>0.57172599999999973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4E-4A3A-9836-C9480C600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439672"/>
        <c:axId val="603440064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'Variance Model'!$C$16:$C$29</c:f>
              <c:numCache>
                <c:formatCode>General</c:formatCode>
                <c:ptCount val="14"/>
                <c:pt idx="0">
                  <c:v>17</c:v>
                </c:pt>
                <c:pt idx="1">
                  <c:v>22</c:v>
                </c:pt>
                <c:pt idx="2">
                  <c:v>27</c:v>
                </c:pt>
                <c:pt idx="3">
                  <c:v>32</c:v>
                </c:pt>
                <c:pt idx="4">
                  <c:v>37</c:v>
                </c:pt>
                <c:pt idx="5">
                  <c:v>42</c:v>
                </c:pt>
                <c:pt idx="6">
                  <c:v>47</c:v>
                </c:pt>
                <c:pt idx="7">
                  <c:v>52</c:v>
                </c:pt>
                <c:pt idx="8">
                  <c:v>57</c:v>
                </c:pt>
                <c:pt idx="9">
                  <c:v>62</c:v>
                </c:pt>
                <c:pt idx="10">
                  <c:v>67</c:v>
                </c:pt>
                <c:pt idx="11">
                  <c:v>72</c:v>
                </c:pt>
                <c:pt idx="12">
                  <c:v>77</c:v>
                </c:pt>
                <c:pt idx="13">
                  <c:v>82</c:v>
                </c:pt>
              </c:numCache>
            </c:numRef>
          </c:xVal>
          <c:yVal>
            <c:numRef>
              <c:f>'Variance Model'!$S$20:$S$33</c:f>
              <c:numCache>
                <c:formatCode>General</c:formatCode>
                <c:ptCount val="14"/>
                <c:pt idx="0">
                  <c:v>0.32457269999999999</c:v>
                </c:pt>
                <c:pt idx="1">
                  <c:v>0.84611499999999995</c:v>
                </c:pt>
                <c:pt idx="2">
                  <c:v>0.56391910000000001</c:v>
                </c:pt>
                <c:pt idx="3">
                  <c:v>0.52883720000000001</c:v>
                </c:pt>
                <c:pt idx="4">
                  <c:v>0.38805499999999998</c:v>
                </c:pt>
                <c:pt idx="5">
                  <c:v>0.41852250000000002</c:v>
                </c:pt>
                <c:pt idx="6">
                  <c:v>0.41809039999999997</c:v>
                </c:pt>
                <c:pt idx="7">
                  <c:v>0.38653720000000003</c:v>
                </c:pt>
                <c:pt idx="8">
                  <c:v>0.36789100000000002</c:v>
                </c:pt>
                <c:pt idx="9">
                  <c:v>0.32868809999999998</c:v>
                </c:pt>
                <c:pt idx="10">
                  <c:v>0.22475349999999999</c:v>
                </c:pt>
                <c:pt idx="11">
                  <c:v>0.65714349999999999</c:v>
                </c:pt>
                <c:pt idx="12">
                  <c:v>0.52791600000000005</c:v>
                </c:pt>
                <c:pt idx="13">
                  <c:v>0.43307220000000002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7-4423-98D4-32213EE36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439672"/>
        <c:axId val="603440064"/>
      </c:scatterChart>
      <c:valAx>
        <c:axId val="603439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40064"/>
        <c:crosses val="autoZero"/>
        <c:crossBetween val="midCat"/>
      </c:valAx>
      <c:valAx>
        <c:axId val="60344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39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168629</xdr:colOff>
      <xdr:row>1</xdr:row>
      <xdr:rowOff>77585</xdr:rowOff>
    </xdr:from>
    <xdr:to>
      <xdr:col>30</xdr:col>
      <xdr:colOff>180270</xdr:colOff>
      <xdr:row>16</xdr:row>
      <xdr:rowOff>103467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38490D-4ACB-490B-887F-F8CECFE59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167673</xdr:colOff>
      <xdr:row>18</xdr:row>
      <xdr:rowOff>26943</xdr:rowOff>
    </xdr:from>
    <xdr:to>
      <xdr:col>30</xdr:col>
      <xdr:colOff>184141</xdr:colOff>
      <xdr:row>33</xdr:row>
      <xdr:rowOff>57772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3936FB-ADBF-449A-AECF-AE5AE3006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274257</xdr:colOff>
      <xdr:row>3</xdr:row>
      <xdr:rowOff>53200</xdr:rowOff>
    </xdr:from>
    <xdr:to>
      <xdr:col>19</xdr:col>
      <xdr:colOff>142214</xdr:colOff>
      <xdr:row>32</xdr:row>
      <xdr:rowOff>138131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107601</xdr:colOff>
      <xdr:row>3</xdr:row>
      <xdr:rowOff>56496</xdr:rowOff>
    </xdr:from>
    <xdr:to>
      <xdr:col>34</xdr:col>
      <xdr:colOff>593765</xdr:colOff>
      <xdr:row>32</xdr:row>
      <xdr:rowOff>122407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168088</xdr:colOff>
      <xdr:row>1</xdr:row>
      <xdr:rowOff>6554</xdr:rowOff>
    </xdr:from>
    <xdr:to>
      <xdr:col>33</xdr:col>
      <xdr:colOff>569185</xdr:colOff>
      <xdr:row>15</xdr:row>
      <xdr:rowOff>77014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315108</xdr:colOff>
      <xdr:row>34</xdr:row>
      <xdr:rowOff>0</xdr:rowOff>
    </xdr:from>
    <xdr:to>
      <xdr:col>15</xdr:col>
      <xdr:colOff>173508</xdr:colOff>
      <xdr:row>49</xdr:row>
      <xdr:rowOff>178364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411969</xdr:colOff>
      <xdr:row>34</xdr:row>
      <xdr:rowOff>9178</xdr:rowOff>
    </xdr:from>
    <xdr:to>
      <xdr:col>23</xdr:col>
      <xdr:colOff>575169</xdr:colOff>
      <xdr:row>50</xdr:row>
      <xdr:rowOff>7432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327328</xdr:colOff>
      <xdr:row>50</xdr:row>
      <xdr:rowOff>43332</xdr:rowOff>
    </xdr:from>
    <xdr:to>
      <xdr:col>15</xdr:col>
      <xdr:colOff>185728</xdr:colOff>
      <xdr:row>66</xdr:row>
      <xdr:rowOff>41587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415466</xdr:colOff>
      <xdr:row>50</xdr:row>
      <xdr:rowOff>55420</xdr:rowOff>
    </xdr:from>
    <xdr:to>
      <xdr:col>23</xdr:col>
      <xdr:colOff>578666</xdr:colOff>
      <xdr:row>66</xdr:row>
      <xdr:rowOff>53675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149431</xdr:colOff>
      <xdr:row>17</xdr:row>
      <xdr:rowOff>15834</xdr:rowOff>
    </xdr:from>
    <xdr:to>
      <xdr:col>33</xdr:col>
      <xdr:colOff>550528</xdr:colOff>
      <xdr:row>31</xdr:row>
      <xdr:rowOff>86295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F6B81F-6321-4E60-A413-41B3565B5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588108</xdr:colOff>
      <xdr:row>35</xdr:row>
      <xdr:rowOff>42762</xdr:rowOff>
    </xdr:from>
    <xdr:to>
      <xdr:col>15</xdr:col>
      <xdr:colOff>820405</xdr:colOff>
      <xdr:row>50</xdr:row>
      <xdr:rowOff>67705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1111436</xdr:colOff>
      <xdr:row>35</xdr:row>
      <xdr:rowOff>35573</xdr:rowOff>
    </xdr:from>
    <xdr:to>
      <xdr:col>22</xdr:col>
      <xdr:colOff>92379</xdr:colOff>
      <xdr:row>50</xdr:row>
      <xdr:rowOff>61451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AK87"/>
  <sheetViews>
    <sheetView tabSelected="1" topLeftCell="A22" zoomScale="70" zoomScaleNormal="70" workbookViewId="0">
      <selection activeCell="N52" sqref="N52:V52"/>
    </sheetView>
  </sheetViews>
  <sheetFormatPr defaultRowHeight="14.4" x14ac:dyDescent="0.3"/>
  <cols>
    <col min="26" max="26" width="11.88671875" bestFit="1" customWidth="1"/>
  </cols>
  <sheetData>
    <row r="1" spans="1:37" x14ac:dyDescent="0.3">
      <c r="A1" t="s">
        <v>0</v>
      </c>
      <c r="M1" t="s">
        <v>0</v>
      </c>
    </row>
    <row r="2" spans="1:37" x14ac:dyDescent="0.3">
      <c r="A2" t="s">
        <v>19</v>
      </c>
      <c r="B2">
        <v>1980</v>
      </c>
      <c r="C2">
        <v>1983</v>
      </c>
      <c r="D2">
        <v>1989</v>
      </c>
      <c r="E2">
        <v>1995</v>
      </c>
      <c r="F2">
        <v>2000</v>
      </c>
      <c r="G2">
        <v>2008</v>
      </c>
      <c r="H2">
        <v>2012</v>
      </c>
      <c r="I2">
        <v>2015</v>
      </c>
      <c r="J2">
        <v>2035</v>
      </c>
      <c r="K2">
        <v>2050</v>
      </c>
      <c r="M2" t="s">
        <v>20</v>
      </c>
      <c r="N2">
        <v>1980</v>
      </c>
      <c r="O2">
        <v>1983</v>
      </c>
      <c r="P2">
        <v>1989</v>
      </c>
      <c r="Q2">
        <v>1995</v>
      </c>
      <c r="R2">
        <v>2000</v>
      </c>
      <c r="S2">
        <v>2008</v>
      </c>
      <c r="T2">
        <v>2012</v>
      </c>
      <c r="U2">
        <v>2015</v>
      </c>
      <c r="V2">
        <v>2035</v>
      </c>
      <c r="W2">
        <v>2050</v>
      </c>
    </row>
    <row r="3" spans="1:37" x14ac:dyDescent="0.3">
      <c r="A3">
        <v>17</v>
      </c>
      <c r="B3">
        <f>EXP('Original BMI model (Haby et al)'!$C$5+(B$2-$A3-1904.5)/10*'Original BMI model (Haby et al)'!$C$6)*1.010012</f>
        <v>22.138073564857251</v>
      </c>
      <c r="C3">
        <f>EXP('Original BMI model (Haby et al)'!$C$5+(C$2-$A3-1904.5)/10*'Original BMI model (Haby et al)'!$C$6)*1.010012</f>
        <v>22.318535285955399</v>
      </c>
      <c r="D3">
        <f>EXP('Original BMI model (Haby et al)'!$C$5+(D$2-$A3-1904.5)/10*'Original BMI model (Haby et al)'!$C$6)*1.010012</f>
        <v>22.6838838994776</v>
      </c>
      <c r="E3">
        <f>EXP('Original BMI model (Haby et al)'!$C$5+(E$2-$A3-1904.5)/10*'Original BMI model (Haby et al)'!$C$6)*1.010012</f>
        <v>23.055213174709557</v>
      </c>
      <c r="F3">
        <f>EXP('Original BMI model (Haby et al)'!$C$5+(F$2-$A3-1904.5)/10*'Original BMI model (Haby et al)'!$C$6)*1.010012</f>
        <v>23.369293381806902</v>
      </c>
      <c r="G3">
        <f>EXP('Original BMI model (Haby et al)'!$C$5+(G$2-$A3-1904.5)/10*'Original BMI model (Haby et al)'!$C$6)*1.010012</f>
        <v>23.880745627538229</v>
      </c>
      <c r="H3">
        <f>EXP('Original BMI model (Haby et al)'!$C$5+(H$2-$A3-1904.5)/10*'Original BMI model (Haby et al)'!$C$6)*1.010012</f>
        <v>24.14065411357587</v>
      </c>
      <c r="I3">
        <f>EXP('Original BMI model (Haby et al)'!$C$5+(I$2-$A3-1904.5)/10*'Original BMI model (Haby et al)'!$C$6)*1.010012</f>
        <v>24.337440160790308</v>
      </c>
      <c r="J3">
        <f>EXP('Original BMI model (Haby et al)'!$C$5+(J$2-$A3-1904.5)/10*'Original BMI model (Haby et al)'!$C$6)*1.010012</f>
        <v>25.690978829455592</v>
      </c>
      <c r="K3">
        <f>EXP('Original BMI model (Haby et al)'!$C$5+(K$2-$A3-1904.5)/10*'Original BMI model (Haby et al)'!$C$6)*1.010012</f>
        <v>26.755308760031586</v>
      </c>
      <c r="M3">
        <v>17</v>
      </c>
      <c r="N3">
        <f>EXP('Updated BMI model'!$C$5+(N$2-$A3-1904.5)/10*'Updated BMI model'!$C$6)* 1.011653</f>
        <v>21.762883384565701</v>
      </c>
      <c r="O3">
        <f>EXP('Updated BMI model'!$C$5+(O$2-$A3-1904.5)/10*'Updated BMI model'!$C$6)* 1.011653</f>
        <v>21.923513391417849</v>
      </c>
      <c r="P3">
        <f>EXP('Updated BMI model'!$C$5+(P$2-$A3-1904.5)/10*'Updated BMI model'!$C$6)* 1.011653</f>
        <v>22.248338945510877</v>
      </c>
      <c r="Q3">
        <f>EXP('Updated BMI model'!$C$5+(Q$2-$A3-1904.5)/10*'Updated BMI model'!$C$6)* 1.011653</f>
        <v>22.577977215463271</v>
      </c>
      <c r="R3">
        <f>EXP('Updated BMI model'!$C$5+(R$2-$A3-1904.5)/10*'Updated BMI model'!$C$6)* 1.011653</f>
        <v>22.85640356653056</v>
      </c>
      <c r="S3">
        <f>EXP('Updated BMI model'!$C$5+(S$2-$A3-1904.5)/10*'Updated BMI model'!$C$6)* 1.011653</f>
        <v>23.309044977244003</v>
      </c>
      <c r="T3">
        <f>EXP('Updated BMI model'!$C$5+(T$2-$A3-1904.5)/10*'Updated BMI model'!$C$6)* 1.011653</f>
        <v>23.538716160092001</v>
      </c>
      <c r="U3">
        <f>EXP('Updated BMI model'!$C$5+(U$2-$A3-1904.5)/10*'Updated BMI model'!$C$6)* 1.011653</f>
        <v>23.712453438892457</v>
      </c>
      <c r="V3">
        <f>EXP('Updated BMI model'!$C$5+(V$2-$A3-1904.5)/10*'Updated BMI model'!$C$6)* 1.011653</f>
        <v>24.903933719383254</v>
      </c>
      <c r="W3">
        <f>EXP('Updated BMI model'!$C$5+(W$2-$A3-1904.5)/10*'Updated BMI model'!$C$6)* 1.011653</f>
        <v>25.836670543867992</v>
      </c>
      <c r="AJ3" s="13"/>
      <c r="AK3" s="13"/>
    </row>
    <row r="4" spans="1:37" x14ac:dyDescent="0.3">
      <c r="A4">
        <v>22</v>
      </c>
      <c r="B4">
        <f>EXP('Original BMI model (Haby et al)'!$C$5+(B$2-$A4-1904.5)/10*'Original BMI model (Haby et al)'!$C$6+'Original BMI model (Haby et al)'!$C9)*1.010012</f>
        <v>23.618089247669008</v>
      </c>
      <c r="C4">
        <f>EXP('Original BMI model (Haby et al)'!$C$5+(C$2-$A4-1904.5)/10*'Original BMI model (Haby et al)'!$C$6+'Original BMI model (Haby et al)'!$C9)*1.010012</f>
        <v>23.810615531502933</v>
      </c>
      <c r="D4">
        <f>EXP('Original BMI model (Haby et al)'!$C$5+(D$2-$A4-1904.5)/10*'Original BMI model (Haby et al)'!$C$6+'Original BMI model (Haby et al)'!$C9)*1.010012</f>
        <v>24.200389110283389</v>
      </c>
      <c r="E4">
        <f>EXP('Original BMI model (Haby et al)'!$C$5+(E$2-$A4-1904.5)/10*'Original BMI model (Haby et al)'!$C$6+'Original BMI model (Haby et al)'!$C9)*1.010012</f>
        <v>24.596543181097513</v>
      </c>
      <c r="F4">
        <f>EXP('Original BMI model (Haby et al)'!$C$5+(F$2-$A4-1904.5)/10*'Original BMI model (Haby et al)'!$C$6+'Original BMI model (Haby et al)'!$C9)*1.010012</f>
        <v>24.931620862559683</v>
      </c>
      <c r="G4">
        <f>EXP('Original BMI model (Haby et al)'!$C$5+(G$2-$A4-1904.5)/10*'Original BMI model (Haby et al)'!$C$6+'Original BMI model (Haby et al)'!$C9)*1.010012</f>
        <v>25.477265665401909</v>
      </c>
      <c r="H4">
        <f>EXP('Original BMI model (Haby et al)'!$C$5+(H$2-$A4-1904.5)/10*'Original BMI model (Haby et al)'!$C$6+'Original BMI model (Haby et al)'!$C9)*1.010012</f>
        <v>25.754550037119245</v>
      </c>
      <c r="I4">
        <f>EXP('Original BMI model (Haby et al)'!$C$5+(I$2-$A4-1904.5)/10*'Original BMI model (Haby et al)'!$C$6+'Original BMI model (Haby et al)'!$C9)*1.010012</f>
        <v>25.964491991291105</v>
      </c>
      <c r="J4">
        <f>EXP('Original BMI model (Haby et al)'!$C$5+(J$2-$A4-1904.5)/10*'Original BMI model (Haby et al)'!$C$6+'Original BMI model (Haby et al)'!$C9)*1.010012</f>
        <v>27.40851994535188</v>
      </c>
      <c r="K4">
        <f>EXP('Original BMI model (Haby et al)'!$C$5+(K$2-$A4-1904.5)/10*'Original BMI model (Haby et al)'!$C$6+'Original BMI model (Haby et al)'!$C9)*1.010012</f>
        <v>28.544004440679117</v>
      </c>
      <c r="M4">
        <v>22</v>
      </c>
      <c r="N4">
        <f>EXP('Updated BMI model'!$C$5+(N$2-$A4-1904.5)/10*'Updated BMI model'!$C$6+'Updated BMI model'!$C9)*1.011653</f>
        <v>23.45811925120038</v>
      </c>
      <c r="O4">
        <f>EXP('Updated BMI model'!$C$5+(O$2-$A4-1904.5)/10*'Updated BMI model'!$C$6+'Updated BMI model'!$C9)*1.011653</f>
        <v>23.631261651013578</v>
      </c>
      <c r="P4">
        <f>EXP('Updated BMI model'!$C$5+(P$2-$A4-1904.5)/10*'Updated BMI model'!$C$6+'Updated BMI model'!$C9)*1.011653</f>
        <v>23.981389731429417</v>
      </c>
      <c r="Q4">
        <f>EXP('Updated BMI model'!$C$5+(Q$2-$A4-1904.5)/10*'Updated BMI model'!$C$6+'Updated BMI model'!$C9)*1.011653</f>
        <v>24.336705417759234</v>
      </c>
      <c r="R4">
        <f>EXP('Updated BMI model'!$C$5+(R$2-$A4-1904.5)/10*'Updated BMI model'!$C$6+'Updated BMI model'!$C9)*1.011653</f>
        <v>24.636819994977657</v>
      </c>
      <c r="S4">
        <f>EXP('Updated BMI model'!$C$5+(S$2-$A4-1904.5)/10*'Updated BMI model'!$C$6+'Updated BMI model'!$C9)*1.011653</f>
        <v>25.124720242519203</v>
      </c>
      <c r="T4">
        <f>EXP('Updated BMI model'!$C$5+(T$2-$A4-1904.5)/10*'Updated BMI model'!$C$6+'Updated BMI model'!$C9)*1.011653</f>
        <v>25.372281831698764</v>
      </c>
      <c r="U4">
        <f>EXP('Updated BMI model'!$C$5+(U$2-$A4-1904.5)/10*'Updated BMI model'!$C$6+'Updated BMI model'!$C9)*1.011653</f>
        <v>25.559552504084518</v>
      </c>
      <c r="V4">
        <f>EXP('Updated BMI model'!$C$5+(V$2-$A4-1904.5)/10*'Updated BMI model'!$C$6+'Updated BMI model'!$C9)*1.011653</f>
        <v>26.843844020576721</v>
      </c>
      <c r="W4">
        <f>EXP('Updated BMI model'!$C$5+(W$2-$A4-1904.5)/10*'Updated BMI model'!$C$6+'Updated BMI model'!$C9)*1.011653</f>
        <v>27.849237068552441</v>
      </c>
      <c r="AJ4" s="13"/>
      <c r="AK4" s="13"/>
    </row>
    <row r="5" spans="1:37" x14ac:dyDescent="0.3">
      <c r="A5">
        <v>27</v>
      </c>
      <c r="B5">
        <f>EXP('Original BMI model (Haby et al)'!$C$5+(B$2-$A5-1904.5)/10*'Original BMI model (Haby et al)'!$C$6+'Original BMI model (Haby et al)'!$C10)*1.010012</f>
        <v>24.46711110815216</v>
      </c>
      <c r="C5">
        <f>EXP('Original BMI model (Haby et al)'!$C$5+(C$2-$A5-1904.5)/10*'Original BMI model (Haby et al)'!$C$6+'Original BMI model (Haby et al)'!$C10)*1.010012</f>
        <v>24.666558316959232</v>
      </c>
      <c r="D5">
        <f>EXP('Original BMI model (Haby et al)'!$C$5+(D$2-$A5-1904.5)/10*'Original BMI model (Haby et al)'!$C$6+'Original BMI model (Haby et al)'!$C10)*1.010012</f>
        <v>25.070343456351281</v>
      </c>
      <c r="E5">
        <f>EXP('Original BMI model (Haby et al)'!$C$5+(E$2-$A5-1904.5)/10*'Original BMI model (Haby et al)'!$C$6+'Original BMI model (Haby et al)'!$C10)*1.010012</f>
        <v>25.480738453377235</v>
      </c>
      <c r="F5">
        <f>EXP('Original BMI model (Haby et al)'!$C$5+(F$2-$A5-1904.5)/10*'Original BMI model (Haby et al)'!$C$6+'Original BMI model (Haby et al)'!$C10)*1.010012</f>
        <v>25.827861490140513</v>
      </c>
      <c r="G5">
        <f>EXP('Original BMI model (Haby et al)'!$C$5+(G$2-$A5-1904.5)/10*'Original BMI model (Haby et al)'!$C$6+'Original BMI model (Haby et al)'!$C10)*1.010012</f>
        <v>26.39312110435948</v>
      </c>
      <c r="H5">
        <f>EXP('Original BMI model (Haby et al)'!$C$5+(H$2-$A5-1904.5)/10*'Original BMI model (Haby et al)'!$C$6+'Original BMI model (Haby et al)'!$C10)*1.010012</f>
        <v>26.680373280444456</v>
      </c>
      <c r="I5">
        <f>EXP('Original BMI model (Haby et al)'!$C$5+(I$2-$A5-1904.5)/10*'Original BMI model (Haby et al)'!$C$6+'Original BMI model (Haby et al)'!$C10)*1.010012</f>
        <v>26.897862217213234</v>
      </c>
      <c r="J5">
        <f>EXP('Original BMI model (Haby et al)'!$C$5+(J$2-$A5-1904.5)/10*'Original BMI model (Haby et al)'!$C$6+'Original BMI model (Haby et al)'!$C10)*1.010012</f>
        <v>28.3938000140767</v>
      </c>
      <c r="K5">
        <f>EXP('Original BMI model (Haby et al)'!$C$5+(K$2-$A5-1904.5)/10*'Original BMI model (Haby et al)'!$C$6+'Original BMI model (Haby et al)'!$C10)*1.010012</f>
        <v>29.570102847782753</v>
      </c>
      <c r="M5">
        <v>27</v>
      </c>
      <c r="N5">
        <f>EXP('Updated BMI model'!$C$5+(N$2-$A5-1904.5)/10*'Updated BMI model'!$C$6+'Updated BMI model'!$C10)*1.011653</f>
        <v>24.540362762982962</v>
      </c>
      <c r="O5">
        <f>EXP('Updated BMI model'!$C$5+(O$2-$A5-1904.5)/10*'Updated BMI model'!$C$6+'Updated BMI model'!$C10)*1.011653</f>
        <v>24.721493110883813</v>
      </c>
      <c r="P5">
        <f>EXP('Updated BMI model'!$C$5+(P$2-$A5-1904.5)/10*'Updated BMI model'!$C$6+'Updated BMI model'!$C10)*1.011653</f>
        <v>25.087774397755179</v>
      </c>
      <c r="Q5">
        <f>EXP('Updated BMI model'!$C$5+(Q$2-$A5-1904.5)/10*'Updated BMI model'!$C$6+'Updated BMI model'!$C10)*1.011653</f>
        <v>25.459482621442621</v>
      </c>
      <c r="R5">
        <f>EXP('Updated BMI model'!$C$5+(R$2-$A5-1904.5)/10*'Updated BMI model'!$C$6+'Updated BMI model'!$C10)*1.011653</f>
        <v>25.773443025366412</v>
      </c>
      <c r="S5">
        <f>EXP('Updated BMI model'!$C$5+(S$2-$A5-1904.5)/10*'Updated BMI model'!$C$6+'Updated BMI model'!$C10)*1.011653</f>
        <v>26.283852616971082</v>
      </c>
      <c r="T5">
        <f>EXP('Updated BMI model'!$C$5+(T$2-$A5-1904.5)/10*'Updated BMI model'!$C$6+'Updated BMI model'!$C10)*1.011653</f>
        <v>26.542835493628431</v>
      </c>
      <c r="U5">
        <f>EXP('Updated BMI model'!$C$5+(U$2-$A5-1904.5)/10*'Updated BMI model'!$C$6+'Updated BMI model'!$C10)*1.011653</f>
        <v>26.73874592387228</v>
      </c>
      <c r="V5">
        <f>EXP('Updated BMI model'!$C$5+(V$2-$A5-1904.5)/10*'Updated BMI model'!$C$6+'Updated BMI model'!$C10)*1.011653</f>
        <v>28.082288403584389</v>
      </c>
      <c r="W5">
        <f>EXP('Updated BMI model'!$C$5+(W$2-$A5-1904.5)/10*'Updated BMI model'!$C$6+'Updated BMI model'!$C10)*1.011653</f>
        <v>29.134065396125802</v>
      </c>
      <c r="AJ5" s="13"/>
      <c r="AK5" s="13"/>
    </row>
    <row r="6" spans="1:37" x14ac:dyDescent="0.3">
      <c r="A6">
        <v>32</v>
      </c>
      <c r="B6">
        <f>EXP('Original BMI model (Haby et al)'!$C$5+(B$2-$A6-1904.5)/10*'Original BMI model (Haby et al)'!$C$6+'Original BMI model (Haby et al)'!$C11)*1.010012</f>
        <v>25.030478240940134</v>
      </c>
      <c r="C6">
        <f>EXP('Original BMI model (Haby et al)'!$C$5+(C$2-$A6-1904.5)/10*'Original BMI model (Haby et al)'!$C$6+'Original BMI model (Haby et al)'!$C11)*1.010012</f>
        <v>25.234517818730676</v>
      </c>
      <c r="D6">
        <f>EXP('Original BMI model (Haby et al)'!$C$5+(D$2-$A6-1904.5)/10*'Original BMI model (Haby et al)'!$C$6+'Original BMI model (Haby et al)'!$C11)*1.010012</f>
        <v>25.647600307337182</v>
      </c>
      <c r="E6">
        <f>EXP('Original BMI model (Haby et al)'!$C$5+(E$2-$A6-1904.5)/10*'Original BMI model (Haby et al)'!$C$6+'Original BMI model (Haby et al)'!$C11)*1.010012</f>
        <v>26.067444848764314</v>
      </c>
      <c r="F6">
        <f>EXP('Original BMI model (Haby et al)'!$C$5+(F$2-$A6-1904.5)/10*'Original BMI model (Haby et al)'!$C$6+'Original BMI model (Haby et al)'!$C11)*1.010012</f>
        <v>26.422560562271563</v>
      </c>
      <c r="G6">
        <f>EXP('Original BMI model (Haby et al)'!$C$5+(G$2-$A6-1904.5)/10*'Original BMI model (Haby et al)'!$C$6+'Original BMI model (Haby et al)'!$C11)*1.010012</f>
        <v>27.000835554020625</v>
      </c>
      <c r="H6">
        <f>EXP('Original BMI model (Haby et al)'!$C$5+(H$2-$A6-1904.5)/10*'Original BMI model (Haby et al)'!$C$6+'Original BMI model (Haby et al)'!$C11)*1.010012</f>
        <v>27.29470185116439</v>
      </c>
      <c r="I6">
        <f>EXP('Original BMI model (Haby et al)'!$C$5+(I$2-$A6-1904.5)/10*'Original BMI model (Haby et al)'!$C$6+'Original BMI model (Haby et al)'!$C11)*1.010012</f>
        <v>27.517198576477504</v>
      </c>
      <c r="J6">
        <f>EXP('Original BMI model (Haby et al)'!$C$5+(J$2-$A6-1904.5)/10*'Original BMI model (Haby et al)'!$C$6+'Original BMI model (Haby et al)'!$C11)*1.010012</f>
        <v>29.047581068659632</v>
      </c>
      <c r="K6">
        <f>EXP('Original BMI model (Haby et al)'!$C$5+(K$2-$A6-1904.5)/10*'Original BMI model (Haby et al)'!$C$6+'Original BMI model (Haby et al)'!$C11)*1.010012</f>
        <v>30.250968847203911</v>
      </c>
      <c r="M6">
        <v>32</v>
      </c>
      <c r="N6">
        <f>EXP('Updated BMI model'!$C$5+(N$2-$A6-1904.5)/10*'Updated BMI model'!$C$6+'Updated BMI model'!$C11)*1.011653</f>
        <v>25.021708089944752</v>
      </c>
      <c r="O6">
        <f>EXP('Updated BMI model'!$C$5+(O$2-$A6-1904.5)/10*'Updated BMI model'!$C$6+'Updated BMI model'!$C11)*1.011653</f>
        <v>25.206391207108844</v>
      </c>
      <c r="P6">
        <f>EXP('Updated BMI model'!$C$5+(P$2-$A6-1904.5)/10*'Updated BMI model'!$C$6+'Updated BMI model'!$C11)*1.011653</f>
        <v>25.579856894125061</v>
      </c>
      <c r="Q6">
        <f>EXP('Updated BMI model'!$C$5+(Q$2-$A6-1904.5)/10*'Updated BMI model'!$C$6+'Updated BMI model'!$C11)*1.011653</f>
        <v>25.958855964251626</v>
      </c>
      <c r="R6">
        <f>EXP('Updated BMI model'!$C$5+(R$2-$A6-1904.5)/10*'Updated BMI model'!$C$6+'Updated BMI model'!$C11)*1.011653</f>
        <v>26.278974523812284</v>
      </c>
      <c r="S6">
        <f>EXP('Updated BMI model'!$C$5+(S$2-$A6-1904.5)/10*'Updated BMI model'!$C$6+'Updated BMI model'!$C11)*1.011653</f>
        <v>26.799395510689646</v>
      </c>
      <c r="T6">
        <f>EXP('Updated BMI model'!$C$5+(T$2-$A6-1904.5)/10*'Updated BMI model'!$C$6+'Updated BMI model'!$C11)*1.011653</f>
        <v>27.063458189901102</v>
      </c>
      <c r="U6">
        <f>EXP('Updated BMI model'!$C$5+(U$2-$A6-1904.5)/10*'Updated BMI model'!$C$6+'Updated BMI model'!$C11)*1.011653</f>
        <v>27.263211292358545</v>
      </c>
      <c r="V6">
        <f>EXP('Updated BMI model'!$C$5+(V$2-$A6-1904.5)/10*'Updated BMI model'!$C$6+'Updated BMI model'!$C11)*1.011653</f>
        <v>28.633106597431464</v>
      </c>
      <c r="W6">
        <f>EXP('Updated BMI model'!$C$5+(W$2-$A6-1904.5)/10*'Updated BMI model'!$C$6+'Updated BMI model'!$C11)*1.011653</f>
        <v>29.705513600427725</v>
      </c>
      <c r="AJ6" s="13"/>
      <c r="AK6" s="13"/>
    </row>
    <row r="7" spans="1:37" x14ac:dyDescent="0.3">
      <c r="A7">
        <v>37</v>
      </c>
      <c r="B7">
        <f>EXP('Original BMI model (Haby et al)'!$C$5+(B$2-$A7-1904.5)/10*'Original BMI model (Haby et al)'!$C$6+'Original BMI model (Haby et al)'!$C12)*1.010012</f>
        <v>25.441749657973439</v>
      </c>
      <c r="C7">
        <f>EXP('Original BMI model (Haby et al)'!$C$5+(C$2-$A7-1904.5)/10*'Original BMI model (Haby et al)'!$C$6+'Original BMI model (Haby et al)'!$C12)*1.010012</f>
        <v>25.649141774436281</v>
      </c>
      <c r="D7">
        <f>EXP('Original BMI model (Haby et al)'!$C$5+(D$2-$A7-1904.5)/10*'Original BMI model (Haby et al)'!$C$6+'Original BMI model (Haby et al)'!$C12)*1.010012</f>
        <v>26.06901154927861</v>
      </c>
      <c r="E7">
        <f>EXP('Original BMI model (Haby et al)'!$C$5+(E$2-$A7-1904.5)/10*'Original BMI model (Haby et al)'!$C$6+'Original BMI model (Haby et al)'!$C12)*1.010012</f>
        <v>26.495754483050643</v>
      </c>
      <c r="F7">
        <f>EXP('Original BMI model (Haby et al)'!$C$5+(F$2-$A7-1904.5)/10*'Original BMI model (Haby et al)'!$C$6+'Original BMI model (Haby et al)'!$C12)*1.010012</f>
        <v>26.856705040834484</v>
      </c>
      <c r="G7">
        <f>EXP('Original BMI model (Haby et al)'!$C$5+(G$2-$A7-1904.5)/10*'Original BMI model (Haby et al)'!$C$6+'Original BMI model (Haby et al)'!$C12)*1.010012</f>
        <v>27.444481567991804</v>
      </c>
      <c r="H7">
        <f>EXP('Original BMI model (Haby et al)'!$C$5+(H$2-$A7-1904.5)/10*'Original BMI model (Haby et al)'!$C$6+'Original BMI model (Haby et al)'!$C12)*1.010012</f>
        <v>27.743176330947577</v>
      </c>
      <c r="I7">
        <f>EXP('Original BMI model (Haby et al)'!$C$5+(I$2-$A7-1904.5)/10*'Original BMI model (Haby et al)'!$C$6+'Original BMI model (Haby et al)'!$C12)*1.010012</f>
        <v>27.969328861100855</v>
      </c>
      <c r="J7">
        <f>EXP('Original BMI model (Haby et al)'!$C$5+(J$2-$A7-1904.5)/10*'Original BMI model (Haby et al)'!$C$6+'Original BMI model (Haby et al)'!$C12)*1.010012</f>
        <v>29.524856800769207</v>
      </c>
      <c r="K7">
        <f>EXP('Original BMI model (Haby et al)'!$C$5+(K$2-$A7-1904.5)/10*'Original BMI model (Haby et al)'!$C$6+'Original BMI model (Haby et al)'!$C12)*1.010012</f>
        <v>30.748017233761338</v>
      </c>
      <c r="M7">
        <v>37</v>
      </c>
      <c r="N7">
        <f>EXP('Updated BMI model'!$C$5+(N$2-$A7-1904.5)/10*'Updated BMI model'!$C$6+'Updated BMI model'!$C12)*1.011653</f>
        <v>25.53110012257811</v>
      </c>
      <c r="O7">
        <f>EXP('Updated BMI model'!$C$5+(O$2-$A7-1904.5)/10*'Updated BMI model'!$C$6+'Updated BMI model'!$C12)*1.011653</f>
        <v>25.71954301937464</v>
      </c>
      <c r="P7">
        <f>EXP('Updated BMI model'!$C$5+(P$2-$A7-1904.5)/10*'Updated BMI model'!$C$6+'Updated BMI model'!$C12)*1.011653</f>
        <v>26.100611722329809</v>
      </c>
      <c r="Q7">
        <f>EXP('Updated BMI model'!$C$5+(Q$2-$A7-1904.5)/10*'Updated BMI model'!$C$6+'Updated BMI model'!$C12)*1.011653</f>
        <v>26.487326457030676</v>
      </c>
      <c r="R7">
        <f>EXP('Updated BMI model'!$C$5+(R$2-$A7-1904.5)/10*'Updated BMI model'!$C$6+'Updated BMI model'!$C12)*1.011653</f>
        <v>26.813961991497774</v>
      </c>
      <c r="S7">
        <f>EXP('Updated BMI model'!$C$5+(S$2-$A7-1904.5)/10*'Updated BMI model'!$C$6+'Updated BMI model'!$C12)*1.011653</f>
        <v>27.344977710892096</v>
      </c>
      <c r="T7">
        <f>EXP('Updated BMI model'!$C$5+(T$2-$A7-1904.5)/10*'Updated BMI model'!$C$6+'Updated BMI model'!$C12)*1.011653</f>
        <v>27.61441617917529</v>
      </c>
      <c r="U7">
        <f>EXP('Updated BMI model'!$C$5+(U$2-$A7-1904.5)/10*'Updated BMI model'!$C$6+'Updated BMI model'!$C12)*1.011653</f>
        <v>27.818235856085586</v>
      </c>
      <c r="V7">
        <f>EXP('Updated BMI model'!$C$5+(V$2-$A7-1904.5)/10*'Updated BMI model'!$C$6+'Updated BMI model'!$C12)*1.011653</f>
        <v>29.21601949521779</v>
      </c>
      <c r="W7">
        <f>EXP('Updated BMI model'!$C$5+(W$2-$A7-1904.5)/10*'Updated BMI model'!$C$6+'Updated BMI model'!$C12)*1.011653</f>
        <v>30.310258564238591</v>
      </c>
      <c r="AJ7" s="13"/>
      <c r="AK7" s="13"/>
    </row>
    <row r="8" spans="1:37" x14ac:dyDescent="0.3">
      <c r="A8">
        <v>42</v>
      </c>
      <c r="B8">
        <f>EXP('Original BMI model (Haby et al)'!$C$5+(B$2-$A8-1904.5)/10*'Original BMI model (Haby et al)'!$C$6+'Original BMI model (Haby et al)'!$C13)*1.010012</f>
        <v>25.749520664631198</v>
      </c>
      <c r="C8">
        <f>EXP('Original BMI model (Haby et al)'!$C$5+(C$2-$A8-1904.5)/10*'Original BMI model (Haby et al)'!$C$6+'Original BMI model (Haby et al)'!$C13)*1.010012</f>
        <v>25.959421621142965</v>
      </c>
      <c r="D8">
        <f>EXP('Original BMI model (Haby et al)'!$C$5+(D$2-$A8-1904.5)/10*'Original BMI model (Haby et al)'!$C$6+'Original BMI model (Haby et al)'!$C13)*1.010012</f>
        <v>26.38437059631568</v>
      </c>
      <c r="E8">
        <f>EXP('Original BMI model (Haby et al)'!$C$5+(E$2-$A8-1904.5)/10*'Original BMI model (Haby et al)'!$C$6+'Original BMI model (Haby et al)'!$C13)*1.010012</f>
        <v>26.816275875605484</v>
      </c>
      <c r="F8">
        <f>EXP('Original BMI model (Haby et al)'!$C$5+(F$2-$A8-1904.5)/10*'Original BMI model (Haby et al)'!$C$6+'Original BMI model (Haby et al)'!$C13)*1.010012</f>
        <v>27.181592882946305</v>
      </c>
      <c r="G8">
        <f>EXP('Original BMI model (Haby et al)'!$C$5+(G$2-$A8-1904.5)/10*'Original BMI model (Haby et al)'!$C$6+'Original BMI model (Haby et al)'!$C13)*1.010012</f>
        <v>27.776479792678916</v>
      </c>
      <c r="H8">
        <f>EXP('Original BMI model (Haby et al)'!$C$5+(H$2-$A8-1904.5)/10*'Original BMI model (Haby et al)'!$C$6+'Original BMI model (Haby et al)'!$C13)*1.010012</f>
        <v>28.078787891553571</v>
      </c>
      <c r="I8">
        <f>EXP('Original BMI model (Haby et al)'!$C$5+(I$2-$A8-1904.5)/10*'Original BMI model (Haby et al)'!$C$6+'Original BMI model (Haby et al)'!$C13)*1.010012</f>
        <v>28.307676208073715</v>
      </c>
      <c r="J8">
        <f>EXP('Original BMI model (Haby et al)'!$C$5+(J$2-$A8-1904.5)/10*'Original BMI model (Haby et al)'!$C$6+'Original BMI model (Haby et al)'!$C13)*1.010012</f>
        <v>29.882021501356185</v>
      </c>
      <c r="K8">
        <f>EXP('Original BMI model (Haby et al)'!$C$5+(K$2-$A8-1904.5)/10*'Original BMI model (Haby et al)'!$C$6+'Original BMI model (Haby et al)'!$C13)*1.010012</f>
        <v>31.119978610002573</v>
      </c>
      <c r="M8">
        <v>42</v>
      </c>
      <c r="N8">
        <f>EXP('Updated BMI model'!$C$5+(N$2-$A8-1904.5)/10*'Updated BMI model'!$C$6+'Updated BMI model'!$C13)*1.011653</f>
        <v>25.852343944805952</v>
      </c>
      <c r="O8">
        <f>EXP('Updated BMI model'!$C$5+(O$2-$A8-1904.5)/10*'Updated BMI model'!$C$6+'Updated BMI model'!$C13)*1.011653</f>
        <v>26.043157915161704</v>
      </c>
      <c r="P8">
        <f>EXP('Updated BMI model'!$C$5+(P$2-$A8-1904.5)/10*'Updated BMI model'!$C$6+'Updated BMI model'!$C13)*1.011653</f>
        <v>26.429021396488388</v>
      </c>
      <c r="Q8">
        <f>EXP('Updated BMI model'!$C$5+(Q$2-$A8-1904.5)/10*'Updated BMI model'!$C$6+'Updated BMI model'!$C13)*1.011653</f>
        <v>26.820601950479862</v>
      </c>
      <c r="R8">
        <f>EXP('Updated BMI model'!$C$5+(R$2-$A8-1904.5)/10*'Updated BMI model'!$C$6+'Updated BMI model'!$C13)*1.011653</f>
        <v>27.151347360630503</v>
      </c>
      <c r="S8">
        <f>EXP('Updated BMI model'!$C$5+(S$2-$A8-1904.5)/10*'Updated BMI model'!$C$6+'Updated BMI model'!$C13)*1.011653</f>
        <v>27.689044559418281</v>
      </c>
      <c r="T8">
        <f>EXP('Updated BMI model'!$C$5+(T$2-$A8-1904.5)/10*'Updated BMI model'!$C$6+'Updated BMI model'!$C13)*1.011653</f>
        <v>27.961873224089057</v>
      </c>
      <c r="U8">
        <f>EXP('Updated BMI model'!$C$5+(U$2-$A8-1904.5)/10*'Updated BMI model'!$C$6+'Updated BMI model'!$C13)*1.011653</f>
        <v>28.168257452144491</v>
      </c>
      <c r="V8">
        <f>EXP('Updated BMI model'!$C$5+(V$2-$A8-1904.5)/10*'Updated BMI model'!$C$6+'Updated BMI model'!$C13)*1.011653</f>
        <v>29.583628635750944</v>
      </c>
      <c r="W8">
        <f>EXP('Updated BMI model'!$C$5+(W$2-$A8-1904.5)/10*'Updated BMI model'!$C$6+'Updated BMI model'!$C13)*1.011653</f>
        <v>30.6916359144954</v>
      </c>
      <c r="AJ8" s="13"/>
      <c r="AK8" s="13"/>
    </row>
    <row r="9" spans="1:37" x14ac:dyDescent="0.3">
      <c r="A9">
        <v>47</v>
      </c>
      <c r="B9">
        <f>EXP('Original BMI model (Haby et al)'!$C$5+(B$2-$A9-1904.5)/10*'Original BMI model (Haby et al)'!$C$6+'Original BMI model (Haby et al)'!$C14)*1.010012</f>
        <v>26.092116319356936</v>
      </c>
      <c r="C9">
        <f>EXP('Original BMI model (Haby et al)'!$C$5+(C$2-$A9-1904.5)/10*'Original BMI model (Haby et al)'!$C$6+'Original BMI model (Haby et al)'!$C14)*1.010012</f>
        <v>26.304809994092867</v>
      </c>
      <c r="D9">
        <f>EXP('Original BMI model (Haby et al)'!$C$5+(D$2-$A9-1904.5)/10*'Original BMI model (Haby et al)'!$C$6+'Original BMI model (Haby et al)'!$C14)*1.010012</f>
        <v>26.735412887032464</v>
      </c>
      <c r="E9">
        <f>EXP('Original BMI model (Haby et al)'!$C$5+(E$2-$A9-1904.5)/10*'Original BMI model (Haby et al)'!$C$6+'Original BMI model (Haby et al)'!$C14)*1.010012</f>
        <v>27.173064637251375</v>
      </c>
      <c r="F9">
        <f>EXP('Original BMI model (Haby et al)'!$C$5+(F$2-$A9-1904.5)/10*'Original BMI model (Haby et al)'!$C$6+'Original BMI model (Haby et al)'!$C14)*1.010012</f>
        <v>27.543242163005043</v>
      </c>
      <c r="G9">
        <f>EXP('Original BMI model (Haby et al)'!$C$5+(G$2-$A9-1904.5)/10*'Original BMI model (Haby et al)'!$C$6+'Original BMI model (Haby et al)'!$C14)*1.010012</f>
        <v>28.146044003387512</v>
      </c>
      <c r="H9">
        <f>EXP('Original BMI model (Haby et al)'!$C$5+(H$2-$A9-1904.5)/10*'Original BMI model (Haby et al)'!$C$6+'Original BMI model (Haby et al)'!$C14)*1.010012</f>
        <v>28.452374291351109</v>
      </c>
      <c r="I9">
        <f>EXP('Original BMI model (Haby et al)'!$C$5+(I$2-$A9-1904.5)/10*'Original BMI model (Haby et al)'!$C$6+'Original BMI model (Haby et al)'!$C14)*1.010012</f>
        <v>28.684307951653707</v>
      </c>
      <c r="J9">
        <f>EXP('Original BMI model (Haby et al)'!$C$5+(J$2-$A9-1904.5)/10*'Original BMI model (Haby et al)'!$C$6+'Original BMI model (Haby et al)'!$C14)*1.010012</f>
        <v>30.279599804040771</v>
      </c>
      <c r="K9">
        <f>EXP('Original BMI model (Haby et al)'!$C$5+(K$2-$A9-1904.5)/10*'Original BMI model (Haby et al)'!$C$6+'Original BMI model (Haby et al)'!$C14)*1.010012</f>
        <v>31.534027849435184</v>
      </c>
      <c r="M9">
        <v>47</v>
      </c>
      <c r="N9">
        <f>EXP('Updated BMI model'!$C$5+(N$2-$A9-1904.5)/10*'Updated BMI model'!$C$6+'Updated BMI model'!$C14)*1.011653</f>
        <v>26.11638569351436</v>
      </c>
      <c r="O9">
        <f>EXP('Updated BMI model'!$C$5+(O$2-$A9-1904.5)/10*'Updated BMI model'!$C$6+'Updated BMI model'!$C14)*1.011653</f>
        <v>26.309148533748917</v>
      </c>
      <c r="P9">
        <f>EXP('Updated BMI model'!$C$5+(P$2-$A9-1904.5)/10*'Updated BMI model'!$C$6+'Updated BMI model'!$C14)*1.011653</f>
        <v>26.698953014336247</v>
      </c>
      <c r="Q9">
        <f>EXP('Updated BMI model'!$C$5+(Q$2-$A9-1904.5)/10*'Updated BMI model'!$C$6+'Updated BMI model'!$C14)*1.011653</f>
        <v>27.094532958652131</v>
      </c>
      <c r="R9">
        <f>EXP('Updated BMI model'!$C$5+(R$2-$A9-1904.5)/10*'Updated BMI model'!$C$6+'Updated BMI model'!$C14)*1.011653</f>
        <v>27.428656422129759</v>
      </c>
      <c r="S9">
        <f>EXP('Updated BMI model'!$C$5+(S$2-$A9-1904.5)/10*'Updated BMI model'!$C$6+'Updated BMI model'!$C14)*1.011653</f>
        <v>27.971845367002405</v>
      </c>
      <c r="T9">
        <f>EXP('Updated BMI model'!$C$5+(T$2-$A9-1904.5)/10*'Updated BMI model'!$C$6+'Updated BMI model'!$C14)*1.011653</f>
        <v>28.247460554932783</v>
      </c>
      <c r="U9">
        <f>EXP('Updated BMI model'!$C$5+(U$2-$A9-1904.5)/10*'Updated BMI model'!$C$6+'Updated BMI model'!$C14)*1.011653</f>
        <v>28.455952678991697</v>
      </c>
      <c r="V9">
        <f>EXP('Updated BMI model'!$C$5+(V$2-$A9-1904.5)/10*'Updated BMI model'!$C$6+'Updated BMI model'!$C14)*1.011653</f>
        <v>29.885779692336019</v>
      </c>
      <c r="W9">
        <f>EXP('Updated BMI model'!$C$5+(W$2-$A9-1904.5)/10*'Updated BMI model'!$C$6+'Updated BMI model'!$C14)*1.011653</f>
        <v>31.005103553440886</v>
      </c>
      <c r="AJ9" s="13"/>
      <c r="AK9" s="13"/>
    </row>
    <row r="10" spans="1:37" x14ac:dyDescent="0.3">
      <c r="A10">
        <v>52</v>
      </c>
      <c r="B10">
        <f>EXP('Original BMI model (Haby et al)'!$C$5+(B$2-$A10-1904.5)/10*'Original BMI model (Haby et al)'!$C$6+'Original BMI model (Haby et al)'!$C15)*1.010012</f>
        <v>26.421968703543815</v>
      </c>
      <c r="C10">
        <f>EXP('Original BMI model (Haby et al)'!$C$5+(C$2-$A10-1904.5)/10*'Original BMI model (Haby et al)'!$C$6+'Original BMI model (Haby et al)'!$C15)*1.010012</f>
        <v>26.637351217883804</v>
      </c>
      <c r="D10">
        <f>EXP('Original BMI model (Haby et al)'!$C$5+(D$2-$A10-1904.5)/10*'Original BMI model (Haby et al)'!$C$6+'Original BMI model (Haby et al)'!$C15)*1.010012</f>
        <v>27.073397724102421</v>
      </c>
      <c r="E10">
        <f>EXP('Original BMI model (Haby et al)'!$C$5+(E$2-$A10-1904.5)/10*'Original BMI model (Haby et al)'!$C$6+'Original BMI model (Haby et al)'!$C15)*1.010012</f>
        <v>27.516582198132863</v>
      </c>
      <c r="F10">
        <f>EXP('Original BMI model (Haby et al)'!$C$5+(F$2-$A10-1904.5)/10*'Original BMI model (Haby et al)'!$C$6+'Original BMI model (Haby et al)'!$C15)*1.010012</f>
        <v>27.891439449285102</v>
      </c>
      <c r="G10">
        <f>EXP('Original BMI model (Haby et al)'!$C$5+(G$2-$A10-1904.5)/10*'Original BMI model (Haby et al)'!$C$6+'Original BMI model (Haby et al)'!$C15)*1.010012</f>
        <v>28.501861814649462</v>
      </c>
      <c r="H10">
        <f>EXP('Original BMI model (Haby et al)'!$C$5+(H$2-$A10-1904.5)/10*'Original BMI model (Haby et al)'!$C$6+'Original BMI model (Haby et al)'!$C15)*1.010012</f>
        <v>28.812064681387319</v>
      </c>
      <c r="I10">
        <f>EXP('Original BMI model (Haby et al)'!$C$5+(I$2-$A10-1904.5)/10*'Original BMI model (Haby et al)'!$C$6+'Original BMI model (Haby et al)'!$C15)*1.010012</f>
        <v>29.046930410131104</v>
      </c>
      <c r="J10">
        <f>EXP('Original BMI model (Haby et al)'!$C$5+(J$2-$A10-1904.5)/10*'Original BMI model (Haby et al)'!$C$6+'Original BMI model (Haby et al)'!$C15)*1.010012</f>
        <v>30.662389688362179</v>
      </c>
      <c r="K10">
        <f>EXP('Original BMI model (Haby et al)'!$C$5+(K$2-$A10-1904.5)/10*'Original BMI model (Haby et al)'!$C$6+'Original BMI model (Haby et al)'!$C15)*1.010012</f>
        <v>31.932676013571836</v>
      </c>
      <c r="M10">
        <v>52</v>
      </c>
      <c r="N10">
        <f>EXP('Updated BMI model'!$C$5+(N$2-$A10-1904.5)/10*'Updated BMI model'!$C$6+'Updated BMI model'!$C15)*1.011653</f>
        <v>26.429469900787041</v>
      </c>
      <c r="O10">
        <f>EXP('Updated BMI model'!$C$5+(O$2-$A10-1904.5)/10*'Updated BMI model'!$C$6+'Updated BMI model'!$C15)*1.011653</f>
        <v>26.624543589150992</v>
      </c>
      <c r="P10">
        <f>EXP('Updated BMI model'!$C$5+(P$2-$A10-1904.5)/10*'Updated BMI model'!$C$6+'Updated BMI model'!$C15)*1.011653</f>
        <v>27.019021060412772</v>
      </c>
      <c r="Q10">
        <f>EXP('Updated BMI model'!$C$5+(Q$2-$A10-1904.5)/10*'Updated BMI model'!$C$6+'Updated BMI model'!$C15)*1.011653</f>
        <v>27.41934323187802</v>
      </c>
      <c r="R10">
        <f>EXP('Updated BMI model'!$C$5+(R$2-$A10-1904.5)/10*'Updated BMI model'!$C$6+'Updated BMI model'!$C15)*1.011653</f>
        <v>27.757472179917016</v>
      </c>
      <c r="S10">
        <f>EXP('Updated BMI model'!$C$5+(S$2-$A10-1904.5)/10*'Updated BMI model'!$C$6+'Updated BMI model'!$C15)*1.011653</f>
        <v>28.307172894151645</v>
      </c>
      <c r="T10">
        <f>EXP('Updated BMI model'!$C$5+(T$2-$A10-1904.5)/10*'Updated BMI model'!$C$6+'Updated BMI model'!$C15)*1.011653</f>
        <v>28.586092167250552</v>
      </c>
      <c r="U10">
        <f>EXP('Updated BMI model'!$C$5+(U$2-$A10-1904.5)/10*'Updated BMI model'!$C$6+'Updated BMI model'!$C15)*1.011653</f>
        <v>28.797083702680919</v>
      </c>
      <c r="V10">
        <f>EXP('Updated BMI model'!$C$5+(V$2-$A10-1904.5)/10*'Updated BMI model'!$C$6+'Updated BMI model'!$C15)*1.011653</f>
        <v>30.244051535672469</v>
      </c>
      <c r="W10">
        <f>EXP('Updated BMI model'!$C$5+(W$2-$A10-1904.5)/10*'Updated BMI model'!$C$6+'Updated BMI model'!$C15)*1.011653</f>
        <v>31.376793893036652</v>
      </c>
      <c r="AJ10" s="13"/>
      <c r="AK10" s="13"/>
    </row>
    <row r="11" spans="1:37" x14ac:dyDescent="0.3">
      <c r="A11">
        <v>57</v>
      </c>
      <c r="B11">
        <f>EXP('Original BMI model (Haby et al)'!$C$5+(B$2-$A11-1904.5)/10*'Original BMI model (Haby et al)'!$C$6+'Original BMI model (Haby et al)'!$C16)*1.010012</f>
        <v>26.3110502350868</v>
      </c>
      <c r="C11">
        <f>EXP('Original BMI model (Haby et al)'!$C$5+(C$2-$A11-1904.5)/10*'Original BMI model (Haby et al)'!$C$6+'Original BMI model (Haby et al)'!$C16)*1.010012</f>
        <v>26.525528581425871</v>
      </c>
      <c r="D11">
        <f>EXP('Original BMI model (Haby et al)'!$C$5+(D$2-$A11-1904.5)/10*'Original BMI model (Haby et al)'!$C$6+'Original BMI model (Haby et al)'!$C16)*1.010012</f>
        <v>26.959744580191071</v>
      </c>
      <c r="E11">
        <f>EXP('Original BMI model (Haby et al)'!$C$5+(E$2-$A11-1904.5)/10*'Original BMI model (Haby et al)'!$C$6+'Original BMI model (Haby et al)'!$C16)*1.010012</f>
        <v>27.401068581837531</v>
      </c>
      <c r="F11">
        <f>EXP('Original BMI model (Haby et al)'!$C$5+(F$2-$A11-1904.5)/10*'Original BMI model (Haby et al)'!$C$6+'Original BMI model (Haby et al)'!$C16)*1.010012</f>
        <v>27.774352195814803</v>
      </c>
      <c r="G11">
        <f>EXP('Original BMI model (Haby et al)'!$C$5+(G$2-$A11-1904.5)/10*'Original BMI model (Haby et al)'!$C$6+'Original BMI model (Haby et al)'!$C16)*1.010012</f>
        <v>28.382212030179375</v>
      </c>
      <c r="H11">
        <f>EXP('Original BMI model (Haby et al)'!$C$5+(H$2-$A11-1904.5)/10*'Original BMI model (Haby et al)'!$C$6+'Original BMI model (Haby et al)'!$C16)*1.010012</f>
        <v>28.691112676508304</v>
      </c>
      <c r="I11">
        <f>EXP('Original BMI model (Haby et al)'!$C$5+(I$2-$A11-1904.5)/10*'Original BMI model (Haby et al)'!$C$6+'Original BMI model (Haby et al)'!$C16)*1.010012</f>
        <v>28.92499244742217</v>
      </c>
      <c r="J11">
        <f>EXP('Original BMI model (Haby et al)'!$C$5+(J$2-$A11-1904.5)/10*'Original BMI model (Haby et al)'!$C$6+'Original BMI model (Haby et al)'!$C16)*1.010012</f>
        <v>30.533670086063616</v>
      </c>
      <c r="K11">
        <f>EXP('Original BMI model (Haby et al)'!$C$5+(K$2-$A11-1904.5)/10*'Original BMI model (Haby et al)'!$C$6+'Original BMI model (Haby et al)'!$C16)*1.010012</f>
        <v>31.79862379524927</v>
      </c>
      <c r="M11">
        <v>57</v>
      </c>
      <c r="N11">
        <f>EXP('Updated BMI model'!$C$5+(N$2-$A11-1904.5)/10*'Updated BMI model'!$C$6+'Updated BMI model'!$C16)*1.011653</f>
        <v>26.391448090061246</v>
      </c>
      <c r="O11">
        <f>EXP('Updated BMI model'!$C$5+(O$2-$A11-1904.5)/10*'Updated BMI model'!$C$6+'Updated BMI model'!$C16)*1.011653</f>
        <v>26.586241142646873</v>
      </c>
      <c r="P11">
        <f>EXP('Updated BMI model'!$C$5+(P$2-$A11-1904.5)/10*'Updated BMI model'!$C$6+'Updated BMI model'!$C16)*1.011653</f>
        <v>26.980151113016497</v>
      </c>
      <c r="Q11">
        <f>EXP('Updated BMI model'!$C$5+(Q$2-$A11-1904.5)/10*'Updated BMI model'!$C$6+'Updated BMI model'!$C16)*1.011653</f>
        <v>27.379897375320873</v>
      </c>
      <c r="R11">
        <f>EXP('Updated BMI model'!$C$5+(R$2-$A11-1904.5)/10*'Updated BMI model'!$C$6+'Updated BMI model'!$C16)*1.011653</f>
        <v>27.71753988625343</v>
      </c>
      <c r="S11">
        <f>EXP('Updated BMI model'!$C$5+(S$2-$A11-1904.5)/10*'Updated BMI model'!$C$6+'Updated BMI model'!$C16)*1.011653</f>
        <v>28.26644979323423</v>
      </c>
      <c r="T11">
        <f>EXP('Updated BMI model'!$C$5+(T$2-$A11-1904.5)/10*'Updated BMI model'!$C$6+'Updated BMI model'!$C16)*1.011653</f>
        <v>28.544967809105906</v>
      </c>
      <c r="U11">
        <f>EXP('Updated BMI model'!$C$5+(U$2-$A11-1904.5)/10*'Updated BMI model'!$C$6+'Updated BMI model'!$C16)*1.011653</f>
        <v>28.755655809117098</v>
      </c>
      <c r="V11">
        <f>EXP('Updated BMI model'!$C$5+(V$2-$A11-1904.5)/10*'Updated BMI model'!$C$6+'Updated BMI model'!$C16)*1.011653</f>
        <v>30.200542013635612</v>
      </c>
      <c r="W11">
        <f>EXP('Updated BMI model'!$C$5+(W$2-$A11-1904.5)/10*'Updated BMI model'!$C$6+'Updated BMI model'!$C16)*1.011653</f>
        <v>31.331654791758364</v>
      </c>
      <c r="AJ11" s="13"/>
      <c r="AK11" s="13"/>
    </row>
    <row r="12" spans="1:37" x14ac:dyDescent="0.3">
      <c r="A12">
        <v>62</v>
      </c>
      <c r="B12">
        <f>EXP('Original BMI model (Haby et al)'!$C$5+(B$2-$A12-1904.5)/10*'Original BMI model (Haby et al)'!$C$6+'Original BMI model (Haby et al)'!$C17)*1.010012</f>
        <v>26.261671320885888</v>
      </c>
      <c r="C12">
        <f>EXP('Original BMI model (Haby et al)'!$C$5+(C$2-$A12-1904.5)/10*'Original BMI model (Haby et al)'!$C$6+'Original BMI model (Haby et al)'!$C17)*1.010012</f>
        <v>26.47574714783606</v>
      </c>
      <c r="D12">
        <f>EXP('Original BMI model (Haby et al)'!$C$5+(D$2-$A12-1904.5)/10*'Original BMI model (Haby et al)'!$C$6+'Original BMI model (Haby et al)'!$C17)*1.010012</f>
        <v>26.909148237490598</v>
      </c>
      <c r="E12">
        <f>EXP('Original BMI model (Haby et al)'!$C$5+(E$2-$A12-1904.5)/10*'Original BMI model (Haby et al)'!$C$6+'Original BMI model (Haby et al)'!$C17)*1.010012</f>
        <v>27.349643990176357</v>
      </c>
      <c r="F12">
        <f>EXP('Original BMI model (Haby et al)'!$C$5+(F$2-$A12-1904.5)/10*'Original BMI model (Haby et al)'!$C$6+'Original BMI model (Haby et al)'!$C17)*1.010012</f>
        <v>27.722227049087124</v>
      </c>
      <c r="G12">
        <f>EXP('Original BMI model (Haby et al)'!$C$5+(G$2-$A12-1904.5)/10*'Original BMI model (Haby et al)'!$C$6+'Original BMI model (Haby et al)'!$C17)*1.010012</f>
        <v>28.328946090578018</v>
      </c>
      <c r="H12">
        <f>EXP('Original BMI model (Haby et al)'!$C$5+(H$2-$A12-1904.5)/10*'Original BMI model (Haby et al)'!$C$6+'Original BMI model (Haby et al)'!$C17)*1.010012</f>
        <v>28.637267011720173</v>
      </c>
      <c r="I12">
        <f>EXP('Original BMI model (Haby et al)'!$C$5+(I$2-$A12-1904.5)/10*'Original BMI model (Haby et al)'!$C$6+'Original BMI model (Haby et al)'!$C17)*1.010012</f>
        <v>28.870707851879168</v>
      </c>
      <c r="J12">
        <f>EXP('Original BMI model (Haby et al)'!$C$5+(J$2-$A12-1904.5)/10*'Original BMI model (Haby et al)'!$C$6+'Original BMI model (Haby et al)'!$C17)*1.010012</f>
        <v>30.476366426120457</v>
      </c>
      <c r="K12">
        <f>EXP('Original BMI model (Haby et al)'!$C$5+(K$2-$A12-1904.5)/10*'Original BMI model (Haby et al)'!$C$6+'Original BMI model (Haby et al)'!$C17)*1.010012</f>
        <v>31.738946150226997</v>
      </c>
      <c r="M12">
        <v>62</v>
      </c>
      <c r="N12">
        <f>EXP('Updated BMI model'!$C$5+(N$2-$A12-1904.5)/10*'Updated BMI model'!$C$6+'Updated BMI model'!$C17)*1.011653</f>
        <v>26.579492816071735</v>
      </c>
      <c r="O12">
        <f>EXP('Updated BMI model'!$C$5+(O$2-$A12-1904.5)/10*'Updated BMI model'!$C$6+'Updated BMI model'!$C17)*1.011653</f>
        <v>26.775673810920978</v>
      </c>
      <c r="P12">
        <f>EXP('Updated BMI model'!$C$5+(P$2-$A12-1904.5)/10*'Updated BMI model'!$C$6+'Updated BMI model'!$C17)*1.011653</f>
        <v>27.172390474284402</v>
      </c>
      <c r="Q12">
        <f>EXP('Updated BMI model'!$C$5+(Q$2-$A12-1904.5)/10*'Updated BMI model'!$C$6+'Updated BMI model'!$C17)*1.011653</f>
        <v>27.574985014413951</v>
      </c>
      <c r="R12">
        <f>EXP('Updated BMI model'!$C$5+(R$2-$A12-1904.5)/10*'Updated BMI model'!$C$6+'Updated BMI model'!$C17)*1.011653</f>
        <v>27.915033300628</v>
      </c>
      <c r="S12">
        <f>EXP('Updated BMI model'!$C$5+(S$2-$A12-1904.5)/10*'Updated BMI model'!$C$6+'Updated BMI model'!$C17)*1.011653</f>
        <v>28.467854308383203</v>
      </c>
      <c r="T12">
        <f>EXP('Updated BMI model'!$C$5+(T$2-$A12-1904.5)/10*'Updated BMI model'!$C$6+'Updated BMI model'!$C17)*1.011653</f>
        <v>28.748356824832673</v>
      </c>
      <c r="U12">
        <f>EXP('Updated BMI model'!$C$5+(U$2-$A12-1904.5)/10*'Updated BMI model'!$C$6+'Updated BMI model'!$C17)*1.011653</f>
        <v>28.960546022015777</v>
      </c>
      <c r="V12">
        <f>EXP('Updated BMI model'!$C$5+(V$2-$A12-1904.5)/10*'Updated BMI model'!$C$6+'Updated BMI model'!$C17)*1.011653</f>
        <v>30.415727350527419</v>
      </c>
      <c r="W12">
        <f>EXP('Updated BMI model'!$C$5+(W$2-$A12-1904.5)/10*'Updated BMI model'!$C$6+'Updated BMI model'!$C17)*1.011653</f>
        <v>31.55489954970669</v>
      </c>
      <c r="AJ12" s="13"/>
      <c r="AK12" s="13"/>
    </row>
    <row r="13" spans="1:37" x14ac:dyDescent="0.3">
      <c r="A13">
        <v>67</v>
      </c>
      <c r="B13">
        <f>EXP('Original BMI model (Haby et al)'!$C$5+(B$2-$A13-1904.5)/10*'Original BMI model (Haby et al)'!$C$6+'Original BMI model (Haby et al)'!$C18)*1.010012</f>
        <v>26.117701738648169</v>
      </c>
      <c r="C13">
        <f>EXP('Original BMI model (Haby et al)'!$C$5+(C$2-$A13-1904.5)/10*'Original BMI model (Haby et al)'!$C$6+'Original BMI model (Haby et al)'!$C18)*1.010012</f>
        <v>26.330603976644433</v>
      </c>
      <c r="D13">
        <f>EXP('Original BMI model (Haby et al)'!$C$5+(D$2-$A13-1904.5)/10*'Original BMI model (Haby et al)'!$C$6+'Original BMI model (Haby et al)'!$C18)*1.010012</f>
        <v>26.761629110364687</v>
      </c>
      <c r="E13">
        <f>EXP('Original BMI model (Haby et al)'!$C$5+(E$2-$A13-1904.5)/10*'Original BMI model (Haby et al)'!$C$6+'Original BMI model (Haby et al)'!$C18)*1.010012</f>
        <v>27.199710013335942</v>
      </c>
      <c r="F13">
        <f>EXP('Original BMI model (Haby et al)'!$C$5+(F$2-$A13-1904.5)/10*'Original BMI model (Haby et al)'!$C$6+'Original BMI model (Haby et al)'!$C18)*1.010012</f>
        <v>27.570250527936242</v>
      </c>
      <c r="G13">
        <f>EXP('Original BMI model (Haby et al)'!$C$5+(G$2-$A13-1904.5)/10*'Original BMI model (Haby et al)'!$C$6+'Original BMI model (Haby et al)'!$C18)*1.010012</f>
        <v>28.173643464021584</v>
      </c>
      <c r="H13">
        <f>EXP('Original BMI model (Haby et al)'!$C$5+(H$2-$A13-1904.5)/10*'Original BMI model (Haby et al)'!$C$6+'Original BMI model (Haby et al)'!$C18)*1.010012</f>
        <v>28.480274133478325</v>
      </c>
      <c r="I13">
        <f>EXP('Original BMI model (Haby et al)'!$C$5+(I$2-$A13-1904.5)/10*'Original BMI model (Haby et al)'!$C$6+'Original BMI model (Haby et al)'!$C18)*1.010012</f>
        <v>28.712435223395051</v>
      </c>
      <c r="J13">
        <f>EXP('Original BMI model (Haby et al)'!$C$5+(J$2-$A13-1904.5)/10*'Original BMI model (Haby et al)'!$C$6+'Original BMI model (Haby et al)'!$C18)*1.010012</f>
        <v>30.309291387792541</v>
      </c>
      <c r="K13">
        <f>EXP('Original BMI model (Haby et al)'!$C$5+(K$2-$A13-1904.5)/10*'Original BMI model (Haby et al)'!$C$6+'Original BMI model (Haby et al)'!$C18)*1.010012</f>
        <v>31.564949500810403</v>
      </c>
      <c r="M13">
        <v>67</v>
      </c>
      <c r="N13">
        <f>EXP('Updated BMI model'!$C$5+(N$2-$A13-1904.5)/10*'Updated BMI model'!$C$6+'Updated BMI model'!$C18)*1.011653</f>
        <v>26.4542102066284</v>
      </c>
      <c r="O13">
        <f>EXP('Updated BMI model'!$C$5+(O$2-$A13-1904.5)/10*'Updated BMI model'!$C$6+'Updated BMI model'!$C18)*1.011653</f>
        <v>26.649466501103259</v>
      </c>
      <c r="P13">
        <f>EXP('Updated BMI model'!$C$5+(P$2-$A13-1904.5)/10*'Updated BMI model'!$C$6+'Updated BMI model'!$C18)*1.011653</f>
        <v>27.044313237935739</v>
      </c>
      <c r="Q13">
        <f>EXP('Updated BMI model'!$C$5+(Q$2-$A13-1904.5)/10*'Updated BMI model'!$C$6+'Updated BMI model'!$C18)*1.011653</f>
        <v>27.445010146124602</v>
      </c>
      <c r="R13">
        <f>EXP('Updated BMI model'!$C$5+(R$2-$A13-1904.5)/10*'Updated BMI model'!$C$6+'Updated BMI model'!$C18)*1.011653</f>
        <v>27.783455612565962</v>
      </c>
      <c r="S13">
        <f>EXP('Updated BMI model'!$C$5+(S$2-$A13-1904.5)/10*'Updated BMI model'!$C$6+'Updated BMI model'!$C18)*1.011653</f>
        <v>28.333670894964172</v>
      </c>
      <c r="T13">
        <f>EXP('Updated BMI model'!$C$5+(T$2-$A13-1904.5)/10*'Updated BMI model'!$C$6+'Updated BMI model'!$C18)*1.011653</f>
        <v>28.612851261007712</v>
      </c>
      <c r="U13">
        <f>EXP('Updated BMI model'!$C$5+(U$2-$A13-1904.5)/10*'Updated BMI model'!$C$6+'Updated BMI model'!$C18)*1.011653</f>
        <v>28.824040303052314</v>
      </c>
      <c r="V13">
        <f>EXP('Updated BMI model'!$C$5+(V$2-$A13-1904.5)/10*'Updated BMI model'!$C$6+'Updated BMI model'!$C18)*1.011653</f>
        <v>30.272362625061813</v>
      </c>
      <c r="W13">
        <f>EXP('Updated BMI model'!$C$5+(W$2-$A13-1904.5)/10*'Updated BMI model'!$C$6+'Updated BMI model'!$C18)*1.011653</f>
        <v>31.406165328791865</v>
      </c>
      <c r="AJ13" s="13"/>
      <c r="AK13" s="13"/>
    </row>
    <row r="14" spans="1:37" x14ac:dyDescent="0.3">
      <c r="A14">
        <v>72</v>
      </c>
      <c r="B14">
        <f>EXP('Original BMI model (Haby et al)'!$C$5+(B$2-$A14-1904.5)/10*'Original BMI model (Haby et al)'!$C$6+'Original BMI model (Haby et al)'!$C19)*1.010012</f>
        <v>25.970693052355863</v>
      </c>
      <c r="C14">
        <f>EXP('Original BMI model (Haby et al)'!$C$5+(C$2-$A14-1904.5)/10*'Original BMI model (Haby et al)'!$C$6+'Original BMI model (Haby et al)'!$C19)*1.010012</f>
        <v>26.182396927700253</v>
      </c>
      <c r="D14">
        <f>EXP('Original BMI model (Haby et al)'!$C$5+(D$2-$A14-1904.5)/10*'Original BMI model (Haby et al)'!$C$6+'Original BMI model (Haby et al)'!$C19)*1.010012</f>
        <v>26.610995950604895</v>
      </c>
      <c r="E14">
        <f>EXP('Original BMI model (Haby et al)'!$C$5+(E$2-$A14-1904.5)/10*'Original BMI model (Haby et al)'!$C$6+'Original BMI model (Haby et al)'!$C19)*1.010012</f>
        <v>27.046611027957951</v>
      </c>
      <c r="F14">
        <f>EXP('Original BMI model (Haby et al)'!$C$5+(F$2-$A14-1904.5)/10*'Original BMI model (Haby et al)'!$C$6+'Original BMI model (Haby et al)'!$C19)*1.010012</f>
        <v>27.415065881468511</v>
      </c>
      <c r="G14">
        <f>EXP('Original BMI model (Haby et al)'!$C$5+(G$2-$A14-1904.5)/10*'Original BMI model (Haby et al)'!$C$6+'Original BMI model (Haby et al)'!$C19)*1.010012</f>
        <v>28.015062500230851</v>
      </c>
      <c r="H14">
        <f>EXP('Original BMI model (Haby et al)'!$C$5+(H$2-$A14-1904.5)/10*'Original BMI model (Haby et al)'!$C$6+'Original BMI model (Haby et al)'!$C19)*1.010012</f>
        <v>28.319967237890651</v>
      </c>
      <c r="I14">
        <f>EXP('Original BMI model (Haby et al)'!$C$5+(I$2-$A14-1904.5)/10*'Original BMI model (Haby et al)'!$C$6+'Original BMI model (Haby et al)'!$C19)*1.010012</f>
        <v>28.550821562871548</v>
      </c>
      <c r="J14">
        <f>EXP('Original BMI model (Haby et al)'!$C$5+(J$2-$A14-1904.5)/10*'Original BMI model (Haby et al)'!$C$6+'Original BMI model (Haby et al)'!$C19)*1.010012</f>
        <v>30.138689504290014</v>
      </c>
      <c r="K14">
        <f>EXP('Original BMI model (Haby et al)'!$C$5+(K$2-$A14-1904.5)/10*'Original BMI model (Haby et al)'!$C$6+'Original BMI model (Haby et al)'!$C19)*1.010012</f>
        <v>31.387279895520045</v>
      </c>
      <c r="M14">
        <v>72</v>
      </c>
      <c r="N14">
        <f>EXP('Updated BMI model'!$C$5+(N$2-$A14-1904.5)/10*'Updated BMI model'!$C$6+'Updated BMI model'!$C19)*1.011653</f>
        <v>26.381480603272824</v>
      </c>
      <c r="O14">
        <f>EXP('Updated BMI model'!$C$5+(O$2-$A14-1904.5)/10*'Updated BMI model'!$C$6+'Updated BMI model'!$C19)*1.011653</f>
        <v>26.576200086679094</v>
      </c>
      <c r="P14">
        <f>EXP('Updated BMI model'!$C$5+(P$2-$A14-1904.5)/10*'Updated BMI model'!$C$6+'Updated BMI model'!$C19)*1.011653</f>
        <v>26.969961285658361</v>
      </c>
      <c r="Q14">
        <f>EXP('Updated BMI model'!$C$5+(Q$2-$A14-1904.5)/10*'Updated BMI model'!$C$6+'Updated BMI model'!$C19)*1.011653</f>
        <v>27.369556572329468</v>
      </c>
      <c r="R14">
        <f>EXP('Updated BMI model'!$C$5+(R$2-$A14-1904.5)/10*'Updated BMI model'!$C$6+'Updated BMI model'!$C19)*1.011653</f>
        <v>27.707071562890462</v>
      </c>
      <c r="S14">
        <f>EXP('Updated BMI model'!$C$5+(S$2-$A14-1904.5)/10*'Updated BMI model'!$C$6+'Updated BMI model'!$C19)*1.011653</f>
        <v>28.25577415831232</v>
      </c>
      <c r="T14">
        <f>EXP('Updated BMI model'!$C$5+(T$2-$A14-1904.5)/10*'Updated BMI model'!$C$6+'Updated BMI model'!$C19)*1.011653</f>
        <v>28.534186983872573</v>
      </c>
      <c r="U14">
        <f>EXP('Updated BMI model'!$C$5+(U$2-$A14-1904.5)/10*'Updated BMI model'!$C$6+'Updated BMI model'!$C19)*1.011653</f>
        <v>28.744795411521938</v>
      </c>
      <c r="V14">
        <f>EXP('Updated BMI model'!$C$5+(V$2-$A14-1904.5)/10*'Updated BMI model'!$C$6+'Updated BMI model'!$C19)*1.011653</f>
        <v>30.189135913352796</v>
      </c>
      <c r="W14">
        <f>EXP('Updated BMI model'!$C$5+(W$2-$A14-1904.5)/10*'Updated BMI model'!$C$6+'Updated BMI model'!$C19)*1.011653</f>
        <v>31.319821494315541</v>
      </c>
      <c r="AJ14" s="13"/>
      <c r="AK14" s="13"/>
    </row>
    <row r="15" spans="1:37" x14ac:dyDescent="0.3">
      <c r="A15">
        <v>77</v>
      </c>
      <c r="B15">
        <f>EXP('Original BMI model (Haby et al)'!$C$5+(B$2-$A15-1904.5)/10*'Original BMI model (Haby et al)'!$C$6+'Original BMI model (Haby et al)'!$C20)*1.010012</f>
        <v>25.655572820377056</v>
      </c>
      <c r="C15">
        <f>EXP('Original BMI model (Haby et al)'!$C$5+(C$2-$A15-1904.5)/10*'Original BMI model (Haby et al)'!$C$6+'Original BMI model (Haby et al)'!$C20)*1.010012</f>
        <v>25.864707947395232</v>
      </c>
      <c r="D15">
        <f>EXP('Original BMI model (Haby et al)'!$C$5+(D$2-$A15-1904.5)/10*'Original BMI model (Haby et al)'!$C$6+'Original BMI model (Haby et al)'!$C20)*1.010012</f>
        <v>26.288106484380943</v>
      </c>
      <c r="E15">
        <f>EXP('Original BMI model (Haby et al)'!$C$5+(E$2-$A15-1904.5)/10*'Original BMI model (Haby et al)'!$C$6+'Original BMI model (Haby et al)'!$C20)*1.010012</f>
        <v>26.718435945214171</v>
      </c>
      <c r="F15">
        <f>EXP('Original BMI model (Haby et al)'!$C$5+(F$2-$A15-1904.5)/10*'Original BMI model (Haby et al)'!$C$6+'Original BMI model (Haby et al)'!$C20)*1.010012</f>
        <v>27.082420083265657</v>
      </c>
      <c r="G15">
        <f>EXP('Original BMI model (Haby et al)'!$C$5+(G$2-$A15-1904.5)/10*'Original BMI model (Haby et al)'!$C$6+'Original BMI model (Haby et al)'!$C20)*1.010012</f>
        <v>27.675136531517737</v>
      </c>
      <c r="H15">
        <f>EXP('Original BMI model (Haby et al)'!$C$5+(H$2-$A15-1904.5)/10*'Original BMI model (Haby et al)'!$C$6+'Original BMI model (Haby et al)'!$C20)*1.010012</f>
        <v>27.976341650862803</v>
      </c>
      <c r="I15">
        <f>EXP('Original BMI model (Haby et al)'!$C$5+(I$2-$A15-1904.5)/10*'Original BMI model (Haby et al)'!$C$6+'Original BMI model (Haby et al)'!$C20)*1.010012</f>
        <v>28.204394861976823</v>
      </c>
      <c r="J15">
        <f>EXP('Original BMI model (Haby et al)'!$C$5+(J$2-$A15-1904.5)/10*'Original BMI model (Haby et al)'!$C$6+'Original BMI model (Haby et al)'!$C20)*1.010012</f>
        <v>29.772996112551009</v>
      </c>
      <c r="K15">
        <f>EXP('Original BMI model (Haby et al)'!$C$5+(K$2-$A15-1904.5)/10*'Original BMI model (Haby et al)'!$C$6+'Original BMI model (Haby et al)'!$C20)*1.010012</f>
        <v>31.006436500162053</v>
      </c>
      <c r="M15">
        <v>77</v>
      </c>
      <c r="N15">
        <f>EXP('Updated BMI model'!$C$5+(N$2-$A15-1904.5)/10*'Updated BMI model'!$C$6+'Updated BMI model'!$C20)*1.011653</f>
        <v>25.910609594775806</v>
      </c>
      <c r="O15">
        <f>EXP('Updated BMI model'!$C$5+(O$2-$A15-1904.5)/10*'Updated BMI model'!$C$6+'Updated BMI model'!$C20)*1.011653</f>
        <v>26.101853618980041</v>
      </c>
      <c r="P15">
        <f>EXP('Updated BMI model'!$C$5+(P$2-$A15-1904.5)/10*'Updated BMI model'!$C$6+'Updated BMI model'!$C20)*1.011653</f>
        <v>26.488586754005723</v>
      </c>
      <c r="Q15">
        <f>EXP('Updated BMI model'!$C$5+(Q$2-$A15-1904.5)/10*'Updated BMI model'!$C$6+'Updated BMI model'!$C20)*1.011653</f>
        <v>26.881049846754326</v>
      </c>
      <c r="R15">
        <f>EXP('Updated BMI model'!$C$5+(R$2-$A15-1904.5)/10*'Updated BMI model'!$C$6+'Updated BMI model'!$C20)*1.011653</f>
        <v>27.212540686268657</v>
      </c>
      <c r="S15">
        <f>EXP('Updated BMI model'!$C$5+(S$2-$A15-1904.5)/10*'Updated BMI model'!$C$6+'Updated BMI model'!$C20)*1.011653</f>
        <v>27.751449739457001</v>
      </c>
      <c r="T15">
        <f>EXP('Updated BMI model'!$C$5+(T$2-$A15-1904.5)/10*'Updated BMI model'!$C$6+'Updated BMI model'!$C20)*1.011653</f>
        <v>28.024893301543319</v>
      </c>
      <c r="U15">
        <f>EXP('Updated BMI model'!$C$5+(U$2-$A15-1904.5)/10*'Updated BMI model'!$C$6+'Updated BMI model'!$C20)*1.011653</f>
        <v>28.231742675475552</v>
      </c>
      <c r="V15">
        <f>EXP('Updated BMI model'!$C$5+(V$2-$A15-1904.5)/10*'Updated BMI model'!$C$6+'Updated BMI model'!$C20)*1.011653</f>
        <v>29.650303802792234</v>
      </c>
      <c r="W15">
        <f>EXP('Updated BMI model'!$C$5+(W$2-$A15-1904.5)/10*'Updated BMI model'!$C$6+'Updated BMI model'!$C20)*1.011653</f>
        <v>30.760808292791687</v>
      </c>
      <c r="AJ15" s="13"/>
      <c r="AK15" s="13"/>
    </row>
    <row r="16" spans="1:37" x14ac:dyDescent="0.3">
      <c r="A16">
        <v>82</v>
      </c>
      <c r="B16">
        <f>EXP('Original BMI model (Haby et al)'!$C$5+(B$2-$A16-1904.5)/10*'Original BMI model (Haby et al)'!$C$6+'Original BMI model (Haby et al)'!$C21)*1.010012</f>
        <v>24.572212024570021</v>
      </c>
      <c r="C16">
        <f>EXP('Original BMI model (Haby et al)'!$C$5+(C$2-$A16-1904.5)/10*'Original BMI model (Haby et al)'!$C$6+'Original BMI model (Haby et al)'!$C21)*1.010012</f>
        <v>24.772515978757859</v>
      </c>
      <c r="D16">
        <f>EXP('Original BMI model (Haby et al)'!$C$5+(D$2-$A16-1904.5)/10*'Original BMI model (Haby et al)'!$C$6+'Original BMI model (Haby et al)'!$C21)*1.010012</f>
        <v>25.1780356174947</v>
      </c>
      <c r="E16">
        <f>EXP('Original BMI model (Haby et al)'!$C$5+(E$2-$A16-1904.5)/10*'Original BMI model (Haby et al)'!$C$6+'Original BMI model (Haby et al)'!$C21)*1.010012</f>
        <v>25.590193507168262</v>
      </c>
      <c r="F16">
        <f>EXP('Original BMI model (Haby et al)'!$C$5+(F$2-$A16-1904.5)/10*'Original BMI model (Haby et al)'!$C$6+'Original BMI model (Haby et al)'!$C21)*1.010012</f>
        <v>25.93880764556231</v>
      </c>
      <c r="G16">
        <f>EXP('Original BMI model (Haby et al)'!$C$5+(G$2-$A16-1904.5)/10*'Original BMI model (Haby et al)'!$C$6+'Original BMI model (Haby et al)'!$C21)*1.010012</f>
        <v>26.50649538884015</v>
      </c>
      <c r="H16">
        <f>EXP('Original BMI model (Haby et al)'!$C$5+(H$2-$A16-1904.5)/10*'Original BMI model (Haby et al)'!$C$6+'Original BMI model (Haby et al)'!$C21)*1.010012</f>
        <v>26.794981485301594</v>
      </c>
      <c r="I16">
        <f>EXP('Original BMI model (Haby et al)'!$C$5+(I$2-$A16-1904.5)/10*'Original BMI model (Haby et al)'!$C$6+'Original BMI model (Haby et al)'!$C21)*1.010012</f>
        <v>27.013404667493297</v>
      </c>
      <c r="J16">
        <f>EXP('Original BMI model (Haby et al)'!$C$5+(J$2-$A16-1904.5)/10*'Original BMI model (Haby et al)'!$C$6+'Original BMI model (Haby et al)'!$C21)*1.010012</f>
        <v>28.51576841438656</v>
      </c>
      <c r="K16">
        <f>EXP('Original BMI model (Haby et al)'!$C$5+(K$2-$A16-1904.5)/10*'Original BMI model (Haby et al)'!$C$6+'Original BMI model (Haby et al)'!$C21)*1.010012</f>
        <v>29.697124174253823</v>
      </c>
      <c r="M16">
        <v>82</v>
      </c>
      <c r="N16">
        <f>EXP('Updated BMI model'!$C$5+(N$2-$A16-1904.5)/10*'Updated BMI model'!$C$6+'Updated BMI model'!$C21)*1.011653</f>
        <v>24.952860668849816</v>
      </c>
      <c r="O16">
        <f>EXP('Updated BMI model'!$C$5+(O$2-$A16-1904.5)/10*'Updated BMI model'!$C$6+'Updated BMI model'!$C21)*1.011653</f>
        <v>25.137035629005165</v>
      </c>
      <c r="P16">
        <f>EXP('Updated BMI model'!$C$5+(P$2-$A16-1904.5)/10*'Updated BMI model'!$C$6+'Updated BMI model'!$C21)*1.011653</f>
        <v>25.509473722328497</v>
      </c>
      <c r="Q16">
        <f>EXP('Updated BMI model'!$C$5+(Q$2-$A16-1904.5)/10*'Updated BMI model'!$C$6+'Updated BMI model'!$C21)*1.011653</f>
        <v>25.887429973616239</v>
      </c>
      <c r="R16">
        <f>EXP('Updated BMI model'!$C$5+(R$2-$A16-1904.5)/10*'Updated BMI model'!$C$6+'Updated BMI model'!$C21)*1.011653</f>
        <v>26.206667724513039</v>
      </c>
      <c r="S16">
        <f>EXP('Updated BMI model'!$C$5+(S$2-$A16-1904.5)/10*'Updated BMI model'!$C$6+'Updated BMI model'!$C21)*1.011653</f>
        <v>26.725656769066497</v>
      </c>
      <c r="T16">
        <f>EXP('Updated BMI model'!$C$5+(T$2-$A16-1904.5)/10*'Updated BMI model'!$C$6+'Updated BMI model'!$C21)*1.011653</f>
        <v>26.988992877797404</v>
      </c>
      <c r="U16">
        <f>EXP('Updated BMI model'!$C$5+(U$2-$A16-1904.5)/10*'Updated BMI model'!$C$6+'Updated BMI model'!$C21)*1.011653</f>
        <v>27.188196358066371</v>
      </c>
      <c r="V16">
        <f>EXP('Updated BMI model'!$C$5+(V$2-$A16-1904.5)/10*'Updated BMI model'!$C$6+'Updated BMI model'!$C21)*1.011653</f>
        <v>28.554322385734828</v>
      </c>
      <c r="W16">
        <f>EXP('Updated BMI model'!$C$5+(W$2-$A16-1904.5)/10*'Updated BMI model'!$C$6+'Updated BMI model'!$C21)*1.011653</f>
        <v>29.623778652664033</v>
      </c>
      <c r="AJ16" s="13"/>
      <c r="AK16" s="13"/>
    </row>
    <row r="17" spans="1:37" x14ac:dyDescent="0.3">
      <c r="A17" s="19"/>
      <c r="B17">
        <f>SUMPRODUCT(INDEX(B3:B16,MATCH($A4,$A3:$A16,0),1):INDEX(B3:B16,MATCH($A16,$A3:$A16,0),1),INDEX(Population!$B$3:$EB$20,MATCH($A4,Population!$A$3:$A$20,0),MATCH(B2,Population!$B$3:$EB$3,0)):INDEX(Population!$B$3:$EB$20,MATCH($A16,Population!$A$3:$A$20,0),MATCH(B2,Population!$B$3:$EB$3,0)))/SUM(INDEX(Population!$B$3:$EB$20,MATCH($A4,Population!$A$3:$A$20,0),MATCH(B2,Population!$B$3:$EB$3,0)):INDEX(Population!$B$3:$EB$20,MATCH($A16,Population!$A$3:$A$20,0),MATCH(B2,Population!$B$3:$EB$3,0)))</f>
        <v>25.338731852704257</v>
      </c>
      <c r="C17">
        <f>SUMPRODUCT(INDEX(C3:C16,MATCH($A4,$A3:$A16,0),1):INDEX(C3:C16,MATCH($A16,$A3:$A16,0),1),INDEX(Population!$B$3:$EB$20,MATCH($A4,Population!$A$3:$A$20,0),MATCH(C2,Population!$B$3:$EB$3,0)):INDEX(Population!$B$3:$EB$20,MATCH($A16,Population!$A$3:$A$20,0),MATCH(C2,Population!$B$3:$EB$3,0)))/SUM(INDEX(Population!$B$3:$EB$20,MATCH($A4,Population!$A$3:$A$20,0),MATCH(C2,Population!$B$3:$EB$3,0)):INDEX(Population!$B$3:$EB$20,MATCH($A16,Population!$A$3:$A$20,0),MATCH(C2,Population!$B$3:$EB$3,0)))</f>
        <v>25.54192564067386</v>
      </c>
      <c r="D17">
        <f>SUMPRODUCT(INDEX(D3:D16,MATCH($A4,$A3:$A16,0),1):INDEX(D3:D16,MATCH($A16,$A3:$A16,0),1),INDEX(Population!$B$3:$EB$20,MATCH($A4,Population!$A$3:$A$20,0),MATCH(D2,Population!$B$3:$EB$3,0)):INDEX(Population!$B$3:$EB$20,MATCH($A16,Population!$A$3:$A$20,0),MATCH(D2,Population!$B$3:$EB$3,0)))/SUM(INDEX(Population!$B$3:$EB$20,MATCH($A4,Population!$A$3:$A$20,0),MATCH(D2,Population!$B$3:$EB$3,0)):INDEX(Population!$B$3:$EB$20,MATCH($A16,Population!$A$3:$A$20,0),MATCH(D2,Population!$B$3:$EB$3,0)))</f>
        <v>25.990539611201072</v>
      </c>
      <c r="E17">
        <f>SUMPRODUCT(INDEX(E3:E16,MATCH($A4,$A3:$A16,0),1):INDEX(E3:E16,MATCH($A16,$A3:$A16,0),1),INDEX(Population!$B$3:$EB$20,MATCH($A4,Population!$A$3:$A$20,0),MATCH(E2,Population!$B$3:$EB$3,0)):INDEX(Population!$B$3:$EB$20,MATCH($A16,Population!$A$3:$A$20,0),MATCH(E2,Population!$B$3:$EB$3,0)))/SUM(INDEX(Population!$B$3:$EB$20,MATCH($A4,Population!$A$3:$A$20,0),MATCH(E2,Population!$B$3:$EB$3,0)):INDEX(Population!$B$3:$EB$20,MATCH($A16,Population!$A$3:$A$20,0),MATCH(E2,Population!$B$3:$EB$3,0)))</f>
        <v>26.449787459275989</v>
      </c>
      <c r="F17">
        <f>SUMPRODUCT(INDEX(F3:F16,MATCH($A4,$A3:$A16,0),1):INDEX(F3:F16,MATCH($A16,$A3:$A16,0),1),INDEX(Population!$B$3:$EB$20,MATCH($A4,Population!$A$3:$A$20,0),MATCH(F2,Population!$B$3:$EB$3,0)):INDEX(Population!$B$3:$EB$20,MATCH($A16,Population!$A$3:$A$20,0),MATCH(F2,Population!$B$3:$EB$3,0)))/SUM(INDEX(Population!$B$3:$EB$20,MATCH($A4,Population!$A$3:$A$20,0),MATCH(F2,Population!$B$3:$EB$3,0)):INDEX(Population!$B$3:$EB$20,MATCH($A16,Population!$A$3:$A$20,0),MATCH(F2,Population!$B$3:$EB$3,0)))</f>
        <v>26.873064478086626</v>
      </c>
      <c r="G17">
        <f>SUMPRODUCT(INDEX(G3:G16,MATCH($A4,$A3:$A16,0),1):INDEX(G3:G16,MATCH($A16,$A3:$A16,0),1),INDEX(Population!$B$3:$EB$20,MATCH($A4,Population!$A$3:$A$20,0),MATCH(G2,Population!$B$3:$EB$3,0)):INDEX(Population!$B$3:$EB$20,MATCH($A16,Population!$A$3:$A$20,0),MATCH(G2,Population!$B$3:$EB$3,0)))/SUM(INDEX(Population!$B$3:$EB$20,MATCH($A4,Population!$A$3:$A$20,0),MATCH(G2,Population!$B$3:$EB$3,0)):INDEX(Population!$B$3:$EB$20,MATCH($A16,Population!$A$3:$A$20,0),MATCH(G2,Population!$B$3:$EB$3,0)))</f>
        <v>27.470894054558389</v>
      </c>
      <c r="H17">
        <f>SUMPRODUCT(INDEX(H3:H16,MATCH($A4,$A3:$A16,0),1):INDEX(H3:H16,MATCH($A16,$A3:$A16,0),1),INDEX(Population!$B$3:$EB$20,MATCH($A4,Population!$A$3:$A$20,0),MATCH(H2,Population!$B$3:$EB$3,0)):INDEX(Population!$B$3:$EB$20,MATCH($A16,Population!$A$3:$A$20,0),MATCH(H2,Population!$B$3:$EB$3,0)))/SUM(INDEX(Population!$B$3:$EB$20,MATCH($A4,Population!$A$3:$A$20,0),MATCH(H2,Population!$B$3:$EB$3,0)):INDEX(Population!$B$3:$EB$20,MATCH($A16,Population!$A$3:$A$20,0),MATCH(H2,Population!$B$3:$EB$3,0)))</f>
        <v>27.767413742007317</v>
      </c>
      <c r="I17">
        <f>SUMPRODUCT(INDEX(I3:I16,MATCH($A4,$A3:$A16,0),1):INDEX(I3:I16,MATCH($A16,$A3:$A16,0),1),INDEX(Population!$B$3:$EB$20,MATCH($A4,Population!$A$3:$A$20,0),MATCH(I2,Population!$B$3:$EB$3,0)):INDEX(Population!$B$3:$EB$20,MATCH($A16,Population!$A$3:$A$20,0),MATCH(I2,Population!$B$3:$EB$3,0)))/SUM(INDEX(Population!$B$3:$EB$20,MATCH($A4,Population!$A$3:$A$20,0),MATCH(I2,Population!$B$3:$EB$3,0)):INDEX(Population!$B$3:$EB$20,MATCH($A16,Population!$A$3:$A$20,0),MATCH(I2,Population!$B$3:$EB$3,0)))</f>
        <v>27.993664746412367</v>
      </c>
      <c r="J17">
        <f>SUMPRODUCT(INDEX(J3:J16,MATCH($A4,$A3:$A16,0),1):INDEX(J3:J16,MATCH($A16,$A3:$A16,0),1),INDEX(Population!$B$3:$EB$20,MATCH($A4,Population!$A$3:$A$20,0),MATCH(J2,Population!$B$3:$EB$3,0)):INDEX(Population!$B$3:$EB$20,MATCH($A16,Population!$A$3:$A$20,0),MATCH(J2,Population!$B$3:$EB$3,0)))/SUM(INDEX(Population!$B$3:$EB$20,MATCH($A4,Population!$A$3:$A$20,0),MATCH(J2,Population!$B$3:$EB$3,0)):INDEX(Population!$B$3:$EB$20,MATCH($A16,Population!$A$3:$A$20,0),MATCH(J2,Population!$B$3:$EB$3,0)))</f>
        <v>29.557726238201695</v>
      </c>
      <c r="K17">
        <f>SUMPRODUCT(INDEX(K3:K16,MATCH($A4,$A3:$A16,0),1):INDEX(K3:K16,MATCH($A16,$A3:$A16,0),1),INDEX(Population!$B$3:$EB$20,MATCH($A4,Population!$A$3:$A$20,0),MATCH(K2,Population!$B$3:$EB$3,0)):INDEX(Population!$B$3:$EB$20,MATCH($A16,Population!$A$3:$A$20,0),MATCH(K2,Population!$B$3:$EB$3,0)))/SUM(INDEX(Population!$B$3:$EB$20,MATCH($A4,Population!$A$3:$A$20,0),MATCH(K2,Population!$B$3:$EB$3,0)):INDEX(Population!$B$3:$EB$20,MATCH($A16,Population!$A$3:$A$20,0),MATCH(K2,Population!$B$3:$EB$3,0)))</f>
        <v>30.788599706604071</v>
      </c>
      <c r="N17">
        <f>SUMPRODUCT(INDEX(N3:N16,MATCH($A4,$A3:$A16,0),1):INDEX(N3:N16,MATCH($A16,$A3:$A16,0),1),INDEX(Population!$B$3:$EB$20,MATCH($A4,Population!$A$3:$A$20,0),MATCH(N2,Population!$B$3:$EB$3,0)):INDEX(Population!$B$3:$EB$20,MATCH($A16,Population!$A$3:$A$20,0),MATCH(N2,Population!$B$3:$EB$3,0)))/SUM(INDEX(Population!$B$3:$EB$20,MATCH($A4,Population!$A$3:$A$20,0),MATCH(N2,Population!$B$3:$EB$3,0)):INDEX(Population!$B$3:$EB$20,MATCH($A16,Population!$A$3:$A$20,0),MATCH(N2,Population!$B$3:$EB$3,0)))</f>
        <v>25.414471904497372</v>
      </c>
      <c r="O17">
        <f>SUMPRODUCT(INDEX(O3:O16,MATCH($A4,$A3:$A16,0),1):INDEX(O3:O16,MATCH($A16,$A3:$A16,0),1),INDEX(Population!$B$3:$EB$20,MATCH($A4,Population!$A$3:$A$20,0),MATCH(O2,Population!$B$3:$EB$3,0)):INDEX(Population!$B$3:$EB$20,MATCH($A16,Population!$A$3:$A$20,0),MATCH(O2,Population!$B$3:$EB$3,0)))/SUM(INDEX(Population!$B$3:$EB$20,MATCH($A4,Population!$A$3:$A$20,0),MATCH(O2,Population!$B$3:$EB$3,0)):INDEX(Population!$B$3:$EB$20,MATCH($A16,Population!$A$3:$A$20,0),MATCH(O2,Population!$B$3:$EB$3,0)))</f>
        <v>25.601433741022397</v>
      </c>
      <c r="P17">
        <f>SUMPRODUCT(INDEX(P3:P16,MATCH($A4,$A3:$A16,0),1):INDEX(P3:P16,MATCH($A16,$A3:$A16,0),1),INDEX(Population!$B$3:$EB$20,MATCH($A4,Population!$A$3:$A$20,0),MATCH(P2,Population!$B$3:$EB$3,0)):INDEX(Population!$B$3:$EB$20,MATCH($A16,Population!$A$3:$A$20,0),MATCH(P2,Population!$B$3:$EB$3,0)))/SUM(INDEX(Population!$B$3:$EB$20,MATCH($A4,Population!$A$3:$A$20,0),MATCH(P2,Population!$B$3:$EB$3,0)):INDEX(Population!$B$3:$EB$20,MATCH($A16,Population!$A$3:$A$20,0),MATCH(P2,Population!$B$3:$EB$3,0)))</f>
        <v>26.018676610434436</v>
      </c>
      <c r="Q17">
        <f>SUMPRODUCT(INDEX(Q3:Q16,MATCH($A4,$A3:$A16,0),1):INDEX(Q3:Q16,MATCH($A16,$A3:$A16,0),1),INDEX(Population!$B$3:$EB$20,MATCH($A4,Population!$A$3:$A$20,0),MATCH(Q2,Population!$B$3:$EB$3,0)):INDEX(Population!$B$3:$EB$20,MATCH($A16,Population!$A$3:$A$20,0),MATCH(Q2,Population!$B$3:$EB$3,0)))/SUM(INDEX(Population!$B$3:$EB$20,MATCH($A4,Population!$A$3:$A$20,0),MATCH(Q2,Population!$B$3:$EB$3,0)):INDEX(Population!$B$3:$EB$20,MATCH($A16,Population!$A$3:$A$20,0),MATCH(Q2,Population!$B$3:$EB$3,0)))</f>
        <v>26.439053029456893</v>
      </c>
      <c r="R17">
        <f>SUMPRODUCT(INDEX(R3:R16,MATCH($A4,$A3:$A16,0),1):INDEX(R3:R16,MATCH($A16,$A3:$A16,0),1),INDEX(Population!$B$3:$EB$20,MATCH($A4,Population!$A$3:$A$20,0),MATCH(R2,Population!$B$3:$EB$3,0)):INDEX(Population!$B$3:$EB$20,MATCH($A16,Population!$A$3:$A$20,0),MATCH(R2,Population!$B$3:$EB$3,0)))/SUM(INDEX(Population!$B$3:$EB$20,MATCH($A4,Population!$A$3:$A$20,0),MATCH(R2,Population!$B$3:$EB$3,0)):INDEX(Population!$B$3:$EB$20,MATCH($A16,Population!$A$3:$A$20,0),MATCH(R2,Population!$B$3:$EB$3,0)))</f>
        <v>26.834778198040702</v>
      </c>
      <c r="S17">
        <f>SUMPRODUCT(INDEX(S3:S16,MATCH($A4,$A3:$A16,0),1):INDEX(S3:S16,MATCH($A16,$A3:$A16,0),1),INDEX(Population!$B$3:$EB$20,MATCH($A4,Population!$A$3:$A$20,0),MATCH(S2,Population!$B$3:$EB$3,0)):INDEX(Population!$B$3:$EB$20,MATCH($A16,Population!$A$3:$A$20,0),MATCH(S2,Population!$B$3:$EB$3,0)))/SUM(INDEX(Population!$B$3:$EB$20,MATCH($A4,Population!$A$3:$A$20,0),MATCH(S2,Population!$B$3:$EB$3,0)):INDEX(Population!$B$3:$EB$20,MATCH($A16,Population!$A$3:$A$20,0),MATCH(S2,Population!$B$3:$EB$3,0)))</f>
        <v>27.382005792414105</v>
      </c>
      <c r="T17">
        <f>SUMPRODUCT(INDEX(T3:T16,MATCH($A4,$A3:$A16,0),1):INDEX(T3:T16,MATCH($A16,$A3:$A16,0),1),INDEX(Population!$B$3:$EB$20,MATCH($A4,Population!$A$3:$A$20,0),MATCH(T2,Population!$B$3:$EB$3,0)):INDEX(Population!$B$3:$EB$20,MATCH($A16,Population!$A$3:$A$20,0),MATCH(T2,Population!$B$3:$EB$3,0)))/SUM(INDEX(Population!$B$3:$EB$20,MATCH($A4,Population!$A$3:$A$20,0),MATCH(T2,Population!$B$3:$EB$3,0)):INDEX(Population!$B$3:$EB$20,MATCH($A16,Population!$A$3:$A$20,0),MATCH(T2,Population!$B$3:$EB$3,0)))</f>
        <v>27.654136210569089</v>
      </c>
      <c r="U17">
        <f>SUMPRODUCT(INDEX(U3:U16,MATCH($A4,$A3:$A16,0),1):INDEX(U3:U16,MATCH($A16,$A3:$A16,0),1),INDEX(Population!$B$3:$EB$20,MATCH($A4,Population!$A$3:$A$20,0),MATCH(U2,Population!$B$3:$EB$3,0)):INDEX(Population!$B$3:$EB$20,MATCH($A16,Population!$A$3:$A$20,0),MATCH(U2,Population!$B$3:$EB$3,0)))/SUM(INDEX(Population!$B$3:$EB$20,MATCH($A4,Population!$A$3:$A$20,0),MATCH(U2,Population!$B$3:$EB$3,0)):INDEX(Population!$B$3:$EB$20,MATCH($A16,Population!$A$3:$A$20,0),MATCH(U2,Population!$B$3:$EB$3,0)))</f>
        <v>27.861511925854487</v>
      </c>
      <c r="V17">
        <f>SUMPRODUCT(INDEX(V3:V16,MATCH($A4,$A3:$A16,0),1):INDEX(V3:V16,MATCH($A16,$A3:$A16,0),1),INDEX(Population!$B$3:$EB$20,MATCH($A4,Population!$A$3:$A$20,0),MATCH(V2,Population!$B$3:$EB$3,0)):INDEX(Population!$B$3:$EB$20,MATCH($A16,Population!$A$3:$A$20,0),MATCH(V2,Population!$B$3:$EB$3,0)))/SUM(INDEX(Population!$B$3:$EB$20,MATCH($A4,Population!$A$3:$A$20,0),MATCH(V2,Population!$B$3:$EB$3,0)):INDEX(Population!$B$3:$EB$20,MATCH($A16,Population!$A$3:$A$20,0),MATCH(V2,Population!$B$3:$EB$3,0)))</f>
        <v>29.291244217398109</v>
      </c>
      <c r="W17">
        <f>SUMPRODUCT(INDEX(W3:W16,MATCH($A4,$A3:$A16,0),1):INDEX(W3:W16,MATCH($A16,$A3:$A16,0),1),INDEX(Population!$B$3:$EB$20,MATCH($A4,Population!$A$3:$A$20,0),MATCH(W2,Population!$B$3:$EB$3,0)):INDEX(Population!$B$3:$EB$20,MATCH($A16,Population!$A$3:$A$20,0),MATCH(W2,Population!$B$3:$EB$3,0)))/SUM(INDEX(Population!$B$3:$EB$20,MATCH($A4,Population!$A$3:$A$20,0),MATCH(W2,Population!$B$3:$EB$3,0)):INDEX(Population!$B$3:$EB$20,MATCH($A16,Population!$A$3:$A$20,0),MATCH(W2,Population!$B$3:$EB$3,0)))</f>
        <v>30.412778790665342</v>
      </c>
    </row>
    <row r="18" spans="1:37" x14ac:dyDescent="0.3">
      <c r="A18" t="s">
        <v>7</v>
      </c>
      <c r="M18" t="s">
        <v>7</v>
      </c>
    </row>
    <row r="19" spans="1:37" x14ac:dyDescent="0.3">
      <c r="A19" t="s">
        <v>19</v>
      </c>
      <c r="B19">
        <v>1980</v>
      </c>
      <c r="C19">
        <v>1983</v>
      </c>
      <c r="D19">
        <v>1989</v>
      </c>
      <c r="E19">
        <v>1995</v>
      </c>
      <c r="F19">
        <v>2000</v>
      </c>
      <c r="G19">
        <v>2008</v>
      </c>
      <c r="H19">
        <v>2012</v>
      </c>
      <c r="I19">
        <v>2015</v>
      </c>
      <c r="J19">
        <v>2035</v>
      </c>
      <c r="K19">
        <v>2050</v>
      </c>
      <c r="M19" t="s">
        <v>20</v>
      </c>
      <c r="N19">
        <v>1980</v>
      </c>
      <c r="O19">
        <v>1983</v>
      </c>
      <c r="P19">
        <v>1989</v>
      </c>
      <c r="Q19">
        <v>1995</v>
      </c>
      <c r="R19">
        <v>2000</v>
      </c>
      <c r="S19">
        <v>2008</v>
      </c>
      <c r="T19">
        <v>2012</v>
      </c>
      <c r="U19">
        <v>2015</v>
      </c>
      <c r="V19">
        <v>2035</v>
      </c>
      <c r="W19">
        <v>2050</v>
      </c>
    </row>
    <row r="20" spans="1:37" x14ac:dyDescent="0.3">
      <c r="A20">
        <v>17</v>
      </c>
      <c r="B20">
        <f>EXP('Original BMI model (Haby et al)'!$E$5+(B$2-$A3-1904.5)/10*'Original BMI model (Haby et al)'!$E$6)* 1.0167</f>
        <v>21.888642353471738</v>
      </c>
      <c r="C20">
        <f>EXP('Original BMI model (Haby et al)'!$E$5+(C$2-$A3-1904.5)/10*'Original BMI model (Haby et al)'!$E$6)* 1.0167</f>
        <v>22.14164641416307</v>
      </c>
      <c r="D20">
        <f>EXP('Original BMI model (Haby et al)'!$E$5+(D$2-$A3-1904.5)/10*'Original BMI model (Haby et al)'!$E$6)* 1.0167</f>
        <v>22.656461525266234</v>
      </c>
      <c r="E20">
        <f>EXP('Original BMI model (Haby et al)'!$E$5+(E$2-$A3-1904.5)/10*'Original BMI model (Haby et al)'!$E$6)* 1.0167</f>
        <v>23.183246595317453</v>
      </c>
      <c r="F20">
        <f>EXP('Original BMI model (Haby et al)'!$E$5+(F$2-$A3-1904.5)/10*'Original BMI model (Haby et al)'!$E$6)* 1.0167</f>
        <v>23.631578468194789</v>
      </c>
      <c r="G20">
        <f>EXP('Original BMI model (Haby et al)'!$E$5+(G$2-$A3-1904.5)/10*'Original BMI model (Haby et al)'!$E$6)* 1.0167</f>
        <v>24.367012924610211</v>
      </c>
      <c r="H20">
        <f>EXP('Original BMI model (Haby et al)'!$E$5+(H$2-$A3-1904.5)/10*'Original BMI model (Haby et al)'!$E$6)* 1.0167</f>
        <v>24.743268897759719</v>
      </c>
      <c r="I20">
        <f>EXP('Original BMI model (Haby et al)'!$E$5+(I$2-$A3-1904.5)/10*'Original BMI model (Haby et al)'!$E$6)* 1.0167</f>
        <v>25.029268705551264</v>
      </c>
      <c r="J20">
        <f>EXP('Original BMI model (Haby et al)'!$E$5+(J$2-$A3-1904.5)/10*'Original BMI model (Haby et al)'!$E$6)* 1.0167</f>
        <v>27.022284793417189</v>
      </c>
      <c r="K20">
        <f>EXP('Original BMI model (Haby et al)'!$E$5+(K$2-$A3-1904.5)/10*'Original BMI model (Haby et al)'!$E$6)* 1.0167</f>
        <v>28.620518432260145</v>
      </c>
      <c r="M20">
        <v>17</v>
      </c>
      <c r="N20">
        <f>EXP('Updated BMI model'!$E$5+(N$2-$A3-1904.5)/10*'Updated BMI model'!$E$6)* 1.019107</f>
        <v>21.534528068416783</v>
      </c>
      <c r="O20">
        <f>EXP('Updated BMI model'!$E$5+(O$2-$A3-1904.5)/10*'Updated BMI model'!$E$6)* 1.019107</f>
        <v>21.730523902847139</v>
      </c>
      <c r="P20">
        <f>EXP('Updated BMI model'!$E$5+(P$2-$A3-1904.5)/10*'Updated BMI model'!$E$6)* 1.019107</f>
        <v>22.127883357253804</v>
      </c>
      <c r="Q20">
        <f>EXP('Updated BMI model'!$E$5+(Q$2-$A3-1904.5)/10*'Updated BMI model'!$E$6)* 1.019107</f>
        <v>22.532508836939574</v>
      </c>
      <c r="R20">
        <f>EXP('Updated BMI model'!$E$5+(R$2-$A3-1904.5)/10*'Updated BMI model'!$E$6)* 1.019107</f>
        <v>22.875342955394046</v>
      </c>
      <c r="S20">
        <f>EXP('Updated BMI model'!$E$5+(S$2-$A3-1904.5)/10*'Updated BMI model'!$E$6)* 1.019107</f>
        <v>23.434760314140238</v>
      </c>
      <c r="T20">
        <f>EXP('Updated BMI model'!$E$5+(T$2-$A3-1904.5)/10*'Updated BMI model'!$E$6)* 1.019107</f>
        <v>23.719578487608715</v>
      </c>
      <c r="U20">
        <f>EXP('Updated BMI model'!$E$5+(U$2-$A3-1904.5)/10*'Updated BMI model'!$E$6)* 1.019107</f>
        <v>23.935461490163735</v>
      </c>
      <c r="V20">
        <f>EXP('Updated BMI model'!$E$5+(V$2-$A3-1904.5)/10*'Updated BMI model'!$E$6)* 1.019107</f>
        <v>25.425766872790231</v>
      </c>
      <c r="W20">
        <f>EXP('Updated BMI model'!$E$5+(W$2-$A3-1904.5)/10*'Updated BMI model'!$E$6)* 1.019107</f>
        <v>26.604080429668389</v>
      </c>
      <c r="AJ20" s="13"/>
      <c r="AK20" s="13"/>
    </row>
    <row r="21" spans="1:37" x14ac:dyDescent="0.3">
      <c r="A21">
        <v>22</v>
      </c>
      <c r="B21">
        <f>EXP('Original BMI model (Haby et al)'!$E$5+(B$2-$A4-1904.5)/10*'Original BMI model (Haby et al)'!$E$6+'Original BMI model (Haby et al)'!$E9)* 1.0167</f>
        <v>22.337795031480891</v>
      </c>
      <c r="C21">
        <f>EXP('Original BMI model (Haby et al)'!$E$5+(C$2-$A4-1904.5)/10*'Original BMI model (Haby et al)'!$E$6+'Original BMI model (Haby et al)'!$E9)* 1.0167</f>
        <v>22.595990709339326</v>
      </c>
      <c r="D21">
        <f>EXP('Original BMI model (Haby et al)'!$E$5+(D$2-$A4-1904.5)/10*'Original BMI model (Haby et al)'!$E$6+'Original BMI model (Haby et al)'!$E9)* 1.0167</f>
        <v>23.121369773295182</v>
      </c>
      <c r="E21">
        <f>EXP('Original BMI model (Haby et al)'!$E$5+(E$2-$A4-1904.5)/10*'Original BMI model (Haby et al)'!$E$6+'Original BMI model (Haby et al)'!$E9)* 1.0167</f>
        <v>23.658964418519126</v>
      </c>
      <c r="F21">
        <f>EXP('Original BMI model (Haby et al)'!$E$5+(F$2-$A4-1904.5)/10*'Original BMI model (Haby et al)'!$E$6+'Original BMI model (Haby et al)'!$E9)* 1.0167</f>
        <v>24.11649601507451</v>
      </c>
      <c r="G21">
        <f>EXP('Original BMI model (Haby et al)'!$E$5+(G$2-$A4-1904.5)/10*'Original BMI model (Haby et al)'!$E$6+'Original BMI model (Haby et al)'!$E9)* 1.0167</f>
        <v>24.867021510498436</v>
      </c>
      <c r="H21">
        <f>EXP('Original BMI model (Haby et al)'!$E$5+(H$2-$A4-1904.5)/10*'Original BMI model (Haby et al)'!$E$6+'Original BMI model (Haby et al)'!$E9)* 1.0167</f>
        <v>25.250998217315566</v>
      </c>
      <c r="I21">
        <f>EXP('Original BMI model (Haby et al)'!$E$5+(I$2-$A4-1904.5)/10*'Original BMI model (Haby et al)'!$E$6+'Original BMI model (Haby et al)'!$E9)* 1.0167</f>
        <v>25.542866711593245</v>
      </c>
      <c r="J21">
        <f>EXP('Original BMI model (Haby et al)'!$E$5+(J$2-$A4-1904.5)/10*'Original BMI model (Haby et al)'!$E$6+'Original BMI model (Haby et al)'!$E9)* 1.0167</f>
        <v>27.576779283522669</v>
      </c>
      <c r="K21">
        <f>EXP('Original BMI model (Haby et al)'!$E$5+(K$2-$A4-1904.5)/10*'Original BMI model (Haby et al)'!$E$6+'Original BMI model (Haby et al)'!$E9)* 1.0167</f>
        <v>29.207808511392038</v>
      </c>
      <c r="M21">
        <v>22</v>
      </c>
      <c r="N21">
        <f>EXP('Updated BMI model'!$E$5+(N$2-$A4-1904.5)/10*'Updated BMI model'!$E$6+'Updated BMI model'!$E9)* 1.019107</f>
        <v>22.560448429686609</v>
      </c>
      <c r="O21">
        <f>EXP('Updated BMI model'!$E$5+(O$2-$A4-1904.5)/10*'Updated BMI model'!$E$6+'Updated BMI model'!$E9)* 1.019107</f>
        <v>22.765781646233133</v>
      </c>
      <c r="P21">
        <f>EXP('Updated BMI model'!$E$5+(P$2-$A4-1904.5)/10*'Updated BMI model'!$E$6+'Updated BMI model'!$E9)* 1.019107</f>
        <v>23.182071590025203</v>
      </c>
      <c r="Q21">
        <f>EXP('Updated BMI model'!$E$5+(Q$2-$A4-1904.5)/10*'Updated BMI model'!$E$6+'Updated BMI model'!$E9)* 1.019107</f>
        <v>23.605973717751713</v>
      </c>
      <c r="R21">
        <f>EXP('Updated BMI model'!$E$5+(R$2-$A4-1904.5)/10*'Updated BMI model'!$E$6+'Updated BMI model'!$E9)* 1.019107</f>
        <v>23.965140699482451</v>
      </c>
      <c r="S21">
        <f>EXP('Updated BMI model'!$E$5+(S$2-$A4-1904.5)/10*'Updated BMI model'!$E$6+'Updated BMI model'!$E9)* 1.019107</f>
        <v>24.551209102401149</v>
      </c>
      <c r="T21">
        <f>EXP('Updated BMI model'!$E$5+(T$2-$A4-1904.5)/10*'Updated BMI model'!$E$6+'Updated BMI model'!$E9)* 1.019107</f>
        <v>24.849596217919</v>
      </c>
      <c r="U21">
        <f>EXP('Updated BMI model'!$E$5+(U$2-$A4-1904.5)/10*'Updated BMI model'!$E$6+'Updated BMI model'!$E9)* 1.019107</f>
        <v>25.075764041542289</v>
      </c>
      <c r="V21">
        <f>EXP('Updated BMI model'!$E$5+(V$2-$A4-1904.5)/10*'Updated BMI model'!$E$6+'Updated BMI model'!$E9)* 1.019107</f>
        <v>26.637068641411393</v>
      </c>
      <c r="W21">
        <f>EXP('Updated BMI model'!$E$5+(W$2-$A4-1904.5)/10*'Updated BMI model'!$E$6+'Updated BMI model'!$E9)* 1.019107</f>
        <v>27.87151790119982</v>
      </c>
      <c r="AJ21" s="13"/>
      <c r="AK21" s="13"/>
    </row>
    <row r="22" spans="1:37" x14ac:dyDescent="0.3">
      <c r="A22">
        <v>27</v>
      </c>
      <c r="B22">
        <f>EXP('Original BMI model (Haby et al)'!$E$5+(B$2-$A5-1904.5)/10*'Original BMI model (Haby et al)'!$E$6+'Original BMI model (Haby et al)'!$E10)* 1.0167</f>
        <v>22.908348061467027</v>
      </c>
      <c r="C22">
        <f>EXP('Original BMI model (Haby et al)'!$E$5+(C$2-$A5-1904.5)/10*'Original BMI model (Haby et al)'!$E$6+'Original BMI model (Haby et al)'!$E10)* 1.0167</f>
        <v>23.173138585688946</v>
      </c>
      <c r="D22">
        <f>EXP('Original BMI model (Haby et al)'!$E$5+(D$2-$A5-1904.5)/10*'Original BMI model (Haby et al)'!$E$6+'Original BMI model (Haby et al)'!$E10)* 1.0167</f>
        <v>23.711936906845818</v>
      </c>
      <c r="E22">
        <f>EXP('Original BMI model (Haby et al)'!$E$5+(E$2-$A5-1904.5)/10*'Original BMI model (Haby et al)'!$E$6+'Original BMI model (Haby et al)'!$E10)* 1.0167</f>
        <v>24.263262820232303</v>
      </c>
      <c r="F22">
        <f>EXP('Original BMI model (Haby et al)'!$E$5+(F$2-$A5-1904.5)/10*'Original BMI model (Haby et al)'!$E$6+'Original BMI model (Haby et al)'!$E10)* 1.0167</f>
        <v>24.732480710728566</v>
      </c>
      <c r="G22">
        <f>EXP('Original BMI model (Haby et al)'!$E$5+(G$2-$A5-1904.5)/10*'Original BMI model (Haby et al)'!$E$6+'Original BMI model (Haby et al)'!$E10)* 1.0167</f>
        <v>25.502176164283654</v>
      </c>
      <c r="H22">
        <f>EXP('Original BMI model (Haby et al)'!$E$5+(H$2-$A5-1904.5)/10*'Original BMI model (Haby et al)'!$E$6+'Original BMI model (Haby et al)'!$E10)* 1.0167</f>
        <v>25.895960422526962</v>
      </c>
      <c r="I22">
        <f>EXP('Original BMI model (Haby et al)'!$E$5+(I$2-$A5-1904.5)/10*'Original BMI model (Haby et al)'!$E$6+'Original BMI model (Haby et al)'!$E10)* 1.0167</f>
        <v>26.195283835856984</v>
      </c>
      <c r="J22">
        <f>EXP('Original BMI model (Haby et al)'!$E$5+(J$2-$A5-1904.5)/10*'Original BMI model (Haby et al)'!$E$6+'Original BMI model (Haby et al)'!$E10)* 1.0167</f>
        <v>28.281146700060372</v>
      </c>
      <c r="K22">
        <f>EXP('Original BMI model (Haby et al)'!$E$5+(K$2-$A5-1904.5)/10*'Original BMI model (Haby et al)'!$E$6+'Original BMI model (Haby et al)'!$E10)* 1.0167</f>
        <v>29.95383575454402</v>
      </c>
      <c r="M22">
        <v>27</v>
      </c>
      <c r="N22">
        <f>EXP('Updated BMI model'!$E$5+(N$2-$A5-1904.5)/10*'Updated BMI model'!$E$6+'Updated BMI model'!$E10)* 1.019107</f>
        <v>23.036455978873441</v>
      </c>
      <c r="O22">
        <f>EXP('Updated BMI model'!$E$5+(O$2-$A5-1904.5)/10*'Updated BMI model'!$E$6+'Updated BMI model'!$E10)* 1.019107</f>
        <v>23.246121563257407</v>
      </c>
      <c r="P22">
        <f>EXP('Updated BMI model'!$E$5+(P$2-$A5-1904.5)/10*'Updated BMI model'!$E$6+'Updated BMI model'!$E10)* 1.019107</f>
        <v>23.671194894335116</v>
      </c>
      <c r="Q22">
        <f>EXP('Updated BMI model'!$E$5+(Q$2-$A5-1904.5)/10*'Updated BMI model'!$E$6+'Updated BMI model'!$E10)* 1.019107</f>
        <v>24.104041020384312</v>
      </c>
      <c r="R22">
        <f>EXP('Updated BMI model'!$E$5+(R$2-$A5-1904.5)/10*'Updated BMI model'!$E$6+'Updated BMI model'!$E10)* 1.019107</f>
        <v>24.470786140256028</v>
      </c>
      <c r="S22">
        <f>EXP('Updated BMI model'!$E$5+(S$2-$A5-1904.5)/10*'Updated BMI model'!$E$6+'Updated BMI model'!$E10)* 1.019107</f>
        <v>25.069220121146216</v>
      </c>
      <c r="T22">
        <f>EXP('Updated BMI model'!$E$5+(T$2-$A5-1904.5)/10*'Updated BMI model'!$E$6+'Updated BMI model'!$E10)* 1.019107</f>
        <v>25.373902967886313</v>
      </c>
      <c r="U22">
        <f>EXP('Updated BMI model'!$E$5+(U$2-$A5-1904.5)/10*'Updated BMI model'!$E$6+'Updated BMI model'!$E10)* 1.019107</f>
        <v>25.604842753013976</v>
      </c>
      <c r="V22">
        <f>EXP('Updated BMI model'!$E$5+(V$2-$A5-1904.5)/10*'Updated BMI model'!$E$6+'Updated BMI model'!$E10)* 1.019107</f>
        <v>27.199089640286356</v>
      </c>
      <c r="W22">
        <f>EXP('Updated BMI model'!$E$5+(W$2-$A5-1904.5)/10*'Updated BMI model'!$E$6+'Updated BMI model'!$E10)* 1.019107</f>
        <v>28.459584799320936</v>
      </c>
      <c r="AJ22" s="13"/>
      <c r="AK22" s="13"/>
    </row>
    <row r="23" spans="1:37" x14ac:dyDescent="0.3">
      <c r="A23">
        <v>32</v>
      </c>
      <c r="B23">
        <f>EXP('Original BMI model (Haby et al)'!$E$5+(B$2-$A6-1904.5)/10*'Original BMI model (Haby et al)'!$E$6+'Original BMI model (Haby et al)'!$E11)* 1.0167</f>
        <v>23.212299482473902</v>
      </c>
      <c r="C23">
        <f>EXP('Original BMI model (Haby et al)'!$E$5+(C$2-$A6-1904.5)/10*'Original BMI model (Haby et al)'!$E$6+'Original BMI model (Haby et al)'!$E11)* 1.0167</f>
        <v>23.480603287351858</v>
      </c>
      <c r="D23">
        <f>EXP('Original BMI model (Haby et al)'!$E$5+(D$2-$A6-1904.5)/10*'Original BMI model (Haby et al)'!$E$6+'Original BMI model (Haby et al)'!$E11)* 1.0167</f>
        <v>24.026550465986915</v>
      </c>
      <c r="E23">
        <f>EXP('Original BMI model (Haby et al)'!$E$5+(E$2-$A6-1904.5)/10*'Original BMI model (Haby et al)'!$E$6+'Original BMI model (Haby et al)'!$E11)* 1.0167</f>
        <v>24.585191454836806</v>
      </c>
      <c r="F23">
        <f>EXP('Original BMI model (Haby et al)'!$E$5+(F$2-$A6-1904.5)/10*'Original BMI model (Haby et al)'!$E$6+'Original BMI model (Haby et al)'!$E11)* 1.0167</f>
        <v>25.060634999151301</v>
      </c>
      <c r="G23">
        <f>EXP('Original BMI model (Haby et al)'!$E$5+(G$2-$A6-1904.5)/10*'Original BMI model (Haby et al)'!$E$6+'Original BMI model (Haby et al)'!$E11)* 1.0167</f>
        <v>25.840542888200336</v>
      </c>
      <c r="H23">
        <f>EXP('Original BMI model (Haby et al)'!$E$5+(H$2-$A6-1904.5)/10*'Original BMI model (Haby et al)'!$E$6+'Original BMI model (Haby et al)'!$E11)* 1.0167</f>
        <v>26.239551935439415</v>
      </c>
      <c r="I23">
        <f>EXP('Original BMI model (Haby et al)'!$E$5+(I$2-$A6-1904.5)/10*'Original BMI model (Haby et al)'!$E$6+'Original BMI model (Haby et al)'!$E11)* 1.0167</f>
        <v>26.542846817012304</v>
      </c>
      <c r="J23">
        <f>EXP('Original BMI model (Haby et al)'!$E$5+(J$2-$A6-1904.5)/10*'Original BMI model (Haby et al)'!$E$6+'Original BMI model (Haby et al)'!$E11)* 1.0167</f>
        <v>28.656385224641998</v>
      </c>
      <c r="K23">
        <f>EXP('Original BMI model (Haby et al)'!$E$5+(K$2-$A6-1904.5)/10*'Original BMI model (Haby et al)'!$E$6+'Original BMI model (Haby et al)'!$E11)* 1.0167</f>
        <v>30.35126777005954</v>
      </c>
      <c r="M23">
        <v>32</v>
      </c>
      <c r="N23">
        <f>EXP('Updated BMI model'!$E$5+(N$2-$A6-1904.5)/10*'Updated BMI model'!$E$6+'Updated BMI model'!$E11)* 1.019107</f>
        <v>23.514251958308279</v>
      </c>
      <c r="O23">
        <f>EXP('Updated BMI model'!$E$5+(O$2-$A6-1904.5)/10*'Updated BMI model'!$E$6+'Updated BMI model'!$E11)* 1.019107</f>
        <v>23.728266187871711</v>
      </c>
      <c r="P23">
        <f>EXP('Updated BMI model'!$E$5+(P$2-$A6-1904.5)/10*'Updated BMI model'!$E$6+'Updated BMI model'!$E11)* 1.019107</f>
        <v>24.162155906710623</v>
      </c>
      <c r="Q23">
        <f>EXP('Updated BMI model'!$E$5+(Q$2-$A6-1904.5)/10*'Updated BMI model'!$E$6+'Updated BMI model'!$E11)* 1.019107</f>
        <v>24.603979634997341</v>
      </c>
      <c r="R23">
        <f>EXP('Updated BMI model'!$E$5+(R$2-$A6-1904.5)/10*'Updated BMI model'!$E$6+'Updated BMI model'!$E11)* 1.019107</f>
        <v>24.978331365187618</v>
      </c>
      <c r="S23">
        <f>EXP('Updated BMI model'!$E$5+(S$2-$A6-1904.5)/10*'Updated BMI model'!$E$6+'Updated BMI model'!$E11)* 1.019107</f>
        <v>25.589177383341202</v>
      </c>
      <c r="T23">
        <f>EXP('Updated BMI model'!$E$5+(T$2-$A6-1904.5)/10*'Updated BMI model'!$E$6+'Updated BMI model'!$E11)* 1.019107</f>
        <v>25.900179615290067</v>
      </c>
      <c r="U23">
        <f>EXP('Updated BMI model'!$E$5+(U$2-$A6-1904.5)/10*'Updated BMI model'!$E$6+'Updated BMI model'!$E11)* 1.019107</f>
        <v>26.135909290882079</v>
      </c>
      <c r="V23">
        <f>EXP('Updated BMI model'!$E$5+(V$2-$A6-1904.5)/10*'Updated BMI model'!$E$6+'Updated BMI model'!$E11)* 1.019107</f>
        <v>27.763222234567991</v>
      </c>
      <c r="W23">
        <f>EXP('Updated BMI model'!$E$5+(W$2-$A6-1904.5)/10*'Updated BMI model'!$E$6+'Updated BMI model'!$E11)* 1.019107</f>
        <v>29.049861151116133</v>
      </c>
      <c r="AJ23" s="13"/>
      <c r="AK23" s="13"/>
    </row>
    <row r="24" spans="1:37" x14ac:dyDescent="0.3">
      <c r="A24">
        <v>37</v>
      </c>
      <c r="B24">
        <f>EXP('Original BMI model (Haby et al)'!$E$5+(B$2-$A7-1904.5)/10*'Original BMI model (Haby et al)'!$E$6+'Original BMI model (Haby et al)'!$E12)* 1.0167</f>
        <v>23.794507775199065</v>
      </c>
      <c r="C24">
        <f>EXP('Original BMI model (Haby et al)'!$E$5+(C$2-$A7-1904.5)/10*'Original BMI model (Haby et al)'!$E$6+'Original BMI model (Haby et al)'!$E12)* 1.0167</f>
        <v>24.069541146024921</v>
      </c>
      <c r="D24">
        <f>EXP('Original BMI model (Haby et al)'!$E$5+(D$2-$A7-1904.5)/10*'Original BMI model (Haby et al)'!$E$6+'Original BMI model (Haby et al)'!$E12)* 1.0167</f>
        <v>24.629181710575111</v>
      </c>
      <c r="E24">
        <f>EXP('Original BMI model (Haby et al)'!$E$5+(E$2-$A7-1904.5)/10*'Original BMI model (Haby et al)'!$E$6+'Original BMI model (Haby et al)'!$E12)* 1.0167</f>
        <v>25.201834470064529</v>
      </c>
      <c r="F24">
        <f>EXP('Original BMI model (Haby et al)'!$E$5+(F$2-$A7-1904.5)/10*'Original BMI model (Haby et al)'!$E$6+'Original BMI model (Haby et al)'!$E12)* 1.0167</f>
        <v>25.689203036044017</v>
      </c>
      <c r="G24">
        <f>EXP('Original BMI model (Haby et al)'!$E$5+(G$2-$A7-1904.5)/10*'Original BMI model (Haby et al)'!$E$6+'Original BMI model (Haby et al)'!$E12)* 1.0167</f>
        <v>26.488672487311764</v>
      </c>
      <c r="H24">
        <f>EXP('Original BMI model (Haby et al)'!$E$5+(H$2-$A7-1904.5)/10*'Original BMI model (Haby et al)'!$E$6+'Original BMI model (Haby et al)'!$E12)* 1.0167</f>
        <v>26.89768943473112</v>
      </c>
      <c r="I24">
        <f>EXP('Original BMI model (Haby et al)'!$E$5+(I$2-$A7-1904.5)/10*'Original BMI model (Haby et al)'!$E$6+'Original BMI model (Haby et al)'!$E12)* 1.0167</f>
        <v>27.208591524513857</v>
      </c>
      <c r="J24">
        <f>EXP('Original BMI model (Haby et al)'!$E$5+(J$2-$A7-1904.5)/10*'Original BMI model (Haby et al)'!$E$6+'Original BMI model (Haby et al)'!$E12)* 1.0167</f>
        <v>29.375141465483633</v>
      </c>
      <c r="K24">
        <f>EXP('Original BMI model (Haby et al)'!$E$5+(K$2-$A7-1904.5)/10*'Original BMI model (Haby et al)'!$E$6+'Original BMI model (Haby et al)'!$E12)* 1.0167</f>
        <v>31.112534864850932</v>
      </c>
      <c r="M24">
        <v>37</v>
      </c>
      <c r="N24">
        <f>EXP('Updated BMI model'!$E$5+(N$2-$A7-1904.5)/10*'Updated BMI model'!$E$6+'Updated BMI model'!$E12)* 1.019107</f>
        <v>24.111232328350948</v>
      </c>
      <c r="O24">
        <f>EXP('Updated BMI model'!$E$5+(O$2-$A7-1904.5)/10*'Updated BMI model'!$E$6+'Updated BMI model'!$E12)* 1.019107</f>
        <v>24.330679956101399</v>
      </c>
      <c r="P24">
        <f>EXP('Updated BMI model'!$E$5+(P$2-$A7-1904.5)/10*'Updated BMI model'!$E$6+'Updated BMI model'!$E12)* 1.019107</f>
        <v>24.775585277110842</v>
      </c>
      <c r="Q24">
        <f>EXP('Updated BMI model'!$E$5+(Q$2-$A7-1904.5)/10*'Updated BMI model'!$E$6+'Updated BMI model'!$E12)* 1.019107</f>
        <v>25.228626036382582</v>
      </c>
      <c r="R24">
        <f>EXP('Updated BMI model'!$E$5+(R$2-$A7-1904.5)/10*'Updated BMI model'!$E$6+'Updated BMI model'!$E12)* 1.019107</f>
        <v>25.61248181691694</v>
      </c>
      <c r="S24">
        <f>EXP('Updated BMI model'!$E$5+(S$2-$A7-1904.5)/10*'Updated BMI model'!$E$6+'Updated BMI model'!$E12)* 1.019107</f>
        <v>26.238836007841787</v>
      </c>
      <c r="T24">
        <f>EXP('Updated BMI model'!$E$5+(T$2-$A7-1904.5)/10*'Updated BMI model'!$E$6+'Updated BMI model'!$E12)* 1.019107</f>
        <v>26.557733971615004</v>
      </c>
      <c r="U24">
        <f>EXP('Updated BMI model'!$E$5+(U$2-$A7-1904.5)/10*'Updated BMI model'!$E$6+'Updated BMI model'!$E12)* 1.019107</f>
        <v>26.799448357637708</v>
      </c>
      <c r="V24">
        <f>EXP('Updated BMI model'!$E$5+(V$2-$A7-1904.5)/10*'Updated BMI model'!$E$6+'Updated BMI model'!$E12)* 1.019107</f>
        <v>28.468075559800536</v>
      </c>
      <c r="W24">
        <f>EXP('Updated BMI model'!$E$5+(W$2-$A7-1904.5)/10*'Updated BMI model'!$E$6+'Updated BMI model'!$E12)* 1.019107</f>
        <v>29.787379694781926</v>
      </c>
      <c r="AJ24" s="13"/>
      <c r="AK24" s="13"/>
    </row>
    <row r="25" spans="1:37" x14ac:dyDescent="0.3">
      <c r="A25">
        <v>42</v>
      </c>
      <c r="B25">
        <f>EXP('Original BMI model (Haby et al)'!$E$5+(B$2-$A8-1904.5)/10*'Original BMI model (Haby et al)'!$E$6+'Original BMI model (Haby et al)'!$E13)* 1.0167</f>
        <v>24.211293268560745</v>
      </c>
      <c r="C25">
        <f>EXP('Original BMI model (Haby et al)'!$E$5+(C$2-$A8-1904.5)/10*'Original BMI model (Haby et al)'!$E$6+'Original BMI model (Haby et al)'!$E13)* 1.0167</f>
        <v>24.491144134256992</v>
      </c>
      <c r="D25">
        <f>EXP('Original BMI model (Haby et al)'!$E$5+(D$2-$A8-1904.5)/10*'Original BMI model (Haby et al)'!$E$6+'Original BMI model (Haby et al)'!$E13)* 1.0167</f>
        <v>25.060587383990036</v>
      </c>
      <c r="E25">
        <f>EXP('Original BMI model (Haby et al)'!$E$5+(E$2-$A8-1904.5)/10*'Original BMI model (Haby et al)'!$E$6+'Original BMI model (Haby et al)'!$E13)* 1.0167</f>
        <v>25.643270750758397</v>
      </c>
      <c r="F25">
        <f>EXP('Original BMI model (Haby et al)'!$E$5+(F$2-$A8-1904.5)/10*'Original BMI model (Haby et al)'!$E$6+'Original BMI model (Haby et al)'!$E13)* 1.0167</f>
        <v>26.139176082874819</v>
      </c>
      <c r="G25">
        <f>EXP('Original BMI model (Haby et al)'!$E$5+(G$2-$A8-1904.5)/10*'Original BMI model (Haby et al)'!$E$6+'Original BMI model (Haby et al)'!$E13)* 1.0167</f>
        <v>26.952649071127762</v>
      </c>
      <c r="H25">
        <f>EXP('Original BMI model (Haby et al)'!$E$5+(H$2-$A8-1904.5)/10*'Original BMI model (Haby et al)'!$E$6+'Original BMI model (Haby et al)'!$E13)* 1.0167</f>
        <v>27.368830374785709</v>
      </c>
      <c r="I25">
        <f>EXP('Original BMI model (Haby et al)'!$E$5+(I$2-$A8-1904.5)/10*'Original BMI model (Haby et al)'!$E$6+'Original BMI model (Haby et al)'!$E13)* 1.0167</f>
        <v>27.685178237269504</v>
      </c>
      <c r="J25">
        <f>EXP('Original BMI model (Haby et al)'!$E$5+(J$2-$A8-1904.5)/10*'Original BMI model (Haby et al)'!$E$6+'Original BMI model (Haby et al)'!$E13)* 1.0167</f>
        <v>29.88967754851291</v>
      </c>
      <c r="K25">
        <f>EXP('Original BMI model (Haby et al)'!$E$5+(K$2-$A8-1904.5)/10*'Original BMI model (Haby et al)'!$E$6+'Original BMI model (Haby et al)'!$E13)* 1.0167</f>
        <v>31.657503196025868</v>
      </c>
      <c r="M25">
        <v>42</v>
      </c>
      <c r="N25">
        <f>EXP('Updated BMI model'!$E$5+(N$2-$A8-1904.5)/10*'Updated BMI model'!$E$6+'Updated BMI model'!$E13)* 1.019107</f>
        <v>24.604533230767046</v>
      </c>
      <c r="O25">
        <f>EXP('Updated BMI model'!$E$5+(O$2-$A8-1904.5)/10*'Updated BMI model'!$E$6+'Updated BMI model'!$E13)* 1.019107</f>
        <v>24.828470621269073</v>
      </c>
      <c r="P25">
        <f>EXP('Updated BMI model'!$E$5+(P$2-$A8-1904.5)/10*'Updated BMI model'!$E$6+'Updated BMI model'!$E13)* 1.019107</f>
        <v>25.282478430005185</v>
      </c>
      <c r="Q25">
        <f>EXP('Updated BMI model'!$E$5+(Q$2-$A8-1904.5)/10*'Updated BMI model'!$E$6+'Updated BMI model'!$E13)* 1.019107</f>
        <v>25.744788123039275</v>
      </c>
      <c r="R25">
        <f>EXP('Updated BMI model'!$E$5+(R$2-$A8-1904.5)/10*'Updated BMI model'!$E$6+'Updated BMI model'!$E13)* 1.019107</f>
        <v>26.136497355456825</v>
      </c>
      <c r="S25">
        <f>EXP('Updated BMI model'!$E$5+(S$2-$A8-1904.5)/10*'Updated BMI model'!$E$6+'Updated BMI model'!$E13)* 1.019107</f>
        <v>26.77566636577404</v>
      </c>
      <c r="T25">
        <f>EXP('Updated BMI model'!$E$5+(T$2-$A8-1904.5)/10*'Updated BMI model'!$E$6+'Updated BMI model'!$E13)* 1.019107</f>
        <v>27.101088784671145</v>
      </c>
      <c r="U25">
        <f>EXP('Updated BMI model'!$E$5+(U$2-$A8-1904.5)/10*'Updated BMI model'!$E$6+'Updated BMI model'!$E13)* 1.019107</f>
        <v>27.347748497549329</v>
      </c>
      <c r="V25">
        <f>EXP('Updated BMI model'!$E$5+(V$2-$A8-1904.5)/10*'Updated BMI model'!$E$6+'Updated BMI model'!$E13)* 1.019107</f>
        <v>29.050514780345335</v>
      </c>
      <c r="W25">
        <f>EXP('Updated BMI model'!$E$5+(W$2-$A8-1904.5)/10*'Updated BMI model'!$E$6+'Updated BMI model'!$E13)* 1.019107</f>
        <v>30.396811062035962</v>
      </c>
      <c r="AJ25" s="13"/>
      <c r="AK25" s="13"/>
    </row>
    <row r="26" spans="1:37" x14ac:dyDescent="0.3">
      <c r="A26">
        <v>47</v>
      </c>
      <c r="B26">
        <f>EXP('Original BMI model (Haby et al)'!$E$5+(B$2-$A9-1904.5)/10*'Original BMI model (Haby et al)'!$E$6+'Original BMI model (Haby et al)'!$E14)* 1.0167</f>
        <v>24.78245611950156</v>
      </c>
      <c r="C26">
        <f>EXP('Original BMI model (Haby et al)'!$E$5+(C$2-$A9-1904.5)/10*'Original BMI model (Haby et al)'!$E$6+'Original BMI model (Haby et al)'!$E14)* 1.0167</f>
        <v>25.068908880293478</v>
      </c>
      <c r="D26">
        <f>EXP('Original BMI model (Haby et al)'!$E$5+(D$2-$A9-1904.5)/10*'Original BMI model (Haby et al)'!$E$6+'Original BMI model (Haby et al)'!$E14)* 1.0167</f>
        <v>25.651785730056005</v>
      </c>
      <c r="E26">
        <f>EXP('Original BMI model (Haby et al)'!$E$5+(E$2-$A9-1904.5)/10*'Original BMI model (Haby et al)'!$E$6+'Original BMI model (Haby et al)'!$E14)* 1.0167</f>
        <v>26.248215041300266</v>
      </c>
      <c r="F26">
        <f>EXP('Original BMI model (Haby et al)'!$E$5+(F$2-$A9-1904.5)/10*'Original BMI model (Haby et al)'!$E$6+'Original BMI model (Haby et al)'!$E14)* 1.0167</f>
        <v>26.755819157952757</v>
      </c>
      <c r="G26">
        <f>EXP('Original BMI model (Haby et al)'!$E$5+(G$2-$A9-1904.5)/10*'Original BMI model (Haby et al)'!$E$6+'Original BMI model (Haby et al)'!$E14)* 1.0167</f>
        <v>27.588482593654341</v>
      </c>
      <c r="H26">
        <f>EXP('Original BMI model (Haby et al)'!$E$5+(H$2-$A9-1904.5)/10*'Original BMI model (Haby et al)'!$E$6+'Original BMI model (Haby et al)'!$E14)* 1.0167</f>
        <v>28.01448193128795</v>
      </c>
      <c r="I26">
        <f>EXP('Original BMI model (Haby et al)'!$E$5+(I$2-$A9-1904.5)/10*'Original BMI model (Haby et al)'!$E$6+'Original BMI model (Haby et al)'!$E14)* 1.0167</f>
        <v>28.338292680822885</v>
      </c>
      <c r="J26">
        <f>EXP('Original BMI model (Haby et al)'!$E$5+(J$2-$A9-1904.5)/10*'Original BMI model (Haby et al)'!$E$6+'Original BMI model (Haby et al)'!$E14)* 1.0167</f>
        <v>30.594797810076102</v>
      </c>
      <c r="K26">
        <f>EXP('Original BMI model (Haby et al)'!$E$5+(K$2-$A9-1904.5)/10*'Original BMI model (Haby et al)'!$E$6+'Original BMI model (Haby et al)'!$E14)* 1.0167</f>
        <v>32.40432781123922</v>
      </c>
      <c r="M26">
        <v>47</v>
      </c>
      <c r="N26">
        <f>EXP('Updated BMI model'!$E$5+(N$2-$A9-1904.5)/10*'Updated BMI model'!$E$6+'Updated BMI model'!$E14)* 1.019107</f>
        <v>25.091734864279434</v>
      </c>
      <c r="O26">
        <f>EXP('Updated BMI model'!$E$5+(O$2-$A9-1904.5)/10*'Updated BMI model'!$E$6+'Updated BMI model'!$E14)* 1.019107</f>
        <v>25.32010650522766</v>
      </c>
      <c r="P26">
        <f>EXP('Updated BMI model'!$E$5+(P$2-$A9-1904.5)/10*'Updated BMI model'!$E$6+'Updated BMI model'!$E14)* 1.019107</f>
        <v>25.783104256750704</v>
      </c>
      <c r="Q26">
        <f>EXP('Updated BMI model'!$E$5+(Q$2-$A9-1904.5)/10*'Updated BMI model'!$E$6+'Updated BMI model'!$E14)* 1.019107</f>
        <v>26.254568280636029</v>
      </c>
      <c r="R26">
        <f>EXP('Updated BMI model'!$E$5+(R$2-$A9-1904.5)/10*'Updated BMI model'!$E$6+'Updated BMI model'!$E14)* 1.019107</f>
        <v>26.654033863320656</v>
      </c>
      <c r="S26">
        <f>EXP('Updated BMI model'!$E$5+(S$2-$A9-1904.5)/10*'Updated BMI model'!$E$6+'Updated BMI model'!$E14)* 1.019107</f>
        <v>27.305859248095228</v>
      </c>
      <c r="T26">
        <f>EXP('Updated BMI model'!$E$5+(T$2-$A9-1904.5)/10*'Updated BMI model'!$E$6+'Updated BMI model'!$E14)* 1.019107</f>
        <v>27.637725452476129</v>
      </c>
      <c r="U26">
        <f>EXP('Updated BMI model'!$E$5+(U$2-$A9-1904.5)/10*'Updated BMI model'!$E$6+'Updated BMI model'!$E14)* 1.019107</f>
        <v>27.889269347220679</v>
      </c>
      <c r="V26">
        <f>EXP('Updated BMI model'!$E$5+(V$2-$A9-1904.5)/10*'Updated BMI model'!$E$6+'Updated BMI model'!$E14)* 1.019107</f>
        <v>29.625752608375404</v>
      </c>
      <c r="W26">
        <f>EXP('Updated BMI model'!$E$5+(W$2-$A9-1904.5)/10*'Updated BMI model'!$E$6+'Updated BMI model'!$E14)* 1.019107</f>
        <v>30.998707300590603</v>
      </c>
      <c r="AJ26" s="13"/>
      <c r="AK26" s="13"/>
    </row>
    <row r="27" spans="1:37" x14ac:dyDescent="0.3">
      <c r="A27">
        <v>52</v>
      </c>
      <c r="B27">
        <f>EXP('Original BMI model (Haby et al)'!$E$5+(B$2-$A10-1904.5)/10*'Original BMI model (Haby et al)'!$E$6+'Original BMI model (Haby et al)'!$E15)* 1.0167</f>
        <v>25.59136495907897</v>
      </c>
      <c r="C27">
        <f>EXP('Original BMI model (Haby et al)'!$E$5+(C$2-$A10-1904.5)/10*'Original BMI model (Haby et al)'!$E$6+'Original BMI model (Haby et al)'!$E15)* 1.0167</f>
        <v>25.887167647465162</v>
      </c>
      <c r="D27">
        <f>EXP('Original BMI model (Haby et al)'!$E$5+(D$2-$A10-1904.5)/10*'Original BMI model (Haby et al)'!$E$6+'Original BMI model (Haby et al)'!$E15)* 1.0167</f>
        <v>26.489069820379061</v>
      </c>
      <c r="E27">
        <f>EXP('Original BMI model (Haby et al)'!$E$5+(E$2-$A10-1904.5)/10*'Original BMI model (Haby et al)'!$E$6+'Original BMI model (Haby et al)'!$E15)* 1.0167</f>
        <v>27.104966812297189</v>
      </c>
      <c r="F27">
        <f>EXP('Original BMI model (Haby et al)'!$E$5+(F$2-$A10-1904.5)/10*'Original BMI model (Haby et al)'!$E$6+'Original BMI model (Haby et al)'!$E15)* 1.0167</f>
        <v>27.629139321323144</v>
      </c>
      <c r="G27">
        <f>EXP('Original BMI model (Haby et al)'!$E$5+(G$2-$A10-1904.5)/10*'Original BMI model (Haby et al)'!$E$6+'Original BMI model (Haby et al)'!$E15)* 1.0167</f>
        <v>28.488981209809392</v>
      </c>
      <c r="H27">
        <f>EXP('Original BMI model (Haby et al)'!$E$5+(H$2-$A10-1904.5)/10*'Original BMI model (Haby et al)'!$E$6+'Original BMI model (Haby et al)'!$E15)* 1.0167</f>
        <v>28.928885328639993</v>
      </c>
      <c r="I27">
        <f>EXP('Original BMI model (Haby et al)'!$E$5+(I$2-$A10-1904.5)/10*'Original BMI model (Haby et al)'!$E$6+'Original BMI model (Haby et al)'!$E15)* 1.0167</f>
        <v>29.263265384799997</v>
      </c>
      <c r="J27">
        <f>EXP('Original BMI model (Haby et al)'!$E$5+(J$2-$A10-1904.5)/10*'Original BMI model (Haby et al)'!$E$6+'Original BMI model (Haby et al)'!$E15)* 1.0167</f>
        <v>31.593423703906669</v>
      </c>
      <c r="K27">
        <f>EXP('Original BMI model (Haby et al)'!$E$5+(K$2-$A10-1904.5)/10*'Original BMI model (Haby et al)'!$E$6+'Original BMI model (Haby et al)'!$E15)* 1.0167</f>
        <v>33.4620174559088</v>
      </c>
      <c r="M27">
        <v>52</v>
      </c>
      <c r="N27">
        <f>EXP('Updated BMI model'!$E$5+(N$2-$A10-1904.5)/10*'Updated BMI model'!$E$6+'Updated BMI model'!$E15)* 1.019107</f>
        <v>25.605782467986671</v>
      </c>
      <c r="O27">
        <f>EXP('Updated BMI model'!$E$5+(O$2-$A10-1904.5)/10*'Updated BMI model'!$E$6+'Updated BMI model'!$E15)* 1.019107</f>
        <v>25.838832697140102</v>
      </c>
      <c r="P27">
        <f>EXP('Updated BMI model'!$E$5+(P$2-$A10-1904.5)/10*'Updated BMI model'!$E$6+'Updated BMI model'!$E15)* 1.019107</f>
        <v>26.311315758705657</v>
      </c>
      <c r="Q27">
        <f>EXP('Updated BMI model'!$E$5+(Q$2-$A10-1904.5)/10*'Updated BMI model'!$E$6+'Updated BMI model'!$E15)* 1.019107</f>
        <v>26.792438538871611</v>
      </c>
      <c r="R27">
        <f>EXP('Updated BMI model'!$E$5+(R$2-$A10-1904.5)/10*'Updated BMI model'!$E$6+'Updated BMI model'!$E15)* 1.019107</f>
        <v>27.200087865193478</v>
      </c>
      <c r="S27">
        <f>EXP('Updated BMI model'!$E$5+(S$2-$A10-1904.5)/10*'Updated BMI model'!$E$6+'Updated BMI model'!$E15)* 1.019107</f>
        <v>27.86526702079702</v>
      </c>
      <c r="T27">
        <f>EXP('Updated BMI model'!$E$5+(T$2-$A10-1904.5)/10*'Updated BMI model'!$E$6+'Updated BMI model'!$E15)* 1.019107</f>
        <v>28.203932078586668</v>
      </c>
      <c r="U27">
        <f>EXP('Updated BMI model'!$E$5+(U$2-$A10-1904.5)/10*'Updated BMI model'!$E$6+'Updated BMI model'!$E15)* 1.019107</f>
        <v>28.460629285249269</v>
      </c>
      <c r="V27">
        <f>EXP('Updated BMI model'!$E$5+(V$2-$A10-1904.5)/10*'Updated BMI model'!$E$6+'Updated BMI model'!$E15)* 1.019107</f>
        <v>30.232687410561553</v>
      </c>
      <c r="W27">
        <f>EXP('Updated BMI model'!$E$5+(W$2-$A10-1904.5)/10*'Updated BMI model'!$E$6+'Updated BMI model'!$E15)* 1.019107</f>
        <v>31.63376945520373</v>
      </c>
      <c r="AJ27" s="13"/>
      <c r="AK27" s="13"/>
    </row>
    <row r="28" spans="1:37" x14ac:dyDescent="0.3">
      <c r="A28">
        <v>57</v>
      </c>
      <c r="B28">
        <f>EXP('Original BMI model (Haby et al)'!$E$5+(B$2-$A11-1904.5)/10*'Original BMI model (Haby et al)'!$E$6+'Original BMI model (Haby et al)'!$E16)* 1.0167</f>
        <v>25.713958796868813</v>
      </c>
      <c r="C28">
        <f>EXP('Original BMI model (Haby et al)'!$E$5+(C$2-$A11-1904.5)/10*'Original BMI model (Haby et al)'!$E$6+'Original BMI model (Haby et al)'!$E16)* 1.0167</f>
        <v>26.011178509585509</v>
      </c>
      <c r="D28">
        <f>EXP('Original BMI model (Haby et al)'!$E$5+(D$2-$A11-1904.5)/10*'Original BMI model (Haby et al)'!$E$6+'Original BMI model (Haby et al)'!$E16)* 1.0167</f>
        <v>26.615964057320141</v>
      </c>
      <c r="E28">
        <f>EXP('Original BMI model (Haby et al)'!$E$5+(E$2-$A11-1904.5)/10*'Original BMI model (Haby et al)'!$E$6+'Original BMI model (Haby et al)'!$E16)* 1.0167</f>
        <v>27.234811465366661</v>
      </c>
      <c r="F28">
        <f>EXP('Original BMI model (Haby et al)'!$E$5+(F$2-$A11-1904.5)/10*'Original BMI model (Haby et al)'!$E$6+'Original BMI model (Haby et al)'!$E16)* 1.0167</f>
        <v>27.761494990106232</v>
      </c>
      <c r="G28">
        <f>EXP('Original BMI model (Haby et al)'!$E$5+(G$2-$A11-1904.5)/10*'Original BMI model (Haby et al)'!$E$6+'Original BMI model (Haby et al)'!$E16)* 1.0167</f>
        <v>28.62545589753385</v>
      </c>
      <c r="H28">
        <f>EXP('Original BMI model (Haby et al)'!$E$5+(H$2-$A11-1904.5)/10*'Original BMI model (Haby et al)'!$E$6+'Original BMI model (Haby et al)'!$E16)* 1.0167</f>
        <v>29.067467349610393</v>
      </c>
      <c r="I28">
        <f>EXP('Original BMI model (Haby et al)'!$E$5+(I$2-$A11-1904.5)/10*'Original BMI model (Haby et al)'!$E$6+'Original BMI model (Haby et al)'!$E16)* 1.0167</f>
        <v>29.403449232575269</v>
      </c>
      <c r="J28">
        <f>EXP('Original BMI model (Haby et al)'!$E$5+(J$2-$A11-1904.5)/10*'Original BMI model (Haby et al)'!$E$6+'Original BMI model (Haby et al)'!$E16)* 1.0167</f>
        <v>31.744770029785538</v>
      </c>
      <c r="K28">
        <f>EXP('Original BMI model (Haby et al)'!$E$5+(K$2-$A11-1904.5)/10*'Original BMI model (Haby et al)'!$E$6+'Original BMI model (Haby et al)'!$E16)* 1.0167</f>
        <v>33.622315163618794</v>
      </c>
      <c r="M28">
        <v>57</v>
      </c>
      <c r="N28">
        <f>EXP('Updated BMI model'!$E$5+(N$2-$A11-1904.5)/10*'Updated BMI model'!$E$6+'Updated BMI model'!$E16)* 1.019107</f>
        <v>25.82300351102128</v>
      </c>
      <c r="O28">
        <f>EXP('Updated BMI model'!$E$5+(O$2-$A11-1904.5)/10*'Updated BMI model'!$E$6+'Updated BMI model'!$E16)* 1.019107</f>
        <v>26.058030770711444</v>
      </c>
      <c r="P28">
        <f>EXP('Updated BMI model'!$E$5+(P$2-$A11-1904.5)/10*'Updated BMI model'!$E$6+'Updated BMI model'!$E16)* 1.019107</f>
        <v>26.534522038766195</v>
      </c>
      <c r="Q28">
        <f>EXP('Updated BMI model'!$E$5+(Q$2-$A11-1904.5)/10*'Updated BMI model'!$E$6+'Updated BMI model'!$E16)* 1.019107</f>
        <v>27.019726318580375</v>
      </c>
      <c r="R28">
        <f>EXP('Updated BMI model'!$E$5+(R$2-$A11-1904.5)/10*'Updated BMI model'!$E$6+'Updated BMI model'!$E16)* 1.019107</f>
        <v>27.430833848609407</v>
      </c>
      <c r="S28">
        <f>EXP('Updated BMI model'!$E$5+(S$2-$A11-1904.5)/10*'Updated BMI model'!$E$6+'Updated BMI model'!$E16)* 1.019107</f>
        <v>28.101655905778877</v>
      </c>
      <c r="T28">
        <f>EXP('Updated BMI model'!$E$5+(T$2-$A11-1904.5)/10*'Updated BMI model'!$E$6+'Updated BMI model'!$E16)* 1.019107</f>
        <v>28.443193954354271</v>
      </c>
      <c r="U28">
        <f>EXP('Updated BMI model'!$E$5+(U$2-$A11-1904.5)/10*'Updated BMI model'!$E$6+'Updated BMI model'!$E16)* 1.019107</f>
        <v>28.702068795504125</v>
      </c>
      <c r="V28">
        <f>EXP('Updated BMI model'!$E$5+(V$2-$A11-1904.5)/10*'Updated BMI model'!$E$6+'Updated BMI model'!$E16)* 1.019107</f>
        <v>30.489159787505002</v>
      </c>
      <c r="W28">
        <f>EXP('Updated BMI model'!$E$5+(W$2-$A11-1904.5)/10*'Updated BMI model'!$E$6+'Updated BMI model'!$E16)* 1.019107</f>
        <v>31.902127604569664</v>
      </c>
      <c r="AJ28" s="13"/>
      <c r="AK28" s="13"/>
    </row>
    <row r="29" spans="1:37" x14ac:dyDescent="0.3">
      <c r="A29">
        <v>62</v>
      </c>
      <c r="B29">
        <f>EXP('Original BMI model (Haby et al)'!$E$5+(B$2-$A12-1904.5)/10*'Original BMI model (Haby et al)'!$E$6+'Original BMI model (Haby et al)'!$E17)* 1.0167</f>
        <v>25.742233971949375</v>
      </c>
      <c r="C29">
        <f>EXP('Original BMI model (Haby et al)'!$E$5+(C$2-$A12-1904.5)/10*'Original BMI model (Haby et al)'!$E$6+'Original BMI model (Haby et al)'!$E17)* 1.0167</f>
        <v>26.039780508687254</v>
      </c>
      <c r="D29">
        <f>EXP('Original BMI model (Haby et al)'!$E$5+(D$2-$A12-1904.5)/10*'Original BMI model (Haby et al)'!$E$6+'Original BMI model (Haby et al)'!$E17)* 1.0167</f>
        <v>26.645231081102988</v>
      </c>
      <c r="E29">
        <f>EXP('Original BMI model (Haby et al)'!$E$5+(E$2-$A12-1904.5)/10*'Original BMI model (Haby et al)'!$E$6+'Original BMI model (Haby et al)'!$E17)* 1.0167</f>
        <v>27.264758976310127</v>
      </c>
      <c r="F29">
        <f>EXP('Original BMI model (Haby et al)'!$E$5+(F$2-$A12-1904.5)/10*'Original BMI model (Haby et al)'!$E$6+'Original BMI model (Haby et al)'!$E17)* 1.0167</f>
        <v>27.792021644424405</v>
      </c>
      <c r="G29">
        <f>EXP('Original BMI model (Haby et al)'!$E$5+(G$2-$A12-1904.5)/10*'Original BMI model (Haby et al)'!$E$6+'Original BMI model (Haby et al)'!$E17)* 1.0167</f>
        <v>28.656932566826885</v>
      </c>
      <c r="H29">
        <f>EXP('Original BMI model (Haby et al)'!$E$5+(H$2-$A12-1904.5)/10*'Original BMI model (Haby et al)'!$E$6+'Original BMI model (Haby et al)'!$E17)* 1.0167</f>
        <v>29.09943005651801</v>
      </c>
      <c r="I29">
        <f>EXP('Original BMI model (Haby et al)'!$E$5+(I$2-$A12-1904.5)/10*'Original BMI model (Haby et al)'!$E$6+'Original BMI model (Haby et al)'!$E17)* 1.0167</f>
        <v>29.435781386546239</v>
      </c>
      <c r="J29">
        <f>EXP('Original BMI model (Haby et al)'!$E$5+(J$2-$A12-1904.5)/10*'Original BMI model (Haby et al)'!$E$6+'Original BMI model (Haby et al)'!$E17)* 1.0167</f>
        <v>31.779676709755567</v>
      </c>
      <c r="K29">
        <f>EXP('Original BMI model (Haby et al)'!$E$5+(K$2-$A12-1904.5)/10*'Original BMI model (Haby et al)'!$E$6+'Original BMI model (Haby et al)'!$E17)* 1.0167</f>
        <v>33.659286399956834</v>
      </c>
      <c r="M29">
        <v>62</v>
      </c>
      <c r="N29">
        <f>EXP('Updated BMI model'!$E$5+(N$2-$A12-1904.5)/10*'Updated BMI model'!$E$6+'Updated BMI model'!$E17)* 1.019107</f>
        <v>25.849901839471904</v>
      </c>
      <c r="O29">
        <f>EXP('Updated BMI model'!$E$5+(O$2-$A12-1904.5)/10*'Updated BMI model'!$E$6+'Updated BMI model'!$E17)* 1.019107</f>
        <v>26.085173913458085</v>
      </c>
      <c r="P29">
        <f>EXP('Updated BMI model'!$E$5+(P$2-$A12-1904.5)/10*'Updated BMI model'!$E$6+'Updated BMI model'!$E17)* 1.019107</f>
        <v>26.562161514893532</v>
      </c>
      <c r="Q29">
        <f>EXP('Updated BMI model'!$E$5+(Q$2-$A12-1904.5)/10*'Updated BMI model'!$E$6+'Updated BMI model'!$E17)* 1.019107</f>
        <v>27.047871203928548</v>
      </c>
      <c r="R29">
        <f>EXP('Updated BMI model'!$E$5+(R$2-$A12-1904.5)/10*'Updated BMI model'!$E$6+'Updated BMI model'!$E17)* 1.019107</f>
        <v>27.459406960881939</v>
      </c>
      <c r="S29">
        <f>EXP('Updated BMI model'!$E$5+(S$2-$A12-1904.5)/10*'Updated BMI model'!$E$6+'Updated BMI model'!$E17)* 1.019107</f>
        <v>28.13092777456972</v>
      </c>
      <c r="T29">
        <f>EXP('Updated BMI model'!$E$5+(T$2-$A12-1904.5)/10*'Updated BMI model'!$E$6+'Updated BMI model'!$E17)* 1.019107</f>
        <v>28.472821583566439</v>
      </c>
      <c r="U29">
        <f>EXP('Updated BMI model'!$E$5+(U$2-$A12-1904.5)/10*'Updated BMI model'!$E$6+'Updated BMI model'!$E17)* 1.019107</f>
        <v>28.731966079657937</v>
      </c>
      <c r="V29">
        <f>EXP('Updated BMI model'!$E$5+(V$2-$A12-1904.5)/10*'Updated BMI model'!$E$6+'Updated BMI model'!$E17)* 1.019107</f>
        <v>30.520918580931095</v>
      </c>
      <c r="W29">
        <f>EXP('Updated BMI model'!$E$5+(W$2-$A12-1904.5)/10*'Updated BMI model'!$E$6+'Updated BMI model'!$E17)* 1.019107</f>
        <v>31.935358204806199</v>
      </c>
      <c r="AJ29" s="13"/>
      <c r="AK29" s="13"/>
    </row>
    <row r="30" spans="1:37" x14ac:dyDescent="0.3">
      <c r="A30">
        <v>67</v>
      </c>
      <c r="B30">
        <f>EXP('Original BMI model (Haby et al)'!$E$5+(B$2-$A13-1904.5)/10*'Original BMI model (Haby et al)'!$E$6+'Original BMI model (Haby et al)'!$E18)* 1.0167</f>
        <v>25.881020175190123</v>
      </c>
      <c r="C30">
        <f>EXP('Original BMI model (Haby et al)'!$E$5+(C$2-$A13-1904.5)/10*'Original BMI model (Haby et al)'!$E$6+'Original BMI model (Haby et al)'!$E18)* 1.0167</f>
        <v>26.180170898812733</v>
      </c>
      <c r="D30">
        <f>EXP('Original BMI model (Haby et al)'!$E$5+(D$2-$A13-1904.5)/10*'Original BMI model (Haby et al)'!$E$6+'Original BMI model (Haby et al)'!$E18)* 1.0167</f>
        <v>26.788885686225765</v>
      </c>
      <c r="E30">
        <f>EXP('Original BMI model (Haby et al)'!$E$5+(E$2-$A13-1904.5)/10*'Original BMI model (Haby et al)'!$E$6+'Original BMI model (Haby et al)'!$E18)* 1.0167</f>
        <v>27.41175369264748</v>
      </c>
      <c r="F30">
        <f>EXP('Original BMI model (Haby et al)'!$E$5+(F$2-$A13-1904.5)/10*'Original BMI model (Haby et al)'!$E$6+'Original BMI model (Haby et al)'!$E18)* 1.0167</f>
        <v>27.941859034940602</v>
      </c>
      <c r="G30">
        <f>EXP('Original BMI model (Haby et al)'!$E$5+(G$2-$A13-1904.5)/10*'Original BMI model (Haby et al)'!$E$6+'Original BMI model (Haby et al)'!$E18)* 1.0167</f>
        <v>28.8114330220636</v>
      </c>
      <c r="H30">
        <f>EXP('Original BMI model (Haby et al)'!$E$5+(H$2-$A13-1904.5)/10*'Original BMI model (Haby et al)'!$E$6+'Original BMI model (Haby et al)'!$E18)* 1.0167</f>
        <v>29.256316184521307</v>
      </c>
      <c r="I30">
        <f>EXP('Original BMI model (Haby et al)'!$E$5+(I$2-$A13-1904.5)/10*'Original BMI model (Haby et al)'!$E$6+'Original BMI model (Haby et al)'!$E18)* 1.0167</f>
        <v>29.594480912877764</v>
      </c>
      <c r="J30">
        <f>EXP('Original BMI model (Haby et al)'!$E$5+(J$2-$A13-1904.5)/10*'Original BMI model (Haby et al)'!$E$6+'Original BMI model (Haby et al)'!$E18)* 1.0167</f>
        <v>31.951013069900991</v>
      </c>
      <c r="K30">
        <f>EXP('Original BMI model (Haby et al)'!$E$5+(K$2-$A13-1904.5)/10*'Original BMI model (Haby et al)'!$E$6+'Original BMI model (Haby et al)'!$E18)* 1.0167</f>
        <v>33.840756452957422</v>
      </c>
      <c r="M30">
        <v>67</v>
      </c>
      <c r="N30">
        <f>EXP('Updated BMI model'!$E$5+(N$2-$A13-1904.5)/10*'Updated BMI model'!$E$6+'Updated BMI model'!$E18)* 1.019107</f>
        <v>26.032522029044443</v>
      </c>
      <c r="O30">
        <f>EXP('Updated BMI model'!$E$5+(O$2-$A13-1904.5)/10*'Updated BMI model'!$E$6+'Updated BMI model'!$E18)* 1.019107</f>
        <v>26.269456214980583</v>
      </c>
      <c r="P30">
        <f>EXP('Updated BMI model'!$E$5+(P$2-$A13-1904.5)/10*'Updated BMI model'!$E$6+'Updated BMI model'!$E18)* 1.019107</f>
        <v>26.74981356097981</v>
      </c>
      <c r="Q30">
        <f>EXP('Updated BMI model'!$E$5+(Q$2-$A13-1904.5)/10*'Updated BMI model'!$E$6+'Updated BMI model'!$E18)* 1.019107</f>
        <v>27.238954612966978</v>
      </c>
      <c r="R30">
        <f>EXP('Updated BMI model'!$E$5+(R$2-$A13-1904.5)/10*'Updated BMI model'!$E$6+'Updated BMI model'!$E18)* 1.019107</f>
        <v>27.653397720919902</v>
      </c>
      <c r="S30">
        <f>EXP('Updated BMI model'!$E$5+(S$2-$A13-1904.5)/10*'Updated BMI model'!$E$6+'Updated BMI model'!$E18)* 1.019107</f>
        <v>28.329662585825329</v>
      </c>
      <c r="T30">
        <f>EXP('Updated BMI model'!$E$5+(T$2-$A13-1904.5)/10*'Updated BMI model'!$E$6+'Updated BMI model'!$E18)* 1.019107</f>
        <v>28.673971750694591</v>
      </c>
      <c r="U30">
        <f>EXP('Updated BMI model'!$E$5+(U$2-$A13-1904.5)/10*'Updated BMI model'!$E$6+'Updated BMI model'!$E18)* 1.019107</f>
        <v>28.934947008747848</v>
      </c>
      <c r="V30">
        <f>EXP('Updated BMI model'!$E$5+(V$2-$A13-1904.5)/10*'Updated BMI model'!$E$6+'Updated BMI model'!$E18)* 1.019107</f>
        <v>30.736537811200932</v>
      </c>
      <c r="W30">
        <f>EXP('Updated BMI model'!$E$5+(W$2-$A13-1904.5)/10*'Updated BMI model'!$E$6+'Updated BMI model'!$E18)* 1.019107</f>
        <v>32.160969938484953</v>
      </c>
      <c r="AJ30" s="13"/>
      <c r="AK30" s="13"/>
    </row>
    <row r="31" spans="1:37" x14ac:dyDescent="0.3">
      <c r="A31">
        <v>72</v>
      </c>
      <c r="B31">
        <f>EXP('Original BMI model (Haby et al)'!$E$5+(B$2-$A14-1904.5)/10*'Original BMI model (Haby et al)'!$E$6+'Original BMI model (Haby et al)'!$E19)* 1.0167</f>
        <v>25.791471836180914</v>
      </c>
      <c r="C31">
        <f>EXP('Original BMI model (Haby et al)'!$E$5+(C$2-$A14-1904.5)/10*'Original BMI model (Haby et al)'!$E$6+'Original BMI model (Haby et al)'!$E19)* 1.0167</f>
        <v>26.089587498193406</v>
      </c>
      <c r="D31">
        <f>EXP('Original BMI model (Haby et al)'!$E$5+(D$2-$A14-1904.5)/10*'Original BMI model (Haby et al)'!$E$6+'Original BMI model (Haby et al)'!$E19)* 1.0167</f>
        <v>26.696196132225545</v>
      </c>
      <c r="E31">
        <f>EXP('Original BMI model (Haby et al)'!$E$5+(E$2-$A14-1904.5)/10*'Original BMI model (Haby et al)'!$E$6+'Original BMI model (Haby et al)'!$E19)* 1.0167</f>
        <v>27.316909015123553</v>
      </c>
      <c r="F31">
        <f>EXP('Original BMI model (Haby et al)'!$E$5+(F$2-$A14-1904.5)/10*'Original BMI model (Haby et al)'!$E$6+'Original BMI model (Haby et al)'!$E19)* 1.0167</f>
        <v>27.84518019274384</v>
      </c>
      <c r="G31">
        <f>EXP('Original BMI model (Haby et al)'!$E$5+(G$2-$A14-1904.5)/10*'Original BMI model (Haby et al)'!$E$6+'Original BMI model (Haby et al)'!$E19)* 1.0167</f>
        <v>28.711745453562184</v>
      </c>
      <c r="H31">
        <f>EXP('Original BMI model (Haby et al)'!$E$5+(H$2-$A14-1904.5)/10*'Original BMI model (Haby et al)'!$E$6+'Original BMI model (Haby et al)'!$E19)* 1.0167</f>
        <v>29.155089320119576</v>
      </c>
      <c r="I31">
        <f>EXP('Original BMI model (Haby et al)'!$E$5+(I$2-$A14-1904.5)/10*'Original BMI model (Haby et al)'!$E$6+'Original BMI model (Haby et al)'!$E19)* 1.0167</f>
        <v>29.492083998395682</v>
      </c>
      <c r="J31">
        <f>EXP('Original BMI model (Haby et al)'!$E$5+(J$2-$A14-1904.5)/10*'Original BMI model (Haby et al)'!$E$6+'Original BMI model (Haby et al)'!$E19)* 1.0167</f>
        <v>31.840462553317646</v>
      </c>
      <c r="K31">
        <f>EXP('Original BMI model (Haby et al)'!$E$5+(K$2-$A14-1904.5)/10*'Original BMI model (Haby et al)'!$E$6+'Original BMI model (Haby et al)'!$E19)* 1.0167</f>
        <v>33.723667423596709</v>
      </c>
      <c r="M31">
        <v>72</v>
      </c>
      <c r="N31">
        <f>EXP('Updated BMI model'!$E$5+(N$2-$A14-1904.5)/10*'Updated BMI model'!$E$6+'Updated BMI model'!$E19)* 1.019107</f>
        <v>25.932709932499222</v>
      </c>
      <c r="O31">
        <f>EXP('Updated BMI model'!$E$5+(O$2-$A14-1904.5)/10*'Updated BMI model'!$E$6+'Updated BMI model'!$E19)* 1.019107</f>
        <v>26.168735681756992</v>
      </c>
      <c r="P31">
        <f>EXP('Updated BMI model'!$E$5+(P$2-$A14-1904.5)/10*'Updated BMI model'!$E$6+'Updated BMI model'!$E19)* 1.019107</f>
        <v>26.647251274823425</v>
      </c>
      <c r="Q31">
        <f>EXP('Updated BMI model'!$E$5+(Q$2-$A14-1904.5)/10*'Updated BMI model'!$E$6+'Updated BMI model'!$E19)* 1.019107</f>
        <v>27.134516895999443</v>
      </c>
      <c r="R31">
        <f>EXP('Updated BMI model'!$E$5+(R$2-$A14-1904.5)/10*'Updated BMI model'!$E$6+'Updated BMI model'!$E19)* 1.019107</f>
        <v>27.547370974834966</v>
      </c>
      <c r="S31">
        <f>EXP('Updated BMI model'!$E$5+(S$2-$A14-1904.5)/10*'Updated BMI model'!$E$6+'Updated BMI model'!$E19)* 1.019107</f>
        <v>28.221042951740117</v>
      </c>
      <c r="T31">
        <f>EXP('Updated BMI model'!$E$5+(T$2-$A14-1904.5)/10*'Updated BMI model'!$E$6+'Updated BMI model'!$E19)* 1.019107</f>
        <v>28.564031990208758</v>
      </c>
      <c r="U31">
        <f>EXP('Updated BMI model'!$E$5+(U$2-$A14-1904.5)/10*'Updated BMI model'!$E$6+'Updated BMI model'!$E19)* 1.019107</f>
        <v>28.82400663496669</v>
      </c>
      <c r="V31">
        <f>EXP('Updated BMI model'!$E$5+(V$2-$A14-1904.5)/10*'Updated BMI model'!$E$6+'Updated BMI model'!$E19)* 1.019107</f>
        <v>30.618689902494484</v>
      </c>
      <c r="W31">
        <f>EXP('Updated BMI model'!$E$5+(W$2-$A14-1904.5)/10*'Updated BMI model'!$E$6+'Updated BMI model'!$E19)* 1.019107</f>
        <v>32.037660570575589</v>
      </c>
      <c r="AJ31" s="13"/>
      <c r="AK31" s="13"/>
    </row>
    <row r="32" spans="1:37" x14ac:dyDescent="0.3">
      <c r="A32">
        <v>77</v>
      </c>
      <c r="B32">
        <f>EXP('Original BMI model (Haby et al)'!$E$5+(B$2-$A15-1904.5)/10*'Original BMI model (Haby et al)'!$E$6+'Original BMI model (Haby et al)'!$E20)* 1.0167</f>
        <v>24.927895766543966</v>
      </c>
      <c r="C32">
        <f>EXP('Original BMI model (Haby et al)'!$E$5+(C$2-$A15-1904.5)/10*'Original BMI model (Haby et al)'!$E$6+'Original BMI model (Haby et al)'!$E20)* 1.0167</f>
        <v>25.216029619323809</v>
      </c>
      <c r="D32">
        <f>EXP('Original BMI model (Haby et al)'!$E$5+(D$2-$A15-1904.5)/10*'Original BMI model (Haby et al)'!$E$6+'Original BMI model (Haby et al)'!$E20)* 1.0167</f>
        <v>25.802327171331914</v>
      </c>
      <c r="E32">
        <f>EXP('Original BMI model (Haby et al)'!$E$5+(E$2-$A15-1904.5)/10*'Original BMI model (Haby et al)'!$E$6+'Original BMI model (Haby et al)'!$E20)* 1.0167</f>
        <v>26.402256719521812</v>
      </c>
      <c r="F32">
        <f>EXP('Original BMI model (Haby et al)'!$E$5+(F$2-$A15-1904.5)/10*'Original BMI model (Haby et al)'!$E$6+'Original BMI model (Haby et al)'!$E20)* 1.0167</f>
        <v>26.912839788833686</v>
      </c>
      <c r="G32">
        <f>EXP('Original BMI model (Haby et al)'!$E$5+(G$2-$A15-1904.5)/10*'Original BMI model (Haby et al)'!$E$6+'Original BMI model (Haby et al)'!$E20)* 1.0167</f>
        <v>27.750389837694566</v>
      </c>
      <c r="H32">
        <f>EXP('Original BMI model (Haby et al)'!$E$5+(H$2-$A15-1904.5)/10*'Original BMI model (Haby et al)'!$E$6+'Original BMI model (Haby et al)'!$E20)* 1.0167</f>
        <v>28.178889217818192</v>
      </c>
      <c r="I32">
        <f>EXP('Original BMI model (Haby et al)'!$E$5+(I$2-$A15-1904.5)/10*'Original BMI model (Haby et al)'!$E$6+'Original BMI model (Haby et al)'!$E20)* 1.0167</f>
        <v>28.50460030043126</v>
      </c>
      <c r="J32">
        <f>EXP('Original BMI model (Haby et al)'!$E$5+(J$2-$A15-1904.5)/10*'Original BMI model (Haby et al)'!$E$6+'Original BMI model (Haby et al)'!$E20)* 1.0167</f>
        <v>30.774348076336004</v>
      </c>
      <c r="K32">
        <f>EXP('Original BMI model (Haby et al)'!$E$5+(K$2-$A15-1904.5)/10*'Original BMI model (Haby et al)'!$E$6+'Original BMI model (Haby et al)'!$E20)* 1.0167</f>
        <v>32.594497582015251</v>
      </c>
      <c r="M32">
        <v>77</v>
      </c>
      <c r="N32">
        <f>EXP('Updated BMI model'!$E$5+(N$2-$A15-1904.5)/10*'Updated BMI model'!$E$6+'Updated BMI model'!$E20)* 1.019107</f>
        <v>25.215475259472679</v>
      </c>
      <c r="O32">
        <f>EXP('Updated BMI model'!$E$5+(O$2-$A15-1904.5)/10*'Updated BMI model'!$E$6+'Updated BMI model'!$E20)* 1.019107</f>
        <v>25.444973119761833</v>
      </c>
      <c r="P32">
        <f>EXP('Updated BMI model'!$E$5+(P$2-$A15-1904.5)/10*'Updated BMI model'!$E$6+'Updated BMI model'!$E20)* 1.019107</f>
        <v>25.910254154009522</v>
      </c>
      <c r="Q32">
        <f>EXP('Updated BMI model'!$E$5+(Q$2-$A15-1904.5)/10*'Updated BMI model'!$E$6+'Updated BMI model'!$E20)* 1.019107</f>
        <v>26.384043212211946</v>
      </c>
      <c r="R32">
        <f>EXP('Updated BMI model'!$E$5+(R$2-$A15-1904.5)/10*'Updated BMI model'!$E$6+'Updated BMI model'!$E20)* 1.019107</f>
        <v>26.785478767452673</v>
      </c>
      <c r="S32">
        <f>EXP('Updated BMI model'!$E$5+(S$2-$A15-1904.5)/10*'Updated BMI model'!$E$6+'Updated BMI model'!$E20)* 1.019107</f>
        <v>27.440518642223473</v>
      </c>
      <c r="T32">
        <f>EXP('Updated BMI model'!$E$5+(T$2-$A15-1904.5)/10*'Updated BMI model'!$E$6+'Updated BMI model'!$E20)* 1.019107</f>
        <v>27.774021451466627</v>
      </c>
      <c r="U32">
        <f>EXP('Updated BMI model'!$E$5+(U$2-$A15-1904.5)/10*'Updated BMI model'!$E$6+'Updated BMI model'!$E20)* 1.019107</f>
        <v>28.026805839987802</v>
      </c>
      <c r="V32">
        <f>EXP('Updated BMI model'!$E$5+(V$2-$A15-1904.5)/10*'Updated BMI model'!$E$6+'Updated BMI model'!$E20)* 1.019107</f>
        <v>29.77185260327358</v>
      </c>
      <c r="W32">
        <f>EXP('Updated BMI model'!$E$5+(W$2-$A15-1904.5)/10*'Updated BMI model'!$E$6+'Updated BMI model'!$E20)* 1.019107</f>
        <v>31.15157804916986</v>
      </c>
      <c r="AJ32" s="13"/>
      <c r="AK32" s="13"/>
    </row>
    <row r="33" spans="1:37" x14ac:dyDescent="0.3">
      <c r="A33">
        <v>82</v>
      </c>
      <c r="B33">
        <f>EXP('Original BMI model (Haby et al)'!$E$5+(B$2-$A16-1904.5)/10*'Original BMI model (Haby et al)'!$E$6+'Original BMI model (Haby et al)'!$E21)* 1.0167</f>
        <v>24.154458699583174</v>
      </c>
      <c r="C33">
        <f>EXP('Original BMI model (Haby et al)'!$E$5+(C$2-$A16-1904.5)/10*'Original BMI model (Haby et al)'!$E$6+'Original BMI model (Haby et al)'!$E21)* 1.0167</f>
        <v>24.433652632039486</v>
      </c>
      <c r="D33">
        <f>EXP('Original BMI model (Haby et al)'!$E$5+(D$2-$A16-1904.5)/10*'Original BMI model (Haby et al)'!$E$6+'Original BMI model (Haby et al)'!$E21)* 1.0167</f>
        <v>25.00175914765855</v>
      </c>
      <c r="E33">
        <f>EXP('Original BMI model (Haby et al)'!$E$5+(E$2-$A16-1904.5)/10*'Original BMI model (Haby et al)'!$E$6+'Original BMI model (Haby et al)'!$E21)* 1.0167</f>
        <v>25.583074699926733</v>
      </c>
      <c r="F33">
        <f>EXP('Original BMI model (Haby et al)'!$E$5+(F$2-$A16-1904.5)/10*'Original BMI model (Haby et al)'!$E$6+'Original BMI model (Haby et al)'!$E21)* 1.0167</f>
        <v>26.077815923811034</v>
      </c>
      <c r="G33">
        <f>EXP('Original BMI model (Haby et al)'!$E$5+(G$2-$A16-1904.5)/10*'Original BMI model (Haby et al)'!$E$6+'Original BMI model (Haby et al)'!$E21)* 1.0167</f>
        <v>26.889379332672672</v>
      </c>
      <c r="H33">
        <f>EXP('Original BMI model (Haby et al)'!$E$5+(H$2-$A16-1904.5)/10*'Original BMI model (Haby et al)'!$E$6+'Original BMI model (Haby et al)'!$E21)* 1.0167</f>
        <v>27.304583675507107</v>
      </c>
      <c r="I33">
        <f>EXP('Original BMI model (Haby et al)'!$E$5+(I$2-$A16-1904.5)/10*'Original BMI model (Haby et al)'!$E$6+'Original BMI model (Haby et al)'!$E21)* 1.0167</f>
        <v>27.620188930224693</v>
      </c>
      <c r="J33">
        <f>EXP('Original BMI model (Haby et al)'!$E$5+(J$2-$A16-1904.5)/10*'Original BMI model (Haby et al)'!$E$6+'Original BMI model (Haby et al)'!$E21)* 1.0167</f>
        <v>29.819513310629993</v>
      </c>
      <c r="K33">
        <f>EXP('Original BMI model (Haby et al)'!$E$5+(K$2-$A16-1904.5)/10*'Original BMI model (Haby et al)'!$E$6+'Original BMI model (Haby et al)'!$E21)* 1.0167</f>
        <v>31.583189092723149</v>
      </c>
      <c r="M33">
        <v>82</v>
      </c>
      <c r="N33">
        <f>EXP('Updated BMI model'!$E$5+(N$2-$A16-1904.5)/10*'Updated BMI model'!$E$6+'Updated BMI model'!$E21)* 1.019107</f>
        <v>24.194593609420693</v>
      </c>
      <c r="O33">
        <f>EXP('Updated BMI model'!$E$5+(O$2-$A16-1904.5)/10*'Updated BMI model'!$E$6+'Updated BMI model'!$E21)* 1.019107</f>
        <v>24.414799947266406</v>
      </c>
      <c r="P33">
        <f>EXP('Updated BMI model'!$E$5+(P$2-$A16-1904.5)/10*'Updated BMI model'!$E$6+'Updated BMI model'!$E21)* 1.019107</f>
        <v>24.861243467444151</v>
      </c>
      <c r="Q33">
        <f>EXP('Updated BMI model'!$E$5+(Q$2-$A16-1904.5)/10*'Updated BMI model'!$E$6+'Updated BMI model'!$E21)* 1.019107</f>
        <v>25.315850553046928</v>
      </c>
      <c r="R33">
        <f>EXP('Updated BMI model'!$E$5+(R$2-$A16-1904.5)/10*'Updated BMI model'!$E$6+'Updated BMI model'!$E21)* 1.019107</f>
        <v>25.701033462330894</v>
      </c>
      <c r="S33">
        <f>EXP('Updated BMI model'!$E$5+(S$2-$A16-1904.5)/10*'Updated BMI model'!$E$6+'Updated BMI model'!$E21)* 1.019107</f>
        <v>26.329553187022245</v>
      </c>
      <c r="T33">
        <f>EXP('Updated BMI model'!$E$5+(T$2-$A16-1904.5)/10*'Updated BMI model'!$E$6+'Updated BMI model'!$E21)* 1.019107</f>
        <v>26.649553696796776</v>
      </c>
      <c r="U33">
        <f>EXP('Updated BMI model'!$E$5+(U$2-$A16-1904.5)/10*'Updated BMI model'!$E$6+'Updated BMI model'!$E21)* 1.019107</f>
        <v>26.892103777179582</v>
      </c>
      <c r="V33">
        <f>EXP('Updated BMI model'!$E$5+(V$2-$A16-1904.5)/10*'Updated BMI model'!$E$6+'Updated BMI model'!$E21)* 1.019107</f>
        <v>28.566500029190468</v>
      </c>
      <c r="W33">
        <f>EXP('Updated BMI model'!$E$5+(W$2-$A16-1904.5)/10*'Updated BMI model'!$E$6+'Updated BMI model'!$E21)* 1.019107</f>
        <v>29.890365477393622</v>
      </c>
      <c r="AJ33" s="13"/>
      <c r="AK33" s="13"/>
    </row>
    <row r="34" spans="1:37" x14ac:dyDescent="0.3">
      <c r="B34">
        <f>SUMPRODUCT(INDEX(B20:B33,MATCH($A21,$A20:$A33,0),1):INDEX(B20:B33,MATCH($A33,$A20:$A33,0),1),INDEX(Population!$B$26:$EB$43,MATCH($A21,Population!$A$3:$A$20,0),MATCH(B19,Population!$B$26:$EB$26,0)):INDEX(Population!$B$26:$EB$43,MATCH($A33,Population!$A$3:$A$20,0),MATCH(B19,Population!$B$26:$EB$26,0)))/SUM(INDEX(Population!$B$26:$EB$43,MATCH($A21,Population!$A$3:$A$20,0),MATCH(B19,Population!$B$26:$EB$26,0)):INDEX(Population!$B$26:$EB$43,MATCH($A33,Population!$A$3:$A$20,0),MATCH(B19,Population!$B$26:$EB$26,0)))</f>
        <v>24.199621899683393</v>
      </c>
      <c r="C34">
        <f>SUMPRODUCT(INDEX(C20:C33,MATCH($A21,$A20:$A33,0),1):INDEX(C20:C33,MATCH($A33,$A20:$A33,0),1),INDEX(Population!$B$26:$EB$43,MATCH($A21,Population!$A$3:$A$20,0),MATCH(C19,Population!$B$26:$EB$26,0)):INDEX(Population!$B$26:$EB$43,MATCH($A33,Population!$A$3:$A$20,0),MATCH(C19,Population!$B$26:$EB$26,0)))/SUM(INDEX(Population!$B$26:$EB$43,MATCH($A21,Population!$A$3:$A$20,0),MATCH(C19,Population!$B$26:$EB$26,0)):INDEX(Population!$B$26:$EB$43,MATCH($A33,Population!$A$3:$A$20,0),MATCH(C19,Population!$B$26:$EB$26,0)))</f>
        <v>24.467597690796694</v>
      </c>
      <c r="D34">
        <f>SUMPRODUCT(INDEX(D20:D33,MATCH($A21,$A20:$A33,0),1):INDEX(D20:D33,MATCH($A33,$A20:$A33,0),1),INDEX(Population!$B$26:$EB$43,MATCH($A21,Population!$A$3:$A$20,0),MATCH(D19,Population!$B$26:$EB$26,0)):INDEX(Population!$B$26:$EB$43,MATCH($A33,Population!$A$3:$A$20,0),MATCH(D19,Population!$B$26:$EB$26,0)))/SUM(INDEX(Population!$B$26:$EB$43,MATCH($A21,Population!$A$3:$A$20,0),MATCH(D19,Population!$B$26:$EB$26,0)):INDEX(Population!$B$26:$EB$43,MATCH($A33,Population!$A$3:$A$20,0),MATCH(D19,Population!$B$26:$EB$26,0)))</f>
        <v>25.050108639868945</v>
      </c>
      <c r="E34">
        <f>SUMPRODUCT(INDEX(E20:E33,MATCH($A21,$A20:$A33,0),1):INDEX(E20:E33,MATCH($A33,$A20:$A33,0),1),INDEX(Population!$B$26:$EB$43,MATCH($A21,Population!$A$3:$A$20,0),MATCH(E19,Population!$B$26:$EB$26,0)):INDEX(Population!$B$26:$EB$43,MATCH($A33,Population!$A$3:$A$20,0),MATCH(E19,Population!$B$26:$EB$26,0)))/SUM(INDEX(Population!$B$26:$EB$43,MATCH($A21,Population!$A$3:$A$20,0),MATCH(E19,Population!$B$26:$EB$26,0)):INDEX(Population!$B$26:$EB$43,MATCH($A33,Population!$A$3:$A$20,0),MATCH(E19,Population!$B$26:$EB$26,0)))</f>
        <v>25.669021714464144</v>
      </c>
      <c r="F34">
        <f>SUMPRODUCT(INDEX(F20:F33,MATCH($A21,$A20:$A33,0),1):INDEX(F20:F33,MATCH($A33,$A20:$A33,0),1),INDEX(Population!$B$26:$EB$43,MATCH($A21,Population!$A$3:$A$20,0),MATCH(F19,Population!$B$26:$EB$26,0)):INDEX(Population!$B$26:$EB$43,MATCH($A33,Population!$A$3:$A$20,0),MATCH(F19,Population!$B$26:$EB$26,0)))/SUM(INDEX(Population!$B$26:$EB$43,MATCH($A21,Population!$A$3:$A$20,0),MATCH(F19,Population!$B$26:$EB$26,0)):INDEX(Population!$B$26:$EB$43,MATCH($A33,Population!$A$3:$A$20,0),MATCH(F19,Population!$B$26:$EB$26,0)))</f>
        <v>26.243994715773994</v>
      </c>
      <c r="G34">
        <f>SUMPRODUCT(INDEX(G20:G33,MATCH($A21,$A20:$A33,0),1):INDEX(G20:G33,MATCH($A33,$A20:$A33,0),1),INDEX(Population!$B$26:$EB$43,MATCH($A21,Population!$A$3:$A$20,0),MATCH(G19,Population!$B$26:$EB$26,0)):INDEX(Population!$B$26:$EB$43,MATCH($A33,Population!$A$3:$A$20,0),MATCH(G19,Population!$B$26:$EB$26,0)))/SUM(INDEX(Population!$B$26:$EB$43,MATCH($A21,Population!$A$3:$A$20,0),MATCH(G19,Population!$B$26:$EB$26,0)):INDEX(Population!$B$26:$EB$43,MATCH($A33,Population!$A$3:$A$20,0),MATCH(G19,Population!$B$26:$EB$26,0)))</f>
        <v>27.123328769515471</v>
      </c>
      <c r="H34">
        <f>SUMPRODUCT(INDEX(H20:H33,MATCH($A21,$A20:$A33,0),1):INDEX(H20:H33,MATCH($A33,$A20:$A33,0),1),INDEX(Population!$B$26:$EB$43,MATCH($A21,Population!$A$3:$A$20,0),MATCH(H19,Population!$B$26:$EB$26,0)):INDEX(Population!$B$26:$EB$43,MATCH($A33,Population!$A$3:$A$20,0),MATCH(H19,Population!$B$26:$EB$26,0)))/SUM(INDEX(Population!$B$26:$EB$43,MATCH($A21,Population!$A$3:$A$20,0),MATCH(H19,Population!$B$26:$EB$26,0)):INDEX(Population!$B$26:$EB$43,MATCH($A33,Population!$A$3:$A$20,0),MATCH(H19,Population!$B$26:$EB$26,0)))</f>
        <v>27.557197583743694</v>
      </c>
      <c r="I34">
        <f>SUMPRODUCT(INDEX(I20:I33,MATCH($A21,$A20:$A33,0),1):INDEX(I20:I33,MATCH($A33,$A20:$A33,0),1),INDEX(Population!$B$26:$EB$43,MATCH($A21,Population!$A$3:$A$20,0),MATCH(I19,Population!$B$26:$EB$26,0)):INDEX(Population!$B$26:$EB$43,MATCH($A33,Population!$A$3:$A$20,0),MATCH(I19,Population!$B$26:$EB$26,0)))/SUM(INDEX(Population!$B$26:$EB$43,MATCH($A21,Population!$A$3:$A$20,0),MATCH(I19,Population!$B$26:$EB$26,0)):INDEX(Population!$B$26:$EB$43,MATCH($A33,Population!$A$3:$A$20,0),MATCH(I19,Population!$B$26:$EB$26,0)))</f>
        <v>27.888604079857675</v>
      </c>
      <c r="J34">
        <f>SUMPRODUCT(INDEX(J20:J33,MATCH($A21,$A20:$A33,0),1):INDEX(J20:J33,MATCH($A33,$A20:$A33,0),1),INDEX(Population!$B$26:$EB$43,MATCH($A21,Population!$A$3:$A$20,0),MATCH(J19,Population!$B$26:$EB$26,0)):INDEX(Population!$B$26:$EB$43,MATCH($A33,Population!$A$3:$A$20,0),MATCH(J19,Population!$B$26:$EB$26,0)))/SUM(INDEX(Population!$B$26:$EB$43,MATCH($A21,Population!$A$3:$A$20,0),MATCH(J19,Population!$B$26:$EB$26,0)):INDEX(Population!$B$26:$EB$43,MATCH($A33,Population!$A$3:$A$20,0),MATCH(J19,Population!$B$26:$EB$26,0)))</f>
        <v>30.178033445121958</v>
      </c>
      <c r="K34">
        <f>SUMPRODUCT(INDEX(K20:K33,MATCH($A21,$A20:$A33,0),1):INDEX(K20:K33,MATCH($A33,$A20:$A33,0),1),INDEX(Population!$B$26:$EB$43,MATCH($A21,Population!$A$3:$A$20,0),MATCH(K19,Population!$B$26:$EB$26,0)):INDEX(Population!$B$26:$EB$43,MATCH($A33,Population!$A$3:$A$20,0),MATCH(K19,Population!$B$26:$EB$26,0)))/SUM(INDEX(Population!$B$26:$EB$43,MATCH($A21,Population!$A$3:$A$20,0),MATCH(K19,Population!$B$26:$EB$26,0)):INDEX(Population!$B$26:$EB$43,MATCH($A33,Population!$A$3:$A$20,0),MATCH(K19,Population!$B$26:$EB$26,0)))</f>
        <v>32.012948345602418</v>
      </c>
      <c r="N34">
        <f>SUMPRODUCT(INDEX(N20:N33,MATCH($A21,$A20:$A33,0),1):INDEX(N20:N33,MATCH($A33,$A20:$A33,0),1),INDEX(Population!$B$26:$EB$43,MATCH($A21,Population!$A$3:$A$20,0),MATCH(N19,Population!$B$26:$EB$26,0)):INDEX(Population!$B$26:$EB$43,MATCH($A33,Population!$A$3:$A$20,0),MATCH(N19,Population!$B$26:$EB$26,0)))/SUM(INDEX(Population!$B$26:$EB$43,MATCH($A21,Population!$A$3:$A$20,0),MATCH(N19,Population!$B$26:$EB$26,0)):INDEX(Population!$B$26:$EB$43,MATCH($A33,Population!$A$3:$A$20,0),MATCH(N19,Population!$B$26:$EB$26,0)))</f>
        <v>24.405325094583691</v>
      </c>
      <c r="O34">
        <f>SUMPRODUCT(INDEX(O20:O33,MATCH($A21,$A20:$A33,0),1):INDEX(O20:O33,MATCH($A33,$A20:$A33,0),1),INDEX(Population!$B$26:$EB$43,MATCH($A21,Population!$A$3:$A$20,0),MATCH(O19,Population!$B$26:$EB$26,0)):INDEX(Population!$B$26:$EB$43,MATCH($A33,Population!$A$3:$A$20,0),MATCH(O19,Population!$B$26:$EB$26,0)))/SUM(INDEX(Population!$B$26:$EB$43,MATCH($A21,Population!$A$3:$A$20,0),MATCH(O19,Population!$B$26:$EB$26,0)):INDEX(Population!$B$26:$EB$43,MATCH($A33,Population!$A$3:$A$20,0),MATCH(O19,Population!$B$26:$EB$26,0)))</f>
        <v>24.618569945004946</v>
      </c>
      <c r="P34">
        <f>SUMPRODUCT(INDEX(P20:P33,MATCH($A21,$A20:$A33,0),1):INDEX(P20:P33,MATCH($A33,$A20:$A33,0),1),INDEX(Population!$B$26:$EB$43,MATCH($A21,Population!$A$3:$A$20,0),MATCH(P19,Population!$B$26:$EB$26,0)):INDEX(Population!$B$26:$EB$43,MATCH($A33,Population!$A$3:$A$20,0),MATCH(P19,Population!$B$26:$EB$26,0)))/SUM(INDEX(Population!$B$26:$EB$43,MATCH($A21,Population!$A$3:$A$20,0),MATCH(P19,Population!$B$26:$EB$26,0)):INDEX(Population!$B$26:$EB$43,MATCH($A33,Population!$A$3:$A$20,0),MATCH(P19,Population!$B$26:$EB$26,0)))</f>
        <v>25.087904882355797</v>
      </c>
      <c r="Q34">
        <f>SUMPRODUCT(INDEX(Q20:Q33,MATCH($A21,$A20:$A33,0),1):INDEX(Q20:Q33,MATCH($A33,$A20:$A33,0),1),INDEX(Population!$B$26:$EB$43,MATCH($A21,Population!$A$3:$A$20,0),MATCH(Q19,Population!$B$26:$EB$26,0)):INDEX(Population!$B$26:$EB$43,MATCH($A33,Population!$A$3:$A$20,0),MATCH(Q19,Population!$B$26:$EB$26,0)))/SUM(INDEX(Population!$B$26:$EB$43,MATCH($A21,Population!$A$3:$A$20,0),MATCH(Q19,Population!$B$26:$EB$26,0)):INDEX(Population!$B$26:$EB$43,MATCH($A33,Population!$A$3:$A$20,0),MATCH(Q19,Population!$B$26:$EB$26,0)))</f>
        <v>25.583788687753255</v>
      </c>
      <c r="R34">
        <f>SUMPRODUCT(INDEX(R20:R33,MATCH($A21,$A20:$A33,0),1):INDEX(R20:R33,MATCH($A33,$A20:$A33,0),1),INDEX(Population!$B$26:$EB$43,MATCH($A21,Population!$A$3:$A$20,0),MATCH(R19,Population!$B$26:$EB$26,0)):INDEX(Population!$B$26:$EB$43,MATCH($A33,Population!$A$3:$A$20,0),MATCH(R19,Population!$B$26:$EB$26,0)))/SUM(INDEX(Population!$B$26:$EB$43,MATCH($A21,Population!$A$3:$A$20,0),MATCH(R19,Population!$B$26:$EB$26,0)):INDEX(Population!$B$26:$EB$43,MATCH($A33,Population!$A$3:$A$20,0),MATCH(R19,Population!$B$26:$EB$26,0)))</f>
        <v>26.045421354812476</v>
      </c>
      <c r="S34">
        <f>SUMPRODUCT(INDEX(S20:S33,MATCH($A21,$A20:$A33,0),1):INDEX(S20:S33,MATCH($A33,$A20:$A33,0),1),INDEX(Population!$B$26:$EB$43,MATCH($A21,Population!$A$3:$A$20,0),MATCH(S19,Population!$B$26:$EB$26,0)):INDEX(Population!$B$26:$EB$43,MATCH($A33,Population!$A$3:$A$20,0),MATCH(S19,Population!$B$26:$EB$26,0)))/SUM(INDEX(Population!$B$26:$EB$43,MATCH($A21,Population!$A$3:$A$20,0),MATCH(S19,Population!$B$26:$EB$26,0)):INDEX(Population!$B$26:$EB$43,MATCH($A33,Population!$A$3:$A$20,0),MATCH(S19,Population!$B$26:$EB$26,0)))</f>
        <v>26.736449556767806</v>
      </c>
      <c r="T34">
        <f>SUMPRODUCT(INDEX(T20:T33,MATCH($A21,$A20:$A33,0),1):INDEX(T20:T33,MATCH($A33,$A20:$A33,0),1),INDEX(Population!$B$26:$EB$43,MATCH($A21,Population!$A$3:$A$20,0),MATCH(T19,Population!$B$26:$EB$26,0)):INDEX(Population!$B$26:$EB$43,MATCH($A33,Population!$A$3:$A$20,0),MATCH(T19,Population!$B$26:$EB$26,0)))/SUM(INDEX(Population!$B$26:$EB$43,MATCH($A21,Population!$A$3:$A$20,0),MATCH(T19,Population!$B$26:$EB$26,0)):INDEX(Population!$B$26:$EB$43,MATCH($A33,Population!$A$3:$A$20,0),MATCH(T19,Population!$B$26:$EB$26,0)))</f>
        <v>27.072608624537448</v>
      </c>
      <c r="U34">
        <f>SUMPRODUCT(INDEX(U20:U33,MATCH($A21,$A20:$A33,0),1):INDEX(U20:U33,MATCH($A33,$A20:$A33,0),1),INDEX(Population!$B$26:$EB$43,MATCH($A21,Population!$A$3:$A$20,0),MATCH(U19,Population!$B$26:$EB$26,0)):INDEX(Population!$B$26:$EB$43,MATCH($A33,Population!$A$3:$A$20,0),MATCH(U19,Population!$B$26:$EB$26,0)))/SUM(INDEX(Population!$B$26:$EB$43,MATCH($A21,Population!$A$3:$A$20,0),MATCH(U19,Population!$B$26:$EB$26,0)):INDEX(Population!$B$26:$EB$43,MATCH($A33,Population!$A$3:$A$20,0),MATCH(U19,Population!$B$26:$EB$26,0)))</f>
        <v>27.330477952817319</v>
      </c>
      <c r="V34">
        <f>SUMPRODUCT(INDEX(V20:V33,MATCH($A21,$A20:$A33,0),1):INDEX(V20:V33,MATCH($A33,$A20:$A33,0),1),INDEX(Population!$B$26:$EB$43,MATCH($A21,Population!$A$3:$A$20,0),MATCH(V19,Population!$B$26:$EB$26,0)):INDEX(Population!$B$26:$EB$43,MATCH($A33,Population!$A$3:$A$20,0),MATCH(V19,Population!$B$26:$EB$26,0)))/SUM(INDEX(Population!$B$26:$EB$43,MATCH($A21,Population!$A$3:$A$20,0),MATCH(V19,Population!$B$26:$EB$26,0)):INDEX(Population!$B$26:$EB$43,MATCH($A33,Population!$A$3:$A$20,0),MATCH(V19,Population!$B$26:$EB$26,0)))</f>
        <v>29.093677994459689</v>
      </c>
      <c r="W34">
        <f>SUMPRODUCT(INDEX(W20:W33,MATCH($A21,$A20:$A33,0),1):INDEX(W20:W33,MATCH($A33,$A20:$A33,0),1),INDEX(Population!$B$26:$EB$43,MATCH($A21,Population!$A$3:$A$20,0),MATCH(W19,Population!$B$26:$EB$26,0)):INDEX(Population!$B$26:$EB$43,MATCH($A33,Population!$A$3:$A$20,0),MATCH(W19,Population!$B$26:$EB$26,0)))/SUM(INDEX(Population!$B$26:$EB$43,MATCH($A21,Population!$A$3:$A$20,0),MATCH(W19,Population!$B$26:$EB$26,0)):INDEX(Population!$B$26:$EB$43,MATCH($A33,Population!$A$3:$A$20,0),MATCH(W19,Population!$B$26:$EB$26,0)))</f>
        <v>30.479852425263541</v>
      </c>
    </row>
    <row r="35" spans="1:37" x14ac:dyDescent="0.3">
      <c r="A35" t="s">
        <v>0</v>
      </c>
      <c r="M35" t="s">
        <v>0</v>
      </c>
      <c r="Y35" t="s">
        <v>0</v>
      </c>
    </row>
    <row r="36" spans="1:37" x14ac:dyDescent="0.3">
      <c r="A36" t="s">
        <v>8</v>
      </c>
      <c r="B36">
        <v>1980</v>
      </c>
      <c r="C36">
        <v>1983</v>
      </c>
      <c r="D36">
        <v>1989</v>
      </c>
      <c r="E36">
        <v>1995</v>
      </c>
      <c r="F36">
        <v>2000</v>
      </c>
      <c r="G36">
        <v>2008</v>
      </c>
      <c r="H36">
        <v>2012</v>
      </c>
      <c r="I36">
        <v>2015</v>
      </c>
      <c r="J36">
        <v>2035</v>
      </c>
      <c r="K36">
        <v>2050</v>
      </c>
      <c r="M36" t="s">
        <v>88</v>
      </c>
      <c r="N36">
        <v>1980</v>
      </c>
      <c r="O36">
        <v>1983</v>
      </c>
      <c r="P36">
        <v>1989</v>
      </c>
      <c r="Q36">
        <v>1995</v>
      </c>
      <c r="R36">
        <v>2000</v>
      </c>
      <c r="S36">
        <v>2008</v>
      </c>
      <c r="T36">
        <v>2012</v>
      </c>
      <c r="U36">
        <v>2015</v>
      </c>
      <c r="V36">
        <v>2035</v>
      </c>
      <c r="W36">
        <v>2050</v>
      </c>
      <c r="Y36" t="s">
        <v>85</v>
      </c>
      <c r="Z36">
        <v>1980</v>
      </c>
      <c r="AA36">
        <v>1983</v>
      </c>
      <c r="AB36">
        <v>1989</v>
      </c>
      <c r="AC36">
        <v>1995</v>
      </c>
      <c r="AD36">
        <v>2000</v>
      </c>
      <c r="AE36">
        <v>2008</v>
      </c>
      <c r="AF36">
        <v>2012</v>
      </c>
      <c r="AG36">
        <v>2015</v>
      </c>
    </row>
    <row r="37" spans="1:37" x14ac:dyDescent="0.3">
      <c r="A37">
        <v>17</v>
      </c>
      <c r="B37" t="str">
        <f>IFERROR(VLOOKUP(B$36&amp;$A37&amp;"1",'Raw fitted values'!$A$1:$K$187,10,FALSE),"")</f>
        <v/>
      </c>
      <c r="C37" t="str">
        <f>IFERROR(VLOOKUP(C$36&amp;$A37&amp;"1",'Raw fitted values'!$A$1:$K$187,10,FALSE),"")</f>
        <v/>
      </c>
      <c r="D37" t="str">
        <f>IFERROR(VLOOKUP(D$36&amp;$A37&amp;"1",'Raw fitted values'!$A$1:$K$187,10,FALSE),"")</f>
        <v/>
      </c>
      <c r="E37">
        <f>IFERROR(VLOOKUP(E$36&amp;$A37&amp;"1",'Raw fitted values'!$A$1:$K$187,10,FALSE),"")</f>
        <v>22.930782735558889</v>
      </c>
      <c r="F37" t="str">
        <f>IFERROR(VLOOKUP(F$36&amp;$A37&amp;"1",'Raw fitted values'!$A$1:$K$187,10,FALSE),"")</f>
        <v/>
      </c>
      <c r="G37" t="str">
        <f>IFERROR(VLOOKUP(G$36&amp;$A37&amp;"1",'Raw fitted values'!$A$1:$K$187,10,FALSE),"")</f>
        <v/>
      </c>
      <c r="H37">
        <f>IFERROR(VLOOKUP(H$36&amp;$A37&amp;"1",'Raw fitted values'!$A$1:$K$187,10,FALSE),"")</f>
        <v>23.024965715723955</v>
      </c>
      <c r="I37">
        <f>IFERROR(VLOOKUP(I$36&amp;$A37&amp;"1",'Raw fitted values'!$A$1:$K$187,10,FALSE),"")</f>
        <v>23.769420194245548</v>
      </c>
      <c r="M37">
        <v>17</v>
      </c>
      <c r="Q37">
        <f>AC37/SQRT('Raw fitted values'!P2)*1.96</f>
        <v>0.40167834047916162</v>
      </c>
      <c r="T37">
        <f>AF37/SQRT('Raw fitted values'!S2)*1.96</f>
        <v>0.43423643842091014</v>
      </c>
      <c r="U37">
        <f>AG37/SQRT('Raw fitted values'!T2)*1.96</f>
        <v>0.36899980189337828</v>
      </c>
      <c r="Y37">
        <v>17</v>
      </c>
      <c r="Z37" t="str">
        <f>IFERROR(VLOOKUP(Z$36&amp;$Y37&amp;"1",'Raw fitted values'!$A$1:$K$187,11,FALSE),"")</f>
        <v/>
      </c>
      <c r="AA37" t="str">
        <f>IFERROR(VLOOKUP(AA$36&amp;$Y37&amp;"1",'Raw fitted values'!$A$1:$K$187,11,FALSE),"")</f>
        <v/>
      </c>
      <c r="AB37" t="str">
        <f>IFERROR(VLOOKUP(AB$36&amp;$Y37&amp;"1",'Raw fitted values'!$A$1:$K$187,11,FALSE),"")</f>
        <v/>
      </c>
      <c r="AC37">
        <f>IFERROR(VLOOKUP(AC$36&amp;$Y37&amp;"1",'Raw fitted values'!$A$1:$K$187,11,FALSE),"")</f>
        <v>3.8667611073838968</v>
      </c>
      <c r="AD37" t="str">
        <f>IFERROR(VLOOKUP(AD$36&amp;$Y37&amp;"1",'Raw fitted values'!$A$1:$K$187,11,FALSE),"")</f>
        <v/>
      </c>
      <c r="AE37" t="str">
        <f>IFERROR(VLOOKUP(AE$36&amp;$Y37&amp;"1",'Raw fitted values'!$A$1:$K$187,11,FALSE),"")</f>
        <v/>
      </c>
      <c r="AF37">
        <f>IFERROR(VLOOKUP(AF$36&amp;$Y37&amp;"1",'Raw fitted values'!$A$1:$K$187,11,FALSE),"")</f>
        <v>4.0731325440758805</v>
      </c>
      <c r="AG37">
        <f>IFERROR(VLOOKUP(AG$36&amp;$Y37&amp;"1",'Raw fitted values'!$A$1:$K$187,11,FALSE),"")</f>
        <v>4.5222854120511791</v>
      </c>
    </row>
    <row r="38" spans="1:37" x14ac:dyDescent="0.3">
      <c r="A38">
        <v>22</v>
      </c>
      <c r="B38" t="str">
        <f>IFERROR(VLOOKUP(B$36&amp;$A38&amp;"1",'Raw fitted values'!$A$1:$K$187,10,FALSE),"")</f>
        <v/>
      </c>
      <c r="C38" t="str">
        <f>IFERROR(VLOOKUP(C$36&amp;$A38&amp;"1",'Raw fitted values'!$A$1:$K$187,10,FALSE),"")</f>
        <v/>
      </c>
      <c r="D38">
        <f>IFERROR(VLOOKUP(D$36&amp;$A38&amp;"1",'Raw fitted values'!$A$1:$K$187,10,FALSE),"")</f>
        <v>24.064501310237862</v>
      </c>
      <c r="E38">
        <f>IFERROR(VLOOKUP(E$36&amp;$A38&amp;"1",'Raw fitted values'!$A$1:$K$187,10,FALSE),"")</f>
        <v>24.691730688757353</v>
      </c>
      <c r="F38" t="str">
        <f>IFERROR(VLOOKUP(F$36&amp;$A38&amp;"1",'Raw fitted values'!$A$1:$K$187,10,FALSE),"")</f>
        <v/>
      </c>
      <c r="G38">
        <f>IFERROR(VLOOKUP(G$36&amp;$A38&amp;"1",'Raw fitted values'!$A$1:$K$187,10,FALSE),"")</f>
        <v>24.764839303841036</v>
      </c>
      <c r="H38">
        <f>IFERROR(VLOOKUP(H$36&amp;$A38&amp;"1",'Raw fitted values'!$A$1:$K$187,10,FALSE),"")</f>
        <v>24.88599999017017</v>
      </c>
      <c r="I38">
        <f>IFERROR(VLOOKUP(I$36&amp;$A38&amp;"1",'Raw fitted values'!$A$1:$K$187,10,FALSE),"")</f>
        <v>26.060740880755436</v>
      </c>
      <c r="M38">
        <v>22</v>
      </c>
      <c r="P38">
        <f>AB38/SQRT('Raw fitted values'!O3)*1.96</f>
        <v>0.34577652181532764</v>
      </c>
      <c r="Q38">
        <f>AC38/SQRT('Raw fitted values'!P3)*1.96</f>
        <v>0.36191829947463411</v>
      </c>
      <c r="S38">
        <f>AE38/SQRT('Raw fitted values'!R3)*1.96</f>
        <v>0.36365119095995851</v>
      </c>
      <c r="T38">
        <f>AF38/SQRT('Raw fitted values'!S3)*1.96</f>
        <v>0.51183623852842153</v>
      </c>
      <c r="U38">
        <f>AG38/SQRT('Raw fitted values'!T3)*1.96</f>
        <v>0.48004897250454659</v>
      </c>
      <c r="Y38">
        <v>22</v>
      </c>
      <c r="Z38" t="str">
        <f>IFERROR(VLOOKUP(Z$36&amp;$Y38&amp;"1",'Raw fitted values'!$A$1:$K$187,11,FALSE),"")</f>
        <v/>
      </c>
      <c r="AA38" t="str">
        <f>IFERROR(VLOOKUP(AA$36&amp;$Y38&amp;"1",'Raw fitted values'!$A$1:$K$187,11,FALSE),"")</f>
        <v/>
      </c>
      <c r="AB38">
        <f>IFERROR(VLOOKUP(AB$36&amp;$Y38&amp;"1",'Raw fitted values'!$A$1:$K$187,11,FALSE),"")</f>
        <v>3.3519152624955231</v>
      </c>
      <c r="AC38">
        <f>IFERROR(VLOOKUP(AC$36&amp;$Y38&amp;"1",'Raw fitted values'!$A$1:$K$187,11,FALSE),"")</f>
        <v>3.7977349817794877</v>
      </c>
      <c r="AD38" t="str">
        <f>IFERROR(VLOOKUP(AD$36&amp;$Y38&amp;"1",'Raw fitted values'!$A$1:$K$187,11,FALSE),"")</f>
        <v/>
      </c>
      <c r="AE38">
        <f>IFERROR(VLOOKUP(AE$36&amp;$Y38&amp;"1",'Raw fitted values'!$A$1:$K$187,11,FALSE),"")</f>
        <v>4.2349452933024816</v>
      </c>
      <c r="AF38">
        <f>IFERROR(VLOOKUP(AF$36&amp;$Y38&amp;"1",'Raw fitted values'!$A$1:$K$187,11,FALSE),"")</f>
        <v>4.1619016970797587</v>
      </c>
      <c r="AG38">
        <f>IFERROR(VLOOKUP(AG$36&amp;$Y38&amp;"1",'Raw fitted values'!$A$1:$K$187,11,FALSE),"")</f>
        <v>4.9834447034480567</v>
      </c>
    </row>
    <row r="39" spans="1:37" x14ac:dyDescent="0.3">
      <c r="A39">
        <v>27</v>
      </c>
      <c r="B39">
        <f>IFERROR(VLOOKUP(B$36&amp;$A39&amp;"1",'Raw fitted values'!$A$1:$K$187,10,FALSE),"")</f>
        <v>24.15408918410014</v>
      </c>
      <c r="C39">
        <f>IFERROR(VLOOKUP(C$36&amp;$A39&amp;"1",'Raw fitted values'!$A$1:$K$187,10,FALSE),"")</f>
        <v>24.330345229689733</v>
      </c>
      <c r="D39">
        <f>IFERROR(VLOOKUP(D$36&amp;$A39&amp;"1",'Raw fitted values'!$A$1:$K$187,10,FALSE),"")</f>
        <v>24.965925357433516</v>
      </c>
      <c r="E39">
        <f>IFERROR(VLOOKUP(E$36&amp;$A39&amp;"1",'Raw fitted values'!$A$1:$K$187,10,FALSE),"")</f>
        <v>25.830855181567713</v>
      </c>
      <c r="F39">
        <f>IFERROR(VLOOKUP(F$36&amp;$A39&amp;"1",'Raw fitted values'!$A$1:$K$187,10,FALSE),"")</f>
        <v>26.031928505798877</v>
      </c>
      <c r="G39">
        <f>IFERROR(VLOOKUP(G$36&amp;$A39&amp;"1",'Raw fitted values'!$A$1:$K$187,10,FALSE),"")</f>
        <v>26.070242635046519</v>
      </c>
      <c r="H39">
        <f>IFERROR(VLOOKUP(H$36&amp;$A39&amp;"1",'Raw fitted values'!$A$1:$K$187,10,FALSE),"")</f>
        <v>26.589279570332632</v>
      </c>
      <c r="I39">
        <f>IFERROR(VLOOKUP(I$36&amp;$A39&amp;"1",'Raw fitted values'!$A$1:$K$187,10,FALSE),"")</f>
        <v>27.079822088704425</v>
      </c>
      <c r="M39">
        <v>27</v>
      </c>
      <c r="N39">
        <f>Z39/SQRT('Raw fitted values'!M4)*1.96</f>
        <v>0.33787493366382493</v>
      </c>
      <c r="O39">
        <f>AA39/SQRT('Raw fitted values'!N4)*1.96</f>
        <v>0.29175780906935922</v>
      </c>
      <c r="P39">
        <f>AB39/SQRT('Raw fitted values'!O4)*1.96</f>
        <v>0.31827775553990051</v>
      </c>
      <c r="Q39">
        <f>AC39/SQRT('Raw fitted values'!P4)*1.96</f>
        <v>0.31064557885362254</v>
      </c>
      <c r="R39">
        <f>AD39/SQRT('Raw fitted values'!Q4)*1.96</f>
        <v>0.53408329980366542</v>
      </c>
      <c r="S39">
        <f>AE39/SQRT('Raw fitted values'!R4)*1.96</f>
        <v>0.40300778038854101</v>
      </c>
      <c r="T39">
        <f>AF39/SQRT('Raw fitted values'!S4)*1.96</f>
        <v>0.48691580139679846</v>
      </c>
      <c r="U39">
        <f>AG39/SQRT('Raw fitted values'!T4)*1.96</f>
        <v>0.40675113525068923</v>
      </c>
      <c r="Y39">
        <v>27</v>
      </c>
      <c r="Z39">
        <f>IFERROR(VLOOKUP(Z$36&amp;$Y39&amp;"1",'Raw fitted values'!$A$1:$K$187,11,FALSE),"")</f>
        <v>3.0643858154506978</v>
      </c>
      <c r="AA39">
        <f>IFERROR(VLOOKUP(AA$36&amp;$Y39&amp;"1",'Raw fitted values'!$A$1:$K$187,11,FALSE),"")</f>
        <v>3.1960743988968461</v>
      </c>
      <c r="AB39">
        <f>IFERROR(VLOOKUP(AB$36&amp;$Y39&amp;"1",'Raw fitted values'!$A$1:$K$187,11,FALSE),"")</f>
        <v>3.5279401976141047</v>
      </c>
      <c r="AC39">
        <f>IFERROR(VLOOKUP(AC$36&amp;$Y39&amp;"1",'Raw fitted values'!$A$1:$K$187,11,FALSE),"")</f>
        <v>3.628062410009965</v>
      </c>
      <c r="AD39">
        <f>IFERROR(VLOOKUP(AD$36&amp;$Y39&amp;"1",'Raw fitted values'!$A$1:$K$187,11,FALSE),"")</f>
        <v>4.4190691872872394</v>
      </c>
      <c r="AE39">
        <f>IFERROR(VLOOKUP(AE$36&amp;$Y39&amp;"1",'Raw fitted values'!$A$1:$K$187,11,FALSE),"")</f>
        <v>4.3569294714007683</v>
      </c>
      <c r="AF39">
        <f>IFERROR(VLOOKUP(AF$36&amp;$Y39&amp;"1",'Raw fitted values'!$A$1:$K$187,11,FALSE),"")</f>
        <v>4.4091317276255317</v>
      </c>
      <c r="AG39">
        <f>IFERROR(VLOOKUP(AG$36&amp;$Y39&amp;"1",'Raw fitted values'!$A$1:$K$187,11,FALSE),"")</f>
        <v>4.7866152323795728</v>
      </c>
    </row>
    <row r="40" spans="1:37" x14ac:dyDescent="0.3">
      <c r="A40">
        <v>32</v>
      </c>
      <c r="B40">
        <f>IFERROR(VLOOKUP(B$36&amp;$A40&amp;"1",'Raw fitted values'!$A$1:$K$187,10,FALSE),"")</f>
        <v>24.912367855489236</v>
      </c>
      <c r="C40">
        <f>IFERROR(VLOOKUP(C$36&amp;$A40&amp;"1",'Raw fitted values'!$A$1:$K$187,10,FALSE),"")</f>
        <v>24.67967745258813</v>
      </c>
      <c r="D40">
        <f>IFERROR(VLOOKUP(D$36&amp;$A40&amp;"1",'Raw fitted values'!$A$1:$K$187,10,FALSE),"")</f>
        <v>25.227919784382536</v>
      </c>
      <c r="E40">
        <f>IFERROR(VLOOKUP(E$36&amp;$A40&amp;"1",'Raw fitted values'!$A$1:$K$187,10,FALSE),"")</f>
        <v>26.463736151847886</v>
      </c>
      <c r="F40">
        <f>IFERROR(VLOOKUP(F$36&amp;$A40&amp;"1",'Raw fitted values'!$A$1:$K$187,10,FALSE),"")</f>
        <v>27.021971579562607</v>
      </c>
      <c r="G40">
        <f>IFERROR(VLOOKUP(G$36&amp;$A40&amp;"1",'Raw fitted values'!$A$1:$K$187,10,FALSE),"")</f>
        <v>27.310706759033344</v>
      </c>
      <c r="H40">
        <f>IFERROR(VLOOKUP(H$36&amp;$A40&amp;"1",'Raw fitted values'!$A$1:$K$187,10,FALSE),"")</f>
        <v>26.688093579216627</v>
      </c>
      <c r="I40">
        <f>IFERROR(VLOOKUP(I$36&amp;$A40&amp;"1",'Raw fitted values'!$A$1:$K$187,10,FALSE),"")</f>
        <v>26.820919812030379</v>
      </c>
      <c r="M40">
        <v>32</v>
      </c>
      <c r="N40">
        <f>Z40/SQRT('Raw fitted values'!M5)*1.96</f>
        <v>0.3571143006560305</v>
      </c>
      <c r="O40">
        <f>AA40/SQRT('Raw fitted values'!N5)*1.96</f>
        <v>0.28779914649195937</v>
      </c>
      <c r="P40">
        <f>AB40/SQRT('Raw fitted values'!O5)*1.96</f>
        <v>0.28528403629560528</v>
      </c>
      <c r="Q40">
        <f>AC40/SQRT('Raw fitted values'!P5)*1.96</f>
        <v>0.31519314694687139</v>
      </c>
      <c r="R40">
        <f>AD40/SQRT('Raw fitted values'!Q5)*1.96</f>
        <v>0.45220928023791679</v>
      </c>
      <c r="S40">
        <f>AE40/SQRT('Raw fitted values'!R5)*1.96</f>
        <v>0.42553975478860934</v>
      </c>
      <c r="T40">
        <f>AF40/SQRT('Raw fitted values'!S5)*1.96</f>
        <v>0.41269190494138303</v>
      </c>
      <c r="U40">
        <f>AG40/SQRT('Raw fitted values'!T5)*1.96</f>
        <v>0.34700076922976869</v>
      </c>
      <c r="Y40">
        <v>32</v>
      </c>
      <c r="Z40">
        <f>IFERROR(VLOOKUP(Z$36&amp;$Y40&amp;"1",'Raw fitted values'!$A$1:$K$187,11,FALSE),"")</f>
        <v>3.2491123618486761</v>
      </c>
      <c r="AA40">
        <f>IFERROR(VLOOKUP(AA$36&amp;$Y40&amp;"1",'Raw fitted values'!$A$1:$K$187,11,FALSE),"")</f>
        <v>3.3836130464034624</v>
      </c>
      <c r="AB40">
        <f>IFERROR(VLOOKUP(AB$36&amp;$Y40&amp;"1",'Raw fitted values'!$A$1:$K$187,11,FALSE),"")</f>
        <v>3.2805998084902899</v>
      </c>
      <c r="AC40">
        <f>IFERROR(VLOOKUP(AC$36&amp;$Y40&amp;"1",'Raw fitted values'!$A$1:$K$187,11,FALSE),"")</f>
        <v>3.7816667982703707</v>
      </c>
      <c r="AD40">
        <f>IFERROR(VLOOKUP(AD$36&amp;$Y40&amp;"1",'Raw fitted values'!$A$1:$K$187,11,FALSE),"")</f>
        <v>4.1078353739669682</v>
      </c>
      <c r="AE40">
        <f>IFERROR(VLOOKUP(AE$36&amp;$Y40&amp;"1",'Raw fitted values'!$A$1:$K$187,11,FALSE),"")</f>
        <v>4.6464022676009433</v>
      </c>
      <c r="AF40">
        <f>IFERROR(VLOOKUP(AF$36&amp;$Y40&amp;"1",'Raw fitted values'!$A$1:$K$187,11,FALSE),"")</f>
        <v>3.9839271848795539</v>
      </c>
      <c r="AG40">
        <f>IFERROR(VLOOKUP(AG$36&amp;$Y40&amp;"1",'Raw fitted values'!$A$1:$K$187,11,FALSE),"")</f>
        <v>4.241605879402413</v>
      </c>
    </row>
    <row r="41" spans="1:37" x14ac:dyDescent="0.3">
      <c r="A41">
        <v>37</v>
      </c>
      <c r="B41">
        <f>IFERROR(VLOOKUP(B$36&amp;$A41&amp;"1",'Raw fitted values'!$A$1:$K$187,10,FALSE),"")</f>
        <v>25.853486579924056</v>
      </c>
      <c r="C41">
        <f>IFERROR(VLOOKUP(C$36&amp;$A41&amp;"1",'Raw fitted values'!$A$1:$K$187,10,FALSE),"")</f>
        <v>25.308904360954759</v>
      </c>
      <c r="D41">
        <f>IFERROR(VLOOKUP(D$36&amp;$A41&amp;"1",'Raw fitted values'!$A$1:$K$187,10,FALSE),"")</f>
        <v>25.754676638124614</v>
      </c>
      <c r="E41">
        <f>IFERROR(VLOOKUP(E$36&amp;$A41&amp;"1",'Raw fitted values'!$A$1:$K$187,10,FALSE),"")</f>
        <v>26.785936400491973</v>
      </c>
      <c r="F41">
        <f>IFERROR(VLOOKUP(F$36&amp;$A41&amp;"1",'Raw fitted values'!$A$1:$K$187,10,FALSE),"")</f>
        <v>26.802408099194018</v>
      </c>
      <c r="G41">
        <f>IFERROR(VLOOKUP(G$36&amp;$A41&amp;"1",'Raw fitted values'!$A$1:$K$187,10,FALSE),"")</f>
        <v>27.535174667329553</v>
      </c>
      <c r="H41">
        <f>IFERROR(VLOOKUP(H$36&amp;$A41&amp;"1",'Raw fitted values'!$A$1:$K$187,10,FALSE),"")</f>
        <v>28.026161277429065</v>
      </c>
      <c r="I41">
        <f>IFERROR(VLOOKUP(I$36&amp;$A41&amp;"1",'Raw fitted values'!$A$1:$K$187,10,FALSE),"")</f>
        <v>27.570812414489179</v>
      </c>
      <c r="M41">
        <v>37</v>
      </c>
      <c r="N41">
        <f>Z41/SQRT('Raw fitted values'!M6)*1.96</f>
        <v>0.38823539215561625</v>
      </c>
      <c r="O41">
        <f>AA41/SQRT('Raw fitted values'!N6)*1.96</f>
        <v>0.25882173897459343</v>
      </c>
      <c r="P41">
        <f>AB41/SQRT('Raw fitted values'!O6)*1.96</f>
        <v>0.27545007551999245</v>
      </c>
      <c r="Q41">
        <f>AC41/SQRT('Raw fitted values'!P6)*1.96</f>
        <v>0.32118207074176319</v>
      </c>
      <c r="R41">
        <f>AD41/SQRT('Raw fitted values'!Q6)*1.96</f>
        <v>0.34769273466284695</v>
      </c>
      <c r="S41">
        <f>AE41/SQRT('Raw fitted values'!R6)*1.96</f>
        <v>0.35851998601961227</v>
      </c>
      <c r="T41">
        <f>AF41/SQRT('Raw fitted values'!S6)*1.96</f>
        <v>0.49755855368823015</v>
      </c>
      <c r="U41">
        <f>AG41/SQRT('Raw fitted values'!T6)*1.96</f>
        <v>0.37135483025346766</v>
      </c>
      <c r="Y41">
        <v>37</v>
      </c>
      <c r="Z41">
        <f>IFERROR(VLOOKUP(Z$36&amp;$Y41&amp;"1",'Raw fitted values'!$A$1:$K$187,11,FALSE),"")</f>
        <v>3.3905711524997475</v>
      </c>
      <c r="AA41">
        <f>IFERROR(VLOOKUP(AA$36&amp;$Y41&amp;"1",'Raw fitted values'!$A$1:$K$187,11,FALSE),"")</f>
        <v>3.1471601778220695</v>
      </c>
      <c r="AB41">
        <f>IFERROR(VLOOKUP(AB$36&amp;$Y41&amp;"1",'Raw fitted values'!$A$1:$K$187,11,FALSE),"")</f>
        <v>3.3845491184790508</v>
      </c>
      <c r="AC41">
        <f>IFERROR(VLOOKUP(AC$36&amp;$Y41&amp;"1",'Raw fitted values'!$A$1:$K$187,11,FALSE),"")</f>
        <v>3.9088711573162604</v>
      </c>
      <c r="AD41">
        <f>IFERROR(VLOOKUP(AD$36&amp;$Y41&amp;"1",'Raw fitted values'!$A$1:$K$187,11,FALSE),"")</f>
        <v>3.9347948640730892</v>
      </c>
      <c r="AE41">
        <f>IFERROR(VLOOKUP(AE$36&amp;$Y41&amp;"1",'Raw fitted values'!$A$1:$K$187,11,FALSE),"")</f>
        <v>4.2348662087282278</v>
      </c>
      <c r="AF41">
        <f>IFERROR(VLOOKUP(AF$36&amp;$Y41&amp;"1",'Raw fitted values'!$A$1:$K$187,11,FALSE),"")</f>
        <v>4.8031885878387701</v>
      </c>
      <c r="AG41">
        <f>IFERROR(VLOOKUP(AG$36&amp;$Y41&amp;"1",'Raw fitted values'!$A$1:$K$187,11,FALSE),"")</f>
        <v>4.5982296048902924</v>
      </c>
    </row>
    <row r="42" spans="1:37" x14ac:dyDescent="0.3">
      <c r="A42">
        <v>42</v>
      </c>
      <c r="B42">
        <f>IFERROR(VLOOKUP(B$36&amp;$A42&amp;"1",'Raw fitted values'!$A$1:$K$187,10,FALSE),"")</f>
        <v>25.794171136170295</v>
      </c>
      <c r="C42">
        <f>IFERROR(VLOOKUP(C$36&amp;$A42&amp;"1",'Raw fitted values'!$A$1:$K$187,10,FALSE),"")</f>
        <v>25.682033892104812</v>
      </c>
      <c r="D42">
        <f>IFERROR(VLOOKUP(D$36&amp;$A42&amp;"1",'Raw fitted values'!$A$1:$K$187,10,FALSE),"")</f>
        <v>25.892278938013654</v>
      </c>
      <c r="E42">
        <f>IFERROR(VLOOKUP(E$36&amp;$A42&amp;"1",'Raw fitted values'!$A$1:$K$187,10,FALSE),"")</f>
        <v>27.05258987253583</v>
      </c>
      <c r="F42">
        <f>IFERROR(VLOOKUP(F$36&amp;$A42&amp;"1",'Raw fitted values'!$A$1:$K$187,10,FALSE),"")</f>
        <v>27.23206546587318</v>
      </c>
      <c r="G42">
        <f>IFERROR(VLOOKUP(G$36&amp;$A42&amp;"1",'Raw fitted values'!$A$1:$K$187,10,FALSE),"")</f>
        <v>27.95936012559692</v>
      </c>
      <c r="H42">
        <f>IFERROR(VLOOKUP(H$36&amp;$A42&amp;"1",'Raw fitted values'!$A$1:$K$187,10,FALSE),"")</f>
        <v>28.379737893069546</v>
      </c>
      <c r="I42">
        <f>IFERROR(VLOOKUP(I$36&amp;$A42&amp;"1",'Raw fitted values'!$A$1:$K$187,10,FALSE),"")</f>
        <v>28.020887408822777</v>
      </c>
      <c r="M42">
        <v>42</v>
      </c>
      <c r="N42">
        <f>Z42/SQRT('Raw fitted values'!M7)*1.96</f>
        <v>0.39624743896007203</v>
      </c>
      <c r="O42">
        <f>AA42/SQRT('Raw fitted values'!N7)*1.96</f>
        <v>0.29319665916527432</v>
      </c>
      <c r="P42">
        <f>AB42/SQRT('Raw fitted values'!O7)*1.96</f>
        <v>0.27207839724655075</v>
      </c>
      <c r="Q42">
        <f>AC42/SQRT('Raw fitted values'!P7)*1.96</f>
        <v>0.3438345803010911</v>
      </c>
      <c r="R42">
        <f>AD42/SQRT('Raw fitted values'!Q7)*1.96</f>
        <v>0.34704135806687486</v>
      </c>
      <c r="S42">
        <f>AE42/SQRT('Raw fitted values'!R7)*1.96</f>
        <v>0.40118035801203039</v>
      </c>
      <c r="T42">
        <f>AF42/SQRT('Raw fitted values'!S7)*1.96</f>
        <v>0.45735364939655954</v>
      </c>
      <c r="U42">
        <f>AG42/SQRT('Raw fitted values'!T7)*1.96</f>
        <v>0.33459560410299466</v>
      </c>
      <c r="Y42">
        <v>42</v>
      </c>
      <c r="Z42">
        <f>IFERROR(VLOOKUP(Z$36&amp;$Y42&amp;"1",'Raw fitted values'!$A$1:$K$187,11,FALSE),"")</f>
        <v>3.3096174212644747</v>
      </c>
      <c r="AA42">
        <f>IFERROR(VLOOKUP(AA$36&amp;$Y42&amp;"1",'Raw fitted values'!$A$1:$K$187,11,FALSE),"")</f>
        <v>3.2118363487485855</v>
      </c>
      <c r="AB42">
        <f>IFERROR(VLOOKUP(AB$36&amp;$Y42&amp;"1",'Raw fitted values'!$A$1:$K$187,11,FALSE),"")</f>
        <v>3.4536896870013245</v>
      </c>
      <c r="AC42">
        <f>IFERROR(VLOOKUP(AC$36&amp;$Y42&amp;"1",'Raw fitted values'!$A$1:$K$187,11,FALSE),"")</f>
        <v>3.831357441316209</v>
      </c>
      <c r="AD42">
        <f>IFERROR(VLOOKUP(AD$36&amp;$Y42&amp;"1",'Raw fitted values'!$A$1:$K$187,11,FALSE),"")</f>
        <v>4.3117394510669937</v>
      </c>
      <c r="AE42">
        <f>IFERROR(VLOOKUP(AE$36&amp;$Y42&amp;"1",'Raw fitted values'!$A$1:$K$187,11,FALSE),"")</f>
        <v>4.6898963212235021</v>
      </c>
      <c r="AF42">
        <f>IFERROR(VLOOKUP(AF$36&amp;$Y42&amp;"1",'Raw fitted values'!$A$1:$K$187,11,FALSE),"")</f>
        <v>4.572583971515618</v>
      </c>
      <c r="AG42">
        <f>IFERROR(VLOOKUP(AG$36&amp;$Y42&amp;"1",'Raw fitted values'!$A$1:$K$187,11,FALSE),"")</f>
        <v>4.3989416293787942</v>
      </c>
    </row>
    <row r="43" spans="1:37" x14ac:dyDescent="0.3">
      <c r="A43">
        <v>47</v>
      </c>
      <c r="B43">
        <f>IFERROR(VLOOKUP(B$36&amp;$A43&amp;"1",'Raw fitted values'!$A$1:$K$187,10,FALSE),"")</f>
        <v>26.076894839627393</v>
      </c>
      <c r="C43">
        <f>IFERROR(VLOOKUP(C$36&amp;$A43&amp;"1",'Raw fitted values'!$A$1:$K$187,10,FALSE),"")</f>
        <v>25.919030170016633</v>
      </c>
      <c r="D43">
        <f>IFERROR(VLOOKUP(D$36&amp;$A43&amp;"1",'Raw fitted values'!$A$1:$K$187,10,FALSE),"")</f>
        <v>26.7140844010199</v>
      </c>
      <c r="E43">
        <f>IFERROR(VLOOKUP(E$36&amp;$A43&amp;"1",'Raw fitted values'!$A$1:$K$187,10,FALSE),"")</f>
        <v>27.825165638063201</v>
      </c>
      <c r="F43">
        <f>IFERROR(VLOOKUP(F$36&amp;$A43&amp;"1",'Raw fitted values'!$A$1:$K$187,10,FALSE),"")</f>
        <v>27.322725533014953</v>
      </c>
      <c r="G43">
        <f>IFERROR(VLOOKUP(G$36&amp;$A43&amp;"1",'Raw fitted values'!$A$1:$K$187,10,FALSE),"")</f>
        <v>27.774725375576512</v>
      </c>
      <c r="H43">
        <f>IFERROR(VLOOKUP(H$36&amp;$A43&amp;"1",'Raw fitted values'!$A$1:$K$187,10,FALSE),"")</f>
        <v>28.249797584676337</v>
      </c>
      <c r="I43">
        <f>IFERROR(VLOOKUP(I$36&amp;$A43&amp;"1",'Raw fitted values'!$A$1:$K$187,10,FALSE),"")</f>
        <v>28.38788512919842</v>
      </c>
      <c r="M43">
        <v>47</v>
      </c>
      <c r="N43">
        <f>Z43/SQRT('Raw fitted values'!M8)*1.96</f>
        <v>0.42304001780538264</v>
      </c>
      <c r="O43">
        <f>AA43/SQRT('Raw fitted values'!N8)*1.96</f>
        <v>0.3219090548552877</v>
      </c>
      <c r="P43">
        <f>AB43/SQRT('Raw fitted values'!O8)*1.96</f>
        <v>0.32505840534600944</v>
      </c>
      <c r="Q43">
        <f>AC43/SQRT('Raw fitted values'!P8)*1.96</f>
        <v>0.35727813708297285</v>
      </c>
      <c r="R43">
        <f>AD43/SQRT('Raw fitted values'!Q8)*1.96</f>
        <v>0.32018074172551825</v>
      </c>
      <c r="S43">
        <f>AE43/SQRT('Raw fitted values'!R8)*1.96</f>
        <v>0.38436001783950352</v>
      </c>
      <c r="T43">
        <f>AF43/SQRT('Raw fitted values'!S8)*1.96</f>
        <v>0.49935511071080751</v>
      </c>
      <c r="U43">
        <f>AG43/SQRT('Raw fitted values'!T8)*1.96</f>
        <v>0.35262309098417455</v>
      </c>
      <c r="Y43">
        <v>47</v>
      </c>
      <c r="Z43">
        <f>IFERROR(VLOOKUP(Z$36&amp;$Y43&amp;"1",'Raw fitted values'!$A$1:$K$187,11,FALSE),"")</f>
        <v>3.5531212321648975</v>
      </c>
      <c r="AA43">
        <f>IFERROR(VLOOKUP(AA$36&amp;$Y43&amp;"1",'Raw fitted values'!$A$1:$K$187,11,FALSE),"")</f>
        <v>3.4017764298774753</v>
      </c>
      <c r="AB43">
        <f>IFERROR(VLOOKUP(AB$36&amp;$Y43&amp;"1",'Raw fitted values'!$A$1:$K$187,11,FALSE),"")</f>
        <v>3.6107257234381125</v>
      </c>
      <c r="AC43">
        <f>IFERROR(VLOOKUP(AC$36&amp;$Y43&amp;"1",'Raw fitted values'!$A$1:$K$187,11,FALSE),"")</f>
        <v>3.9307628815357218</v>
      </c>
      <c r="AD43">
        <f>IFERROR(VLOOKUP(AD$36&amp;$Y43&amp;"1",'Raw fitted values'!$A$1:$K$187,11,FALSE),"")</f>
        <v>4.1935501621954971</v>
      </c>
      <c r="AE43">
        <f>IFERROR(VLOOKUP(AE$36&amp;$Y43&amp;"1",'Raw fitted values'!$A$1:$K$187,11,FALSE),"")</f>
        <v>4.4372828576538019</v>
      </c>
      <c r="AF43">
        <f>IFERROR(VLOOKUP(AF$36&amp;$Y43&amp;"1",'Raw fitted values'!$A$1:$K$187,11,FALSE),"")</f>
        <v>4.7731709186923519</v>
      </c>
      <c r="AG43">
        <f>IFERROR(VLOOKUP(AG$36&amp;$Y43&amp;"1",'Raw fitted values'!$A$1:$K$187,11,FALSE),"")</f>
        <v>4.2574415094399418</v>
      </c>
    </row>
    <row r="44" spans="1:37" x14ac:dyDescent="0.3">
      <c r="A44">
        <v>52</v>
      </c>
      <c r="B44">
        <f>IFERROR(VLOOKUP(B$36&amp;$A44&amp;"1",'Raw fitted values'!$A$1:$K$187,10,FALSE),"")</f>
        <v>26.174661527176308</v>
      </c>
      <c r="C44">
        <f>IFERROR(VLOOKUP(C$36&amp;$A44&amp;"1",'Raw fitted values'!$A$1:$K$187,10,FALSE),"")</f>
        <v>26.654652036297136</v>
      </c>
      <c r="D44">
        <f>IFERROR(VLOOKUP(D$36&amp;$A44&amp;"1",'Raw fitted values'!$A$1:$K$187,10,FALSE),"")</f>
        <v>26.833766612735193</v>
      </c>
      <c r="E44">
        <f>IFERROR(VLOOKUP(E$36&amp;$A44&amp;"1",'Raw fitted values'!$A$1:$K$187,10,FALSE),"")</f>
        <v>27.855203171983426</v>
      </c>
      <c r="F44">
        <f>IFERROR(VLOOKUP(F$36&amp;$A44&amp;"1",'Raw fitted values'!$A$1:$K$187,10,FALSE),"")</f>
        <v>27.6102750976736</v>
      </c>
      <c r="G44">
        <f>IFERROR(VLOOKUP(G$36&amp;$A44&amp;"1",'Raw fitted values'!$A$1:$K$187,10,FALSE),"")</f>
        <v>28.374898129121416</v>
      </c>
      <c r="H44">
        <f>IFERROR(VLOOKUP(H$36&amp;$A44&amp;"1",'Raw fitted values'!$A$1:$K$187,10,FALSE),"")</f>
        <v>28.525678575659477</v>
      </c>
      <c r="I44">
        <f>IFERROR(VLOOKUP(I$36&amp;$A44&amp;"1",'Raw fitted values'!$A$1:$K$187,10,FALSE),"")</f>
        <v>28.645381311546895</v>
      </c>
      <c r="M44">
        <v>52</v>
      </c>
      <c r="N44">
        <f>Z44/SQRT('Raw fitted values'!M9)*1.96</f>
        <v>0.40599024612514739</v>
      </c>
      <c r="O44">
        <f>AA44/SQRT('Raw fitted values'!N9)*1.96</f>
        <v>0.33986837209787174</v>
      </c>
      <c r="P44">
        <f>AB44/SQRT('Raw fitted values'!O9)*1.96</f>
        <v>0.35211398715247649</v>
      </c>
      <c r="Q44">
        <f>AC44/SQRT('Raw fitted values'!P9)*1.96</f>
        <v>0.37884465409638518</v>
      </c>
      <c r="R44">
        <f>AD44/SQRT('Raw fitted values'!Q9)*1.96</f>
        <v>0.29535241578821309</v>
      </c>
      <c r="S44">
        <f>AE44/SQRT('Raw fitted values'!R9)*1.96</f>
        <v>0.42114430214887988</v>
      </c>
      <c r="T44">
        <f>AF44/SQRT('Raw fitted values'!S9)*1.96</f>
        <v>0.5174383071737102</v>
      </c>
      <c r="U44">
        <f>AG44/SQRT('Raw fitted values'!T9)*1.96</f>
        <v>0.37637016743839879</v>
      </c>
      <c r="Y44">
        <v>52</v>
      </c>
      <c r="Z44">
        <f>IFERROR(VLOOKUP(Z$36&amp;$Y44&amp;"1",'Raw fitted values'!$A$1:$K$187,11,FALSE),"")</f>
        <v>3.71118021889614</v>
      </c>
      <c r="AA44">
        <f>IFERROR(VLOOKUP(AA$36&amp;$Y44&amp;"1",'Raw fitted values'!$A$1:$K$187,11,FALSE),"")</f>
        <v>3.6455731306051047</v>
      </c>
      <c r="AB44">
        <f>IFERROR(VLOOKUP(AB$36&amp;$Y44&amp;"1",'Raw fitted values'!$A$1:$K$187,11,FALSE),"")</f>
        <v>3.6109201789177021</v>
      </c>
      <c r="AC44">
        <f>IFERROR(VLOOKUP(AC$36&amp;$Y44&amp;"1",'Raw fitted values'!$A$1:$K$187,11,FALSE),"")</f>
        <v>3.8994404867327352</v>
      </c>
      <c r="AD44">
        <f>IFERROR(VLOOKUP(AD$36&amp;$Y44&amp;"1",'Raw fitted values'!$A$1:$K$187,11,FALSE),"")</f>
        <v>3.9324029393425253</v>
      </c>
      <c r="AE44">
        <f>IFERROR(VLOOKUP(AE$36&amp;$Y44&amp;"1",'Raw fitted values'!$A$1:$K$187,11,FALSE),"")</f>
        <v>4.5173734247306507</v>
      </c>
      <c r="AF44">
        <f>IFERROR(VLOOKUP(AF$36&amp;$Y44&amp;"1",'Raw fitted values'!$A$1:$K$187,11,FALSE),"")</f>
        <v>4.8102931926642363</v>
      </c>
      <c r="AG44">
        <f>IFERROR(VLOOKUP(AG$36&amp;$Y44&amp;"1",'Raw fitted values'!$A$1:$K$187,11,FALSE),"")</f>
        <v>4.7193000481181437</v>
      </c>
    </row>
    <row r="45" spans="1:37" x14ac:dyDescent="0.3">
      <c r="A45">
        <v>57</v>
      </c>
      <c r="B45">
        <f>IFERROR(VLOOKUP(B$36&amp;$A45&amp;"1",'Raw fitted values'!$A$1:$K$187,10,FALSE),"")</f>
        <v>26.090490505895293</v>
      </c>
      <c r="C45">
        <f>IFERROR(VLOOKUP(C$36&amp;$A45&amp;"1",'Raw fitted values'!$A$1:$K$187,10,FALSE),"")</f>
        <v>26.266436084810358</v>
      </c>
      <c r="D45">
        <f>IFERROR(VLOOKUP(D$36&amp;$A45&amp;"1",'Raw fitted values'!$A$1:$K$187,10,FALSE),"")</f>
        <v>26.71125755020589</v>
      </c>
      <c r="E45">
        <f>IFERROR(VLOOKUP(E$36&amp;$A45&amp;"1",'Raw fitted values'!$A$1:$K$187,10,FALSE),"")</f>
        <v>27.722010082168442</v>
      </c>
      <c r="F45">
        <f>IFERROR(VLOOKUP(F$36&amp;$A45&amp;"1",'Raw fitted values'!$A$1:$K$187,10,FALSE),"")</f>
        <v>27.948369985166607</v>
      </c>
      <c r="G45">
        <f>IFERROR(VLOOKUP(G$36&amp;$A45&amp;"1",'Raw fitted values'!$A$1:$K$187,10,FALSE),"")</f>
        <v>28.473424377453942</v>
      </c>
      <c r="H45">
        <f>IFERROR(VLOOKUP(H$36&amp;$A45&amp;"1",'Raw fitted values'!$A$1:$K$187,10,FALSE),"")</f>
        <v>28.738777322181456</v>
      </c>
      <c r="I45">
        <f>IFERROR(VLOOKUP(I$36&amp;$A45&amp;"1",'Raw fitted values'!$A$1:$K$187,10,FALSE),"")</f>
        <v>28.650444535466367</v>
      </c>
      <c r="M45">
        <v>57</v>
      </c>
      <c r="N45">
        <f>Z45/SQRT('Raw fitted values'!M10)*1.96</f>
        <v>0.37288683797682221</v>
      </c>
      <c r="O45">
        <f>AA45/SQRT('Raw fitted values'!N10)*1.96</f>
        <v>0.32437479832238902</v>
      </c>
      <c r="P45">
        <f>AB45/SQRT('Raw fitted values'!O10)*1.96</f>
        <v>0.39394949820884306</v>
      </c>
      <c r="Q45">
        <f>AC45/SQRT('Raw fitted values'!P10)*1.96</f>
        <v>0.41032024250764421</v>
      </c>
      <c r="R45">
        <f>AD45/SQRT('Raw fitted values'!Q10)*1.96</f>
        <v>0.35400008954162165</v>
      </c>
      <c r="S45">
        <f>AE45/SQRT('Raw fitted values'!R10)*1.96</f>
        <v>0.44134729417251134</v>
      </c>
      <c r="T45">
        <f>AF45/SQRT('Raw fitted values'!S10)*1.96</f>
        <v>0.55981151520700756</v>
      </c>
      <c r="U45">
        <f>AG45/SQRT('Raw fitted values'!T10)*1.96</f>
        <v>0.40849331524395183</v>
      </c>
      <c r="Y45">
        <v>57</v>
      </c>
      <c r="Z45">
        <f>IFERROR(VLOOKUP(Z$36&amp;$Y45&amp;"1",'Raw fitted values'!$A$1:$K$187,11,FALSE),"")</f>
        <v>3.3334210258757913</v>
      </c>
      <c r="AA45">
        <f>IFERROR(VLOOKUP(AA$36&amp;$Y45&amp;"1",'Raw fitted values'!$A$1:$K$187,11,FALSE),"")</f>
        <v>3.5068258911228751</v>
      </c>
      <c r="AB45">
        <f>IFERROR(VLOOKUP(AB$36&amp;$Y45&amp;"1",'Raw fitted values'!$A$1:$K$187,11,FALSE),"")</f>
        <v>3.776346471093234</v>
      </c>
      <c r="AC45">
        <f>IFERROR(VLOOKUP(AC$36&amp;$Y45&amp;"1",'Raw fitted values'!$A$1:$K$187,11,FALSE),"")</f>
        <v>3.8940804604345431</v>
      </c>
      <c r="AD45">
        <f>IFERROR(VLOOKUP(AD$36&amp;$Y45&amp;"1",'Raw fitted values'!$A$1:$K$187,11,FALSE),"")</f>
        <v>4.0021010181074272</v>
      </c>
      <c r="AE45">
        <f>IFERROR(VLOOKUP(AE$36&amp;$Y45&amp;"1",'Raw fitted values'!$A$1:$K$187,11,FALSE),"")</f>
        <v>4.6856338143783836</v>
      </c>
      <c r="AF45">
        <f>IFERROR(VLOOKUP(AF$36&amp;$Y45&amp;"1",'Raw fitted values'!$A$1:$K$187,11,FALSE),"")</f>
        <v>4.9881060227991245</v>
      </c>
      <c r="AG45">
        <f>IFERROR(VLOOKUP(AG$36&amp;$Y45&amp;"1",'Raw fitted values'!$A$1:$K$187,11,FALSE),"")</f>
        <v>4.9099308326125808</v>
      </c>
    </row>
    <row r="46" spans="1:37" x14ac:dyDescent="0.3">
      <c r="A46">
        <v>62</v>
      </c>
      <c r="B46">
        <f>IFERROR(VLOOKUP(B$36&amp;$A46&amp;"1",'Raw fitted values'!$A$1:$K$187,10,FALSE),"")</f>
        <v>26.398490176810103</v>
      </c>
      <c r="C46">
        <f>IFERROR(VLOOKUP(C$36&amp;$A46&amp;"1",'Raw fitted values'!$A$1:$K$187,10,FALSE),"")</f>
        <v>26.30790299038911</v>
      </c>
      <c r="D46">
        <f>IFERROR(VLOOKUP(D$36&amp;$A46&amp;"1",'Raw fitted values'!$A$1:$K$187,10,FALSE),"")</f>
        <v>26.556193966889342</v>
      </c>
      <c r="E46">
        <f>IFERROR(VLOOKUP(E$36&amp;$A46&amp;"1",'Raw fitted values'!$A$1:$K$187,10,FALSE),"")</f>
        <v>28.246214592154178</v>
      </c>
      <c r="F46">
        <f>IFERROR(VLOOKUP(F$36&amp;$A46&amp;"1",'Raw fitted values'!$A$1:$K$187,10,FALSE),"")</f>
        <v>27.375308564836828</v>
      </c>
      <c r="G46">
        <f>IFERROR(VLOOKUP(G$36&amp;$A46&amp;"1",'Raw fitted values'!$A$1:$K$187,10,FALSE),"")</f>
        <v>28.817548639916907</v>
      </c>
      <c r="H46">
        <f>IFERROR(VLOOKUP(H$36&amp;$A46&amp;"1",'Raw fitted values'!$A$1:$K$187,10,FALSE),"")</f>
        <v>28.933856206748541</v>
      </c>
      <c r="I46">
        <f>IFERROR(VLOOKUP(I$36&amp;$A46&amp;"1",'Raw fitted values'!$A$1:$K$187,10,FALSE),"")</f>
        <v>29.322751894106265</v>
      </c>
      <c r="M46">
        <v>62</v>
      </c>
      <c r="N46">
        <f>Z46/SQRT('Raw fitted values'!M11)*1.96</f>
        <v>0.53066675540187591</v>
      </c>
      <c r="O46">
        <f>AA46/SQRT('Raw fitted values'!N11)*1.96</f>
        <v>0.34329481662264261</v>
      </c>
      <c r="P46">
        <f>AB46/SQRT('Raw fitted values'!O11)*1.96</f>
        <v>0.32583938897046943</v>
      </c>
      <c r="Q46">
        <f>AC46/SQRT('Raw fitted values'!P11)*1.96</f>
        <v>0.46849643711867633</v>
      </c>
      <c r="R46">
        <f>AD46/SQRT('Raw fitted values'!Q11)*1.96</f>
        <v>0.36068807108464845</v>
      </c>
      <c r="S46">
        <f>AE46/SQRT('Raw fitted values'!R11)*1.96</f>
        <v>0.43830269011808959</v>
      </c>
      <c r="T46">
        <f>AF46/SQRT('Raw fitted values'!S11)*1.96</f>
        <v>0.5075106598747896</v>
      </c>
      <c r="U46">
        <f>AG46/SQRT('Raw fitted values'!T11)*1.96</f>
        <v>0.39158623074670684</v>
      </c>
      <c r="Y46">
        <v>62</v>
      </c>
      <c r="Z46">
        <f>IFERROR(VLOOKUP(Z$36&amp;$Y46&amp;"1",'Raw fitted values'!$A$1:$K$187,11,FALSE),"")</f>
        <v>4.0340594782603159</v>
      </c>
      <c r="AA46">
        <f>IFERROR(VLOOKUP(AA$36&amp;$Y46&amp;"1",'Raw fitted values'!$A$1:$K$187,11,FALSE),"")</f>
        <v>3.4411596914334788</v>
      </c>
      <c r="AB46">
        <f>IFERROR(VLOOKUP(AB$36&amp;$Y46&amp;"1",'Raw fitted values'!$A$1:$K$187,11,FALSE),"")</f>
        <v>3.3538583474387424</v>
      </c>
      <c r="AC46">
        <f>IFERROR(VLOOKUP(AC$36&amp;$Y46&amp;"1",'Raw fitted values'!$A$1:$K$187,11,FALSE),"")</f>
        <v>4.2691907780697367</v>
      </c>
      <c r="AD46">
        <f>IFERROR(VLOOKUP(AD$36&amp;$Y46&amp;"1",'Raw fitted values'!$A$1:$K$187,11,FALSE),"")</f>
        <v>3.7892969144424171</v>
      </c>
      <c r="AE46">
        <f>IFERROR(VLOOKUP(AE$36&amp;$Y46&amp;"1",'Raw fitted values'!$A$1:$K$187,11,FALSE),"")</f>
        <v>4.7595639435121235</v>
      </c>
      <c r="AF46">
        <f>IFERROR(VLOOKUP(AF$36&amp;$Y46&amp;"1",'Raw fitted values'!$A$1:$K$187,11,FALSE),"")</f>
        <v>4.3327947158894657</v>
      </c>
      <c r="AG46">
        <f>IFERROR(VLOOKUP(AG$36&amp;$Y46&amp;"1",'Raw fitted values'!$A$1:$K$187,11,FALSE),"")</f>
        <v>4.7236449316680194</v>
      </c>
    </row>
    <row r="47" spans="1:37" x14ac:dyDescent="0.3">
      <c r="A47">
        <v>67</v>
      </c>
      <c r="B47" t="str">
        <f>IFERROR(VLOOKUP(B$36&amp;$A47&amp;"1",'Raw fitted values'!$A$1:$K$187,10,FALSE),"")</f>
        <v/>
      </c>
      <c r="C47" t="str">
        <f>IFERROR(VLOOKUP(C$36&amp;$A47&amp;"1",'Raw fitted values'!$A$1:$K$187,10,FALSE),"")</f>
        <v/>
      </c>
      <c r="D47">
        <f>IFERROR(VLOOKUP(D$36&amp;$A47&amp;"1",'Raw fitted values'!$A$1:$K$187,10,FALSE),"")</f>
        <v>26.322703395141914</v>
      </c>
      <c r="E47">
        <f>IFERROR(VLOOKUP(E$36&amp;$A47&amp;"1",'Raw fitted values'!$A$1:$K$187,10,FALSE),"")</f>
        <v>27.511171380629296</v>
      </c>
      <c r="F47">
        <f>IFERROR(VLOOKUP(F$36&amp;$A47&amp;"1",'Raw fitted values'!$A$1:$K$187,10,FALSE),"")</f>
        <v>27.573865599532922</v>
      </c>
      <c r="G47">
        <f>IFERROR(VLOOKUP(G$36&amp;$A47&amp;"1",'Raw fitted values'!$A$1:$K$187,10,FALSE),"")</f>
        <v>28.543895028207139</v>
      </c>
      <c r="H47">
        <f>IFERROR(VLOOKUP(H$36&amp;$A47&amp;"1",'Raw fitted values'!$A$1:$K$187,10,FALSE),"")</f>
        <v>28.796555940177733</v>
      </c>
      <c r="I47">
        <f>IFERROR(VLOOKUP(I$36&amp;$A47&amp;"1",'Raw fitted values'!$A$1:$K$187,10,FALSE),"")</f>
        <v>29.141952346511847</v>
      </c>
      <c r="M47">
        <v>67</v>
      </c>
      <c r="P47">
        <f>AB47/SQRT('Raw fitted values'!O12)*1.96</f>
        <v>0.38635832310925988</v>
      </c>
      <c r="Q47">
        <f>AC47/SQRT('Raw fitted values'!P12)*1.96</f>
        <v>0.41936960539110224</v>
      </c>
      <c r="R47">
        <f>AD47/SQRT('Raw fitted values'!Q12)*1.96</f>
        <v>0.36607631230965304</v>
      </c>
      <c r="S47">
        <f>AE47/SQRT('Raw fitted values'!R12)*1.96</f>
        <v>0.45370870977748196</v>
      </c>
      <c r="T47">
        <f>AF47/SQRT('Raw fitted values'!S12)*1.96</f>
        <v>0.55036117280848063</v>
      </c>
      <c r="U47">
        <f>AG47/SQRT('Raw fitted values'!T12)*1.96</f>
        <v>0.4074506671887087</v>
      </c>
      <c r="Y47">
        <v>67</v>
      </c>
      <c r="Z47" t="str">
        <f>IFERROR(VLOOKUP(Z$36&amp;$Y47&amp;"1",'Raw fitted values'!$A$1:$K$187,11,FALSE),"")</f>
        <v/>
      </c>
      <c r="AA47" t="str">
        <f>IFERROR(VLOOKUP(AA$36&amp;$Y47&amp;"1",'Raw fitted values'!$A$1:$K$187,11,FALSE),"")</f>
        <v/>
      </c>
      <c r="AB47">
        <f>IFERROR(VLOOKUP(AB$36&amp;$Y47&amp;"1",'Raw fitted values'!$A$1:$K$187,11,FALSE),"")</f>
        <v>3.4818615494045013</v>
      </c>
      <c r="AC47">
        <f>IFERROR(VLOOKUP(AC$36&amp;$Y47&amp;"1",'Raw fitted values'!$A$1:$K$187,11,FALSE),"")</f>
        <v>3.9971789630532881</v>
      </c>
      <c r="AD47">
        <f>IFERROR(VLOOKUP(AD$36&amp;$Y47&amp;"1",'Raw fitted values'!$A$1:$K$187,11,FALSE),"")</f>
        <v>3.7120524529642025</v>
      </c>
      <c r="AE47">
        <f>IFERROR(VLOOKUP(AE$36&amp;$Y47&amp;"1",'Raw fitted values'!$A$1:$K$187,11,FALSE),"")</f>
        <v>4.2557822140527932</v>
      </c>
      <c r="AF47">
        <f>IFERROR(VLOOKUP(AF$36&amp;$Y47&amp;"1",'Raw fitted values'!$A$1:$K$187,11,FALSE),"")</f>
        <v>4.7070073455846204</v>
      </c>
      <c r="AG47">
        <f>IFERROR(VLOOKUP(AG$36&amp;$Y47&amp;"1",'Raw fitted values'!$A$1:$K$187,11,FALSE),"")</f>
        <v>4.6390989219627956</v>
      </c>
    </row>
    <row r="48" spans="1:37" x14ac:dyDescent="0.3">
      <c r="A48">
        <v>72</v>
      </c>
      <c r="B48" t="str">
        <f>IFERROR(VLOOKUP(B$36&amp;$A48&amp;"1",'Raw fitted values'!$A$1:$K$187,10,FALSE),"")</f>
        <v/>
      </c>
      <c r="C48" t="str">
        <f>IFERROR(VLOOKUP(C$36&amp;$A48&amp;"1",'Raw fitted values'!$A$1:$K$187,10,FALSE),"")</f>
        <v/>
      </c>
      <c r="D48" t="str">
        <f>IFERROR(VLOOKUP(D$36&amp;$A48&amp;"1",'Raw fitted values'!$A$1:$K$187,10,FALSE),"")</f>
        <v/>
      </c>
      <c r="E48">
        <f>IFERROR(VLOOKUP(E$36&amp;$A48&amp;"1",'Raw fitted values'!$A$1:$K$187,10,FALSE),"")</f>
        <v>27.289619215351912</v>
      </c>
      <c r="F48">
        <f>IFERROR(VLOOKUP(F$36&amp;$A48&amp;"1",'Raw fitted values'!$A$1:$K$187,10,FALSE),"")</f>
        <v>27.135850278986229</v>
      </c>
      <c r="G48">
        <f>IFERROR(VLOOKUP(G$36&amp;$A48&amp;"1",'Raw fitted values'!$A$1:$K$187,10,FALSE),"")</f>
        <v>28.297698777921234</v>
      </c>
      <c r="H48">
        <f>IFERROR(VLOOKUP(H$36&amp;$A48&amp;"1",'Raw fitted values'!$A$1:$K$187,10,FALSE),"")</f>
        <v>29.090983254253612</v>
      </c>
      <c r="I48">
        <f>IFERROR(VLOOKUP(I$36&amp;$A48&amp;"1",'Raw fitted values'!$A$1:$K$187,10,FALSE),"")</f>
        <v>29.025893342801528</v>
      </c>
      <c r="M48">
        <v>72</v>
      </c>
      <c r="Q48">
        <f>AC48/SQRT('Raw fitted values'!P13)*1.96</f>
        <v>0.45635855261140051</v>
      </c>
      <c r="R48">
        <f>AD48/SQRT('Raw fitted values'!Q13)*1.96</f>
        <v>0.4095725434681397</v>
      </c>
      <c r="S48">
        <f>AE48/SQRT('Raw fitted values'!R13)*1.96</f>
        <v>0.5590837206686311</v>
      </c>
      <c r="T48">
        <f>AF48/SQRT('Raw fitted values'!S13)*1.96</f>
        <v>0.61329849818360338</v>
      </c>
      <c r="U48">
        <f>AG48/SQRT('Raw fitted values'!T13)*1.96</f>
        <v>0.45561695974744715</v>
      </c>
      <c r="Y48">
        <v>72</v>
      </c>
      <c r="Z48" t="str">
        <f>IFERROR(VLOOKUP(Z$36&amp;$Y48&amp;"1",'Raw fitted values'!$A$1:$K$187,11,FALSE),"")</f>
        <v/>
      </c>
      <c r="AA48" t="str">
        <f>IFERROR(VLOOKUP(AA$36&amp;$Y48&amp;"1",'Raw fitted values'!$A$1:$K$187,11,FALSE),"")</f>
        <v/>
      </c>
      <c r="AB48" t="str">
        <f>IFERROR(VLOOKUP(AB$36&amp;$Y48&amp;"1",'Raw fitted values'!$A$1:$K$187,11,FALSE),"")</f>
        <v/>
      </c>
      <c r="AC48">
        <f>IFERROR(VLOOKUP(AC$36&amp;$Y48&amp;"1",'Raw fitted values'!$A$1:$K$187,11,FALSE),"")</f>
        <v>3.8187942739574807</v>
      </c>
      <c r="AD48">
        <f>IFERROR(VLOOKUP(AD$36&amp;$Y48&amp;"1",'Raw fitted values'!$A$1:$K$187,11,FALSE),"")</f>
        <v>3.7671806288178096</v>
      </c>
      <c r="AE48">
        <f>IFERROR(VLOOKUP(AE$36&amp;$Y48&amp;"1",'Raw fitted values'!$A$1:$K$187,11,FALSE),"")</f>
        <v>4.2787019438925853</v>
      </c>
      <c r="AF48">
        <f>IFERROR(VLOOKUP(AF$36&amp;$Y48&amp;"1",'Raw fitted values'!$A$1:$K$187,11,FALSE),"")</f>
        <v>4.4582441544713109</v>
      </c>
      <c r="AG48">
        <f>IFERROR(VLOOKUP(AG$36&amp;$Y48&amp;"1",'Raw fitted values'!$A$1:$K$187,11,FALSE),"")</f>
        <v>4.6375152038205032</v>
      </c>
    </row>
    <row r="49" spans="1:33" x14ac:dyDescent="0.3">
      <c r="A49">
        <v>77</v>
      </c>
      <c r="B49" t="str">
        <f>IFERROR(VLOOKUP(B$36&amp;$A49&amp;"1",'Raw fitted values'!$A$1:$K$187,10,FALSE),"")</f>
        <v/>
      </c>
      <c r="C49" t="str">
        <f>IFERROR(VLOOKUP(C$36&amp;$A49&amp;"1",'Raw fitted values'!$A$1:$K$187,10,FALSE),"")</f>
        <v/>
      </c>
      <c r="D49" t="str">
        <f>IFERROR(VLOOKUP(D$36&amp;$A49&amp;"1",'Raw fitted values'!$A$1:$K$187,10,FALSE),"")</f>
        <v/>
      </c>
      <c r="E49">
        <f>IFERROR(VLOOKUP(E$36&amp;$A49&amp;"1",'Raw fitted values'!$A$1:$K$187,10,FALSE),"")</f>
        <v>27.04132030272228</v>
      </c>
      <c r="F49">
        <f>IFERROR(VLOOKUP(F$36&amp;$A49&amp;"1",'Raw fitted values'!$A$1:$K$187,10,FALSE),"")</f>
        <v>26.773976840053937</v>
      </c>
      <c r="G49">
        <f>IFERROR(VLOOKUP(G$36&amp;$A49&amp;"1",'Raw fitted values'!$A$1:$K$187,10,FALSE),"")</f>
        <v>27.365602155480442</v>
      </c>
      <c r="H49">
        <f>IFERROR(VLOOKUP(H$36&amp;$A49&amp;"1",'Raw fitted values'!$A$1:$K$187,10,FALSE),"")</f>
        <v>28.536678873827583</v>
      </c>
      <c r="I49">
        <f>IFERROR(VLOOKUP(I$36&amp;$A49&amp;"1",'Raw fitted values'!$A$1:$K$187,10,FALSE),"")</f>
        <v>28.471764613504529</v>
      </c>
      <c r="M49">
        <v>77</v>
      </c>
      <c r="Q49">
        <f>AC49/SQRT('Raw fitted values'!P14)*1.96</f>
        <v>0.58413699731707691</v>
      </c>
      <c r="R49">
        <f>AD49/SQRT('Raw fitted values'!Q14)*1.96</f>
        <v>0.46296052099558777</v>
      </c>
      <c r="S49">
        <f>AE49/SQRT('Raw fitted values'!R14)*1.96</f>
        <v>0.58375493782116328</v>
      </c>
      <c r="T49">
        <f>AF49/SQRT('Raw fitted values'!S14)*1.96</f>
        <v>0.73891058928468001</v>
      </c>
      <c r="U49">
        <f>AG49/SQRT('Raw fitted values'!T14)*1.96</f>
        <v>0.55187032288782256</v>
      </c>
      <c r="Y49">
        <v>77</v>
      </c>
      <c r="Z49" t="str">
        <f>IFERROR(VLOOKUP(Z$36&amp;$Y49&amp;"1",'Raw fitted values'!$A$1:$K$187,11,FALSE),"")</f>
        <v/>
      </c>
      <c r="AA49" t="str">
        <f>IFERROR(VLOOKUP(AA$36&amp;$Y49&amp;"1",'Raw fitted values'!$A$1:$K$187,11,FALSE),"")</f>
        <v/>
      </c>
      <c r="AB49" t="str">
        <f>IFERROR(VLOOKUP(AB$36&amp;$Y49&amp;"1",'Raw fitted values'!$A$1:$K$187,11,FALSE),"")</f>
        <v/>
      </c>
      <c r="AC49">
        <f>IFERROR(VLOOKUP(AC$36&amp;$Y49&amp;"1",'Raw fitted values'!$A$1:$K$187,11,FALSE),"")</f>
        <v>3.4883409491557247</v>
      </c>
      <c r="AD49">
        <f>IFERROR(VLOOKUP(AD$36&amp;$Y49&amp;"1",'Raw fitted values'!$A$1:$K$187,11,FALSE),"")</f>
        <v>3.5193655128598293</v>
      </c>
      <c r="AE49">
        <f>IFERROR(VLOOKUP(AE$36&amp;$Y49&amp;"1",'Raw fitted values'!$A$1:$K$187,11,FALSE),"")</f>
        <v>4.2225278679449598</v>
      </c>
      <c r="AF49">
        <f>IFERROR(VLOOKUP(AF$36&amp;$Y49&amp;"1",'Raw fitted values'!$A$1:$K$187,11,FALSE),"")</f>
        <v>4.3964817354191457</v>
      </c>
      <c r="AG49">
        <f>IFERROR(VLOOKUP(AG$36&amp;$Y49&amp;"1",'Raw fitted values'!$A$1:$K$187,11,FALSE),"")</f>
        <v>4.5401232517942542</v>
      </c>
    </row>
    <row r="50" spans="1:33" x14ac:dyDescent="0.3">
      <c r="A50">
        <v>82</v>
      </c>
      <c r="B50" t="str">
        <f>IFERROR(VLOOKUP(B$36&amp;$A50&amp;"1",'Raw fitted values'!$A$1:$K$187,10,FALSE),"")</f>
        <v/>
      </c>
      <c r="C50" t="str">
        <f>IFERROR(VLOOKUP(C$36&amp;$A50&amp;"1",'Raw fitted values'!$A$1:$K$187,10,FALSE),"")</f>
        <v/>
      </c>
      <c r="D50" t="str">
        <f>IFERROR(VLOOKUP(D$36&amp;$A50&amp;"1",'Raw fitted values'!$A$1:$K$187,10,FALSE),"")</f>
        <v/>
      </c>
      <c r="E50">
        <f>IFERROR(VLOOKUP(E$36&amp;$A50&amp;"1",'Raw fitted values'!$A$1:$K$187,10,FALSE),"")</f>
        <v>25.842856896741878</v>
      </c>
      <c r="F50">
        <f>IFERROR(VLOOKUP(F$36&amp;$A50&amp;"1",'Raw fitted values'!$A$1:$K$187,10,FALSE),"")</f>
        <v>25.703373074606823</v>
      </c>
      <c r="G50">
        <f>IFERROR(VLOOKUP(G$36&amp;$A50&amp;"1",'Raw fitted values'!$A$1:$K$187,10,FALSE),"")</f>
        <v>26.709285950712911</v>
      </c>
      <c r="H50">
        <f>IFERROR(VLOOKUP(H$36&amp;$A50&amp;"1",'Raw fitted values'!$A$1:$K$187,10,FALSE),"")</f>
        <v>27.195790498925877</v>
      </c>
      <c r="I50">
        <f>IFERROR(VLOOKUP(I$36&amp;$A50&amp;"1",'Raw fitted values'!$A$1:$K$187,10,FALSE),"")</f>
        <v>27.077251689476725</v>
      </c>
      <c r="M50">
        <v>82</v>
      </c>
      <c r="Q50">
        <f>AC50/SQRT('Raw fitted values'!P15)*1.96</f>
        <v>0.68488719027405087</v>
      </c>
      <c r="R50">
        <f>AD50/SQRT('Raw fitted values'!Q15)*1.96</f>
        <v>0.60720913086829087</v>
      </c>
      <c r="S50">
        <f>AE50/SQRT('Raw fitted values'!R15)*1.96</f>
        <v>0.56933002414979883</v>
      </c>
      <c r="T50">
        <f>AF50/SQRT('Raw fitted values'!S15)*1.96</f>
        <v>0.74218190606201762</v>
      </c>
      <c r="U50">
        <f>AG50/SQRT('Raw fitted values'!T15)*1.96</f>
        <v>0.49422549779101138</v>
      </c>
      <c r="Y50">
        <v>82</v>
      </c>
      <c r="Z50" t="str">
        <f>IFERROR(VLOOKUP(Z$36&amp;$Y50&amp;"1",'Raw fitted values'!$A$1:$K$187,11,FALSE),"")</f>
        <v/>
      </c>
      <c r="AA50" t="str">
        <f>IFERROR(VLOOKUP(AA$36&amp;$Y50&amp;"1",'Raw fitted values'!$A$1:$K$187,11,FALSE),"")</f>
        <v/>
      </c>
      <c r="AB50" t="str">
        <f>IFERROR(VLOOKUP(AB$36&amp;$Y50&amp;"1",'Raw fitted values'!$A$1:$K$187,11,FALSE),"")</f>
        <v/>
      </c>
      <c r="AC50">
        <f>IFERROR(VLOOKUP(AC$36&amp;$Y50&amp;"1",'Raw fitted values'!$A$1:$K$187,11,FALSE),"")</f>
        <v>3.5976251017150087</v>
      </c>
      <c r="AD50">
        <f>IFERROR(VLOOKUP(AD$36&amp;$Y50&amp;"1",'Raw fitted values'!$A$1:$K$187,11,FALSE),"")</f>
        <v>3.5593376447171483</v>
      </c>
      <c r="AE50">
        <f>IFERROR(VLOOKUP(AE$36&amp;$Y50&amp;"1",'Raw fitted values'!$A$1:$K$187,11,FALSE),"")</f>
        <v>3.9615440382164802</v>
      </c>
      <c r="AF50">
        <f>IFERROR(VLOOKUP(AF$36&amp;$Y50&amp;"1",'Raw fitted values'!$A$1:$K$187,11,FALSE),"")</f>
        <v>4.4159459096655294</v>
      </c>
      <c r="AG50">
        <f>IFERROR(VLOOKUP(AG$36&amp;$Y50&amp;"1",'Raw fitted values'!$A$1:$K$187,11,FALSE),"")</f>
        <v>4.3674677171941418</v>
      </c>
    </row>
    <row r="51" spans="1:33" x14ac:dyDescent="0.3">
      <c r="B51">
        <f>SUMPRODUCT(INDEX(B37:B50,MATCH($A39,$A37:$A50,0),1):INDEX(B37:B50,MATCH($A46,$A37:$A50,0),1),INDEX(Population!$B$3:$EB$20,MATCH($A39,Population!$A$3:$A$20,0),MATCH(B36,Population!$B$3:$EB$3,0)):INDEX(Population!$B$3:$EB$20,MATCH($A46,Population!$A$3:$A$20,0),MATCH(B36,Population!$B$3:$EB$3,0)))/SUM(INDEX(Population!$B$3:$EB$20,MATCH($A39,Population!$A$3:$A$20,0),MATCH(B36,Population!$B$3:$EB$3,0)):INDEX(Population!$B$3:$EB$20,MATCH($A46,Population!$A$3:$A$20,0),MATCH(B36,Population!$B$3:$EB$3,0)))</f>
        <v>25.521432263708984</v>
      </c>
      <c r="C51">
        <f>SUMPRODUCT(INDEX(C37:C50,MATCH($A39,$A37:$A50,0),1):INDEX(C37:C50,MATCH($A46,$A37:$A50,0),1),INDEX(Population!$B$3:$EB$20,MATCH($A39,Population!$A$3:$A$20,0),MATCH(C36,Population!$B$3:$EB$3,0)):INDEX(Population!$B$3:$EB$20,MATCH($A46,Population!$A$3:$A$20,0),MATCH(C36,Population!$B$3:$EB$3,0)))/SUM(INDEX(Population!$B$3:$EB$20,MATCH($A39,Population!$A$3:$A$20,0),MATCH(C36,Population!$B$3:$EB$3,0)):INDEX(Population!$B$3:$EB$20,MATCH($A46,Population!$A$3:$A$20,0),MATCH(C36,Population!$B$3:$EB$3,0)))</f>
        <v>25.465013128468208</v>
      </c>
      <c r="D51">
        <f>SUMPRODUCT(INDEX(D37:D50,MATCH($A38,$A37:$A50,0),1):INDEX(D37:D50,MATCH($A47,$A37:$A50,0),1),INDEX(Population!$B$3:$EB$20,MATCH($A38,Population!$A$3:$A$20,0),MATCH(D36,Population!$B$3:$EB$3,0)):INDEX(Population!$B$3:$EB$20,MATCH($A47,Population!$A$3:$A$20,0),MATCH(D36,Population!$B$3:$EB$3,0)))/SUM(INDEX(Population!$B$3:$EB$20,MATCH($A38,Population!$A$3:$A$20,0),MATCH(D36,Population!$B$3:$EB$3,0)):INDEX(Population!$B$3:$EB$20,MATCH($A47,Population!$A$3:$A$20,0),MATCH(D36,Population!$B$3:$EB$3,0)))</f>
        <v>25.705051764038004</v>
      </c>
      <c r="E51">
        <f>SUMPRODUCT(INDEX(E37:E50,MATCH($A38,$A37:$A50,0),1):INDEX(E37:E50,MATCH($A50,$A37:$A50,0),1),INDEX(Population!$B$3:$EB$20,MATCH($A38,Population!$A$3:$A$20,0),MATCH(E36,Population!$B$3:$EB$3,0)):INDEX(Population!$B$3:$EB$20,MATCH($A50,Population!$A$3:$A$20,0),MATCH(E36,Population!$B$3:$EB$3,0)))/SUM(INDEX(Population!$B$3:$EB$20,MATCH($A38,Population!$A$3:$A$20,0),MATCH(E36,Population!$B$3:$EB$3,0)):INDEX(Population!$B$3:$EB$20,MATCH($A50,Population!$A$3:$A$20,0),MATCH(E36,Population!$B$3:$EB$3,0)))</f>
        <v>26.805592262609583</v>
      </c>
      <c r="F51">
        <f>SUMPRODUCT(INDEX(F37:F50,MATCH($A39,$A37:$A50,0),1):INDEX(F37:F50,MATCH($A50,$A37:$A50,0),1),INDEX(Population!$B$3:$EB$20,MATCH($A39,Population!$A$3:$A$20,0),MATCH(F36,Population!$B$3:$EB$3,0)):INDEX(Population!$B$3:$EB$20,MATCH($A50,Population!$A$3:$A$20,0),MATCH(F36,Population!$B$3:$EB$3,0)))/SUM(INDEX(Population!$B$3:$EB$20,MATCH($A39,Population!$A$3:$A$20,0),MATCH(F36,Population!$B$3:$EB$3,0)):INDEX(Population!$B$3:$EB$20,MATCH($A50,Population!$A$3:$A$20,0),MATCH(F36,Population!$B$3:$EB$3,0)))</f>
        <v>27.078449425724465</v>
      </c>
      <c r="G51">
        <f>SUMPRODUCT(INDEX(G37:G50,MATCH($A38,$A37:$A50,0),1):INDEX(G37:G50,MATCH($A50,$A37:$A50,0),1),INDEX(Population!$B$3:$EB$20,MATCH($A38,Population!$A$3:$A$20,0),MATCH(G36,Population!$B$3:$EB$3,0)):INDEX(Population!$B$3:$EB$20,MATCH($A50,Population!$A$3:$A$20,0),MATCH(G36,Population!$B$3:$EB$3,0)))/SUM(INDEX(Population!$B$3:$EB$20,MATCH($A38,Population!$A$3:$A$20,0),MATCH(G36,Population!$B$3:$EB$3,0)):INDEX(Population!$B$3:$EB$20,MATCH($A50,Population!$A$3:$A$20,0),MATCH(G36,Population!$B$3:$EB$3,0)))</f>
        <v>27.446812086182462</v>
      </c>
      <c r="H51">
        <f>SUMPRODUCT(INDEX(H37:H50,MATCH($A38,$A37:$A50,0),1):INDEX(H37:H50,MATCH($A50,$A37:$A50,0),1),INDEX(Population!$B$3:$EB$20,MATCH($A38,Population!$A$3:$A$20,0),MATCH(H36,Population!$B$3:$EB$3,0)):INDEX(Population!$B$3:$EB$20,MATCH($A50,Population!$A$3:$A$20,0),MATCH(H36,Population!$B$3:$EB$3,0)))/SUM(INDEX(Population!$B$3:$EB$20,MATCH($A38,Population!$A$3:$A$20,0),MATCH(H36,Population!$B$3:$EB$3,0)):INDEX(Population!$B$3:$EB$20,MATCH($A50,Population!$A$3:$A$20,0),MATCH(H36,Population!$B$3:$EB$3,0)))</f>
        <v>27.737870051106441</v>
      </c>
      <c r="I51">
        <f>SUMPRODUCT(INDEX(I37:I50,MATCH($A38,$A37:$A50,0),1):INDEX(I37:I50,MATCH($A50,$A37:$A50,0),1),INDEX(Population!$B$3:$EB$20,MATCH($A38,Population!$A$3:$A$20,0),MATCH(I36,Population!$B$3:$EB$3,0)):INDEX(Population!$B$3:$EB$20,MATCH($A50,Population!$A$3:$A$20,0),MATCH(I36,Population!$B$3:$EB$3,0)))/SUM(INDEX(Population!$B$3:$EB$20,MATCH($A38,Population!$A$3:$A$20,0),MATCH(I36,Population!$B$3:$EB$3,0)):INDEX(Population!$B$3:$EB$20,MATCH($A50,Population!$A$3:$A$20,0),MATCH(I36,Population!$B$3:$EB$3,0)))</f>
        <v>27.901030771798258</v>
      </c>
      <c r="N51">
        <f>SUMPRODUCT(INDEX(N37:N50,MATCH($A39,$A37:$A50,0),1):INDEX(N37:N50,MATCH($A46,$A37:$A50,0),1),INDEX(Population!$B$3:$EB$20,MATCH($A39,Population!$A$3:$A$20,0),MATCH(N36,Population!$B$3:$EB$3,0)):INDEX(Population!$B$3:$EB$20,MATCH($A46,Population!$A$3:$A$20,0),MATCH(N36,Population!$B$3:$EB$3,0)))/SUM(INDEX(Population!$B$3:$EB$20,MATCH($A39,Population!$A$3:$A$20,0),MATCH(N36,Population!$B$3:$EB$3,0)):INDEX(Population!$B$3:$EB$20,MATCH($A46,Population!$A$3:$A$20,0),MATCH(N36,Population!$B$3:$EB$3,0)))</f>
        <v>0.39071554049502016</v>
      </c>
      <c r="O51">
        <f>SUMPRODUCT(INDEX(O37:O50,MATCH($A39,$A37:$A50,0),1):INDEX(O37:O50,MATCH($A46,$A37:$A50,0),1),INDEX(Population!$B$3:$EB$20,MATCH($A39,Population!$A$3:$A$20,0),MATCH(O36,Population!$B$3:$EB$3,0)):INDEX(Population!$B$3:$EB$20,MATCH($A46,Population!$A$3:$A$20,0),MATCH(O36,Population!$B$3:$EB$3,0)))/SUM(INDEX(Population!$B$3:$EB$20,MATCH($A39,Population!$A$3:$A$20,0),MATCH(O36,Population!$B$3:$EB$3,0)):INDEX(Population!$B$3:$EB$20,MATCH($A46,Population!$A$3:$A$20,0),MATCH(O36,Population!$B$3:$EB$3,0)))</f>
        <v>0.30186843198818569</v>
      </c>
      <c r="P51">
        <f>SUMPRODUCT(INDEX(P37:P50,MATCH($A38,$A37:$A50,0),1):INDEX(P37:P50,MATCH($A47,$A37:$A50,0),1),INDEX(Population!$B$3:$EB$20,MATCH($A38,Population!$A$3:$A$20,0),MATCH(P36,Population!$B$3:$EB$3,0)):INDEX(Population!$B$3:$EB$20,MATCH($A47,Population!$A$3:$A$20,0),MATCH(P36,Population!$B$3:$EB$3,0)))/SUM(INDEX(Population!$B$3:$EB$20,MATCH($A38,Population!$A$3:$A$20,0),MATCH(P36,Population!$B$3:$EB$3,0)):INDEX(Population!$B$3:$EB$20,MATCH($A47,Population!$A$3:$A$20,0),MATCH(P36,Population!$B$3:$EB$3,0)))</f>
        <v>0.31988241197005246</v>
      </c>
      <c r="Q51">
        <f>SUMPRODUCT(INDEX(Q37:Q50,MATCH($A38,$A37:$A50,0),1):INDEX(Q37:Q50,MATCH($A50,$A37:$A50,0),1),INDEX(Population!$B$3:$EB$20,MATCH($A38,Population!$A$3:$A$20,0),MATCH(Q36,Population!$B$3:$EB$3,0)):INDEX(Population!$B$3:$EB$20,MATCH($A50,Population!$A$3:$A$20,0),MATCH(Q36,Population!$B$3:$EB$3,0)))/SUM(INDEX(Population!$B$3:$EB$20,MATCH($A38,Population!$A$3:$A$20,0),MATCH(Q36,Population!$B$3:$EB$3,0)):INDEX(Population!$B$3:$EB$20,MATCH($A50,Population!$A$3:$A$20,0),MATCH(Q36,Population!$B$3:$EB$3,0)))</f>
        <v>0.37548215497417592</v>
      </c>
      <c r="R51">
        <f>SUMPRODUCT(INDEX(R37:R50,MATCH($A39,$A37:$A50,0),1):INDEX(R37:R50,MATCH($A50,$A37:$A50,0),1),INDEX(Population!$B$3:$EB$20,MATCH($A39,Population!$A$3:$A$20,0),MATCH(R36,Population!$B$3:$EB$3,0)):INDEX(Population!$B$3:$EB$20,MATCH($A50,Population!$A$3:$A$20,0),MATCH(R36,Population!$B$3:$EB$3,0)))/SUM(INDEX(Population!$B$3:$EB$20,MATCH($A39,Population!$A$3:$A$20,0),MATCH(R36,Population!$B$3:$EB$3,0)):INDEX(Population!$B$3:$EB$20,MATCH($A50,Population!$A$3:$A$20,0),MATCH(R36,Population!$B$3:$EB$3,0)))</f>
        <v>0.39096190047268109</v>
      </c>
      <c r="S51">
        <f>SUMPRODUCT(INDEX(S37:S50,MATCH($A38,$A37:$A50,0),1):INDEX(S37:S50,MATCH($A50,$A37:$A50,0),1),INDEX(Population!$B$3:$EB$20,MATCH($A38,Population!$A$3:$A$20,0),MATCH(S36,Population!$B$3:$EB$3,0)):INDEX(Population!$B$3:$EB$20,MATCH($A50,Population!$A$3:$A$20,0),MATCH(S36,Population!$B$3:$EB$3,0)))/SUM(INDEX(Population!$B$3:$EB$20,MATCH($A38,Population!$A$3:$A$20,0),MATCH(S36,Population!$B$3:$EB$3,0)):INDEX(Population!$B$3:$EB$20,MATCH($A50,Population!$A$3:$A$20,0),MATCH(S36,Population!$B$3:$EB$3,0)))</f>
        <v>0.42322346881181805</v>
      </c>
      <c r="T51">
        <f>SUMPRODUCT(INDEX(T37:T50,MATCH($A38,$A37:$A50,0),1):INDEX(T37:T50,MATCH($A50,$A37:$A50,0),1),INDEX(Population!$B$3:$EB$20,MATCH($A38,Population!$A$3:$A$20,0),MATCH(T36,Population!$B$3:$EB$3,0)):INDEX(Population!$B$3:$EB$20,MATCH($A50,Population!$A$3:$A$20,0),MATCH(T36,Population!$B$3:$EB$3,0)))/SUM(INDEX(Population!$B$3:$EB$20,MATCH($A38,Population!$A$3:$A$20,0),MATCH(T36,Population!$B$3:$EB$3,0)):INDEX(Population!$B$3:$EB$20,MATCH($A50,Population!$A$3:$A$20,0),MATCH(T36,Population!$B$3:$EB$3,0)))</f>
        <v>0.51957660642547199</v>
      </c>
      <c r="U51">
        <f>SUMPRODUCT(INDEX(U37:U50,MATCH($A38,$A37:$A50,0),1):INDEX(U37:U50,MATCH($A50,$A37:$A50,0),1),INDEX(Population!$B$3:$EB$20,MATCH($A38,Population!$A$3:$A$20,0),MATCH(U36,Population!$B$3:$EB$3,0)):INDEX(Population!$B$3:$EB$20,MATCH($A50,Population!$A$3:$A$20,0),MATCH(U36,Population!$B$3:$EB$3,0)))/SUM(INDEX(Population!$B$3:$EB$20,MATCH($A38,Population!$A$3:$A$20,0),MATCH(U36,Population!$B$3:$EB$3,0)):INDEX(Population!$B$3:$EB$20,MATCH($A50,Population!$A$3:$A$20,0),MATCH(U36,Population!$B$3:$EB$3,0)))</f>
        <v>0.40066980657517998</v>
      </c>
      <c r="Z51">
        <f>SUMPRODUCT(INDEX(Z37:Z50,MATCH($M39,$M37:$M50,0),1):INDEX(Z37:Z50,MATCH($M46,$M37:$M50,0),1),INDEX(Population!$B$3:$EB$20,MATCH($M39,Population!$A$3:$A$20,0),MATCH(Z36,Population!$B$3:$EB$3,0)):INDEX(Population!$B$3:$EB$20,MATCH($M46,Population!$A$3:$A$20,0),MATCH(Z36,Population!$B$3:$EB$3,0)))/SUM(INDEX(Population!$B$3:$EB$20,MATCH($M39,Population!$A$3:$A$20,0),MATCH(Z36,Population!$B$3:$EB$3,0)):INDEX(Population!$B$3:$EB$20,MATCH($M46,Population!$A$3:$A$20,0),MATCH(Z36,Population!$B$3:$EB$3,0)))</f>
        <v>3.3996447001334018</v>
      </c>
      <c r="AA51">
        <f>SUMPRODUCT(INDEX(AA37:AA50,MATCH($M39,$M37:$M50,0),1):INDEX(AA37:AA50,MATCH($M46,$M37:$M50,0),1),INDEX(Population!$B$3:$EB$20,MATCH($M39,Population!$A$3:$A$20,0),MATCH(AA36,Population!$B$3:$EB$3,0)):INDEX(Population!$B$3:$EB$20,MATCH($M46,Population!$A$3:$A$20,0),MATCH(AA36,Population!$B$3:$EB$3,0)))/SUM(INDEX(Population!$B$3:$EB$20,MATCH($M39,Population!$A$3:$A$20,0),MATCH(AA36,Population!$B$3:$EB$3,0)):INDEX(Population!$B$3:$EB$20,MATCH($M46,Population!$A$3:$A$20,0),MATCH(AA36,Population!$B$3:$EB$3,0)))</f>
        <v>3.3404708284136819</v>
      </c>
      <c r="AB51">
        <f>SUMPRODUCT(INDEX(AB37:AB50,MATCH($M38,$M37:$M50,0),1):INDEX(AB37:AB50,MATCH($M47,$M37:$M50,0),1),INDEX(Population!$B$3:$EB$20,MATCH($M38,Population!$A$3:$A$20,0),MATCH(AB36,Population!$B$3:$EB$3,0)):INDEX(Population!$B$3:$EB$20,MATCH($M47,Population!$A$3:$A$20,0),MATCH(AB36,Population!$B$3:$EB$3,0)))/SUM(INDEX(Population!$B$3:$EB$20,MATCH($M38,Population!$A$3:$A$20,0),MATCH(AB36,Population!$B$3:$EB$3,0)):INDEX(Population!$B$3:$EB$20,MATCH($M47,Population!$A$3:$A$20,0),MATCH(AB36,Population!$B$3:$EB$3,0)))</f>
        <v>3.4637596727525937</v>
      </c>
      <c r="AC51">
        <f>SUMPRODUCT(INDEX(AC37:AC50,MATCH($M38,$M37:$M50,0),1):INDEX(AC37:AC50,MATCH($M50,$M37:$M50,0),1),INDEX(Population!$B$3:$EB$20,MATCH($M38,Population!$A$3:$A$20,0),MATCH(AC36,Population!$B$3:$EB$3,0)):INDEX(Population!$B$3:$EB$20,MATCH($M50,Population!$A$3:$A$20,0),MATCH(AC36,Population!$B$3:$EB$3,0)))/SUM(INDEX(Population!$B$3:$EB$20,MATCH($M38,Population!$A$3:$A$20,0),MATCH(AC36,Population!$B$3:$EB$3,0)):INDEX(Population!$B$3:$EB$20,MATCH($M50,Population!$A$3:$A$20,0),MATCH(AC36,Population!$B$3:$EB$3,0)))</f>
        <v>3.8452113801786978</v>
      </c>
      <c r="AD51">
        <f>SUMPRODUCT(INDEX(AD37:AD50,MATCH($M39,$M37:$M50,0),1):INDEX(AD37:AD50,MATCH($M50,$M37:$M50,0),1),INDEX(Population!$B$3:$EB$20,MATCH($M39,Population!$A$3:$A$20,0),MATCH(AD36,Population!$B$3:$EB$3,0)):INDEX(Population!$B$3:$EB$20,MATCH($M50,Population!$A$3:$A$20,0),MATCH(AD36,Population!$B$3:$EB$3,0)))/SUM(INDEX(Population!$B$3:$EB$20,MATCH($M39,Population!$A$3:$A$20,0),MATCH(AD36,Population!$B$3:$EB$3,0)):INDEX(Population!$B$3:$EB$20,MATCH($M50,Population!$A$3:$A$20,0),MATCH(AD36,Population!$B$3:$EB$3,0)))</f>
        <v>4.0325215293191148</v>
      </c>
      <c r="AE51">
        <f>SUMPRODUCT(INDEX(AE37:AE50,MATCH($M38,$M37:$M50,0),1):INDEX(AE37:AE50,MATCH($M50,$M37:$M50,0),1),INDEX(Population!$B$3:$EB$20,MATCH($M38,Population!$A$3:$A$20,0),MATCH(AE36,Population!$B$3:$EB$3,0)):INDEX(Population!$B$3:$EB$20,MATCH($M50,Population!$A$3:$A$20,0),MATCH(AE36,Population!$B$3:$EB$3,0)))/SUM(INDEX(Population!$B$3:$EB$20,MATCH($M38,Population!$A$3:$A$20,0),MATCH(AE36,Population!$B$3:$EB$3,0)):INDEX(Population!$B$3:$EB$20,MATCH($M50,Population!$A$3:$A$20,0),MATCH(AE36,Population!$B$3:$EB$3,0)))</f>
        <v>4.4418718502158265</v>
      </c>
      <c r="AF51">
        <f>SUMPRODUCT(INDEX(AF37:AF50,MATCH($M38,$M37:$M50,0),1):INDEX(AF37:AF50,MATCH($M50,$M37:$M50,0),1),INDEX(Population!$B$3:$EB$20,MATCH($M38,Population!$A$3:$A$20,0),MATCH(AF36,Population!$B$3:$EB$3,0)):INDEX(Population!$B$3:$EB$20,MATCH($M50,Population!$A$3:$A$20,0),MATCH(AF36,Population!$B$3:$EB$3,0)))/SUM(INDEX(Population!$B$3:$EB$20,MATCH($M38,Population!$A$3:$A$20,0),MATCH(AF36,Population!$B$3:$EB$3,0)):INDEX(Population!$B$3:$EB$20,MATCH($M50,Population!$A$3:$A$20,0),MATCH(AF36,Population!$B$3:$EB$3,0)))</f>
        <v>4.5269344121280088</v>
      </c>
      <c r="AG51">
        <f>SUMPRODUCT(INDEX(AG37:AG50,MATCH($M38,$M37:$M50,0),1):INDEX(AG37:AG50,MATCH($M50,$M37:$M50,0),1),INDEX(Population!$B$3:$EB$20,MATCH($M38,Population!$A$3:$A$20,0),MATCH(AG36,Population!$B$3:$EB$3,0)):INDEX(Population!$B$3:$EB$20,MATCH($M50,Population!$A$3:$A$20,0),MATCH(AG36,Population!$B$3:$EB$3,0)))/SUM(INDEX(Population!$B$3:$EB$20,MATCH($M38,Population!$A$3:$A$20,0),MATCH(AG36,Population!$B$3:$EB$3,0)):INDEX(Population!$B$3:$EB$20,MATCH($M50,Population!$A$3:$A$20,0),MATCH(AG36,Population!$B$3:$EB$3,0)))</f>
        <v>4.6087596683128638</v>
      </c>
    </row>
    <row r="52" spans="1:33" x14ac:dyDescent="0.3">
      <c r="A52" t="s">
        <v>7</v>
      </c>
      <c r="M52" t="s">
        <v>7</v>
      </c>
    </row>
    <row r="53" spans="1:33" x14ac:dyDescent="0.3">
      <c r="A53" t="s">
        <v>8</v>
      </c>
      <c r="B53">
        <v>1980</v>
      </c>
      <c r="C53">
        <v>1983</v>
      </c>
      <c r="D53">
        <v>1989</v>
      </c>
      <c r="E53">
        <v>1995</v>
      </c>
      <c r="F53">
        <v>2000</v>
      </c>
      <c r="G53">
        <v>2008</v>
      </c>
      <c r="H53">
        <v>2012</v>
      </c>
      <c r="I53">
        <v>2015</v>
      </c>
      <c r="J53">
        <v>2035</v>
      </c>
      <c r="K53">
        <v>2050</v>
      </c>
      <c r="M53" t="s">
        <v>88</v>
      </c>
      <c r="N53">
        <v>1980</v>
      </c>
      <c r="O53">
        <v>1983</v>
      </c>
      <c r="P53">
        <v>1989</v>
      </c>
      <c r="Q53">
        <v>1995</v>
      </c>
      <c r="R53">
        <v>2000</v>
      </c>
      <c r="S53">
        <v>2008</v>
      </c>
      <c r="T53">
        <v>2012</v>
      </c>
      <c r="U53">
        <v>2015</v>
      </c>
      <c r="V53">
        <v>2035</v>
      </c>
      <c r="W53">
        <v>2050</v>
      </c>
      <c r="Y53" t="s">
        <v>85</v>
      </c>
      <c r="Z53">
        <v>1980</v>
      </c>
      <c r="AA53">
        <v>1983</v>
      </c>
      <c r="AB53">
        <v>1989</v>
      </c>
      <c r="AC53">
        <v>1995</v>
      </c>
      <c r="AD53">
        <v>2000</v>
      </c>
      <c r="AE53">
        <v>2008</v>
      </c>
      <c r="AF53">
        <v>2012</v>
      </c>
      <c r="AG53">
        <v>2015</v>
      </c>
    </row>
    <row r="54" spans="1:33" x14ac:dyDescent="0.3">
      <c r="A54">
        <v>17</v>
      </c>
      <c r="B54" t="str">
        <f>IFERROR(VLOOKUP(B$53&amp;$A54&amp;"0",'Raw fitted values'!$A$1:$K$187,10,FALSE),"")</f>
        <v/>
      </c>
      <c r="C54" t="str">
        <f>IFERROR(VLOOKUP(C$53&amp;$A54&amp;"0",'Raw fitted values'!$A$1:$K$187,10,FALSE),"")</f>
        <v/>
      </c>
      <c r="D54" t="str">
        <f>IFERROR(VLOOKUP(D$53&amp;$A54&amp;"0",'Raw fitted values'!$A$1:$K$187,10,FALSE),"")</f>
        <v/>
      </c>
      <c r="E54">
        <f>IFERROR(VLOOKUP(E$53&amp;$A54&amp;"0",'Raw fitted values'!$A$1:$K$187,10,FALSE),"")</f>
        <v>22.833582712698387</v>
      </c>
      <c r="F54" t="str">
        <f>IFERROR(VLOOKUP(F$53&amp;$A54&amp;"0",'Raw fitted values'!$A$1:$K$187,10,FALSE),"")</f>
        <v/>
      </c>
      <c r="G54" t="str">
        <f>IFERROR(VLOOKUP(G$53&amp;$A54&amp;"0",'Raw fitted values'!$A$1:$K$187,10,FALSE),"")</f>
        <v/>
      </c>
      <c r="H54">
        <f>IFERROR(VLOOKUP(H$53&amp;$A54&amp;"0",'Raw fitted values'!$A$1:$K$187,10,FALSE),"")</f>
        <v>22.98537918085405</v>
      </c>
      <c r="I54">
        <f>IFERROR(VLOOKUP(I$53&amp;$A54&amp;"0",'Raw fitted values'!$A$1:$K$187,10,FALSE),"")</f>
        <v>23.592590382846563</v>
      </c>
      <c r="M54">
        <v>17</v>
      </c>
      <c r="Q54">
        <f>AC54/SQRT('Raw fitted values'!P18)*1.96</f>
        <v>0.41484725592477245</v>
      </c>
      <c r="T54">
        <f>AF54/SQRT('Raw fitted values'!S18)*1.96</f>
        <v>0.45179577699324858</v>
      </c>
      <c r="U54">
        <f>AG54/SQRT('Raw fitted values'!T18)*1.96</f>
        <v>0.35511195914460708</v>
      </c>
      <c r="Y54">
        <v>17</v>
      </c>
      <c r="Z54" t="str">
        <f>IFERROR(VLOOKUP(Z$53&amp;$Y54&amp;"0",'Raw fitted values'!$A$1:$K$187,11,FALSE),"")</f>
        <v/>
      </c>
      <c r="AA54" t="str">
        <f>IFERROR(VLOOKUP(AA$53&amp;$Y54&amp;"0",'Raw fitted values'!$A$1:$K$187,11,FALSE),"")</f>
        <v/>
      </c>
      <c r="AB54" t="str">
        <f>IFERROR(VLOOKUP(AB$53&amp;$Y54&amp;"0",'Raw fitted values'!$A$1:$K$187,11,FALSE),"")</f>
        <v/>
      </c>
      <c r="AC54">
        <f>IFERROR(VLOOKUP(AC$53&amp;$Y54&amp;"0",'Raw fitted values'!$A$1:$K$187,11,FALSE),"")</f>
        <v>3.9540746466745884</v>
      </c>
      <c r="AD54" t="str">
        <f>IFERROR(VLOOKUP(AD$53&amp;$Y54&amp;"0",'Raw fitted values'!$A$1:$K$187,11,FALSE),"")</f>
        <v/>
      </c>
      <c r="AE54" t="str">
        <f>IFERROR(VLOOKUP(AE$53&amp;$Y54&amp;"0",'Raw fitted values'!$A$1:$K$187,11,FALSE),"")</f>
        <v/>
      </c>
      <c r="AF54">
        <f>IFERROR(VLOOKUP(AF$53&amp;$Y54&amp;"0",'Raw fitted values'!$A$1:$K$187,11,FALSE),"")</f>
        <v>3.9118513178371987</v>
      </c>
      <c r="AG54">
        <f>IFERROR(VLOOKUP(AG$53&amp;$Y54&amp;"0",'Raw fitted values'!$A$1:$K$187,11,FALSE),"")</f>
        <v>4.2913175979048566</v>
      </c>
    </row>
    <row r="55" spans="1:33" x14ac:dyDescent="0.3">
      <c r="A55">
        <v>22</v>
      </c>
      <c r="B55" t="str">
        <f>IFERROR(VLOOKUP(B$53&amp;$A55&amp;"0",'Raw fitted values'!$A$1:$K$187,10,FALSE),"")</f>
        <v/>
      </c>
      <c r="C55" t="str">
        <f>IFERROR(VLOOKUP(C$53&amp;$A55&amp;"0",'Raw fitted values'!$A$1:$K$187,10,FALSE),"")</f>
        <v/>
      </c>
      <c r="D55">
        <f>IFERROR(VLOOKUP(D$53&amp;$A55&amp;"0",'Raw fitted values'!$A$1:$K$187,10,FALSE),"")</f>
        <v>22.878624250974426</v>
      </c>
      <c r="E55">
        <f>IFERROR(VLOOKUP(E$53&amp;$A55&amp;"0",'Raw fitted values'!$A$1:$K$187,10,FALSE),"")</f>
        <v>23.738859002040428</v>
      </c>
      <c r="F55" t="str">
        <f>IFERROR(VLOOKUP(F$53&amp;$A55&amp;"0",'Raw fitted values'!$A$1:$K$187,10,FALSE),"")</f>
        <v/>
      </c>
      <c r="G55">
        <f>IFERROR(VLOOKUP(G$53&amp;$A55&amp;"0",'Raw fitted values'!$A$1:$K$187,10,FALSE),"")</f>
        <v>24.358096744395304</v>
      </c>
      <c r="H55">
        <f>IFERROR(VLOOKUP(H$53&amp;$A55&amp;"0",'Raw fitted values'!$A$1:$K$187,10,FALSE),"")</f>
        <v>25.113514357594173</v>
      </c>
      <c r="I55">
        <f>IFERROR(VLOOKUP(I$53&amp;$A55&amp;"0",'Raw fitted values'!$A$1:$K$187,10,FALSE),"")</f>
        <v>25.272766432787321</v>
      </c>
      <c r="M55">
        <v>22</v>
      </c>
      <c r="P55">
        <f>AB55/SQRT('Raw fitted values'!O19)*1.96</f>
        <v>0.34497484740634604</v>
      </c>
      <c r="Q55">
        <f>AC55/SQRT('Raw fitted values'!P19)*1.96</f>
        <v>0.39652043463180425</v>
      </c>
      <c r="S55">
        <f>AE55/SQRT('Raw fitted values'!R19)*1.96</f>
        <v>0.45303490325054441</v>
      </c>
      <c r="T55">
        <f>AF55/SQRT('Raw fitted values'!S19)*1.96</f>
        <v>0.66771309575445759</v>
      </c>
      <c r="U55">
        <f>AG55/SQRT('Raw fitted values'!T19)*1.96</f>
        <v>0.54653876151520575</v>
      </c>
      <c r="Y55">
        <v>22</v>
      </c>
      <c r="Z55" t="str">
        <f>IFERROR(VLOOKUP(Z$53&amp;$Y55&amp;"0",'Raw fitted values'!$A$1:$K$187,11,FALSE),"")</f>
        <v/>
      </c>
      <c r="AA55" t="str">
        <f>IFERROR(VLOOKUP(AA$53&amp;$Y55&amp;"0",'Raw fitted values'!$A$1:$K$187,11,FALSE),"")</f>
        <v/>
      </c>
      <c r="AB55">
        <f>IFERROR(VLOOKUP(AB$53&amp;$Y55&amp;"0",'Raw fitted values'!$A$1:$K$187,11,FALSE),"")</f>
        <v>3.3626200028521618</v>
      </c>
      <c r="AC55">
        <f>IFERROR(VLOOKUP(AC$53&amp;$Y55&amp;"0",'Raw fitted values'!$A$1:$K$187,11,FALSE),"")</f>
        <v>4.3765553841864406</v>
      </c>
      <c r="AD55" t="str">
        <f>IFERROR(VLOOKUP(AD$53&amp;$Y55&amp;"0",'Raw fitted values'!$A$1:$K$187,11,FALSE),"")</f>
        <v/>
      </c>
      <c r="AE55">
        <f>IFERROR(VLOOKUP(AE$53&amp;$Y55&amp;"0",'Raw fitted values'!$A$1:$K$187,11,FALSE),"")</f>
        <v>5.1112840995587812</v>
      </c>
      <c r="AF55">
        <f>IFERROR(VLOOKUP(AF$53&amp;$Y55&amp;"0",'Raw fitted values'!$A$1:$K$187,11,FALSE),"")</f>
        <v>5.5457049466597752</v>
      </c>
      <c r="AG55">
        <f>IFERROR(VLOOKUP(AG$53&amp;$Y55&amp;"0",'Raw fitted values'!$A$1:$K$187,11,FALSE),"")</f>
        <v>5.6255125977808946</v>
      </c>
    </row>
    <row r="56" spans="1:33" x14ac:dyDescent="0.3">
      <c r="A56">
        <v>27</v>
      </c>
      <c r="B56">
        <f>IFERROR(VLOOKUP(B$53&amp;$A56&amp;"0",'Raw fitted values'!$A$1:$K$187,10,FALSE),"")</f>
        <v>22.264014612541601</v>
      </c>
      <c r="C56">
        <f>IFERROR(VLOOKUP(C$53&amp;$A56&amp;"0",'Raw fitted values'!$A$1:$K$187,10,FALSE),"")</f>
        <v>22.911419982110548</v>
      </c>
      <c r="D56">
        <f>IFERROR(VLOOKUP(D$53&amp;$A56&amp;"0",'Raw fitted values'!$A$1:$K$187,10,FALSE),"")</f>
        <v>23.470802777598241</v>
      </c>
      <c r="E56">
        <f>IFERROR(VLOOKUP(E$53&amp;$A56&amp;"0",'Raw fitted values'!$A$1:$K$187,10,FALSE),"")</f>
        <v>24.362046578161916</v>
      </c>
      <c r="F56">
        <f>IFERROR(VLOOKUP(F$53&amp;$A56&amp;"0",'Raw fitted values'!$A$1:$K$187,10,FALSE),"")</f>
        <v>25.213241487579644</v>
      </c>
      <c r="G56">
        <f>IFERROR(VLOOKUP(G$53&amp;$A56&amp;"0",'Raw fitted values'!$A$1:$K$187,10,FALSE),"")</f>
        <v>24.888521297589644</v>
      </c>
      <c r="H56">
        <f>IFERROR(VLOOKUP(H$53&amp;$A56&amp;"0",'Raw fitted values'!$A$1:$K$187,10,FALSE),"")</f>
        <v>25.888202704333189</v>
      </c>
      <c r="I56">
        <f>IFERROR(VLOOKUP(I$53&amp;$A56&amp;"0",'Raw fitted values'!$A$1:$K$187,10,FALSE),"")</f>
        <v>25.375645433835523</v>
      </c>
      <c r="M56">
        <v>27</v>
      </c>
      <c r="N56">
        <f>Z56/SQRT('Raw fitted values'!M20)*1.96</f>
        <v>0.36369848470034694</v>
      </c>
      <c r="O56">
        <f>AA56/SQRT('Raw fitted values'!N20)*1.96</f>
        <v>0.32606598114109675</v>
      </c>
      <c r="P56">
        <f>AB56/SQRT('Raw fitted values'!O20)*1.96</f>
        <v>0.36413350716848197</v>
      </c>
      <c r="Q56">
        <f>AC56/SQRT('Raw fitted values'!P20)*1.96</f>
        <v>0.38417773548366108</v>
      </c>
      <c r="R56">
        <f>AD56/SQRT('Raw fitted values'!Q20)*1.96</f>
        <v>0.57725270071511392</v>
      </c>
      <c r="S56">
        <f>AE56/SQRT('Raw fitted values'!R20)*1.96</f>
        <v>0.45746583817940684</v>
      </c>
      <c r="T56">
        <f>AF56/SQRT('Raw fitted values'!S20)*1.96</f>
        <v>0.61539942060415087</v>
      </c>
      <c r="U56">
        <f>AG56/SQRT('Raw fitted values'!T20)*1.96</f>
        <v>0.4112149404032352</v>
      </c>
      <c r="Y56">
        <v>27</v>
      </c>
      <c r="Z56">
        <f>IFERROR(VLOOKUP(Z$53&amp;$Y56&amp;"0",'Raw fitted values'!$A$1:$K$187,11,FALSE),"")</f>
        <v>3.0377555100691782</v>
      </c>
      <c r="AA56">
        <f>IFERROR(VLOOKUP(AA$53&amp;$Y56&amp;"0",'Raw fitted values'!$A$1:$K$187,11,FALSE),"")</f>
        <v>3.5524816285396486</v>
      </c>
      <c r="AB56">
        <f>IFERROR(VLOOKUP(AB$53&amp;$Y56&amp;"0",'Raw fitted values'!$A$1:$K$187,11,FALSE),"")</f>
        <v>4.0276664897553358</v>
      </c>
      <c r="AC56">
        <f>IFERROR(VLOOKUP(AC$53&amp;$Y56&amp;"0",'Raw fitted values'!$A$1:$K$187,11,FALSE),"")</f>
        <v>4.588454190016404</v>
      </c>
      <c r="AD56">
        <f>IFERROR(VLOOKUP(AD$53&amp;$Y56&amp;"0",'Raw fitted values'!$A$1:$K$187,11,FALSE),"")</f>
        <v>5.2271526006739881</v>
      </c>
      <c r="AE56">
        <f>IFERROR(VLOOKUP(AE$53&amp;$Y56&amp;"0",'Raw fitted values'!$A$1:$K$187,11,FALSE),"")</f>
        <v>4.9291272060385527</v>
      </c>
      <c r="AF56">
        <f>IFERROR(VLOOKUP(AF$53&amp;$Y56&amp;"0",'Raw fitted values'!$A$1:$K$187,11,FALSE),"")</f>
        <v>5.6690437904129469</v>
      </c>
      <c r="AG56">
        <f>IFERROR(VLOOKUP(AG$53&amp;$Y56&amp;"0",'Raw fitted values'!$A$1:$K$187,11,FALSE),"")</f>
        <v>5.1690074652697673</v>
      </c>
    </row>
    <row r="57" spans="1:33" x14ac:dyDescent="0.3">
      <c r="A57">
        <v>32</v>
      </c>
      <c r="B57">
        <f>IFERROR(VLOOKUP(B$53&amp;$A57&amp;"0",'Raw fitted values'!$A$1:$K$187,10,FALSE),"")</f>
        <v>22.770386651411727</v>
      </c>
      <c r="C57">
        <f>IFERROR(VLOOKUP(C$53&amp;$A57&amp;"0",'Raw fitted values'!$A$1:$K$187,10,FALSE),"")</f>
        <v>23.266506432797886</v>
      </c>
      <c r="D57">
        <f>IFERROR(VLOOKUP(D$53&amp;$A57&amp;"0",'Raw fitted values'!$A$1:$K$187,10,FALSE),"")</f>
        <v>23.587723466262876</v>
      </c>
      <c r="E57">
        <f>IFERROR(VLOOKUP(E$53&amp;$A57&amp;"0",'Raw fitted values'!$A$1:$K$187,10,FALSE),"")</f>
        <v>25.013077054225835</v>
      </c>
      <c r="F57">
        <f>IFERROR(VLOOKUP(F$53&amp;$A57&amp;"0",'Raw fitted values'!$A$1:$K$187,10,FALSE),"")</f>
        <v>25.083684375418581</v>
      </c>
      <c r="G57">
        <f>IFERROR(VLOOKUP(G$53&amp;$A57&amp;"0",'Raw fitted values'!$A$1:$K$187,10,FALSE),"")</f>
        <v>26.411420118315743</v>
      </c>
      <c r="H57">
        <f>IFERROR(VLOOKUP(H$53&amp;$A57&amp;"0",'Raw fitted values'!$A$1:$K$187,10,FALSE),"")</f>
        <v>26.370567524582398</v>
      </c>
      <c r="I57">
        <f>IFERROR(VLOOKUP(I$53&amp;$A57&amp;"0",'Raw fitted values'!$A$1:$K$187,10,FALSE),"")</f>
        <v>25.914576451278613</v>
      </c>
      <c r="M57">
        <v>32</v>
      </c>
      <c r="N57">
        <f>Z57/SQRT('Raw fitted values'!M21)*1.96</f>
        <v>0.35523441511323156</v>
      </c>
      <c r="O57">
        <f>AA57/SQRT('Raw fitted values'!N21)*1.96</f>
        <v>0.32529589085800481</v>
      </c>
      <c r="P57">
        <f>AB57/SQRT('Raw fitted values'!O21)*1.96</f>
        <v>0.34621704736257697</v>
      </c>
      <c r="Q57">
        <f>AC57/SQRT('Raw fitted values'!P21)*1.96</f>
        <v>0.3655093763716557</v>
      </c>
      <c r="R57">
        <f>AD57/SQRT('Raw fitted values'!Q21)*1.96</f>
        <v>0.43816143748066072</v>
      </c>
      <c r="S57">
        <f>AE57/SQRT('Raw fitted values'!R21)*1.96</f>
        <v>0.49159271795440873</v>
      </c>
      <c r="T57">
        <f>AF57/SQRT('Raw fitted values'!S21)*1.96</f>
        <v>0.59719988486478448</v>
      </c>
      <c r="U57">
        <f>AG57/SQRT('Raw fitted values'!T21)*1.96</f>
        <v>0.40296625375267214</v>
      </c>
      <c r="Y57">
        <v>32</v>
      </c>
      <c r="Z57">
        <f>IFERROR(VLOOKUP(Z$53&amp;$Y57&amp;"0",'Raw fitted values'!$A$1:$K$187,11,FALSE),"")</f>
        <v>3.3271617351740197</v>
      </c>
      <c r="AA57">
        <f>IFERROR(VLOOKUP(AA$53&amp;$Y57&amp;"0",'Raw fitted values'!$A$1:$K$187,11,FALSE),"")</f>
        <v>3.8495826098715265</v>
      </c>
      <c r="AB57">
        <f>IFERROR(VLOOKUP(AB$53&amp;$Y57&amp;"0",'Raw fitted values'!$A$1:$K$187,11,FALSE),"")</f>
        <v>3.9969375012646902</v>
      </c>
      <c r="AC57">
        <f>IFERROR(VLOOKUP(AC$53&amp;$Y57&amp;"0",'Raw fitted values'!$A$1:$K$187,11,FALSE),"")</f>
        <v>4.58311674710699</v>
      </c>
      <c r="AD57">
        <f>IFERROR(VLOOKUP(AD$53&amp;$Y57&amp;"0",'Raw fitted values'!$A$1:$K$187,11,FALSE),"")</f>
        <v>4.6732476886293117</v>
      </c>
      <c r="AE57">
        <f>IFERROR(VLOOKUP(AE$53&amp;$Y57&amp;"0",'Raw fitted values'!$A$1:$K$187,11,FALSE),"")</f>
        <v>5.8606487185223832</v>
      </c>
      <c r="AF57">
        <f>IFERROR(VLOOKUP(AF$53&amp;$Y57&amp;"0",'Raw fitted values'!$A$1:$K$187,11,FALSE),"")</f>
        <v>5.9629755821498884</v>
      </c>
      <c r="AG57">
        <f>IFERROR(VLOOKUP(AG$53&amp;$Y57&amp;"0",'Raw fitted values'!$A$1:$K$187,11,FALSE),"")</f>
        <v>5.7161333721585876</v>
      </c>
    </row>
    <row r="58" spans="1:33" x14ac:dyDescent="0.3">
      <c r="A58">
        <v>37</v>
      </c>
      <c r="B58">
        <f>IFERROR(VLOOKUP(B$53&amp;$A58&amp;"0",'Raw fitted values'!$A$1:$K$187,10,FALSE),"")</f>
        <v>23.328089531920089</v>
      </c>
      <c r="C58">
        <f>IFERROR(VLOOKUP(C$53&amp;$A58&amp;"0",'Raw fitted values'!$A$1:$K$187,10,FALSE),"")</f>
        <v>23.770015832988754</v>
      </c>
      <c r="D58">
        <f>IFERROR(VLOOKUP(D$53&amp;$A58&amp;"0",'Raw fitted values'!$A$1:$K$187,10,FALSE),"")</f>
        <v>24.391789090080803</v>
      </c>
      <c r="E58">
        <f>IFERROR(VLOOKUP(E$53&amp;$A58&amp;"0",'Raw fitted values'!$A$1:$K$187,10,FALSE),"")</f>
        <v>25.332687230365817</v>
      </c>
      <c r="F58">
        <f>IFERROR(VLOOKUP(F$53&amp;$A58&amp;"0",'Raw fitted values'!$A$1:$K$187,10,FALSE),"")</f>
        <v>26.197733492068835</v>
      </c>
      <c r="G58">
        <f>IFERROR(VLOOKUP(G$53&amp;$A58&amp;"0",'Raw fitted values'!$A$1:$K$187,10,FALSE),"")</f>
        <v>26.320215608947613</v>
      </c>
      <c r="H58">
        <f>IFERROR(VLOOKUP(H$53&amp;$A58&amp;"0",'Raw fitted values'!$A$1:$K$187,10,FALSE),"")</f>
        <v>26.723962857316693</v>
      </c>
      <c r="I58">
        <f>IFERROR(VLOOKUP(I$53&amp;$A58&amp;"0",'Raw fitted values'!$A$1:$K$187,10,FALSE),"")</f>
        <v>27.190753021237715</v>
      </c>
      <c r="M58">
        <v>37</v>
      </c>
      <c r="N58">
        <f>Z58/SQRT('Raw fitted values'!M22)*1.96</f>
        <v>0.46542104459736977</v>
      </c>
      <c r="O58">
        <f>AA58/SQRT('Raw fitted values'!N22)*1.96</f>
        <v>0.32723171542575702</v>
      </c>
      <c r="P58">
        <f>AB58/SQRT('Raw fitted values'!O22)*1.96</f>
        <v>0.34935749935264787</v>
      </c>
      <c r="Q58">
        <f>AC58/SQRT('Raw fitted values'!P22)*1.96</f>
        <v>0.38275791947393767</v>
      </c>
      <c r="R58">
        <f>AD58/SQRT('Raw fitted values'!Q22)*1.96</f>
        <v>0.4388143642628024</v>
      </c>
      <c r="S58">
        <f>AE58/SQRT('Raw fitted values'!R22)*1.96</f>
        <v>0.42996180580152549</v>
      </c>
      <c r="T58">
        <f>AF58/SQRT('Raw fitted values'!S22)*1.96</f>
        <v>0.56555632902783304</v>
      </c>
      <c r="U58">
        <f>AG58/SQRT('Raw fitted values'!T22)*1.96</f>
        <v>0.43197751024783904</v>
      </c>
      <c r="Y58">
        <v>37</v>
      </c>
      <c r="Z58">
        <f>IFERROR(VLOOKUP(Z$53&amp;$Y58&amp;"0",'Raw fitted values'!$A$1:$K$187,11,FALSE),"")</f>
        <v>3.9449770973028255</v>
      </c>
      <c r="AA58">
        <f>IFERROR(VLOOKUP(AA$53&amp;$Y58&amp;"0",'Raw fitted values'!$A$1:$K$187,11,FALSE),"")</f>
        <v>3.968474020761676</v>
      </c>
      <c r="AB58">
        <f>IFERROR(VLOOKUP(AB$53&amp;$Y58&amp;"0",'Raw fitted values'!$A$1:$K$187,11,FALSE),"")</f>
        <v>4.369696108932736</v>
      </c>
      <c r="AC58">
        <f>IFERROR(VLOOKUP(AC$53&amp;$Y58&amp;"0",'Raw fitted values'!$A$1:$K$187,11,FALSE),"")</f>
        <v>4.6171503602953647</v>
      </c>
      <c r="AD58">
        <f>IFERROR(VLOOKUP(AD$53&amp;$Y58&amp;"0",'Raw fitted values'!$A$1:$K$187,11,FALSE),"")</f>
        <v>5.6239240075235966</v>
      </c>
      <c r="AE58">
        <f>IFERROR(VLOOKUP(AE$53&amp;$Y58&amp;"0",'Raw fitted values'!$A$1:$K$187,11,FALSE),"")</f>
        <v>5.3509672104794443</v>
      </c>
      <c r="AF58">
        <f>IFERROR(VLOOKUP(AF$53&amp;$Y58&amp;"0",'Raw fitted values'!$A$1:$K$187,11,FALSE),"")</f>
        <v>5.7129816485507288</v>
      </c>
      <c r="AG58">
        <f>IFERROR(VLOOKUP(AG$53&amp;$Y58&amp;"0",'Raw fitted values'!$A$1:$K$187,11,FALSE),"")</f>
        <v>6.0639136094244206</v>
      </c>
    </row>
    <row r="59" spans="1:33" x14ac:dyDescent="0.3">
      <c r="A59">
        <v>42</v>
      </c>
      <c r="B59">
        <f>IFERROR(VLOOKUP(B$53&amp;$A59&amp;"0",'Raw fitted values'!$A$1:$K$187,10,FALSE),"")</f>
        <v>23.94767289393511</v>
      </c>
      <c r="C59">
        <f>IFERROR(VLOOKUP(C$53&amp;$A59&amp;"0",'Raw fitted values'!$A$1:$K$187,10,FALSE),"")</f>
        <v>24.310967448241165</v>
      </c>
      <c r="D59">
        <f>IFERROR(VLOOKUP(D$53&amp;$A59&amp;"0",'Raw fitted values'!$A$1:$K$187,10,FALSE),"")</f>
        <v>24.52469730147131</v>
      </c>
      <c r="E59">
        <f>IFERROR(VLOOKUP(E$53&amp;$A59&amp;"0",'Raw fitted values'!$A$1:$K$187,10,FALSE),"")</f>
        <v>25.998839397651317</v>
      </c>
      <c r="F59">
        <f>IFERROR(VLOOKUP(F$53&amp;$A59&amp;"0",'Raw fitted values'!$A$1:$K$187,10,FALSE),"")</f>
        <v>26.015499868593643</v>
      </c>
      <c r="G59">
        <f>IFERROR(VLOOKUP(G$53&amp;$A59&amp;"0",'Raw fitted values'!$A$1:$K$187,10,FALSE),"")</f>
        <v>27.611037669316001</v>
      </c>
      <c r="H59">
        <f>IFERROR(VLOOKUP(H$53&amp;$A59&amp;"0",'Raw fitted values'!$A$1:$K$187,10,FALSE),"")</f>
        <v>27.25085283006857</v>
      </c>
      <c r="I59">
        <f>IFERROR(VLOOKUP(I$53&amp;$A59&amp;"0",'Raw fitted values'!$A$1:$K$187,10,FALSE),"")</f>
        <v>27.718163825336312</v>
      </c>
      <c r="M59">
        <v>42</v>
      </c>
      <c r="N59">
        <f>Z59/SQRT('Raw fitted values'!M23)*1.96</f>
        <v>0.46376033345416284</v>
      </c>
      <c r="O59">
        <f>AA59/SQRT('Raw fitted values'!N23)*1.96</f>
        <v>0.36101770999260285</v>
      </c>
      <c r="P59">
        <f>AB59/SQRT('Raw fitted values'!O23)*1.96</f>
        <v>0.31361157768063264</v>
      </c>
      <c r="Q59">
        <f>AC59/SQRT('Raw fitted values'!P23)*1.96</f>
        <v>0.40798777078758447</v>
      </c>
      <c r="R59">
        <f>AD59/SQRT('Raw fitted values'!Q23)*1.96</f>
        <v>0.36436312621366201</v>
      </c>
      <c r="S59">
        <f>AE59/SQRT('Raw fitted values'!R23)*1.96</f>
        <v>0.51092610175040021</v>
      </c>
      <c r="T59">
        <f>AF59/SQRT('Raw fitted values'!S23)*1.96</f>
        <v>0.54326217476965044</v>
      </c>
      <c r="U59">
        <f>AG59/SQRT('Raw fitted values'!T23)*1.96</f>
        <v>0.43731253798471503</v>
      </c>
      <c r="Y59">
        <v>42</v>
      </c>
      <c r="Z59">
        <f>IFERROR(VLOOKUP(Z$53&amp;$Y59&amp;"0",'Raw fitted values'!$A$1:$K$187,11,FALSE),"")</f>
        <v>3.9944773074063988</v>
      </c>
      <c r="AA59">
        <f>IFERROR(VLOOKUP(AA$53&amp;$Y59&amp;"0",'Raw fitted values'!$A$1:$K$187,11,FALSE),"")</f>
        <v>4.0312542739325998</v>
      </c>
      <c r="AB59">
        <f>IFERROR(VLOOKUP(AB$53&amp;$Y59&amp;"0",'Raw fitted values'!$A$1:$K$187,11,FALSE),"")</f>
        <v>4.0510260011614498</v>
      </c>
      <c r="AC59">
        <f>IFERROR(VLOOKUP(AC$53&amp;$Y59&amp;"0",'Raw fitted values'!$A$1:$K$187,11,FALSE),"")</f>
        <v>4.7558300392124302</v>
      </c>
      <c r="AD59">
        <f>IFERROR(VLOOKUP(AD$53&amp;$Y59&amp;"0",'Raw fitted values'!$A$1:$K$187,11,FALSE),"")</f>
        <v>5.2711621086452309</v>
      </c>
      <c r="AE59">
        <f>IFERROR(VLOOKUP(AE$53&amp;$Y59&amp;"0",'Raw fitted values'!$A$1:$K$187,11,FALSE),"")</f>
        <v>6.1355980552197371</v>
      </c>
      <c r="AF59">
        <f>IFERROR(VLOOKUP(AF$53&amp;$Y59&amp;"0",'Raw fitted values'!$A$1:$K$187,11,FALSE),"")</f>
        <v>5.6600650696241024</v>
      </c>
      <c r="AG59">
        <f>IFERROR(VLOOKUP(AG$53&amp;$Y59&amp;"0",'Raw fitted values'!$A$1:$K$187,11,FALSE),"")</f>
        <v>6.1225641714633436</v>
      </c>
    </row>
    <row r="60" spans="1:33" x14ac:dyDescent="0.3">
      <c r="A60">
        <v>47</v>
      </c>
      <c r="B60">
        <f>IFERROR(VLOOKUP(B$53&amp;$A60&amp;"0",'Raw fitted values'!$A$1:$K$187,10,FALSE),"")</f>
        <v>24.332609001732017</v>
      </c>
      <c r="C60">
        <f>IFERROR(VLOOKUP(C$53&amp;$A60&amp;"0",'Raw fitted values'!$A$1:$K$187,10,FALSE),"")</f>
        <v>25.026373690314774</v>
      </c>
      <c r="D60">
        <f>IFERROR(VLOOKUP(D$53&amp;$A60&amp;"0",'Raw fitted values'!$A$1:$K$187,10,FALSE),"")</f>
        <v>25.322299092142522</v>
      </c>
      <c r="E60">
        <f>IFERROR(VLOOKUP(E$53&amp;$A60&amp;"0",'Raw fitted values'!$A$1:$K$187,10,FALSE),"")</f>
        <v>26.83217161427163</v>
      </c>
      <c r="F60">
        <f>IFERROR(VLOOKUP(F$53&amp;$A60&amp;"0",'Raw fitted values'!$A$1:$K$187,10,FALSE),"")</f>
        <v>26.805381075134015</v>
      </c>
      <c r="G60">
        <f>IFERROR(VLOOKUP(G$53&amp;$A60&amp;"0",'Raw fitted values'!$A$1:$K$187,10,FALSE),"")</f>
        <v>27.268304518715158</v>
      </c>
      <c r="H60">
        <f>IFERROR(VLOOKUP(H$53&amp;$A60&amp;"0",'Raw fitted values'!$A$1:$K$187,10,FALSE),"")</f>
        <v>28.260138944148203</v>
      </c>
      <c r="I60">
        <f>IFERROR(VLOOKUP(I$53&amp;$A60&amp;"0",'Raw fitted values'!$A$1:$K$187,10,FALSE),"")</f>
        <v>27.75518067671139</v>
      </c>
      <c r="M60">
        <v>47</v>
      </c>
      <c r="N60">
        <f>Z60/SQRT('Raw fitted values'!M24)*1.96</f>
        <v>0.46867140160386767</v>
      </c>
      <c r="O60">
        <f>AA60/SQRT('Raw fitted values'!N24)*1.96</f>
        <v>0.37699863164859276</v>
      </c>
      <c r="P60">
        <f>AB60/SQRT('Raw fitted values'!O24)*1.96</f>
        <v>0.38084997542020754</v>
      </c>
      <c r="Q60">
        <f>AC60/SQRT('Raw fitted values'!P24)*1.96</f>
        <v>0.44144298187098346</v>
      </c>
      <c r="R60">
        <f>AD60/SQRT('Raw fitted values'!Q24)*1.96</f>
        <v>0.36119436895726598</v>
      </c>
      <c r="S60">
        <f>AE60/SQRT('Raw fitted values'!R24)*1.96</f>
        <v>0.47565674539229991</v>
      </c>
      <c r="T60">
        <f>AF60/SQRT('Raw fitted values'!S24)*1.96</f>
        <v>0.65557632384492159</v>
      </c>
      <c r="U60">
        <f>AG60/SQRT('Raw fitted values'!T24)*1.96</f>
        <v>0.42213840434253991</v>
      </c>
      <c r="Y60">
        <v>47</v>
      </c>
      <c r="Z60">
        <f>IFERROR(VLOOKUP(Z$53&amp;$Y60&amp;"0",'Raw fitted values'!$A$1:$K$187,11,FALSE),"")</f>
        <v>3.9940590730524672</v>
      </c>
      <c r="AA60">
        <f>IFERROR(VLOOKUP(AA$53&amp;$Y60&amp;"0",'Raw fitted values'!$A$1:$K$187,11,FALSE),"")</f>
        <v>4.0621048760576874</v>
      </c>
      <c r="AB60">
        <f>IFERROR(VLOOKUP(AB$53&amp;$Y60&amp;"0",'Raw fitted values'!$A$1:$K$187,11,FALSE),"")</f>
        <v>4.2748466628798809</v>
      </c>
      <c r="AC60">
        <f>IFERROR(VLOOKUP(AC$53&amp;$Y60&amp;"0",'Raw fitted values'!$A$1:$K$187,11,FALSE),"")</f>
        <v>5.2240783668618898</v>
      </c>
      <c r="AD60">
        <f>IFERROR(VLOOKUP(AD$53&amp;$Y60&amp;"0",'Raw fitted values'!$A$1:$K$187,11,FALSE),"")</f>
        <v>5.1992587757369169</v>
      </c>
      <c r="AE60">
        <f>IFERROR(VLOOKUP(AE$53&amp;$Y60&amp;"0",'Raw fitted values'!$A$1:$K$187,11,FALSE),"")</f>
        <v>5.6132512223690654</v>
      </c>
      <c r="AF60">
        <f>IFERROR(VLOOKUP(AF$53&amp;$Y60&amp;"0",'Raw fitted values'!$A$1:$K$187,11,FALSE),"")</f>
        <v>6.2664380054218087</v>
      </c>
      <c r="AG60">
        <f>IFERROR(VLOOKUP(AG$53&amp;$Y60&amp;"0",'Raw fitted values'!$A$1:$K$187,11,FALSE),"")</f>
        <v>5.6533829371816866</v>
      </c>
    </row>
    <row r="61" spans="1:33" x14ac:dyDescent="0.3">
      <c r="A61">
        <v>52</v>
      </c>
      <c r="B61">
        <f>IFERROR(VLOOKUP(B$53&amp;$A61&amp;"0",'Raw fitted values'!$A$1:$K$187,10,FALSE),"")</f>
        <v>24.92277372675828</v>
      </c>
      <c r="C61">
        <f>IFERROR(VLOOKUP(C$53&amp;$A61&amp;"0",'Raw fitted values'!$A$1:$K$187,10,FALSE),"")</f>
        <v>25.880958339591476</v>
      </c>
      <c r="D61">
        <f>IFERROR(VLOOKUP(D$53&amp;$A61&amp;"0",'Raw fitted values'!$A$1:$K$187,10,FALSE),"")</f>
        <v>26.516357240565068</v>
      </c>
      <c r="E61">
        <f>IFERROR(VLOOKUP(E$53&amp;$A61&amp;"0",'Raw fitted values'!$A$1:$K$187,10,FALSE),"")</f>
        <v>27.239126596013268</v>
      </c>
      <c r="F61">
        <f>IFERROR(VLOOKUP(F$53&amp;$A61&amp;"0",'Raw fitted values'!$A$1:$K$187,10,FALSE),"")</f>
        <v>27.447898480440081</v>
      </c>
      <c r="G61">
        <f>IFERROR(VLOOKUP(G$53&amp;$A61&amp;"0",'Raw fitted values'!$A$1:$K$187,10,FALSE),"")</f>
        <v>27.538558452780027</v>
      </c>
      <c r="H61">
        <f>IFERROR(VLOOKUP(H$53&amp;$A61&amp;"0",'Raw fitted values'!$A$1:$K$187,10,FALSE),"")</f>
        <v>27.620045750011911</v>
      </c>
      <c r="I61">
        <f>IFERROR(VLOOKUP(I$53&amp;$A61&amp;"0",'Raw fitted values'!$A$1:$K$187,10,FALSE),"")</f>
        <v>28.443043289535829</v>
      </c>
      <c r="M61">
        <v>52</v>
      </c>
      <c r="N61">
        <f>Z61/SQRT('Raw fitted values'!M25)*1.96</f>
        <v>0.44794113076262299</v>
      </c>
      <c r="O61">
        <f>AA61/SQRT('Raw fitted values'!N25)*1.96</f>
        <v>0.43241434062033179</v>
      </c>
      <c r="P61">
        <f>AB61/SQRT('Raw fitted values'!O25)*1.96</f>
        <v>0.47182989118511459</v>
      </c>
      <c r="Q61">
        <f>AC61/SQRT('Raw fitted values'!P25)*1.96</f>
        <v>0.44611639975111544</v>
      </c>
      <c r="R61">
        <f>AD61/SQRT('Raw fitted values'!Q25)*1.96</f>
        <v>0.39958573279480603</v>
      </c>
      <c r="S61">
        <f>AE61/SQRT('Raw fitted values'!R25)*1.96</f>
        <v>0.54683187665598176</v>
      </c>
      <c r="T61">
        <f>AF61/SQRT('Raw fitted values'!S25)*1.96</f>
        <v>0.568618167422837</v>
      </c>
      <c r="U61">
        <f>AG61/SQRT('Raw fitted values'!T25)*1.96</f>
        <v>0.47806860410143964</v>
      </c>
      <c r="Y61">
        <v>52</v>
      </c>
      <c r="Z61">
        <f>IFERROR(VLOOKUP(Z$53&amp;$Y61&amp;"0",'Raw fitted values'!$A$1:$K$187,11,FALSE),"")</f>
        <v>4.1892329359261868</v>
      </c>
      <c r="AA61">
        <f>IFERROR(VLOOKUP(AA$53&amp;$Y61&amp;"0",'Raw fitted values'!$A$1:$K$187,11,FALSE),"")</f>
        <v>4.61195154336996</v>
      </c>
      <c r="AB61">
        <f>IFERROR(VLOOKUP(AB$53&amp;$Y61&amp;"0",'Raw fitted values'!$A$1:$K$187,11,FALSE),"")</f>
        <v>4.9158362387990087</v>
      </c>
      <c r="AC61">
        <f>IFERROR(VLOOKUP(AC$53&amp;$Y61&amp;"0",'Raw fitted values'!$A$1:$K$187,11,FALSE),"")</f>
        <v>4.7471914394937658</v>
      </c>
      <c r="AD61">
        <f>IFERROR(VLOOKUP(AD$53&amp;$Y61&amp;"0",'Raw fitted values'!$A$1:$K$187,11,FALSE),"")</f>
        <v>5.5383714890232172</v>
      </c>
      <c r="AE61">
        <f>IFERROR(VLOOKUP(AE$53&amp;$Y61&amp;"0",'Raw fitted values'!$A$1:$K$187,11,FALSE),"")</f>
        <v>5.7380976594528335</v>
      </c>
      <c r="AF61">
        <f>IFERROR(VLOOKUP(AF$53&amp;$Y61&amp;"0",'Raw fitted values'!$A$1:$K$187,11,FALSE),"")</f>
        <v>5.6104857168888547</v>
      </c>
      <c r="AG61">
        <f>IFERROR(VLOOKUP(AG$53&amp;$Y61&amp;"0",'Raw fitted values'!$A$1:$K$187,11,FALSE),"")</f>
        <v>6.2946453557779787</v>
      </c>
    </row>
    <row r="62" spans="1:33" x14ac:dyDescent="0.3">
      <c r="A62">
        <v>57</v>
      </c>
      <c r="B62">
        <f>IFERROR(VLOOKUP(B$53&amp;$A62&amp;"0",'Raw fitted values'!$A$1:$K$187,10,FALSE),"")</f>
        <v>25.39279840189193</v>
      </c>
      <c r="C62">
        <f>IFERROR(VLOOKUP(C$53&amp;$A62&amp;"0",'Raw fitted values'!$A$1:$K$187,10,FALSE),"")</f>
        <v>25.58472631364085</v>
      </c>
      <c r="D62">
        <f>IFERROR(VLOOKUP(D$53&amp;$A62&amp;"0",'Raw fitted values'!$A$1:$K$187,10,FALSE),"")</f>
        <v>26.778971676324591</v>
      </c>
      <c r="E62">
        <f>IFERROR(VLOOKUP(E$53&amp;$A62&amp;"0",'Raw fitted values'!$A$1:$K$187,10,FALSE),"")</f>
        <v>27.827340673095733</v>
      </c>
      <c r="F62">
        <f>IFERROR(VLOOKUP(F$53&amp;$A62&amp;"0",'Raw fitted values'!$A$1:$K$187,10,FALSE),"")</f>
        <v>27.770211384458769</v>
      </c>
      <c r="G62">
        <f>IFERROR(VLOOKUP(G$53&amp;$A62&amp;"0",'Raw fitted values'!$A$1:$K$187,10,FALSE),"")</f>
        <v>28.042176811499232</v>
      </c>
      <c r="H62">
        <f>IFERROR(VLOOKUP(H$53&amp;$A62&amp;"0",'Raw fitted values'!$A$1:$K$187,10,FALSE),"")</f>
        <v>28.083779165409378</v>
      </c>
      <c r="I62">
        <f>IFERROR(VLOOKUP(I$53&amp;$A62&amp;"0",'Raw fitted values'!$A$1:$K$187,10,FALSE),"")</f>
        <v>28.365878062509285</v>
      </c>
      <c r="M62">
        <v>57</v>
      </c>
      <c r="N62">
        <f>Z62/SQRT('Raw fitted values'!M26)*1.96</f>
        <v>0.4771736283438035</v>
      </c>
      <c r="O62">
        <f>AA62/SQRT('Raw fitted values'!N26)*1.96</f>
        <v>0.37199845791643543</v>
      </c>
      <c r="P62">
        <f>AB62/SQRT('Raw fitted values'!O26)*1.96</f>
        <v>0.50673780043482519</v>
      </c>
      <c r="Q62">
        <f>AC62/SQRT('Raw fitted values'!P26)*1.96</f>
        <v>0.5424976075591208</v>
      </c>
      <c r="R62">
        <f>AD62/SQRT('Raw fitted values'!Q26)*1.96</f>
        <v>0.42074357287907926</v>
      </c>
      <c r="S62">
        <f>AE62/SQRT('Raw fitted values'!R26)*1.96</f>
        <v>0.53810516110786033</v>
      </c>
      <c r="T62">
        <f>AF62/SQRT('Raw fitted values'!S26)*1.96</f>
        <v>0.57388471371703786</v>
      </c>
      <c r="U62">
        <f>AG62/SQRT('Raw fitted values'!T26)*1.96</f>
        <v>0.45182819783029732</v>
      </c>
      <c r="Y62">
        <v>57</v>
      </c>
      <c r="Z62">
        <f>IFERROR(VLOOKUP(Z$53&amp;$Y62&amp;"0",'Raw fitted values'!$A$1:$K$187,11,FALSE),"")</f>
        <v>4.2656925472213754</v>
      </c>
      <c r="AA62">
        <f>IFERROR(VLOOKUP(AA$53&amp;$Y62&amp;"0",'Raw fitted values'!$A$1:$K$187,11,FALSE),"")</f>
        <v>4.1234057055216518</v>
      </c>
      <c r="AB62">
        <f>IFERROR(VLOOKUP(AB$53&amp;$Y62&amp;"0",'Raw fitted values'!$A$1:$K$187,11,FALSE),"")</f>
        <v>4.9326229864752715</v>
      </c>
      <c r="AC62">
        <f>IFERROR(VLOOKUP(AC$53&amp;$Y62&amp;"0",'Raw fitted values'!$A$1:$K$187,11,FALSE),"")</f>
        <v>5.466055781946241</v>
      </c>
      <c r="AD62">
        <f>IFERROR(VLOOKUP(AD$53&amp;$Y62&amp;"0",'Raw fitted values'!$A$1:$K$187,11,FALSE),"")</f>
        <v>5.2669556915039273</v>
      </c>
      <c r="AE62">
        <f>IFERROR(VLOOKUP(AE$53&amp;$Y62&amp;"0",'Raw fitted values'!$A$1:$K$187,11,FALSE),"")</f>
        <v>5.6930541404265869</v>
      </c>
      <c r="AF62">
        <f>IFERROR(VLOOKUP(AF$53&amp;$Y62&amp;"0",'Raw fitted values'!$A$1:$K$187,11,FALSE),"")</f>
        <v>5.3909888619916959</v>
      </c>
      <c r="AG62">
        <f>IFERROR(VLOOKUP(AG$53&amp;$Y62&amp;"0",'Raw fitted values'!$A$1:$K$187,11,FALSE),"")</f>
        <v>5.9267688466370547</v>
      </c>
    </row>
    <row r="63" spans="1:33" x14ac:dyDescent="0.3">
      <c r="A63">
        <v>62</v>
      </c>
      <c r="B63">
        <f>IFERROR(VLOOKUP(B$53&amp;$A63&amp;"0",'Raw fitted values'!$A$1:$K$187,10,FALSE),"")</f>
        <v>25.402577931837232</v>
      </c>
      <c r="C63">
        <f>IFERROR(VLOOKUP(C$53&amp;$A63&amp;"0",'Raw fitted values'!$A$1:$K$187,10,FALSE),"")</f>
        <v>25.919575474807612</v>
      </c>
      <c r="D63">
        <f>IFERROR(VLOOKUP(D$53&amp;$A63&amp;"0",'Raw fitted values'!$A$1:$K$187,10,FALSE),"")</f>
        <v>26.176277577659675</v>
      </c>
      <c r="E63">
        <f>IFERROR(VLOOKUP(E$53&amp;$A63&amp;"0",'Raw fitted values'!$A$1:$K$187,10,FALSE),"")</f>
        <v>27.313337125173458</v>
      </c>
      <c r="F63">
        <f>IFERROR(VLOOKUP(F$53&amp;$A63&amp;"0",'Raw fitted values'!$A$1:$K$187,10,FALSE),"")</f>
        <v>27.808777814259297</v>
      </c>
      <c r="G63">
        <f>IFERROR(VLOOKUP(G$53&amp;$A63&amp;"0",'Raw fitted values'!$A$1:$K$187,10,FALSE),"")</f>
        <v>27.653422944704804</v>
      </c>
      <c r="H63">
        <f>IFERROR(VLOOKUP(H$53&amp;$A63&amp;"0",'Raw fitted values'!$A$1:$K$187,10,FALSE),"")</f>
        <v>28.807436028983439</v>
      </c>
      <c r="I63">
        <f>IFERROR(VLOOKUP(I$53&amp;$A63&amp;"0",'Raw fitted values'!$A$1:$K$187,10,FALSE),"")</f>
        <v>28.760215404683176</v>
      </c>
      <c r="M63">
        <v>62</v>
      </c>
      <c r="N63">
        <f>Z63/SQRT('Raw fitted values'!M27)*1.96</f>
        <v>0.5389728732602963</v>
      </c>
      <c r="O63">
        <f>AA63/SQRT('Raw fitted values'!N27)*1.96</f>
        <v>0.44502128623282466</v>
      </c>
      <c r="P63">
        <f>AB63/SQRT('Raw fitted values'!O27)*1.96</f>
        <v>0.45301635441265531</v>
      </c>
      <c r="Q63">
        <f>AC63/SQRT('Raw fitted values'!P27)*1.96</f>
        <v>0.47859981321991413</v>
      </c>
      <c r="R63">
        <f>AD63/SQRT('Raw fitted values'!Q27)*1.96</f>
        <v>0.45417158109317868</v>
      </c>
      <c r="S63">
        <f>AE63/SQRT('Raw fitted values'!R27)*1.96</f>
        <v>0.49466779388576887</v>
      </c>
      <c r="T63">
        <f>AF63/SQRT('Raw fitted values'!S27)*1.96</f>
        <v>0.7180031846109981</v>
      </c>
      <c r="U63">
        <f>AG63/SQRT('Raw fitted values'!T27)*1.96</f>
        <v>0.47936750355358326</v>
      </c>
      <c r="Y63">
        <v>62</v>
      </c>
      <c r="Z63">
        <f>IFERROR(VLOOKUP(Z$53&amp;$Y63&amp;"0",'Raw fitted values'!$A$1:$K$187,11,FALSE),"")</f>
        <v>4.321746737115407</v>
      </c>
      <c r="AA63">
        <f>IFERROR(VLOOKUP(AA$53&amp;$Y63&amp;"0",'Raw fitted values'!$A$1:$K$187,11,FALSE),"")</f>
        <v>4.6030492774120813</v>
      </c>
      <c r="AB63">
        <f>IFERROR(VLOOKUP(AB$53&amp;$Y63&amp;"0",'Raw fitted values'!$A$1:$K$187,11,FALSE),"")</f>
        <v>4.4877482328049476</v>
      </c>
      <c r="AC63">
        <f>IFERROR(VLOOKUP(AC$53&amp;$Y63&amp;"0",'Raw fitted values'!$A$1:$K$187,11,FALSE),"")</f>
        <v>4.6459094250261739</v>
      </c>
      <c r="AD63">
        <f>IFERROR(VLOOKUP(AD$53&amp;$Y63&amp;"0",'Raw fitted values'!$A$1:$K$187,11,FALSE),"")</f>
        <v>5.1083661551848136</v>
      </c>
      <c r="AE63">
        <f>IFERROR(VLOOKUP(AE$53&amp;$Y63&amp;"0",'Raw fitted values'!$A$1:$K$187,11,FALSE),"")</f>
        <v>5.2456515421111893</v>
      </c>
      <c r="AF63">
        <f>IFERROR(VLOOKUP(AF$53&amp;$Y63&amp;"0",'Raw fitted values'!$A$1:$K$187,11,FALSE),"")</f>
        <v>6.1625934344257187</v>
      </c>
      <c r="AG63">
        <f>IFERROR(VLOOKUP(AG$53&amp;$Y63&amp;"0",'Raw fitted values'!$A$1:$K$187,11,FALSE),"")</f>
        <v>6.1290383710099858</v>
      </c>
    </row>
    <row r="64" spans="1:33" x14ac:dyDescent="0.3">
      <c r="A64">
        <v>67</v>
      </c>
      <c r="B64" t="str">
        <f>IFERROR(VLOOKUP(B$53&amp;$A64&amp;"0",'Raw fitted values'!$A$1:$K$187,10,FALSE),"")</f>
        <v/>
      </c>
      <c r="C64" t="str">
        <f>IFERROR(VLOOKUP(C$53&amp;$A64&amp;"0",'Raw fitted values'!$A$1:$K$187,10,FALSE),"")</f>
        <v/>
      </c>
      <c r="D64">
        <f>IFERROR(VLOOKUP(D$53&amp;$A64&amp;"0",'Raw fitted values'!$A$1:$K$187,10,FALSE),"")</f>
        <v>26.90046472377362</v>
      </c>
      <c r="E64">
        <f>IFERROR(VLOOKUP(E$53&amp;$A64&amp;"0",'Raw fitted values'!$A$1:$K$187,10,FALSE),"")</f>
        <v>27.484220555895078</v>
      </c>
      <c r="F64">
        <f>IFERROR(VLOOKUP(F$53&amp;$A64&amp;"0",'Raw fitted values'!$A$1:$K$187,10,FALSE),"")</f>
        <v>27.854894959100747</v>
      </c>
      <c r="G64">
        <f>IFERROR(VLOOKUP(G$53&amp;$A64&amp;"0",'Raw fitted values'!$A$1:$K$187,10,FALSE),"")</f>
        <v>28.153782503450763</v>
      </c>
      <c r="H64">
        <f>IFERROR(VLOOKUP(H$53&amp;$A64&amp;"0",'Raw fitted values'!$A$1:$K$187,10,FALSE),"")</f>
        <v>28.648612942158117</v>
      </c>
      <c r="I64">
        <f>IFERROR(VLOOKUP(I$53&amp;$A64&amp;"0",'Raw fitted values'!$A$1:$K$187,10,FALSE),"")</f>
        <v>28.573842319431726</v>
      </c>
      <c r="M64">
        <v>67</v>
      </c>
      <c r="P64">
        <f>AB64/SQRT('Raw fitted values'!O28)*1.96</f>
        <v>0.5365081652306346</v>
      </c>
      <c r="Q64">
        <f>AC64/SQRT('Raw fitted values'!P28)*1.96</f>
        <v>0.52714036395362474</v>
      </c>
      <c r="R64">
        <f>AD64/SQRT('Raw fitted values'!Q28)*1.96</f>
        <v>0.51423966198309856</v>
      </c>
      <c r="S64">
        <f>AE64/SQRT('Raw fitted values'!R28)*1.96</f>
        <v>0.52267418517080788</v>
      </c>
      <c r="T64">
        <f>AF64/SQRT('Raw fitted values'!S28)*1.96</f>
        <v>0.63442845846128559</v>
      </c>
      <c r="U64">
        <f>AG64/SQRT('Raw fitted values'!T28)*1.96</f>
        <v>0.45668627467505457</v>
      </c>
      <c r="Y64">
        <v>67</v>
      </c>
      <c r="Z64" t="str">
        <f>IFERROR(VLOOKUP(Z$53&amp;$Y64&amp;"0",'Raw fitted values'!$A$1:$K$187,11,FALSE),"")</f>
        <v/>
      </c>
      <c r="AA64" t="str">
        <f>IFERROR(VLOOKUP(AA$53&amp;$Y64&amp;"0",'Raw fitted values'!$A$1:$K$187,11,FALSE),"")</f>
        <v/>
      </c>
      <c r="AB64">
        <f>IFERROR(VLOOKUP(AB$53&amp;$Y64&amp;"0",'Raw fitted values'!$A$1:$K$187,11,FALSE),"")</f>
        <v>5.0473070214739533</v>
      </c>
      <c r="AC64">
        <f>IFERROR(VLOOKUP(AC$53&amp;$Y64&amp;"0",'Raw fitted values'!$A$1:$K$187,11,FALSE),"")</f>
        <v>5.1312230390261107</v>
      </c>
      <c r="AD64">
        <f>IFERROR(VLOOKUP(AD$53&amp;$Y64&amp;"0",'Raw fitted values'!$A$1:$K$187,11,FALSE),"")</f>
        <v>5.4405615266671399</v>
      </c>
      <c r="AE64">
        <f>IFERROR(VLOOKUP(AE$53&amp;$Y64&amp;"0",'Raw fitted values'!$A$1:$K$187,11,FALSE),"")</f>
        <v>5.073752341786105</v>
      </c>
      <c r="AF64">
        <f>IFERROR(VLOOKUP(AF$53&amp;$Y64&amp;"0",'Raw fitted values'!$A$1:$K$187,11,FALSE),"")</f>
        <v>5.9244629517800762</v>
      </c>
      <c r="AG64">
        <f>IFERROR(VLOOKUP(AG$53&amp;$Y64&amp;"0",'Raw fitted values'!$A$1:$K$187,11,FALSE),"")</f>
        <v>5.7121436956365361</v>
      </c>
    </row>
    <row r="65" spans="1:33" x14ac:dyDescent="0.3">
      <c r="A65">
        <v>72</v>
      </c>
      <c r="B65" t="str">
        <f>IFERROR(VLOOKUP(B$53&amp;$A65&amp;"0",'Raw fitted values'!$A$1:$K$187,10,FALSE),"")</f>
        <v/>
      </c>
      <c r="C65" t="str">
        <f>IFERROR(VLOOKUP(C$53&amp;$A65&amp;"0",'Raw fitted values'!$A$1:$K$187,10,FALSE),"")</f>
        <v/>
      </c>
      <c r="D65" t="str">
        <f>IFERROR(VLOOKUP(D$53&amp;$A65&amp;"0",'Raw fitted values'!$A$1:$K$187,10,FALSE),"")</f>
        <v/>
      </c>
      <c r="E65">
        <f>IFERROR(VLOOKUP(E$53&amp;$A65&amp;"0",'Raw fitted values'!$A$1:$K$187,10,FALSE),"")</f>
        <v>27.172449023497656</v>
      </c>
      <c r="F65">
        <f>IFERROR(VLOOKUP(F$53&amp;$A65&amp;"0",'Raw fitted values'!$A$1:$K$187,10,FALSE),"")</f>
        <v>27.772297187224225</v>
      </c>
      <c r="G65">
        <f>IFERROR(VLOOKUP(G$53&amp;$A65&amp;"0",'Raw fitted values'!$A$1:$K$187,10,FALSE),"")</f>
        <v>27.824364655816289</v>
      </c>
      <c r="H65">
        <f>IFERROR(VLOOKUP(H$53&amp;$A65&amp;"0",'Raw fitted values'!$A$1:$K$187,10,FALSE),"")</f>
        <v>29.241757055975896</v>
      </c>
      <c r="I65">
        <f>IFERROR(VLOOKUP(I$53&amp;$A65&amp;"0",'Raw fitted values'!$A$1:$K$187,10,FALSE),"")</f>
        <v>28.243344617003579</v>
      </c>
      <c r="M65">
        <v>72</v>
      </c>
      <c r="Q65">
        <f>AC65/SQRT('Raw fitted values'!P29)*1.96</f>
        <v>0.52290289822369251</v>
      </c>
      <c r="R65">
        <f>AD65/SQRT('Raw fitted values'!Q29)*1.96</f>
        <v>0.49556303689229109</v>
      </c>
      <c r="S65">
        <f>AE65/SQRT('Raw fitted values'!R29)*1.96</f>
        <v>0.56392067848544136</v>
      </c>
      <c r="T65">
        <f>AF65/SQRT('Raw fitted values'!S29)*1.96</f>
        <v>0.77476322460489244</v>
      </c>
      <c r="U65">
        <f>AG65/SQRT('Raw fitted values'!T29)*1.96</f>
        <v>0.50378376145322101</v>
      </c>
      <c r="Y65">
        <v>72</v>
      </c>
      <c r="Z65" t="str">
        <f>IFERROR(VLOOKUP(Z$53&amp;$Y65&amp;"0",'Raw fitted values'!$A$1:$K$187,11,FALSE),"")</f>
        <v/>
      </c>
      <c r="AA65" t="str">
        <f>IFERROR(VLOOKUP(AA$53&amp;$Y65&amp;"0",'Raw fitted values'!$A$1:$K$187,11,FALSE),"")</f>
        <v/>
      </c>
      <c r="AB65" t="str">
        <f>IFERROR(VLOOKUP(AB$53&amp;$Y65&amp;"0",'Raw fitted values'!$A$1:$K$187,11,FALSE),"")</f>
        <v/>
      </c>
      <c r="AC65">
        <f>IFERROR(VLOOKUP(AC$53&amp;$Y65&amp;"0",'Raw fitted values'!$A$1:$K$187,11,FALSE),"")</f>
        <v>4.5744474488233244</v>
      </c>
      <c r="AD65">
        <f>IFERROR(VLOOKUP(AD$53&amp;$Y65&amp;"0",'Raw fitted values'!$A$1:$K$187,11,FALSE),"")</f>
        <v>5.0250615099575002</v>
      </c>
      <c r="AE65">
        <f>IFERROR(VLOOKUP(AE$53&amp;$Y65&amp;"0",'Raw fitted values'!$A$1:$K$187,11,FALSE),"")</f>
        <v>4.8571820203116935</v>
      </c>
      <c r="AF65">
        <f>IFERROR(VLOOKUP(AF$53&amp;$Y65&amp;"0",'Raw fitted values'!$A$1:$K$187,11,FALSE),"")</f>
        <v>6.199839978362311</v>
      </c>
      <c r="AG65">
        <f>IFERROR(VLOOKUP(AG$53&amp;$Y65&amp;"0",'Raw fitted values'!$A$1:$K$187,11,FALSE),"")</f>
        <v>5.2550425182643901</v>
      </c>
    </row>
    <row r="66" spans="1:33" x14ac:dyDescent="0.3">
      <c r="A66">
        <v>77</v>
      </c>
      <c r="B66" t="str">
        <f>IFERROR(VLOOKUP(B$53&amp;$A66&amp;"0",'Raw fitted values'!$A$1:$K$187,10,FALSE),"")</f>
        <v/>
      </c>
      <c r="C66" t="str">
        <f>IFERROR(VLOOKUP(C$53&amp;$A66&amp;"0",'Raw fitted values'!$A$1:$K$187,10,FALSE),"")</f>
        <v/>
      </c>
      <c r="D66" t="str">
        <f>IFERROR(VLOOKUP(D$53&amp;$A66&amp;"0",'Raw fitted values'!$A$1:$K$187,10,FALSE),"")</f>
        <v/>
      </c>
      <c r="E66">
        <f>IFERROR(VLOOKUP(E$53&amp;$A66&amp;"0",'Raw fitted values'!$A$1:$K$187,10,FALSE),"")</f>
        <v>26.600270075619292</v>
      </c>
      <c r="F66">
        <f>IFERROR(VLOOKUP(F$53&amp;$A66&amp;"0",'Raw fitted values'!$A$1:$K$187,10,FALSE),"")</f>
        <v>26.544894301895219</v>
      </c>
      <c r="G66">
        <f>IFERROR(VLOOKUP(G$53&amp;$A66&amp;"0",'Raw fitted values'!$A$1:$K$187,10,FALSE),"")</f>
        <v>27.354022234748577</v>
      </c>
      <c r="H66">
        <f>IFERROR(VLOOKUP(H$53&amp;$A66&amp;"0",'Raw fitted values'!$A$1:$K$187,10,FALSE),"")</f>
        <v>27.699904733729717</v>
      </c>
      <c r="I66">
        <f>IFERROR(VLOOKUP(I$53&amp;$A66&amp;"0",'Raw fitted values'!$A$1:$K$187,10,FALSE),"")</f>
        <v>27.967407191382819</v>
      </c>
      <c r="M66">
        <v>77</v>
      </c>
      <c r="Q66">
        <f>AC66/SQRT('Raw fitted values'!P30)*1.96</f>
        <v>0.61113939788339477</v>
      </c>
      <c r="R66">
        <f>AD66/SQRT('Raw fitted values'!Q30)*1.96</f>
        <v>0.5447402885395296</v>
      </c>
      <c r="S66">
        <f>AE66/SQRT('Raw fitted values'!R30)*1.96</f>
        <v>0.68008948663060542</v>
      </c>
      <c r="T66">
        <f>AF66/SQRT('Raw fitted values'!S30)*1.96</f>
        <v>0.75974648038577974</v>
      </c>
      <c r="U66">
        <f>AG66/SQRT('Raw fitted values'!T30)*1.96</f>
        <v>0.56726103415322193</v>
      </c>
      <c r="Y66">
        <v>77</v>
      </c>
      <c r="Z66" t="str">
        <f>IFERROR(VLOOKUP(Z$53&amp;$Y66&amp;"0",'Raw fitted values'!$A$1:$K$187,11,FALSE),"")</f>
        <v/>
      </c>
      <c r="AA66" t="str">
        <f>IFERROR(VLOOKUP(AA$53&amp;$Y66&amp;"0",'Raw fitted values'!$A$1:$K$187,11,FALSE),"")</f>
        <v/>
      </c>
      <c r="AB66" t="str">
        <f>IFERROR(VLOOKUP(AB$53&amp;$Y66&amp;"0",'Raw fitted values'!$A$1:$K$187,11,FALSE),"")</f>
        <v/>
      </c>
      <c r="AC66">
        <f>IFERROR(VLOOKUP(AC$53&amp;$Y66&amp;"0",'Raw fitted values'!$A$1:$K$187,11,FALSE),"")</f>
        <v>4.3652814134528199</v>
      </c>
      <c r="AD66">
        <f>IFERROR(VLOOKUP(AD$53&amp;$Y66&amp;"0",'Raw fitted values'!$A$1:$K$187,11,FALSE),"")</f>
        <v>4.5668348573720401</v>
      </c>
      <c r="AE66">
        <f>IFERROR(VLOOKUP(AE$53&amp;$Y66&amp;"0",'Raw fitted values'!$A$1:$K$187,11,FALSE),"")</f>
        <v>5.562583606275842</v>
      </c>
      <c r="AF66">
        <f>IFERROR(VLOOKUP(AF$53&amp;$Y66&amp;"0",'Raw fitted values'!$A$1:$K$187,11,FALSE),"")</f>
        <v>5.1131348851518688</v>
      </c>
      <c r="AG66">
        <f>IFERROR(VLOOKUP(AG$53&amp;$Y66&amp;"0",'Raw fitted values'!$A$1:$K$187,11,FALSE),"")</f>
        <v>5.4760624762118857</v>
      </c>
    </row>
    <row r="67" spans="1:33" x14ac:dyDescent="0.3">
      <c r="A67">
        <v>82</v>
      </c>
      <c r="B67" t="str">
        <f>IFERROR(VLOOKUP(B$53&amp;$A67&amp;"0",'Raw fitted values'!$A$1:$K$187,10,FALSE),"")</f>
        <v/>
      </c>
      <c r="C67" t="str">
        <f>IFERROR(VLOOKUP(C$53&amp;$A67&amp;"0",'Raw fitted values'!$A$1:$K$187,10,FALSE),"")</f>
        <v/>
      </c>
      <c r="D67" t="str">
        <f>IFERROR(VLOOKUP(D$53&amp;$A67&amp;"0",'Raw fitted values'!$A$1:$K$187,10,FALSE),"")</f>
        <v/>
      </c>
      <c r="E67">
        <f>IFERROR(VLOOKUP(E$53&amp;$A67&amp;"0",'Raw fitted values'!$A$1:$K$187,10,FALSE),"")</f>
        <v>26.020191414191626</v>
      </c>
      <c r="F67">
        <f>IFERROR(VLOOKUP(F$53&amp;$A67&amp;"0",'Raw fitted values'!$A$1:$K$187,10,FALSE),"")</f>
        <v>25.426001459974927</v>
      </c>
      <c r="G67">
        <f>IFERROR(VLOOKUP(G$53&amp;$A67&amp;"0",'Raw fitted values'!$A$1:$K$187,10,FALSE),"")</f>
        <v>26.100063177670631</v>
      </c>
      <c r="H67">
        <f>IFERROR(VLOOKUP(H$53&amp;$A67&amp;"0",'Raw fitted values'!$A$1:$K$187,10,FALSE),"")</f>
        <v>26.147054911264959</v>
      </c>
      <c r="I67">
        <f>IFERROR(VLOOKUP(I$53&amp;$A67&amp;"0",'Raw fitted values'!$A$1:$K$187,10,FALSE),"")</f>
        <v>26.446356479360048</v>
      </c>
      <c r="M67">
        <v>82</v>
      </c>
      <c r="Q67">
        <f>AC67/SQRT('Raw fitted values'!P31)*1.96</f>
        <v>0.71191975334262314</v>
      </c>
      <c r="R67">
        <f>AD67/SQRT('Raw fitted values'!Q31)*1.96</f>
        <v>0.6387362052495027</v>
      </c>
      <c r="S67">
        <f>AE67/SQRT('Raw fitted values'!R31)*1.96</f>
        <v>0.5276707221132193</v>
      </c>
      <c r="T67">
        <f>AF67/SQRT('Raw fitted values'!S31)*1.96</f>
        <v>0.65352371305046575</v>
      </c>
      <c r="U67">
        <f>AG67/SQRT('Raw fitted values'!T31)*1.96</f>
        <v>0.44974279796686156</v>
      </c>
      <c r="Y67">
        <v>82</v>
      </c>
      <c r="Z67" t="str">
        <f>IFERROR(VLOOKUP(Z$53&amp;$Y67&amp;"0",'Raw fitted values'!$A$1:$K$187,11,FALSE),"")</f>
        <v/>
      </c>
      <c r="AA67" t="str">
        <f>IFERROR(VLOOKUP(AA$53&amp;$Y67&amp;"0",'Raw fitted values'!$A$1:$K$187,11,FALSE),"")</f>
        <v/>
      </c>
      <c r="AB67" t="str">
        <f>IFERROR(VLOOKUP(AB$53&amp;$Y67&amp;"0",'Raw fitted values'!$A$1:$K$187,11,FALSE),"")</f>
        <v/>
      </c>
      <c r="AC67">
        <f>IFERROR(VLOOKUP(AC$53&amp;$Y67&amp;"0",'Raw fitted values'!$A$1:$K$187,11,FALSE),"")</f>
        <v>4.4188151022567945</v>
      </c>
      <c r="AD67">
        <f>IFERROR(VLOOKUP(AD$53&amp;$Y67&amp;"0",'Raw fitted values'!$A$1:$K$187,11,FALSE),"")</f>
        <v>4.1987450656981409</v>
      </c>
      <c r="AE67">
        <f>IFERROR(VLOOKUP(AE$53&amp;$Y67&amp;"0",'Raw fitted values'!$A$1:$K$187,11,FALSE),"")</f>
        <v>4.6707882003402688</v>
      </c>
      <c r="AF67">
        <f>IFERROR(VLOOKUP(AF$53&amp;$Y67&amp;"0",'Raw fitted values'!$A$1:$K$187,11,FALSE),"")</f>
        <v>4.7271927172354848</v>
      </c>
      <c r="AG67">
        <f>IFERROR(VLOOKUP(AG$53&amp;$Y67&amp;"0",'Raw fitted values'!$A$1:$K$187,11,FALSE),"")</f>
        <v>4.7637260808395983</v>
      </c>
    </row>
    <row r="68" spans="1:33" x14ac:dyDescent="0.3">
      <c r="B68">
        <f>SUMPRODUCT(INDEX(B54:B67,MATCH($A56,$A54:$A67,0),1):INDEX(B54:B67,MATCH($A63,$A54:$A67,0),1),INDEX(Population!$B$26:$EB$43,MATCH($A56,Population!$A$3:$A$20,0),MATCH(B53,Population!$B$26:$EB$26,0)):INDEX(Population!$B$26:$EB$43,MATCH($A63,Population!$A$3:$A$20,0),MATCH(B53,Population!$B$26:$EB$26,0)))/SUM(INDEX(Population!$B$26:$EB$43,MATCH($A56,Population!$A$3:$A$20,0),MATCH(B53,Population!$B$26:$EB$26,0)):INDEX(Population!$B$26:$EB$43,MATCH($A63,Population!$A$3:$A$20,0),MATCH(B53,Population!$B$26:$EB$26,0)))</f>
        <v>23.806499577609227</v>
      </c>
      <c r="C68">
        <f>SUMPRODUCT(INDEX(C54:C67,MATCH($A56,$A54:$A67,0),1):INDEX(C54:C67,MATCH($A63,$A54:$A67,0),1),INDEX(Population!$B$26:$EB$43,MATCH($A56,Population!$A$3:$A$20,0),MATCH(C53,Population!$B$26:$EB$26,0)):INDEX(Population!$B$26:$EB$43,MATCH($A63,Population!$A$3:$A$20,0),MATCH(C53,Population!$B$26:$EB$26,0)))/SUM(INDEX(Population!$B$26:$EB$43,MATCH($A56,Population!$A$3:$A$20,0),MATCH(C53,Population!$B$26:$EB$26,0)):INDEX(Population!$B$26:$EB$43,MATCH($A63,Population!$A$3:$A$20,0),MATCH(C53,Population!$B$26:$EB$26,0)))</f>
        <v>24.324338449436105</v>
      </c>
      <c r="D68">
        <f>SUMPRODUCT(INDEX(D54:D67,MATCH($A55,$A54:$A67,0),1):INDEX(D54:D67,MATCH($A64,$A54:$A67,0),1),INDEX(Population!$B$26:$EB$43,MATCH($A55,Population!$A$3:$A$20,0),MATCH(D53,Population!$B$26:$EB$26,0)):INDEX(Population!$B$26:$EB$43,MATCH($A64,Population!$A$3:$A$20,0),MATCH(D53,Population!$B$26:$EB$26,0)))/SUM(INDEX(Population!$B$26:$EB$43,MATCH($A55,Population!$A$3:$A$20,0),MATCH(D53,Population!$B$26:$EB$26,0)):INDEX(Population!$B$26:$EB$43,MATCH($A64,Population!$A$3:$A$20,0),MATCH(D53,Population!$B$26:$EB$26,0)))</f>
        <v>24.684200279593743</v>
      </c>
      <c r="E68">
        <f>SUMPRODUCT(INDEX(E54:E67,MATCH($A55,$A54:$A67,0),1):INDEX(E54:E67,MATCH($A67,$A54:$A67,0),1),INDEX(Population!$B$26:$EB$43,MATCH($A55,Population!$A$3:$A$20,0),MATCH(E53,Population!$B$26:$EB$26,0)):INDEX(Population!$B$26:$EB$43,MATCH($A67,Population!$A$3:$A$20,0),MATCH(E53,Population!$B$26:$EB$26,0)))/SUM(INDEX(Population!$B$26:$EB$43,MATCH($A55,Population!$A$3:$A$20,0),MATCH(E53,Population!$B$26:$EB$26,0)):INDEX(Population!$B$26:$EB$43,MATCH($A67,Population!$A$3:$A$20,0),MATCH(E53,Population!$B$26:$EB$26,0)))</f>
        <v>25.913174649894355</v>
      </c>
      <c r="F68">
        <f>SUMPRODUCT(INDEX(F54:F67,MATCH($A56,$A54:$A67,0),1):INDEX(F54:F67,MATCH($A67,$A54:$A67,0),1),INDEX(Population!$B$26:$EB$43,MATCH($A56,Population!$A$3:$A$20,0),MATCH(F53,Population!$B$26:$EB$26,0)):INDEX(Population!$B$26:$EB$43,MATCH($A67,Population!$A$3:$A$20,0),MATCH(F53,Population!$B$26:$EB$26,0)))/SUM(INDEX(Population!$B$26:$EB$43,MATCH($A56,Population!$A$3:$A$20,0),MATCH(F53,Population!$B$26:$EB$26,0)):INDEX(Population!$B$26:$EB$43,MATCH($A67,Population!$A$3:$A$20,0),MATCH(F53,Population!$B$26:$EB$26,0)))</f>
        <v>26.48391247706628</v>
      </c>
      <c r="G68">
        <f>SUMPRODUCT(INDEX(G54:G67,MATCH($A55,$A54:$A67,0),1):INDEX(G54:G67,MATCH($A67,$A54:$A67,0),1),INDEX(Population!$B$26:$EB$43,MATCH($A55,Population!$A$3:$A$20,0),MATCH(G53,Population!$B$26:$EB$26,0)):INDEX(Population!$B$26:$EB$43,MATCH($A67,Population!$A$3:$A$20,0),MATCH(G53,Population!$B$26:$EB$26,0)))/SUM(INDEX(Population!$B$26:$EB$43,MATCH($A55,Population!$A$3:$A$20,0),MATCH(G53,Population!$B$26:$EB$26,0)):INDEX(Population!$B$26:$EB$43,MATCH($A67,Population!$A$3:$A$20,0),MATCH(G53,Population!$B$26:$EB$26,0)))</f>
        <v>26.750431897517451</v>
      </c>
      <c r="H68">
        <f>SUMPRODUCT(INDEX(H54:H67,MATCH($A55,$A54:$A67,0),1):INDEX(H54:H67,MATCH($A67,$A54:$A67,0),1),INDEX(Population!$B$26:$EB$43,MATCH($A55,Population!$A$3:$A$20,0),MATCH(H53,Population!$B$26:$EB$26,0)):INDEX(Population!$B$26:$EB$43,MATCH($A67,Population!$A$3:$A$20,0),MATCH(H53,Population!$B$26:$EB$26,0)))/SUM(INDEX(Population!$B$26:$EB$43,MATCH($A55,Population!$A$3:$A$20,0),MATCH(H53,Population!$B$26:$EB$26,0)):INDEX(Population!$B$26:$EB$43,MATCH($A67,Population!$A$3:$A$20,0),MATCH(H53,Population!$B$26:$EB$26,0)))</f>
        <v>27.214160354281375</v>
      </c>
      <c r="I68">
        <f>SUMPRODUCT(INDEX(I54:I67,MATCH($A55,$A54:$A67,0),1):INDEX(I54:I67,MATCH($A67,$A54:$A67,0),1),INDEX(Population!$B$26:$EB$43,MATCH($A55,Population!$A$3:$A$20,0),MATCH(I53,Population!$B$26:$EB$26,0)):INDEX(Population!$B$26:$EB$43,MATCH($A67,Population!$A$3:$A$20,0),MATCH(I53,Population!$B$26:$EB$26,0)))/SUM(INDEX(Population!$B$26:$EB$43,MATCH($A55,Population!$A$3:$A$20,0),MATCH(I53,Population!$B$26:$EB$26,0)):INDEX(Population!$B$26:$EB$43,MATCH($A67,Population!$A$3:$A$20,0),MATCH(I53,Population!$B$26:$EB$26,0)))</f>
        <v>27.254022453059033</v>
      </c>
      <c r="N68">
        <f>SUMPRODUCT(INDEX(N54:N67,MATCH($A56,$A54:$A67,0),1):INDEX(N54:N67,MATCH($A63,$A54:$A67,0),1),INDEX(Population!$B$26:$EB$43,MATCH($A56,Population!$A$3:$A$20,0),MATCH(N53,Population!$B$26:$EB$26,0)):INDEX(Population!$B$26:$EB$43,MATCH($A63,Population!$A$3:$A$20,0),MATCH(N53,Population!$B$26:$EB$26,0)))/SUM(INDEX(Population!$B$26:$EB$43,MATCH($A56,Population!$A$3:$A$20,0),MATCH(N53,Population!$B$26:$EB$26,0)):INDEX(Population!$B$26:$EB$43,MATCH($A63,Population!$A$3:$A$20,0),MATCH(N53,Population!$B$26:$EB$26,0)))</f>
        <v>0.43535887787693678</v>
      </c>
      <c r="O68">
        <f>SUMPRODUCT(INDEX(O54:O67,MATCH($A56,$A54:$A67,0),1):INDEX(O54:O67,MATCH($A63,$A54:$A67,0),1),INDEX(Population!$B$26:$EB$43,MATCH($A56,Population!$A$3:$A$20,0),MATCH(O53,Population!$B$26:$EB$26,0)):INDEX(Population!$B$26:$EB$43,MATCH($A63,Population!$A$3:$A$20,0),MATCH(O53,Population!$B$26:$EB$26,0)))/SUM(INDEX(Population!$B$26:$EB$43,MATCH($A56,Population!$A$3:$A$20,0),MATCH(O53,Population!$B$26:$EB$26,0)):INDEX(Population!$B$26:$EB$43,MATCH($A63,Population!$A$3:$A$20,0),MATCH(O53,Population!$B$26:$EB$26,0)))</f>
        <v>0.36165668795977618</v>
      </c>
      <c r="P68">
        <f>SUMPRODUCT(INDEX(P54:P67,MATCH($A55,$A54:$A67,0),1):INDEX(P54:P67,MATCH($A64,$A54:$A67,0),1),INDEX(Population!$B$26:$EB$43,MATCH($A55,Population!$A$3:$A$20,0),MATCH(P53,Population!$B$26:$EB$26,0)):INDEX(Population!$B$26:$EB$43,MATCH($A64,Population!$A$3:$A$20,0),MATCH(P53,Population!$B$26:$EB$26,0)))/SUM(INDEX(Population!$B$26:$EB$43,MATCH($A55,Population!$A$3:$A$20,0),MATCH(P53,Population!$B$26:$EB$26,0)):INDEX(Population!$B$26:$EB$43,MATCH($A64,Population!$A$3:$A$20,0),MATCH(P53,Population!$B$26:$EB$26,0)))</f>
        <v>0.38885707431760597</v>
      </c>
      <c r="Q68">
        <f>SUMPRODUCT(INDEX(Q54:Q67,MATCH($A55,$A54:$A67,0),1):INDEX(Q54:Q67,MATCH($A67,$A54:$A67,0),1),INDEX(Population!$B$26:$EB$43,MATCH($A55,Population!$A$3:$A$20,0),MATCH(Q53,Population!$B$26:$EB$26,0)):INDEX(Population!$B$26:$EB$43,MATCH($A67,Population!$A$3:$A$20,0),MATCH(Q53,Population!$B$26:$EB$26,0)))/SUM(INDEX(Population!$B$26:$EB$43,MATCH($A55,Population!$A$3:$A$20,0),MATCH(Q53,Population!$B$26:$EB$26,0)):INDEX(Population!$B$26:$EB$43,MATCH($A67,Population!$A$3:$A$20,0),MATCH(Q53,Population!$B$26:$EB$26,0)))</f>
        <v>0.44814524705358533</v>
      </c>
      <c r="R68">
        <f>SUMPRODUCT(INDEX(R54:R67,MATCH($A56,$A54:$A67,0),1):INDEX(R54:R67,MATCH($A67,$A54:$A67,0),1),INDEX(Population!$B$26:$EB$43,MATCH($A56,Population!$A$3:$A$20,0),MATCH(R53,Population!$B$26:$EB$26,0)):INDEX(Population!$B$26:$EB$43,MATCH($A67,Population!$A$3:$A$20,0),MATCH(R53,Population!$B$26:$EB$26,0)))/SUM(INDEX(Population!$B$26:$EB$43,MATCH($A56,Population!$A$3:$A$20,0),MATCH(R53,Population!$B$26:$EB$26,0)):INDEX(Population!$B$26:$EB$43,MATCH($A67,Population!$A$3:$A$20,0),MATCH(R53,Population!$B$26:$EB$26,0)))</f>
        <v>0.45668048925704408</v>
      </c>
      <c r="S68">
        <f>SUMPRODUCT(INDEX(S54:S67,MATCH($A55,$A54:$A67,0),1):INDEX(S54:S67,MATCH($A67,$A54:$A67,0),1),INDEX(Population!$B$26:$EB$43,MATCH($A55,Population!$A$3:$A$20,0),MATCH(S53,Population!$B$26:$EB$26,0)):INDEX(Population!$B$26:$EB$43,MATCH($A67,Population!$A$3:$A$20,0),MATCH(S53,Population!$B$26:$EB$26,0)))/SUM(INDEX(Population!$B$26:$EB$43,MATCH($A55,Population!$A$3:$A$20,0),MATCH(S53,Population!$B$26:$EB$26,0)):INDEX(Population!$B$26:$EB$43,MATCH($A67,Population!$A$3:$A$20,0),MATCH(S53,Population!$B$26:$EB$26,0)))</f>
        <v>0.50159067571535765</v>
      </c>
      <c r="T68">
        <f>SUMPRODUCT(INDEX(T54:T67,MATCH($A55,$A54:$A67,0),1):INDEX(T54:T67,MATCH($A67,$A54:$A67,0),1),INDEX(Population!$B$26:$EB$43,MATCH($A55,Population!$A$3:$A$20,0),MATCH(T53,Population!$B$26:$EB$26,0)):INDEX(Population!$B$26:$EB$43,MATCH($A67,Population!$A$3:$A$20,0),MATCH(T53,Population!$B$26:$EB$26,0)))/SUM(INDEX(Population!$B$26:$EB$43,MATCH($A55,Population!$A$3:$A$20,0),MATCH(T53,Population!$B$26:$EB$26,0)):INDEX(Population!$B$26:$EB$43,MATCH($A67,Population!$A$3:$A$20,0),MATCH(T53,Population!$B$26:$EB$26,0)))</f>
        <v>0.62627456660722636</v>
      </c>
      <c r="U68">
        <f>SUMPRODUCT(INDEX(U54:U67,MATCH($A55,$A54:$A67,0),1):INDEX(U54:U67,MATCH($A67,$A54:$A67,0),1),INDEX(Population!$B$26:$EB$43,MATCH($A55,Population!$A$3:$A$20,0),MATCH(U53,Population!$B$26:$EB$26,0)):INDEX(Population!$B$26:$EB$43,MATCH($A67,Population!$A$3:$A$20,0),MATCH(U53,Population!$B$26:$EB$26,0)))/SUM(INDEX(Population!$B$26:$EB$43,MATCH($A55,Population!$A$3:$A$20,0),MATCH(U53,Population!$B$26:$EB$26,0)):INDEX(Population!$B$26:$EB$43,MATCH($A67,Population!$A$3:$A$20,0),MATCH(U53,Population!$B$26:$EB$26,0)))</f>
        <v>0.45718300285333352</v>
      </c>
      <c r="Z68">
        <f>SUMPRODUCT(INDEX(Z54:Z67,MATCH($M56,$M54:$M67,0),1):INDEX(Z54:Z67,MATCH($M63,$M54:$M67,0),1),INDEX(Population!$B$26:$EB$43,MATCH($M56,Population!$A$3:$A$20,0),MATCH(Z53,Population!$B$26:$EB$26,0)):INDEX(Population!$B$26:$EB$43,MATCH($M63,Population!$A$3:$A$20,0),MATCH(Z53,Population!$B$26:$EB$26,0)))/SUM(INDEX(Population!$B$26:$EB$43,MATCH($M56,Population!$A$3:$A$20,0),MATCH(Z53,Population!$B$26:$EB$26,0)):INDEX(Population!$B$26:$EB$43,MATCH($M63,Population!$A$3:$A$20,0),MATCH(Z53,Population!$B$26:$EB$26,0)))</f>
        <v>3.7895491805665831</v>
      </c>
      <c r="AA68">
        <f>SUMPRODUCT(INDEX(AA54:AA67,MATCH($M56,$M54:$M67,0),1):INDEX(AA54:AA67,MATCH($M63,$M54:$M67,0),1),INDEX(Population!$B$26:$EB$43,MATCH($M56,Population!$A$3:$A$20,0),MATCH(AA53,Population!$B$26:$EB$26,0)):INDEX(Population!$B$26:$EB$43,MATCH($M63,Population!$A$3:$A$20,0),MATCH(AA53,Population!$B$26:$EB$26,0)))/SUM(INDEX(Population!$B$26:$EB$43,MATCH($M56,Population!$A$3:$A$20,0),MATCH(AA53,Population!$B$26:$EB$26,0)):INDEX(Population!$B$26:$EB$43,MATCH($M63,Population!$A$3:$A$20,0),MATCH(AA53,Population!$B$26:$EB$26,0)))</f>
        <v>4.0334062977992229</v>
      </c>
      <c r="AB68">
        <f>SUMPRODUCT(INDEX(AB54:AB67,MATCH($M55,$M54:$M67,0),1):INDEX(AB54:AB67,MATCH($M64,$M54:$M67,0),1),INDEX(Population!$B$26:$EB$43,MATCH($M55,Population!$A$3:$A$20,0),MATCH(AB53,Population!$B$26:$EB$26,0)):INDEX(Population!$B$26:$EB$43,MATCH($M64,Population!$A$3:$A$20,0),MATCH(AB53,Population!$B$26:$EB$26,0)))/SUM(INDEX(Population!$B$26:$EB$43,MATCH($M55,Population!$A$3:$A$20,0),MATCH(AB53,Population!$B$26:$EB$26,0)):INDEX(Population!$B$26:$EB$43,MATCH($M64,Population!$A$3:$A$20,0),MATCH(AB53,Population!$B$26:$EB$26,0)))</f>
        <v>4.2354150561128661</v>
      </c>
      <c r="AC68">
        <f>SUMPRODUCT(INDEX(AC54:AC67,MATCH($M55,$M54:$M67,0),1):INDEX(AC54:AC67,MATCH($M67,$M54:$M67,0),1),INDEX(Population!$B$26:$EB$43,MATCH($M55,Population!$A$3:$A$20,0),MATCH(AC53,Population!$B$26:$EB$26,0)):INDEX(Population!$B$26:$EB$43,MATCH($M67,Population!$A$3:$A$20,0),MATCH(AC53,Population!$B$26:$EB$26,0)))/SUM(INDEX(Population!$B$26:$EB$43,MATCH($M55,Population!$A$3:$A$20,0),MATCH(AC53,Population!$B$26:$EB$26,0)):INDEX(Population!$B$26:$EB$43,MATCH($M67,Population!$A$3:$A$20,0),MATCH(AC53,Population!$B$26:$EB$26,0)))</f>
        <v>4.7252355610493844</v>
      </c>
      <c r="AD68">
        <f>SUMPRODUCT(INDEX(AD54:AD67,MATCH($M56,$M54:$M67,0),1):INDEX(AD54:AD67,MATCH($M67,$M54:$M67,0),1),INDEX(Population!$B$26:$EB$43,MATCH($M56,Population!$A$3:$A$20,0),MATCH(AD53,Population!$B$26:$EB$26,0)):INDEX(Population!$B$26:$EB$43,MATCH($M67,Population!$A$3:$A$20,0),MATCH(AD53,Population!$B$26:$EB$26,0)))/SUM(INDEX(Population!$B$26:$EB$43,MATCH($M56,Population!$A$3:$A$20,0),MATCH(AD53,Population!$B$26:$EB$26,0)):INDEX(Population!$B$26:$EB$43,MATCH($M67,Population!$A$3:$A$20,0),MATCH(AD53,Population!$B$26:$EB$26,0)))</f>
        <v>5.1527962519408277</v>
      </c>
      <c r="AE68">
        <f>SUMPRODUCT(INDEX(AE54:AE67,MATCH($M55,$M54:$M67,0),1):INDEX(AE54:AE67,MATCH($M67,$M54:$M67,0),1),INDEX(Population!$B$26:$EB$43,MATCH($M55,Population!$A$3:$A$20,0),MATCH(AE53,Population!$B$26:$EB$26,0)):INDEX(Population!$B$26:$EB$43,MATCH($M67,Population!$A$3:$A$20,0),MATCH(AE53,Population!$B$26:$EB$26,0)))/SUM(INDEX(Population!$B$26:$EB$43,MATCH($M55,Population!$A$3:$A$20,0),MATCH(AE53,Population!$B$26:$EB$26,0)):INDEX(Population!$B$26:$EB$43,MATCH($M67,Population!$A$3:$A$20,0),MATCH(AE53,Population!$B$26:$EB$26,0)))</f>
        <v>5.4214497459143898</v>
      </c>
      <c r="AF68">
        <f>SUMPRODUCT(INDEX(AF54:AF67,MATCH($M55,$M54:$M67,0),1):INDEX(AF54:AF67,MATCH($M67,$M54:$M67,0),1),INDEX(Population!$B$26:$EB$43,MATCH($M55,Population!$A$3:$A$20,0),MATCH(AF53,Population!$B$26:$EB$26,0)):INDEX(Population!$B$26:$EB$43,MATCH($M67,Population!$A$3:$A$20,0),MATCH(AF53,Population!$B$26:$EB$26,0)))/SUM(INDEX(Population!$B$26:$EB$43,MATCH($M55,Population!$A$3:$A$20,0),MATCH(AF53,Population!$B$26:$EB$26,0)):INDEX(Population!$B$26:$EB$43,MATCH($M67,Population!$A$3:$A$20,0),MATCH(AF53,Population!$B$26:$EB$26,0)))</f>
        <v>5.7110316295779056</v>
      </c>
      <c r="AG68">
        <f>SUMPRODUCT(INDEX(AG54:AG67,MATCH($M55,$M54:$M67,0),1):INDEX(AG54:AG67,MATCH($M67,$M54:$M67,0),1),INDEX(Population!$B$26:$EB$43,MATCH($M55,Population!$A$3:$A$20,0),MATCH(AG53,Population!$B$26:$EB$26,0)):INDEX(Population!$B$26:$EB$43,MATCH($M67,Population!$A$3:$A$20,0),MATCH(AG53,Population!$B$26:$EB$26,0)))/SUM(INDEX(Population!$B$26:$EB$43,MATCH($M55,Population!$A$3:$A$20,0),MATCH(AG53,Population!$B$26:$EB$26,0)):INDEX(Population!$B$26:$EB$43,MATCH($M67,Population!$A$3:$A$20,0),MATCH(AG53,Population!$B$26:$EB$26,0)))</f>
        <v>5.7250323760583743</v>
      </c>
    </row>
    <row r="87" spans="22:22" x14ac:dyDescent="0.3">
      <c r="V87" t="s">
        <v>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BI89"/>
  <sheetViews>
    <sheetView zoomScale="40" zoomScaleNormal="40" workbookViewId="0">
      <selection activeCell="K48" sqref="K48"/>
    </sheetView>
  </sheetViews>
  <sheetFormatPr defaultRowHeight="14.4" x14ac:dyDescent="0.3"/>
  <cols>
    <col min="38" max="38" width="11.88671875" bestFit="1" customWidth="1"/>
    <col min="41" max="41" width="12.44140625" bestFit="1" customWidth="1"/>
    <col min="44" max="44" width="12.88671875" bestFit="1" customWidth="1"/>
    <col min="54" max="54" width="14" bestFit="1" customWidth="1"/>
    <col min="57" max="57" width="14" bestFit="1" customWidth="1"/>
    <col min="65" max="65" width="9.5546875" bestFit="1" customWidth="1"/>
  </cols>
  <sheetData>
    <row r="1" spans="1:61" x14ac:dyDescent="0.3">
      <c r="A1" t="s">
        <v>0</v>
      </c>
      <c r="L1">
        <v>1</v>
      </c>
      <c r="M1" t="s">
        <v>0</v>
      </c>
      <c r="Y1" t="s">
        <v>0</v>
      </c>
    </row>
    <row r="2" spans="1:61" x14ac:dyDescent="0.3">
      <c r="A2" t="s">
        <v>1</v>
      </c>
      <c r="B2">
        <v>1980</v>
      </c>
      <c r="C2">
        <v>1983</v>
      </c>
      <c r="D2">
        <v>1989</v>
      </c>
      <c r="E2">
        <v>1995</v>
      </c>
      <c r="F2">
        <v>2000</v>
      </c>
      <c r="G2">
        <v>2008</v>
      </c>
      <c r="H2">
        <v>2012</v>
      </c>
      <c r="I2">
        <v>2015</v>
      </c>
      <c r="J2">
        <v>2035</v>
      </c>
      <c r="K2">
        <v>2050</v>
      </c>
      <c r="L2">
        <v>2025</v>
      </c>
      <c r="M2" t="s">
        <v>1</v>
      </c>
      <c r="N2">
        <v>1980</v>
      </c>
      <c r="O2">
        <v>1983</v>
      </c>
      <c r="P2">
        <v>1989</v>
      </c>
      <c r="Q2">
        <v>1995</v>
      </c>
      <c r="R2">
        <v>2000</v>
      </c>
      <c r="S2">
        <v>2008</v>
      </c>
      <c r="T2">
        <v>2012</v>
      </c>
      <c r="U2">
        <v>2015</v>
      </c>
      <c r="V2">
        <v>2035</v>
      </c>
      <c r="W2">
        <v>2050</v>
      </c>
      <c r="X2">
        <v>2025</v>
      </c>
      <c r="Y2" t="s">
        <v>77</v>
      </c>
      <c r="Z2">
        <v>1980</v>
      </c>
      <c r="AA2">
        <v>1983</v>
      </c>
      <c r="AB2">
        <v>1989</v>
      </c>
      <c r="AC2">
        <v>1995</v>
      </c>
      <c r="AD2">
        <v>2000</v>
      </c>
      <c r="AE2">
        <v>2008</v>
      </c>
      <c r="AF2">
        <v>2012</v>
      </c>
      <c r="AG2">
        <v>2015</v>
      </c>
      <c r="AH2">
        <v>2035</v>
      </c>
      <c r="AI2">
        <v>2050</v>
      </c>
      <c r="AJ2">
        <v>2025</v>
      </c>
      <c r="AK2">
        <v>1980</v>
      </c>
      <c r="AN2">
        <v>1995</v>
      </c>
      <c r="AQ2">
        <v>2015</v>
      </c>
      <c r="AT2">
        <v>2035</v>
      </c>
      <c r="AW2">
        <v>2050</v>
      </c>
      <c r="BA2" t="s">
        <v>2</v>
      </c>
      <c r="BD2" t="s">
        <v>3</v>
      </c>
      <c r="BG2" t="s">
        <v>4</v>
      </c>
    </row>
    <row r="3" spans="1:61" x14ac:dyDescent="0.3">
      <c r="A3">
        <v>17</v>
      </c>
      <c r="M3">
        <v>17</v>
      </c>
      <c r="Y3">
        <v>17</v>
      </c>
      <c r="AL3" t="s">
        <v>5</v>
      </c>
      <c r="AM3" t="s">
        <v>6</v>
      </c>
      <c r="AO3" t="s">
        <v>5</v>
      </c>
      <c r="AP3" t="s">
        <v>6</v>
      </c>
      <c r="AR3" t="s">
        <v>5</v>
      </c>
      <c r="AS3" t="s">
        <v>6</v>
      </c>
      <c r="AU3" t="s">
        <v>5</v>
      </c>
      <c r="AV3" t="s">
        <v>6</v>
      </c>
      <c r="AX3" t="s">
        <v>5</v>
      </c>
      <c r="AY3" t="s">
        <v>6</v>
      </c>
      <c r="BB3" t="s">
        <v>5</v>
      </c>
      <c r="BC3" t="s">
        <v>6</v>
      </c>
      <c r="BE3" t="s">
        <v>5</v>
      </c>
      <c r="BF3" t="s">
        <v>6</v>
      </c>
      <c r="BH3" t="s">
        <v>5</v>
      </c>
      <c r="BI3" t="s">
        <v>6</v>
      </c>
    </row>
    <row r="4" spans="1:61" x14ac:dyDescent="0.3">
      <c r="A4">
        <v>22</v>
      </c>
      <c r="B4">
        <f>EXP('Updated BMI model'!$C$5+(B$2-$A4-1904.5)/10*'Updated BMI model'!$C$6+'Updated BMI model'!$C9)* 1.011653</f>
        <v>23.45811925120038</v>
      </c>
      <c r="C4">
        <f>EXP('Updated BMI model'!$C$5+(C$2-$A4-1904.5)/10*'Updated BMI model'!$C$6+'Updated BMI model'!$C9)* 1.011653</f>
        <v>23.631261651013578</v>
      </c>
      <c r="D4">
        <f>EXP('Updated BMI model'!$C$5+(D$2-$A4-1904.5)/10*'Updated BMI model'!$C$6+'Updated BMI model'!$C9)* 1.011653</f>
        <v>23.981389731429417</v>
      </c>
      <c r="E4">
        <f>EXP('Updated BMI model'!$C$5+(E$2-$A4-1904.5)/10*'Updated BMI model'!$C$6+'Updated BMI model'!$C9)* 1.011653</f>
        <v>24.336705417759234</v>
      </c>
      <c r="F4">
        <f>EXP('Updated BMI model'!$C$5+(F$2-$A4-1904.5)/10*'Updated BMI model'!$C$6+'Updated BMI model'!$C9)* 1.011653</f>
        <v>24.636819994977657</v>
      </c>
      <c r="G4">
        <f>EXP('Updated BMI model'!$C$5+(G$2-$A4-1904.5)/10*'Updated BMI model'!$C$6+'Updated BMI model'!$C9)* 1.011653</f>
        <v>25.124720242519203</v>
      </c>
      <c r="H4">
        <f>EXP('Updated BMI model'!$C$5+(H$2-$A4-1904.5)/10*'Updated BMI model'!$C$6+'Updated BMI model'!$C9)* 1.011653</f>
        <v>25.372281831698764</v>
      </c>
      <c r="I4">
        <f>EXP('Updated BMI model'!$C$5+(I$2-$A4-1904.5)/10*'Updated BMI model'!$C$6+'Updated BMI model'!$C9)* 1.011653</f>
        <v>25.559552504084518</v>
      </c>
      <c r="J4">
        <f>EXP('Updated BMI model'!$C$5+(J$2-$A4-1904.5)/10*'Updated BMI model'!$C$6+'Updated BMI model'!$C9)* 1.011653</f>
        <v>26.843844020576721</v>
      </c>
      <c r="K4">
        <f>EXP('Updated BMI model'!$C$5+(K$2-$A4-1904.5)/10*'Updated BMI model'!$C$6+'Updated BMI model'!$C9)* 1.011653</f>
        <v>27.849237068552441</v>
      </c>
      <c r="L4">
        <f>EXP('Updated BMI model'!$C$5+(L$2-$A4-1904.5)/10*'Updated BMI model'!$C$6+'Updated BMI model'!$C9)* 1.011653</f>
        <v>26.193828293233231</v>
      </c>
      <c r="M4">
        <v>22</v>
      </c>
      <c r="N4">
        <f t="array" ref="N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Model'!$B$1:$B$29&gt;=$M4),0),5)^2)/2-LN(B4))))/(2*(INDEX('Variance Model'!$A$1:$G$29,MATCH(1,('Variance Model'!$H$1:$H$29=$L$1)*('Variance Model'!$A$1:$A$29&lt;=$M4)*('Variance Model'!$B$1:$B$29&gt;=$M4),0),4)^2)/2)</f>
        <v>3.146152301350146</v>
      </c>
      <c r="O4">
        <f t="array" ref="O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Model'!$B$1:$B$29&gt;=$M4),0),5)^2)/2-LN(C4))))/(2*(INDEX('Variance Model'!$A$1:$G$29,MATCH(1,('Variance Model'!$H$1:$H$29=$L$1)*('Variance Model'!$A$1:$A$29&lt;=$M4)*('Variance Model'!$B$1:$B$29&gt;=$M4),0),4)^2)/2)</f>
        <v>3.1530127567649622</v>
      </c>
      <c r="P4">
        <f t="array" ref="P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Model'!$B$1:$B$29&gt;=$M4),0),5)^2)/2-LN(D4))))/(2*(INDEX('Variance Model'!$A$1:$G$29,MATCH(1,('Variance Model'!$H$1:$H$29=$L$1)*('Variance Model'!$A$1:$A$29&lt;=$M4)*('Variance Model'!$B$1:$B$29&gt;=$M4),0),4)^2)/2)</f>
        <v>3.1666972422188682</v>
      </c>
      <c r="Q4">
        <f t="array" ref="Q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Model'!$B$1:$B$29&gt;=$M4),0),5)^2)/2-LN(E4))))/(2*(INDEX('Variance Model'!$A$1:$G$29,MATCH(1,('Variance Model'!$H$1:$H$29=$L$1)*('Variance Model'!$A$1:$A$29&lt;=$M4)*('Variance Model'!$B$1:$B$29&gt;=$M4),0),4)^2)/2)</f>
        <v>3.1803335874506033</v>
      </c>
      <c r="R4">
        <f t="array" ref="R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Model'!$B$1:$B$29&gt;=$M4),0),5)^2)/2-LN(F4))))/(2*(INDEX('Variance Model'!$A$1:$G$29,MATCH(1,('Variance Model'!$H$1:$H$29=$L$1)*('Variance Model'!$A$1:$A$29&lt;=$M4)*('Variance Model'!$B$1:$B$29&gt;=$M4),0),4)^2)/2)</f>
        <v>3.1916607989372725</v>
      </c>
      <c r="S4">
        <f t="array" ref="S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Model'!$B$1:$B$29&gt;=$M4),0),5)^2)/2-LN(G4))))/(2*(INDEX('Variance Model'!$A$1:$G$29,MATCH(1,('Variance Model'!$H$1:$H$29=$L$1)*('Variance Model'!$A$1:$A$29&lt;=$M4)*('Variance Model'!$B$1:$B$29&gt;=$M4),0),4)^2)/2)</f>
        <v>3.2097162460634872</v>
      </c>
      <c r="T4">
        <f t="array" ref="T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Model'!$B$1:$B$29&gt;=$M4),0),5)^2)/2-LN(H4))))/(2*(INDEX('Variance Model'!$A$1:$G$29,MATCH(1,('Variance Model'!$H$1:$H$29=$L$1)*('Variance Model'!$A$1:$A$29&lt;=$M4)*('Variance Model'!$B$1:$B$29&gt;=$M4),0),4)^2)/2)</f>
        <v>3.2187128498812774</v>
      </c>
      <c r="U4">
        <f t="array" ref="U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Model'!$B$1:$B$29&gt;=$M4),0),5)^2)/2-LN(I4))))/(2*(INDEX('Variance Model'!$A$1:$G$29,MATCH(1,('Variance Model'!$H$1:$H$29=$L$1)*('Variance Model'!$A$1:$A$29&lt;=$M4)*('Variance Model'!$B$1:$B$29&gt;=$M4),0),4)^2)/2)</f>
        <v>3.2254468046668388</v>
      </c>
      <c r="V4">
        <f t="array" ref="V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Model'!$B$1:$B$29&gt;=$M4),0),5)^2)/2-LN(J4))))/(2*(INDEX('Variance Model'!$A$1:$G$29,MATCH(1,('Variance Model'!$H$1:$H$29=$L$1)*('Variance Model'!$A$1:$A$29&lt;=$M4)*('Variance Model'!$B$1:$B$29&gt;=$M4),0),4)^2)/2)</f>
        <v>3.2700486567940747</v>
      </c>
      <c r="W4">
        <f t="array" ref="W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Model'!$B$1:$B$29&gt;=$M4),0),5)^2)/2-LN(K4))))/(2*(INDEX('Variance Model'!$A$1:$G$29,MATCH(1,('Variance Model'!$H$1:$H$29=$L$1)*('Variance Model'!$A$1:$A$29&lt;=$M4)*('Variance Model'!$B$1:$B$29&gt;=$M4),0),4)^2)/2)</f>
        <v>3.303174727314278</v>
      </c>
      <c r="X4">
        <f t="array" ref="X4">(-(1+INDEX('Variance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Model'!$B$1:$B$29&gt;=$M4),0),4))+SQRT((1+INDEX('Variance Model'!$A$1:$G$29,MATCH(1,('Variance Model'!$H$1:$H$29=$L$1)*('Variance Model'!$A$1:$A$29&lt;=$M4)*('Variance Model'!$B$1:$B$29&gt;=$M4),0),5)*INDEX('Variance Model'!$A$1:$G$29,MATCH(1,('Variance Model'!$H$1:$H$29=$L$1)*('Variance Model'!$A$1:$A$29&lt;=$M4)*('Variance Model'!$B$1:$B$29&gt;=$M4),0),4))^2-4*((INDEX('Variance Model'!$A$1:$G$29,MATCH(1,('Variance Model'!$H$1:$H$29=$L$1)*('Variance Model'!$A$1:$A$29&lt;=$M4)*('Variance Model'!$B$1:$B$29&gt;=$M4),0),4)^2)/2)*((INDEX('Variance Model'!$A$1:$G$29,MATCH(1,('Variance Model'!$H$1:$H$29=$L$1)*('Variance Model'!$A$1:$A$29&lt;=$M4)*('Variance Model'!$B$1:$B$29&gt;=$M4),0),5)^2)/2-LN(L4))))/(2*(INDEX('Variance Model'!$A$1:$G$29,MATCH(1,('Variance Model'!$H$1:$H$29=$L$1)*('Variance Model'!$A$1:$A$29&lt;=$M4)*('Variance Model'!$B$1:$B$29&gt;=$M4),0),4)^2)/2)</f>
        <v>3.247810566107646</v>
      </c>
      <c r="Y4">
        <v>22</v>
      </c>
      <c r="Z4">
        <f t="array" ref="Z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Model'!$B$1:$B$29&gt;=$Y4),0),4)*N4</f>
        <v>0.13464301200583884</v>
      </c>
      <c r="AA4">
        <f t="array" ref="AA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Model'!$B$1:$B$29&gt;=$Y4),0),4)*O4</f>
        <v>0.13825863391619486</v>
      </c>
      <c r="AB4">
        <f t="array" ref="AB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Model'!$B$1:$B$29&gt;=$Y4),0),4)*P4</f>
        <v>0.14547068070426006</v>
      </c>
      <c r="AC4">
        <f t="array" ref="AC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Model'!$B$1:$B$29&gt;=$Y4),0),4)*Q4</f>
        <v>0.15265735645913181</v>
      </c>
      <c r="AD4">
        <f t="array" ref="AD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Model'!$B$1:$B$29&gt;=$Y4),0),4)*R4</f>
        <v>0.15862706423479755</v>
      </c>
      <c r="AE4">
        <f t="array" ref="AE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Model'!$B$1:$B$29&gt;=$Y4),0),4)*S4</f>
        <v>0.16814271097886491</v>
      </c>
      <c r="AF4">
        <f t="array" ref="AF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Model'!$B$1:$B$29&gt;=$Y4),0),4)*T4</f>
        <v>0.17288413351069054</v>
      </c>
      <c r="AG4">
        <f t="array" ref="AG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Model'!$B$1:$B$29&gt;=$Y4),0),4)*U4</f>
        <v>0.17643308660401424</v>
      </c>
      <c r="AH4">
        <f t="array" ref="AH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Model'!$B$1:$B$29&gt;=$Y4),0),4)*V4</f>
        <v>0.19993931527877784</v>
      </c>
      <c r="AI4">
        <f t="array" ref="AI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Model'!$B$1:$B$29&gt;=$Y4),0),4)*W4</f>
        <v>0.21739753621818925</v>
      </c>
      <c r="AJ4">
        <f t="array" ref="AJ4">INDEX('Variance Model'!$A$1:$G$29,MATCH(1,('Variance Model'!$H$1:$H$29=$L$1)*('Variance Model'!$A$1:$A$29&lt;=$Y4)*('Variance Model'!$B$1:$B$29&gt;=$Y4),0),5)+INDEX('Variance Model'!$A$1:$G$29,MATCH(1,('Variance Model'!$H$1:$H$29=$L$1)*('Variance Model'!$A$1:$A$29&lt;=$Y4)*('Variance Model'!$B$1:$B$29&gt;=$Y4),0),4)*X4</f>
        <v>0.18821931666808966</v>
      </c>
      <c r="AK4">
        <v>15</v>
      </c>
      <c r="AL4">
        <f>LOGNORMDIST(AK4,$N$18,$Z$18)</f>
        <v>3.3145930137213204E-5</v>
      </c>
      <c r="AM4">
        <f t="shared" ref="AM4:AM21" si="0">AL5-AL4</f>
        <v>1.9866407172358712E-4</v>
      </c>
      <c r="AN4">
        <v>15</v>
      </c>
      <c r="AO4">
        <f t="shared" ref="AO4:AO44" si="1">LOGNORMDIST(AN4,$Q$17,$AC$17)</f>
        <v>6.5476218112370444E-5</v>
      </c>
      <c r="AP4">
        <f t="shared" ref="AP4:AP21" si="2">AO5-AO4</f>
        <v>2.9653505956844328E-4</v>
      </c>
      <c r="AQ4">
        <v>15</v>
      </c>
      <c r="AR4">
        <f>LOGNORMDIST(AQ4,$U$17,$AG$17)</f>
        <v>9.855599725405514E-5</v>
      </c>
      <c r="AS4">
        <f t="shared" ref="AS4:AS21" si="3">AR5-AR4</f>
        <v>3.4235192949769459E-4</v>
      </c>
      <c r="AT4">
        <v>15</v>
      </c>
      <c r="AU4">
        <f>LOGNORMDIST(AT4,$V$17,$AH$17)</f>
        <v>1.3689137488870232E-4</v>
      </c>
      <c r="AV4">
        <f t="shared" ref="AV4:AV21" si="4">AU5-AU4</f>
        <v>3.8398348659784238E-4</v>
      </c>
      <c r="AW4">
        <v>15</v>
      </c>
      <c r="AX4">
        <f>LOGNORMDIST(AW4,$W$17,$AI$17)</f>
        <v>1.6631625981461054E-4</v>
      </c>
      <c r="AY4">
        <f t="shared" ref="AY4:AY21" si="5">AX5-AX4</f>
        <v>4.0714558740223718E-4</v>
      </c>
      <c r="BA4">
        <v>15</v>
      </c>
      <c r="BB4">
        <f>LOGNORMDIST(BA4,$N$51,$Z$51)</f>
        <v>4.1480172621625391E-5</v>
      </c>
      <c r="BC4">
        <f t="shared" ref="BC4:BC21" si="6">BB5-BB4</f>
        <v>2.3956007269934645E-4</v>
      </c>
      <c r="BD4">
        <v>15</v>
      </c>
      <c r="BE4">
        <f>LOGNORMDIST(BD4,$Q$51,$AC$51)</f>
        <v>3.3546616450713657E-5</v>
      </c>
      <c r="BF4">
        <f t="shared" ref="BF4:BF21" si="7">BE5-BE4</f>
        <v>1.7057780878111718E-4</v>
      </c>
      <c r="BG4">
        <v>15</v>
      </c>
      <c r="BH4">
        <f>LOGNORMDIST(BG4,$U$51,$AG$51)</f>
        <v>1.1510534765903324E-4</v>
      </c>
      <c r="BI4">
        <f t="shared" ref="BI4:BI21" si="8">BH5-BH4</f>
        <v>3.8347576961201641E-4</v>
      </c>
    </row>
    <row r="5" spans="1:61" x14ac:dyDescent="0.3">
      <c r="A5">
        <v>27</v>
      </c>
      <c r="B5">
        <f>EXP('Updated BMI model'!$C$5+(B$2-$A5-1904.5)/10*'Updated BMI model'!$C$6+'Updated BMI model'!$C10)* 1.011653</f>
        <v>24.540362762982962</v>
      </c>
      <c r="C5">
        <f>EXP('Updated BMI model'!$C$5+(C$2-$A5-1904.5)/10*'Updated BMI model'!$C$6+'Updated BMI model'!$C10)* 1.011653</f>
        <v>24.721493110883813</v>
      </c>
      <c r="D5">
        <f>EXP('Updated BMI model'!$C$5+(D$2-$A5-1904.5)/10*'Updated BMI model'!$C$6+'Updated BMI model'!$C10)* 1.011653</f>
        <v>25.087774397755179</v>
      </c>
      <c r="E5">
        <f>EXP('Updated BMI model'!$C$5+(E$2-$A5-1904.5)/10*'Updated BMI model'!$C$6+'Updated BMI model'!$C10)* 1.011653</f>
        <v>25.459482621442621</v>
      </c>
      <c r="F5">
        <f>EXP('Updated BMI model'!$C$5+(F$2-$A5-1904.5)/10*'Updated BMI model'!$C$6+'Updated BMI model'!$C10)* 1.011653</f>
        <v>25.773443025366412</v>
      </c>
      <c r="G5">
        <f>EXP('Updated BMI model'!$C$5+(G$2-$A5-1904.5)/10*'Updated BMI model'!$C$6+'Updated BMI model'!$C10)* 1.011653</f>
        <v>26.283852616971082</v>
      </c>
      <c r="H5">
        <f>EXP('Updated BMI model'!$C$5+(H$2-$A5-1904.5)/10*'Updated BMI model'!$C$6+'Updated BMI model'!$C10)* 1.011653</f>
        <v>26.542835493628431</v>
      </c>
      <c r="I5">
        <f>EXP('Updated BMI model'!$C$5+(I$2-$A5-1904.5)/10*'Updated BMI model'!$C$6+'Updated BMI model'!$C10)* 1.011653</f>
        <v>26.73874592387228</v>
      </c>
      <c r="J5">
        <f>EXP('Updated BMI model'!$C$5+(J$2-$A5-1904.5)/10*'Updated BMI model'!$C$6+'Updated BMI model'!$C10)* 1.011653</f>
        <v>28.082288403584389</v>
      </c>
      <c r="K5">
        <f>EXP('Updated BMI model'!$C$5+(K$2-$A5-1904.5)/10*'Updated BMI model'!$C$6+'Updated BMI model'!$C10)* 1.011653</f>
        <v>29.134065396125802</v>
      </c>
      <c r="L5">
        <f>EXP('Updated BMI model'!$C$5+(L$2-$A5-1904.5)/10*'Updated BMI model'!$C$6+'Updated BMI model'!$C10)* 1.011653</f>
        <v>27.402284112539732</v>
      </c>
      <c r="M5">
        <v>27</v>
      </c>
      <c r="N5">
        <f t="array" ref="N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Model'!$B$1:$B$29&gt;=$M5),0),5)^2)/2-LN(B5))))/(2*(INDEX('Variance Model'!$A$1:$G$29,MATCH(1,('Variance Model'!$H$1:$H$29=$L$1)*('Variance Model'!$A$1:$A$29&lt;=$M5)*('Variance Model'!$B$1:$B$29&gt;=$M5),0),4)^2)/2)</f>
        <v>3.1915088351590675</v>
      </c>
      <c r="O5">
        <f t="array" ref="O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Model'!$B$1:$B$29&gt;=$M5),0),5)^2)/2-LN(C5))))/(2*(INDEX('Variance Model'!$A$1:$G$29,MATCH(1,('Variance Model'!$H$1:$H$29=$L$1)*('Variance Model'!$A$1:$A$29&lt;=$M5)*('Variance Model'!$B$1:$B$29&gt;=$M5),0),4)^2)/2)</f>
        <v>3.1984238357228434</v>
      </c>
      <c r="P5">
        <f t="array" ref="P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Model'!$B$1:$B$29&gt;=$M5),0),5)^2)/2-LN(D5))))/(2*(INDEX('Variance Model'!$A$1:$G$29,MATCH(1,('Variance Model'!$H$1:$H$29=$L$1)*('Variance Model'!$A$1:$A$29&lt;=$M5)*('Variance Model'!$B$1:$B$29&gt;=$M5),0),4)^2)/2)</f>
        <v>3.2122238632313889</v>
      </c>
      <c r="Q5">
        <f t="array" ref="Q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Model'!$B$1:$B$29&gt;=$M5),0),5)^2)/2-LN(E5))))/(2*(INDEX('Variance Model'!$A$1:$G$29,MATCH(1,('Variance Model'!$H$1:$H$29=$L$1)*('Variance Model'!$A$1:$A$29&lt;=$M5)*('Variance Model'!$B$1:$B$29&gt;=$M5),0),4)^2)/2)</f>
        <v>3.225984213077683</v>
      </c>
      <c r="R5">
        <f t="array" ref="R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Model'!$B$1:$B$29&gt;=$M5),0),5)^2)/2-LN(F5))))/(2*(INDEX('Variance Model'!$A$1:$G$29,MATCH(1,('Variance Model'!$H$1:$H$29=$L$1)*('Variance Model'!$A$1:$A$29&lt;=$M5)*('Variance Model'!$B$1:$B$29&gt;=$M5),0),4)^2)/2)</f>
        <v>3.2374211076037369</v>
      </c>
      <c r="S5">
        <f t="array" ref="S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Model'!$B$1:$B$29&gt;=$M5),0),5)^2)/2-LN(G5))))/(2*(INDEX('Variance Model'!$A$1:$G$29,MATCH(1,('Variance Model'!$H$1:$H$29=$L$1)*('Variance Model'!$A$1:$A$29&lt;=$M5)*('Variance Model'!$B$1:$B$29&gt;=$M5),0),4)^2)/2)</f>
        <v>3.2556638026208375</v>
      </c>
      <c r="T5">
        <f t="array" ref="T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Model'!$B$1:$B$29&gt;=$M5),0),5)^2)/2-LN(H5))))/(2*(INDEX('Variance Model'!$A$1:$G$29,MATCH(1,('Variance Model'!$H$1:$H$29=$L$1)*('Variance Model'!$A$1:$A$29&lt;=$M5)*('Variance Model'!$B$1:$B$29&gt;=$M5),0),4)^2)/2)</f>
        <v>3.2647593571426539</v>
      </c>
      <c r="U5">
        <f t="array" ref="U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Model'!$B$1:$B$29&gt;=$M5),0),5)^2)/2-LN(I5))))/(2*(INDEX('Variance Model'!$A$1:$G$29,MATCH(1,('Variance Model'!$H$1:$H$29=$L$1)*('Variance Model'!$A$1:$A$29&lt;=$M5)*('Variance Model'!$B$1:$B$29&gt;=$M5),0),4)^2)/2)</f>
        <v>3.2715698180862445</v>
      </c>
      <c r="V5">
        <f t="array" ref="V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Model'!$B$1:$B$29&gt;=$M5),0),5)^2)/2-LN(J5))))/(2*(INDEX('Variance Model'!$A$1:$G$29,MATCH(1,('Variance Model'!$H$1:$H$29=$L$1)*('Variance Model'!$A$1:$A$29&lt;=$M5)*('Variance Model'!$B$1:$B$29&gt;=$M5),0),4)^2)/2)</f>
        <v>3.3167305197921193</v>
      </c>
      <c r="W5">
        <f t="array" ref="W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Model'!$B$1:$B$29&gt;=$M5),0),5)^2)/2-LN(K5))))/(2*(INDEX('Variance Model'!$A$1:$G$29,MATCH(1,('Variance Model'!$H$1:$H$29=$L$1)*('Variance Model'!$A$1:$A$29&lt;=$M5)*('Variance Model'!$B$1:$B$29&gt;=$M5),0),4)^2)/2)</f>
        <v>3.3503292402930622</v>
      </c>
      <c r="X5">
        <f t="array" ref="X5">(-(1+INDEX('Variance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Model'!$B$1:$B$29&gt;=$M5),0),4))+SQRT((1+INDEX('Variance Model'!$A$1:$G$29,MATCH(1,('Variance Model'!$H$1:$H$29=$L$1)*('Variance Model'!$A$1:$A$29&lt;=$M5)*('Variance Model'!$B$1:$B$29&gt;=$M5),0),5)*INDEX('Variance Model'!$A$1:$G$29,MATCH(1,('Variance Model'!$H$1:$H$29=$L$1)*('Variance Model'!$A$1:$A$29&lt;=$M5)*('Variance Model'!$B$1:$B$29&gt;=$M5),0),4))^2-4*((INDEX('Variance Model'!$A$1:$G$29,MATCH(1,('Variance Model'!$H$1:$H$29=$L$1)*('Variance Model'!$A$1:$A$29&lt;=$M5)*('Variance Model'!$B$1:$B$29&gt;=$M5),0),4)^2)/2)*((INDEX('Variance Model'!$A$1:$G$29,MATCH(1,('Variance Model'!$H$1:$H$29=$L$1)*('Variance Model'!$A$1:$A$29&lt;=$M5)*('Variance Model'!$B$1:$B$29&gt;=$M5),0),5)^2)/2-LN(L5))))/(2*(INDEX('Variance Model'!$A$1:$G$29,MATCH(1,('Variance Model'!$H$1:$H$29=$L$1)*('Variance Model'!$A$1:$A$29&lt;=$M5)*('Variance Model'!$B$1:$B$29&gt;=$M5),0),4)^2)/2)</f>
        <v>3.2942025401313457</v>
      </c>
      <c r="Y5">
        <v>27</v>
      </c>
      <c r="Z5">
        <f t="array" ref="Z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Model'!$B$1:$B$29&gt;=$Y5),0),4)*N5</f>
        <v>0.13274325995756642</v>
      </c>
      <c r="AA5">
        <f t="array" ref="AA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Model'!$B$1:$B$29&gt;=$Y5),0),4)*O5</f>
        <v>0.1360087936003036</v>
      </c>
      <c r="AB5">
        <f t="array" ref="AB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Model'!$B$1:$B$29&gt;=$Y5),0),4)*P5</f>
        <v>0.1425257061709142</v>
      </c>
      <c r="AC5">
        <f t="array" ref="AC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Model'!$B$1:$B$29&gt;=$Y5),0),4)*Q5</f>
        <v>0.14902388139801337</v>
      </c>
      <c r="AD5">
        <f t="array" ref="AD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Model'!$B$1:$B$29&gt;=$Y5),0),4)*R5</f>
        <v>0.154424830175792</v>
      </c>
      <c r="AE5">
        <f t="array" ref="AE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Model'!$B$1:$B$29&gt;=$Y5),0),4)*S5</f>
        <v>0.16303974405224197</v>
      </c>
      <c r="AF5">
        <f t="array" ref="AF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Model'!$B$1:$B$29&gt;=$Y5),0),4)*T5</f>
        <v>0.16733502053362548</v>
      </c>
      <c r="AG5">
        <f t="array" ref="AG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Model'!$B$1:$B$29&gt;=$Y5),0),4)*U5</f>
        <v>0.17055118648021184</v>
      </c>
      <c r="AH5">
        <f t="array" ref="AH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Model'!$B$1:$B$29&gt;=$Y5),0),4)*V5</f>
        <v>0.19187783560916261</v>
      </c>
      <c r="AI5">
        <f t="array" ref="AI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Model'!$B$1:$B$29&gt;=$Y5),0),4)*W5</f>
        <v>0.20774446513967959</v>
      </c>
      <c r="AJ5">
        <f t="array" ref="AJ5">INDEX('Variance Model'!$A$1:$G$29,MATCH(1,('Variance Model'!$H$1:$H$29=$L$1)*('Variance Model'!$A$1:$A$29&lt;=$Y5)*('Variance Model'!$B$1:$B$29&gt;=$Y5),0),5)+INDEX('Variance Model'!$A$1:$G$29,MATCH(1,('Variance Model'!$H$1:$H$29=$L$1)*('Variance Model'!$A$1:$A$29&lt;=$Y5)*('Variance Model'!$B$1:$B$29&gt;=$Y5),0),4)*X5</f>
        <v>0.18123924276934078</v>
      </c>
      <c r="AK5">
        <v>16</v>
      </c>
      <c r="AL5">
        <f t="shared" ref="AL5:AL44" si="9">LOGNORMDIST(AK5,$N$18,$Z$18)</f>
        <v>2.3181000186080032E-4</v>
      </c>
      <c r="AM5">
        <f t="shared" si="0"/>
        <v>9.4217701240350215E-4</v>
      </c>
      <c r="AN5">
        <v>16</v>
      </c>
      <c r="AO5">
        <f t="shared" si="1"/>
        <v>3.6201127768081375E-4</v>
      </c>
      <c r="AP5">
        <f t="shared" si="2"/>
        <v>1.1616645551169565E-3</v>
      </c>
      <c r="AQ5">
        <v>16</v>
      </c>
      <c r="AR5">
        <f t="shared" ref="AR5:AR44" si="10">LOGNORMDIST(AQ5,$U$17,$AG$17)</f>
        <v>4.4090792675174971E-4</v>
      </c>
      <c r="AS5">
        <f t="shared" si="3"/>
        <v>1.133218230400001E-3</v>
      </c>
      <c r="AT5">
        <v>16</v>
      </c>
      <c r="AU5">
        <f t="shared" ref="AU5:AU44" si="11">LOGNORMDIST(AT5,$V$17,$AH$17)</f>
        <v>5.208748614865447E-4</v>
      </c>
      <c r="AV5">
        <f t="shared" si="4"/>
        <v>1.1153749190076852E-3</v>
      </c>
      <c r="AW5">
        <v>16</v>
      </c>
      <c r="AX5">
        <f t="shared" ref="AX5:AX44" si="12">LOGNORMDIST(AW5,$W$17,$AI$17)</f>
        <v>5.7346184721684772E-4</v>
      </c>
      <c r="AY5">
        <f t="shared" si="5"/>
        <v>1.0917101704915667E-3</v>
      </c>
      <c r="BA5">
        <v>16</v>
      </c>
      <c r="BB5">
        <f t="shared" ref="BB5:BB44" si="13">LOGNORMDIST(BA5,$N$51,$Z$51)</f>
        <v>2.8104024532097185E-4</v>
      </c>
      <c r="BC5">
        <f t="shared" si="6"/>
        <v>1.1030295669376224E-3</v>
      </c>
      <c r="BD5">
        <v>16</v>
      </c>
      <c r="BE5">
        <f t="shared" ref="BE5:BE44" si="14">LOGNORMDIST(BD5,$Q$51,$AC$51)</f>
        <v>2.0412442523183084E-4</v>
      </c>
      <c r="BF5">
        <f t="shared" si="7"/>
        <v>7.3000630848820889E-4</v>
      </c>
      <c r="BG5">
        <v>16</v>
      </c>
      <c r="BH5">
        <f t="shared" ref="BH5:BH44" si="15">LOGNORMDIST(BG5,$U$51,$AG$51)</f>
        <v>4.9858111727104964E-4</v>
      </c>
      <c r="BI5">
        <f t="shared" si="8"/>
        <v>1.2342493602931397E-3</v>
      </c>
    </row>
    <row r="6" spans="1:61" x14ac:dyDescent="0.3">
      <c r="A6">
        <v>32</v>
      </c>
      <c r="B6">
        <f>EXP('Updated BMI model'!$C$5+(B$2-$A6-1904.5)/10*'Updated BMI model'!$C$6+'Updated BMI model'!$C11)* 1.011653</f>
        <v>25.021708089944752</v>
      </c>
      <c r="C6">
        <f>EXP('Updated BMI model'!$C$5+(C$2-$A6-1904.5)/10*'Updated BMI model'!$C$6+'Updated BMI model'!$C11)* 1.011653</f>
        <v>25.206391207108844</v>
      </c>
      <c r="D6">
        <f>EXP('Updated BMI model'!$C$5+(D$2-$A6-1904.5)/10*'Updated BMI model'!$C$6+'Updated BMI model'!$C11)* 1.011653</f>
        <v>25.579856894125061</v>
      </c>
      <c r="E6">
        <f>EXP('Updated BMI model'!$C$5+(E$2-$A6-1904.5)/10*'Updated BMI model'!$C$6+'Updated BMI model'!$C11)* 1.011653</f>
        <v>25.958855964251626</v>
      </c>
      <c r="F6">
        <f>EXP('Updated BMI model'!$C$5+(F$2-$A6-1904.5)/10*'Updated BMI model'!$C$6+'Updated BMI model'!$C11)* 1.011653</f>
        <v>26.278974523812284</v>
      </c>
      <c r="G6">
        <f>EXP('Updated BMI model'!$C$5+(G$2-$A6-1904.5)/10*'Updated BMI model'!$C$6+'Updated BMI model'!$C11)* 1.011653</f>
        <v>26.799395510689646</v>
      </c>
      <c r="H6">
        <f>EXP('Updated BMI model'!$C$5+(H$2-$A6-1904.5)/10*'Updated BMI model'!$C$6+'Updated BMI model'!$C11)* 1.011653</f>
        <v>27.063458189901102</v>
      </c>
      <c r="I6">
        <f>EXP('Updated BMI model'!$C$5+(I$2-$A6-1904.5)/10*'Updated BMI model'!$C$6+'Updated BMI model'!$C11)* 1.011653</f>
        <v>27.263211292358545</v>
      </c>
      <c r="J6">
        <f>EXP('Updated BMI model'!$C$5+(J$2-$A6-1904.5)/10*'Updated BMI model'!$C$6+'Updated BMI model'!$C11)* 1.011653</f>
        <v>28.633106597431464</v>
      </c>
      <c r="K6">
        <f>EXP('Updated BMI model'!$C$5+(K$2-$A6-1904.5)/10*'Updated BMI model'!$C$6+'Updated BMI model'!$C11)* 1.011653</f>
        <v>29.705513600427725</v>
      </c>
      <c r="L6">
        <f>EXP('Updated BMI model'!$C$5+(L$2-$A6-1904.5)/10*'Updated BMI model'!$C$6+'Updated BMI model'!$C11)* 1.011653</f>
        <v>27.93976440706685</v>
      </c>
      <c r="M6">
        <v>32</v>
      </c>
      <c r="N6">
        <f t="array" ref="N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Model'!$B$1:$B$29&gt;=$M6),0),5)^2)/2-LN(B6))))/(2*(INDEX('Variance Model'!$A$1:$G$29,MATCH(1,('Variance Model'!$H$1:$H$29=$L$1)*('Variance Model'!$A$1:$A$29&lt;=$M6)*('Variance Model'!$B$1:$B$29&gt;=$M6),0),4)^2)/2)</f>
        <v>3.2115132533326367</v>
      </c>
      <c r="O6">
        <f t="array" ref="O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Model'!$B$1:$B$29&gt;=$M6),0),5)^2)/2-LN(C6))))/(2*(INDEX('Variance Model'!$A$1:$G$29,MATCH(1,('Variance Model'!$H$1:$H$29=$L$1)*('Variance Model'!$A$1:$A$29&lt;=$M6)*('Variance Model'!$B$1:$B$29&gt;=$M6),0),4)^2)/2)</f>
        <v>3.2184824088362105</v>
      </c>
      <c r="P6">
        <f t="array" ref="P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Model'!$B$1:$B$29&gt;=$M6),0),5)^2)/2-LN(D6))))/(2*(INDEX('Variance Model'!$A$1:$G$29,MATCH(1,('Variance Model'!$H$1:$H$29=$L$1)*('Variance Model'!$A$1:$A$29&lt;=$M6)*('Variance Model'!$B$1:$B$29&gt;=$M6),0),4)^2)/2)</f>
        <v>3.2323958195577127</v>
      </c>
      <c r="Q6">
        <f t="array" ref="Q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Model'!$B$1:$B$29&gt;=$M6),0),5)^2)/2-LN(E6))))/(2*(INDEX('Variance Model'!$A$1:$G$29,MATCH(1,('Variance Model'!$H$1:$H$29=$L$1)*('Variance Model'!$A$1:$A$29&lt;=$M6)*('Variance Model'!$B$1:$B$29&gt;=$M6),0),4)^2)/2)</f>
        <v>3.2462762267240839</v>
      </c>
      <c r="R6">
        <f t="array" ref="R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Model'!$B$1:$B$29&gt;=$M6),0),5)^2)/2-LN(F6))))/(2*(INDEX('Variance Model'!$A$1:$G$29,MATCH(1,('Variance Model'!$H$1:$H$29=$L$1)*('Variance Model'!$A$1:$A$29&lt;=$M6)*('Variance Model'!$B$1:$B$29&gt;=$M6),0),4)^2)/2)</f>
        <v>3.2578181903702021</v>
      </c>
      <c r="S6">
        <f t="array" ref="S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Model'!$B$1:$B$29&gt;=$M6),0),5)^2)/2-LN(G6))))/(2*(INDEX('Variance Model'!$A$1:$G$29,MATCH(1,('Variance Model'!$H$1:$H$29=$L$1)*('Variance Model'!$A$1:$A$29&lt;=$M6)*('Variance Model'!$B$1:$B$29&gt;=$M6),0),4)^2)/2)</f>
        <v>3.2762383316549584</v>
      </c>
      <c r="T6">
        <f t="array" ref="T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Model'!$B$1:$B$29&gt;=$M6),0),5)^2)/2-LN(H6))))/(2*(INDEX('Variance Model'!$A$1:$G$29,MATCH(1,('Variance Model'!$H$1:$H$29=$L$1)*('Variance Model'!$A$1:$A$29&lt;=$M6)*('Variance Model'!$B$1:$B$29&gt;=$M6),0),4)^2)/2)</f>
        <v>3.2854268535534743</v>
      </c>
      <c r="U6">
        <f t="array" ref="U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Model'!$B$1:$B$29&gt;=$M6),0),5)^2)/2-LN(I6))))/(2*(INDEX('Variance Model'!$A$1:$G$29,MATCH(1,('Variance Model'!$H$1:$H$29=$L$1)*('Variance Model'!$A$1:$A$29&lt;=$M6)*('Variance Model'!$B$1:$B$29&gt;=$M6),0),4)^2)/2)</f>
        <v>3.2923088723798983</v>
      </c>
      <c r="V6">
        <f t="array" ref="V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Model'!$B$1:$B$29&gt;=$M6),0),5)^2)/2-LN(J6))))/(2*(INDEX('Variance Model'!$A$1:$G$29,MATCH(1,('Variance Model'!$H$1:$H$29=$L$1)*('Variance Model'!$A$1:$A$29&lt;=$M6)*('Variance Model'!$B$1:$B$29&gt;=$M6),0),4)^2)/2)</f>
        <v>3.3379858246380736</v>
      </c>
      <c r="W6">
        <f t="array" ref="W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Model'!$B$1:$B$29&gt;=$M6),0),5)^2)/2-LN(K6))))/(2*(INDEX('Variance Model'!$A$1:$G$29,MATCH(1,('Variance Model'!$H$1:$H$29=$L$1)*('Variance Model'!$A$1:$A$29&lt;=$M6)*('Variance Model'!$B$1:$B$29&gt;=$M6),0),4)^2)/2)</f>
        <v>3.3720150113570804</v>
      </c>
      <c r="X6">
        <f t="array" ref="X6">(-(1+INDEX('Variance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Model'!$B$1:$B$29&gt;=$M6),0),4))+SQRT((1+INDEX('Variance Model'!$A$1:$G$29,MATCH(1,('Variance Model'!$H$1:$H$29=$L$1)*('Variance Model'!$A$1:$A$29&lt;=$M6)*('Variance Model'!$B$1:$B$29&gt;=$M6),0),5)*INDEX('Variance Model'!$A$1:$G$29,MATCH(1,('Variance Model'!$H$1:$H$29=$L$1)*('Variance Model'!$A$1:$A$29&lt;=$M6)*('Variance Model'!$B$1:$B$29&gt;=$M6),0),4))^2-4*((INDEX('Variance Model'!$A$1:$G$29,MATCH(1,('Variance Model'!$H$1:$H$29=$L$1)*('Variance Model'!$A$1:$A$29&lt;=$M6)*('Variance Model'!$B$1:$B$29&gt;=$M6),0),4)^2)/2)*((INDEX('Variance Model'!$A$1:$G$29,MATCH(1,('Variance Model'!$H$1:$H$29=$L$1)*('Variance Model'!$A$1:$A$29&lt;=$M6)*('Variance Model'!$B$1:$B$29&gt;=$M6),0),5)^2)/2-LN(L6))))/(2*(INDEX('Variance Model'!$A$1:$G$29,MATCH(1,('Variance Model'!$H$1:$H$29=$L$1)*('Variance Model'!$A$1:$A$29&lt;=$M6)*('Variance Model'!$B$1:$B$29&gt;=$M6),0),4)^2)/2)</f>
        <v>3.3151912953554001</v>
      </c>
      <c r="Y6">
        <v>32</v>
      </c>
      <c r="Z6">
        <f t="array" ref="Z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Model'!$B$1:$B$29&gt;=$Y6),0),4)*N6</f>
        <v>0.12830057177200249</v>
      </c>
      <c r="AA6">
        <f t="array" ref="AA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Model'!$B$1:$B$29&gt;=$Y6),0),4)*O6</f>
        <v>0.13126441143690015</v>
      </c>
      <c r="AB6">
        <f t="array" ref="AB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Model'!$B$1:$B$29&gt;=$Y6),0),4)*P6</f>
        <v>0.13718150118317629</v>
      </c>
      <c r="AC6">
        <f t="array" ref="AC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Model'!$B$1:$B$29&gt;=$Y6),0),4)*Q6</f>
        <v>0.14308455519072782</v>
      </c>
      <c r="AD6">
        <f t="array" ref="AD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Model'!$B$1:$B$29&gt;=$Y6),0),4)*R6</f>
        <v>0.14799311687336347</v>
      </c>
      <c r="AE6">
        <f t="array" ref="AE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Model'!$B$1:$B$29&gt;=$Y6),0),4)*S6</f>
        <v>0.15582682719088803</v>
      </c>
      <c r="AF6">
        <f t="array" ref="AF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Model'!$B$1:$B$29&gt;=$Y6),0),4)*T6</f>
        <v>0.15973451810848016</v>
      </c>
      <c r="AG6">
        <f t="array" ref="AG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Model'!$B$1:$B$29&gt;=$Y6),0),4)*U6</f>
        <v>0.16266130032217418</v>
      </c>
      <c r="AH6">
        <f t="array" ref="AH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Model'!$B$1:$B$29&gt;=$Y6),0),4)*V6</f>
        <v>0.18208677630775005</v>
      </c>
      <c r="AI6">
        <f t="array" ref="AI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Model'!$B$1:$B$29&gt;=$Y6),0),4)*W6</f>
        <v>0.19655869522393465</v>
      </c>
      <c r="AJ6">
        <f t="array" ref="AJ6">INDEX('Variance Model'!$A$1:$G$29,MATCH(1,('Variance Model'!$H$1:$H$29=$L$1)*('Variance Model'!$A$1:$A$29&lt;=$Y6)*('Variance Model'!$B$1:$B$29&gt;=$Y6),0),5)+INDEX('Variance Model'!$A$1:$G$29,MATCH(1,('Variance Model'!$H$1:$H$29=$L$1)*('Variance Model'!$A$1:$A$29&lt;=$Y6)*('Variance Model'!$B$1:$B$29&gt;=$Y6),0),4)*X6</f>
        <v>0.1723927280122266</v>
      </c>
      <c r="AK6">
        <v>17</v>
      </c>
      <c r="AL6">
        <f t="shared" si="9"/>
        <v>1.1739870142643024E-3</v>
      </c>
      <c r="AM6">
        <f t="shared" si="0"/>
        <v>3.3553251808876006E-3</v>
      </c>
      <c r="AN6">
        <v>17</v>
      </c>
      <c r="AO6">
        <f t="shared" si="1"/>
        <v>1.5236758327977704E-3</v>
      </c>
      <c r="AP6">
        <f t="shared" si="2"/>
        <v>3.5702291239683619E-3</v>
      </c>
      <c r="AQ6">
        <v>17</v>
      </c>
      <c r="AR6">
        <f t="shared" si="10"/>
        <v>1.5741261571517507E-3</v>
      </c>
      <c r="AS6">
        <f t="shared" si="3"/>
        <v>3.0690429327290525E-3</v>
      </c>
      <c r="AT6">
        <v>17</v>
      </c>
      <c r="AU6">
        <f t="shared" si="11"/>
        <v>1.63624978049423E-3</v>
      </c>
      <c r="AV6">
        <f t="shared" si="4"/>
        <v>2.73262509628388E-3</v>
      </c>
      <c r="AW6">
        <v>17</v>
      </c>
      <c r="AX6">
        <f t="shared" si="12"/>
        <v>1.6651720177084145E-3</v>
      </c>
      <c r="AY6">
        <f t="shared" si="5"/>
        <v>2.5135432067015582E-3</v>
      </c>
      <c r="BA6">
        <v>17</v>
      </c>
      <c r="BB6">
        <f t="shared" si="13"/>
        <v>1.3840698122585943E-3</v>
      </c>
      <c r="BC6">
        <f t="shared" si="6"/>
        <v>3.8255447765676151E-3</v>
      </c>
      <c r="BD6">
        <v>17</v>
      </c>
      <c r="BE6">
        <f t="shared" si="14"/>
        <v>9.3413073372003972E-4</v>
      </c>
      <c r="BF6">
        <f t="shared" si="7"/>
        <v>2.4260731376138673E-3</v>
      </c>
      <c r="BG6">
        <v>17</v>
      </c>
      <c r="BH6">
        <f t="shared" si="15"/>
        <v>1.7328304775641895E-3</v>
      </c>
      <c r="BI6">
        <f t="shared" si="8"/>
        <v>3.2657778579419637E-3</v>
      </c>
    </row>
    <row r="7" spans="1:61" x14ac:dyDescent="0.3">
      <c r="A7">
        <v>37</v>
      </c>
      <c r="B7">
        <f>EXP('Updated BMI model'!$C$5+(B$2-$A7-1904.5)/10*'Updated BMI model'!$C$6+'Updated BMI model'!$C12)* 1.011653</f>
        <v>25.53110012257811</v>
      </c>
      <c r="C7">
        <f>EXP('Updated BMI model'!$C$5+(C$2-$A7-1904.5)/10*'Updated BMI model'!$C$6+'Updated BMI model'!$C12)* 1.011653</f>
        <v>25.71954301937464</v>
      </c>
      <c r="D7">
        <f>EXP('Updated BMI model'!$C$5+(D$2-$A7-1904.5)/10*'Updated BMI model'!$C$6+'Updated BMI model'!$C12)* 1.011653</f>
        <v>26.100611722329809</v>
      </c>
      <c r="E7">
        <f>EXP('Updated BMI model'!$C$5+(E$2-$A7-1904.5)/10*'Updated BMI model'!$C$6+'Updated BMI model'!$C12)* 1.011653</f>
        <v>26.487326457030676</v>
      </c>
      <c r="F7">
        <f>EXP('Updated BMI model'!$C$5+(F$2-$A7-1904.5)/10*'Updated BMI model'!$C$6+'Updated BMI model'!$C12)* 1.011653</f>
        <v>26.813961991497774</v>
      </c>
      <c r="G7">
        <f>EXP('Updated BMI model'!$C$5+(G$2-$A7-1904.5)/10*'Updated BMI model'!$C$6+'Updated BMI model'!$C12)* 1.011653</f>
        <v>27.344977710892096</v>
      </c>
      <c r="H7">
        <f>EXP('Updated BMI model'!$C$5+(H$2-$A7-1904.5)/10*'Updated BMI model'!$C$6+'Updated BMI model'!$C12)* 1.011653</f>
        <v>27.61441617917529</v>
      </c>
      <c r="I7">
        <f>EXP('Updated BMI model'!$C$5+(I$2-$A7-1904.5)/10*'Updated BMI model'!$C$6+'Updated BMI model'!$C12)* 1.011653</f>
        <v>27.818235856085586</v>
      </c>
      <c r="J7">
        <f>EXP('Updated BMI model'!$C$5+(J$2-$A7-1904.5)/10*'Updated BMI model'!$C$6+'Updated BMI model'!$C12)* 1.011653</f>
        <v>29.21601949521779</v>
      </c>
      <c r="K7">
        <f>EXP('Updated BMI model'!$C$5+(K$2-$A7-1904.5)/10*'Updated BMI model'!$C$6+'Updated BMI model'!$C12)* 1.011653</f>
        <v>30.310258564238591</v>
      </c>
      <c r="L7">
        <f>EXP('Updated BMI model'!$C$5+(L$2-$A7-1904.5)/10*'Updated BMI model'!$C$6+'Updated BMI model'!$C12)* 1.011653</f>
        <v>28.508562241789107</v>
      </c>
      <c r="M7">
        <v>37</v>
      </c>
      <c r="N7">
        <f t="array" ref="N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Model'!$B$1:$B$29&gt;=$M7),0),5)^2)/2-LN(B7))))/(2*(INDEX('Variance Model'!$A$1:$G$29,MATCH(1,('Variance Model'!$H$1:$H$29=$L$1)*('Variance Model'!$A$1:$A$29&lt;=$M7)*('Variance Model'!$B$1:$B$29&gt;=$M7),0),4)^2)/2)</f>
        <v>3.2315019817441635</v>
      </c>
      <c r="O7">
        <f t="array" ref="O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Model'!$B$1:$B$29&gt;=$M7),0),5)^2)/2-LN(C7))))/(2*(INDEX('Variance Model'!$A$1:$G$29,MATCH(1,('Variance Model'!$H$1:$H$29=$L$1)*('Variance Model'!$A$1:$A$29&lt;=$M7)*('Variance Model'!$B$1:$B$29&gt;=$M7),0),4)^2)/2)</f>
        <v>3.2385018896210154</v>
      </c>
      <c r="P7">
        <f t="array" ref="P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Model'!$B$1:$B$29&gt;=$M7),0),5)^2)/2-LN(D7))))/(2*(INDEX('Variance Model'!$A$1:$G$29,MATCH(1,('Variance Model'!$H$1:$H$29=$L$1)*('Variance Model'!$A$1:$A$29&lt;=$M7)*('Variance Model'!$B$1:$B$29&gt;=$M7),0),4)^2)/2)</f>
        <v>3.2524808935497584</v>
      </c>
      <c r="Q7">
        <f t="array" ref="Q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Model'!$B$1:$B$29&gt;=$M7),0),5)^2)/2-LN(E7))))/(2*(INDEX('Variance Model'!$A$1:$G$29,MATCH(1,('Variance Model'!$H$1:$H$29=$L$1)*('Variance Model'!$A$1:$A$29&lt;=$M7)*('Variance Model'!$B$1:$B$29&gt;=$M7),0),4)^2)/2)</f>
        <v>3.2664322853737313</v>
      </c>
      <c r="R7">
        <f t="array" ref="R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Model'!$B$1:$B$29&gt;=$M7),0),5)^2)/2-LN(F7))))/(2*(INDEX('Variance Model'!$A$1:$G$29,MATCH(1,('Variance Model'!$H$1:$H$29=$L$1)*('Variance Model'!$A$1:$A$29&lt;=$M7)*('Variance Model'!$B$1:$B$29&gt;=$M7),0),4)^2)/2)</f>
        <v>3.2780374702767232</v>
      </c>
      <c r="S7">
        <f t="array" ref="S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Model'!$B$1:$B$29&gt;=$M7),0),5)^2)/2-LN(G7))))/(2*(INDEX('Variance Model'!$A$1:$G$29,MATCH(1,('Variance Model'!$H$1:$H$29=$L$1)*('Variance Model'!$A$1:$A$29&lt;=$M7)*('Variance Model'!$B$1:$B$29&gt;=$M7),0),4)^2)/2)</f>
        <v>3.2965663504558469</v>
      </c>
      <c r="T7">
        <f t="array" ref="T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Model'!$B$1:$B$29&gt;=$M7),0),5)^2)/2-LN(H7))))/(2*(INDEX('Variance Model'!$A$1:$G$29,MATCH(1,('Variance Model'!$H$1:$H$29=$L$1)*('Variance Model'!$A$1:$A$29&lt;=$M7)*('Variance Model'!$B$1:$B$29&gt;=$M7),0),4)^2)/2)</f>
        <v>3.3058126993600512</v>
      </c>
      <c r="U7">
        <f t="array" ref="U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Model'!$B$1:$B$29&gt;=$M7),0),5)^2)/2-LN(I7))))/(2*(INDEX('Variance Model'!$A$1:$G$29,MATCH(1,('Variance Model'!$H$1:$H$29=$L$1)*('Variance Model'!$A$1:$A$29&lt;=$M7)*('Variance Model'!$B$1:$B$29&gt;=$M7),0),4)^2)/2)</f>
        <v>3.312739584687038</v>
      </c>
      <c r="V7">
        <f t="array" ref="V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Model'!$B$1:$B$29&gt;=$M7),0),5)^2)/2-LN(J7))))/(2*(INDEX('Variance Model'!$A$1:$G$29,MATCH(1,('Variance Model'!$H$1:$H$29=$L$1)*('Variance Model'!$A$1:$A$29&lt;=$M7)*('Variance Model'!$B$1:$B$29&gt;=$M7),0),4)^2)/2)</f>
        <v>3.3587477889036106</v>
      </c>
      <c r="W7">
        <f t="array" ref="W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Model'!$B$1:$B$29&gt;=$M7),0),5)^2)/2-LN(K7))))/(2*(INDEX('Variance Model'!$A$1:$G$29,MATCH(1,('Variance Model'!$H$1:$H$29=$L$1)*('Variance Model'!$A$1:$A$29&lt;=$M7)*('Variance Model'!$B$1:$B$29&gt;=$M7),0),4)^2)/2)</f>
        <v>3.3930611097161636</v>
      </c>
      <c r="X7">
        <f t="array" ref="X7">(-(1+INDEX('Variance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Model'!$B$1:$B$29&gt;=$M7),0),4))+SQRT((1+INDEX('Variance Model'!$A$1:$G$29,MATCH(1,('Variance Model'!$H$1:$H$29=$L$1)*('Variance Model'!$A$1:$A$29&lt;=$M7)*('Variance Model'!$B$1:$B$29&gt;=$M7),0),5)*INDEX('Variance Model'!$A$1:$G$29,MATCH(1,('Variance Model'!$H$1:$H$29=$L$1)*('Variance Model'!$A$1:$A$29&lt;=$M7)*('Variance Model'!$B$1:$B$29&gt;=$M7),0),4))^2-4*((INDEX('Variance Model'!$A$1:$G$29,MATCH(1,('Variance Model'!$H$1:$H$29=$L$1)*('Variance Model'!$A$1:$A$29&lt;=$M7)*('Variance Model'!$B$1:$B$29&gt;=$M7),0),4)^2)/2)*((INDEX('Variance Model'!$A$1:$G$29,MATCH(1,('Variance Model'!$H$1:$H$29=$L$1)*('Variance Model'!$A$1:$A$29&lt;=$M7)*('Variance Model'!$B$1:$B$29&gt;=$M7),0),5)^2)/2-LN(L7))))/(2*(INDEX('Variance Model'!$A$1:$G$29,MATCH(1,('Variance Model'!$H$1:$H$29=$L$1)*('Variance Model'!$A$1:$A$29&lt;=$M7)*('Variance Model'!$B$1:$B$29&gt;=$M7),0),4)^2)/2)</f>
        <v>3.3357807117593756</v>
      </c>
      <c r="Y7">
        <v>37</v>
      </c>
      <c r="Z7">
        <f t="array" ref="Z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Model'!$B$1:$B$29&gt;=$Y7),0),4)*N7</f>
        <v>0.12957885589079843</v>
      </c>
      <c r="AA7">
        <f t="array" ref="AA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Model'!$B$1:$B$29&gt;=$Y7),0),4)*O7</f>
        <v>0.13228183601789612</v>
      </c>
      <c r="AB7">
        <f t="array" ref="AB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Model'!$B$1:$B$29&gt;=$Y7),0),4)*P7</f>
        <v>0.13767975988786096</v>
      </c>
      <c r="AC7">
        <f t="array" ref="AC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Model'!$B$1:$B$29&gt;=$Y7),0),4)*Q7</f>
        <v>0.14306702147886829</v>
      </c>
      <c r="AD7">
        <f t="array" ref="AD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Model'!$B$1:$B$29&gt;=$Y7),0),4)*R7</f>
        <v>0.14754830676375241</v>
      </c>
      <c r="AE7">
        <f t="array" ref="AE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Model'!$B$1:$B$29&gt;=$Y7),0),4)*S7</f>
        <v>0.15470314305340827</v>
      </c>
      <c r="AF7">
        <f t="array" ref="AF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Model'!$B$1:$B$29&gt;=$Y7),0),4)*T7</f>
        <v>0.15827357537565701</v>
      </c>
      <c r="AG7">
        <f t="array" ref="AG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Model'!$B$1:$B$29&gt;=$Y7),0),4)*U7</f>
        <v>0.16094835820293496</v>
      </c>
      <c r="AH7">
        <f t="array" ref="AH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Model'!$B$1:$B$29&gt;=$Y7),0),4)*V7</f>
        <v>0.17871420082096368</v>
      </c>
      <c r="AI7">
        <f t="array" ref="AI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Model'!$B$1:$B$29&gt;=$Y7),0),4)*W7</f>
        <v>0.19196412151745923</v>
      </c>
      <c r="AJ7">
        <f t="array" ref="AJ7">INDEX('Variance Model'!$A$1:$G$29,MATCH(1,('Variance Model'!$H$1:$H$29=$L$1)*('Variance Model'!$A$1:$A$29&lt;=$Y7)*('Variance Model'!$B$1:$B$29&gt;=$Y7),0),5)+INDEX('Variance Model'!$A$1:$G$29,MATCH(1,('Variance Model'!$H$1:$H$29=$L$1)*('Variance Model'!$A$1:$A$29&lt;=$Y7)*('Variance Model'!$B$1:$B$29&gt;=$Y7),0),4)*X7</f>
        <v>0.16984557652039545</v>
      </c>
      <c r="AK7">
        <v>18</v>
      </c>
      <c r="AL7">
        <f t="shared" si="9"/>
        <v>4.5293121951519031E-3</v>
      </c>
      <c r="AM7">
        <f t="shared" si="0"/>
        <v>9.3465066241547878E-3</v>
      </c>
      <c r="AN7">
        <v>18</v>
      </c>
      <c r="AO7">
        <f t="shared" si="1"/>
        <v>5.0939049567661323E-3</v>
      </c>
      <c r="AP7">
        <f t="shared" si="2"/>
        <v>8.9113358276570881E-3</v>
      </c>
      <c r="AQ7">
        <v>18</v>
      </c>
      <c r="AR7">
        <f t="shared" si="10"/>
        <v>4.6431690898808033E-3</v>
      </c>
      <c r="AS7">
        <f t="shared" si="3"/>
        <v>6.997353656601096E-3</v>
      </c>
      <c r="AT7">
        <v>18</v>
      </c>
      <c r="AU7">
        <f t="shared" si="11"/>
        <v>4.3688748767781102E-3</v>
      </c>
      <c r="AV7">
        <f t="shared" si="4"/>
        <v>5.7846661655305415E-3</v>
      </c>
      <c r="AW7">
        <v>18</v>
      </c>
      <c r="AX7">
        <f t="shared" si="12"/>
        <v>4.1787152244099728E-3</v>
      </c>
      <c r="AY7">
        <f t="shared" si="5"/>
        <v>5.0775248477863497E-3</v>
      </c>
      <c r="BA7">
        <v>18</v>
      </c>
      <c r="BB7">
        <f t="shared" si="13"/>
        <v>5.2096145888262096E-3</v>
      </c>
      <c r="BC7">
        <f t="shared" si="6"/>
        <v>1.0406046399257353E-2</v>
      </c>
      <c r="BD7">
        <v>18</v>
      </c>
      <c r="BE7">
        <f t="shared" si="14"/>
        <v>3.3602038713339069E-3</v>
      </c>
      <c r="BF7">
        <f t="shared" si="7"/>
        <v>6.4900996375948355E-3</v>
      </c>
      <c r="BG7">
        <v>18</v>
      </c>
      <c r="BH7">
        <f t="shared" si="15"/>
        <v>4.9986083355061531E-3</v>
      </c>
      <c r="BI7">
        <f t="shared" si="8"/>
        <v>7.3045599273958784E-3</v>
      </c>
    </row>
    <row r="8" spans="1:61" x14ac:dyDescent="0.3">
      <c r="A8">
        <v>42</v>
      </c>
      <c r="B8">
        <f>EXP('Updated BMI model'!$C$5+(B$2-$A8-1904.5)/10*'Updated BMI model'!$C$6+'Updated BMI model'!$C13)* 1.011653</f>
        <v>25.852343944805952</v>
      </c>
      <c r="C8">
        <f>EXP('Updated BMI model'!$C$5+(C$2-$A8-1904.5)/10*'Updated BMI model'!$C$6+'Updated BMI model'!$C13)* 1.011653</f>
        <v>26.043157915161704</v>
      </c>
      <c r="D8">
        <f>EXP('Updated BMI model'!$C$5+(D$2-$A8-1904.5)/10*'Updated BMI model'!$C$6+'Updated BMI model'!$C13)* 1.011653</f>
        <v>26.429021396488388</v>
      </c>
      <c r="E8">
        <f>EXP('Updated BMI model'!$C$5+(E$2-$A8-1904.5)/10*'Updated BMI model'!$C$6+'Updated BMI model'!$C13)* 1.011653</f>
        <v>26.820601950479862</v>
      </c>
      <c r="F8">
        <f>EXP('Updated BMI model'!$C$5+(F$2-$A8-1904.5)/10*'Updated BMI model'!$C$6+'Updated BMI model'!$C13)* 1.011653</f>
        <v>27.151347360630503</v>
      </c>
      <c r="G8">
        <f>EXP('Updated BMI model'!$C$5+(G$2-$A8-1904.5)/10*'Updated BMI model'!$C$6+'Updated BMI model'!$C13)* 1.011653</f>
        <v>27.689044559418281</v>
      </c>
      <c r="H8">
        <f>EXP('Updated BMI model'!$C$5+(H$2-$A8-1904.5)/10*'Updated BMI model'!$C$6+'Updated BMI model'!$C13)* 1.011653</f>
        <v>27.961873224089057</v>
      </c>
      <c r="I8">
        <f>EXP('Updated BMI model'!$C$5+(I$2-$A8-1904.5)/10*'Updated BMI model'!$C$6+'Updated BMI model'!$C13)* 1.011653</f>
        <v>28.168257452144491</v>
      </c>
      <c r="J8">
        <f>EXP('Updated BMI model'!$C$5+(J$2-$A8-1904.5)/10*'Updated BMI model'!$C$6+'Updated BMI model'!$C13)* 1.011653</f>
        <v>29.583628635750944</v>
      </c>
      <c r="K8">
        <f>EXP('Updated BMI model'!$C$5+(K$2-$A8-1904.5)/10*'Updated BMI model'!$C$6+'Updated BMI model'!$C13)* 1.011653</f>
        <v>30.6916359144954</v>
      </c>
      <c r="L8">
        <f>EXP('Updated BMI model'!$C$5+(L$2-$A8-1904.5)/10*'Updated BMI model'!$C$6+'Updated BMI model'!$C13)* 1.011653</f>
        <v>28.867269835931264</v>
      </c>
      <c r="M8">
        <v>42</v>
      </c>
      <c r="N8">
        <f t="array" ref="N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Model'!$B$1:$B$29&gt;=$M8),0),5)^2)/2-LN(B8))))/(2*(INDEX('Variance Model'!$A$1:$G$29,MATCH(1,('Variance Model'!$H$1:$H$29=$L$1)*('Variance Model'!$A$1:$A$29&lt;=$M8)*('Variance Model'!$B$1:$B$29&gt;=$M8),0),4)^2)/2)</f>
        <v>3.2437514646653973</v>
      </c>
      <c r="O8">
        <f t="array" ref="O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Model'!$B$1:$B$29&gt;=$M8),0),5)^2)/2-LN(C8))))/(2*(INDEX('Variance Model'!$A$1:$G$29,MATCH(1,('Variance Model'!$H$1:$H$29=$L$1)*('Variance Model'!$A$1:$A$29&lt;=$M8)*('Variance Model'!$B$1:$B$29&gt;=$M8),0),4)^2)/2)</f>
        <v>3.2507744033823291</v>
      </c>
      <c r="P8">
        <f t="array" ref="P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Model'!$B$1:$B$29&gt;=$M8),0),5)^2)/2-LN(D8))))/(2*(INDEX('Variance Model'!$A$1:$G$29,MATCH(1,('Variance Model'!$H$1:$H$29=$L$1)*('Variance Model'!$A$1:$A$29&lt;=$M8)*('Variance Model'!$B$1:$B$29&gt;=$M8),0),4)^2)/2)</f>
        <v>3.2648025264806448</v>
      </c>
      <c r="Q8">
        <f t="array" ref="Q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Model'!$B$1:$B$29&gt;=$M8),0),5)^2)/2-LN(E8))))/(2*(INDEX('Variance Model'!$A$1:$G$29,MATCH(1,('Variance Model'!$H$1:$H$29=$L$1)*('Variance Model'!$A$1:$A$29&lt;=$M8)*('Variance Model'!$B$1:$B$29&gt;=$M8),0),4)^2)/2)</f>
        <v>3.2788070765593584</v>
      </c>
      <c r="R8">
        <f t="array" ref="R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Model'!$B$1:$B$29&gt;=$M8),0),5)^2)/2-LN(F8))))/(2*(INDEX('Variance Model'!$A$1:$G$29,MATCH(1,('Variance Model'!$H$1:$H$29=$L$1)*('Variance Model'!$A$1:$A$29&lt;=$M8)*('Variance Model'!$B$1:$B$29&gt;=$M8),0),4)^2)/2)</f>
        <v>3.2904596132683905</v>
      </c>
      <c r="S8">
        <f t="array" ref="S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Model'!$B$1:$B$29&gt;=$M8),0),5)^2)/2-LN(G8))))/(2*(INDEX('Variance Model'!$A$1:$G$29,MATCH(1,('Variance Model'!$H$1:$H$29=$L$1)*('Variance Model'!$A$1:$A$29&lt;=$M8)*('Variance Model'!$B$1:$B$29&gt;=$M8),0),4)^2)/2)</f>
        <v>3.3090699627927913</v>
      </c>
      <c r="T8">
        <f t="array" ref="T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Model'!$B$1:$B$29&gt;=$M8),0),5)^2)/2-LN(H8))))/(2*(INDEX('Variance Model'!$A$1:$G$29,MATCH(1,('Variance Model'!$H$1:$H$29=$L$1)*('Variance Model'!$A$1:$A$29&lt;=$M8)*('Variance Model'!$B$1:$B$29&gt;=$M8),0),4)^2)/2)</f>
        <v>3.318359652818851</v>
      </c>
      <c r="U8">
        <f t="array" ref="U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Model'!$B$1:$B$29&gt;=$M8),0),5)^2)/2-LN(I8))))/(2*(INDEX('Variance Model'!$A$1:$G$29,MATCH(1,('Variance Model'!$H$1:$H$29=$L$1)*('Variance Model'!$A$1:$A$29&lt;=$M8)*('Variance Model'!$B$1:$B$29&gt;=$M8),0),4)^2)/2)</f>
        <v>3.3253201738897933</v>
      </c>
      <c r="V8">
        <f t="array" ref="V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Model'!$B$1:$B$29&gt;=$M8),0),5)^2)/2-LN(J8))))/(2*(INDEX('Variance Model'!$A$1:$G$29,MATCH(1,('Variance Model'!$H$1:$H$29=$L$1)*('Variance Model'!$A$1:$A$29&lt;=$M8)*('Variance Model'!$B$1:$B$29&gt;=$M8),0),4)^2)/2)</f>
        <v>3.3715769638997797</v>
      </c>
      <c r="W8">
        <f t="array" ref="W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Model'!$B$1:$B$29&gt;=$M8),0),5)^2)/2-LN(K8))))/(2*(INDEX('Variance Model'!$A$1:$G$29,MATCH(1,('Variance Model'!$H$1:$H$29=$L$1)*('Variance Model'!$A$1:$A$29&lt;=$M8)*('Variance Model'!$B$1:$B$29&gt;=$M8),0),4)^2)/2)</f>
        <v>3.4061038801457078</v>
      </c>
      <c r="X8">
        <f t="array" ref="X8">(-(1+INDEX('Variance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Model'!$B$1:$B$29&gt;=$M8),0),4))+SQRT((1+INDEX('Variance Model'!$A$1:$G$29,MATCH(1,('Variance Model'!$H$1:$H$29=$L$1)*('Variance Model'!$A$1:$A$29&lt;=$M8)*('Variance Model'!$B$1:$B$29&gt;=$M8),0),5)*INDEX('Variance Model'!$A$1:$G$29,MATCH(1,('Variance Model'!$H$1:$H$29=$L$1)*('Variance Model'!$A$1:$A$29&lt;=$M8)*('Variance Model'!$B$1:$B$29&gt;=$M8),0),4))^2-4*((INDEX('Variance Model'!$A$1:$G$29,MATCH(1,('Variance Model'!$H$1:$H$29=$L$1)*('Variance Model'!$A$1:$A$29&lt;=$M8)*('Variance Model'!$B$1:$B$29&gt;=$M8),0),4)^2)/2)*((INDEX('Variance Model'!$A$1:$G$29,MATCH(1,('Variance Model'!$H$1:$H$29=$L$1)*('Variance Model'!$A$1:$A$29&lt;=$M8)*('Variance Model'!$B$1:$B$29&gt;=$M8),0),5)^2)/2-LN(L8))))/(2*(INDEX('Variance Model'!$A$1:$G$29,MATCH(1,('Variance Model'!$H$1:$H$29=$L$1)*('Variance Model'!$A$1:$A$29&lt;=$M8)*('Variance Model'!$B$1:$B$29&gt;=$M8),0),4)^2)/2)</f>
        <v>3.3484803426754337</v>
      </c>
      <c r="Y8">
        <v>42</v>
      </c>
      <c r="Z8">
        <f t="array" ref="Z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Model'!$B$1:$B$29&gt;=$Y8),0),4)*N8</f>
        <v>0.13152799721542507</v>
      </c>
      <c r="AA8">
        <f t="array" ref="AA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Model'!$B$1:$B$29&gt;=$Y8),0),4)*O8</f>
        <v>0.1340199858888107</v>
      </c>
      <c r="AB8">
        <f t="array" ref="AB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Model'!$B$1:$B$29&gt;=$Y8),0),4)*P8</f>
        <v>0.13899766336527541</v>
      </c>
      <c r="AC8">
        <f t="array" ref="AC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Model'!$B$1:$B$29&gt;=$Y8),0),4)*Q8</f>
        <v>0.14396697629518584</v>
      </c>
      <c r="AD8">
        <f t="array" ref="AD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Model'!$B$1:$B$29&gt;=$Y8),0),4)*R8</f>
        <v>0.14810171114985726</v>
      </c>
      <c r="AE8">
        <f t="array" ref="AE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Model'!$B$1:$B$29&gt;=$Y8),0),4)*S8</f>
        <v>0.15470532568955764</v>
      </c>
      <c r="AF8">
        <f t="array" ref="AF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Model'!$B$1:$B$29&gt;=$Y8),0),4)*T8</f>
        <v>0.15800163842376858</v>
      </c>
      <c r="AG8">
        <f t="array" ref="AG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Model'!$B$1:$B$29&gt;=$Y8),0),4)*U8</f>
        <v>0.16047147909428916</v>
      </c>
      <c r="AH8">
        <f t="array" ref="AH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Model'!$B$1:$B$29&gt;=$Y8),0),4)*V8</f>
        <v>0.1768850349315565</v>
      </c>
      <c r="AI8">
        <f t="array" ref="AI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Model'!$B$1:$B$29&gt;=$Y8),0),4)*W8</f>
        <v>0.1891364139738303</v>
      </c>
      <c r="AJ8">
        <f t="array" ref="AJ8">INDEX('Variance Model'!$A$1:$G$29,MATCH(1,('Variance Model'!$H$1:$H$29=$L$1)*('Variance Model'!$A$1:$A$29&lt;=$Y8)*('Variance Model'!$B$1:$B$29&gt;=$Y8),0),5)+INDEX('Variance Model'!$A$1:$G$29,MATCH(1,('Variance Model'!$H$1:$H$29=$L$1)*('Variance Model'!$A$1:$A$29&lt;=$Y8)*('Variance Model'!$B$1:$B$29&gt;=$Y8),0),4)*X8</f>
        <v>0.16868953148144294</v>
      </c>
      <c r="AK8">
        <v>19</v>
      </c>
      <c r="AL8">
        <f t="shared" si="9"/>
        <v>1.3875818819306692E-2</v>
      </c>
      <c r="AM8">
        <f t="shared" si="0"/>
        <v>2.1062317457851115E-2</v>
      </c>
      <c r="AN8">
        <v>19</v>
      </c>
      <c r="AO8">
        <f t="shared" si="1"/>
        <v>1.4005240784423219E-2</v>
      </c>
      <c r="AP8">
        <f t="shared" si="2"/>
        <v>1.8587156546844962E-2</v>
      </c>
      <c r="AQ8">
        <v>19</v>
      </c>
      <c r="AR8">
        <f t="shared" si="10"/>
        <v>1.1640522746481899E-2</v>
      </c>
      <c r="AS8">
        <f t="shared" si="3"/>
        <v>1.3750688494510983E-2</v>
      </c>
      <c r="AT8">
        <v>19</v>
      </c>
      <c r="AU8">
        <f t="shared" si="11"/>
        <v>1.0153541042308652E-2</v>
      </c>
      <c r="AV8">
        <f t="shared" si="4"/>
        <v>1.0793432207972388E-2</v>
      </c>
      <c r="AW8">
        <v>19</v>
      </c>
      <c r="AX8">
        <f t="shared" si="12"/>
        <v>9.2562400721963225E-3</v>
      </c>
      <c r="AY8">
        <f t="shared" si="5"/>
        <v>9.1605386014294906E-3</v>
      </c>
      <c r="BA8">
        <v>19</v>
      </c>
      <c r="BB8">
        <f t="shared" si="13"/>
        <v>1.5615660988083563E-2</v>
      </c>
      <c r="BC8">
        <f t="shared" si="6"/>
        <v>2.2953655491357881E-2</v>
      </c>
      <c r="BD8">
        <v>19</v>
      </c>
      <c r="BE8">
        <f t="shared" si="14"/>
        <v>9.8503035089287424E-3</v>
      </c>
      <c r="BF8">
        <f t="shared" si="7"/>
        <v>1.4395985263510181E-2</v>
      </c>
      <c r="BG8">
        <v>19</v>
      </c>
      <c r="BH8">
        <f t="shared" si="15"/>
        <v>1.2303168262902031E-2</v>
      </c>
      <c r="BI8">
        <f t="shared" si="8"/>
        <v>1.4132035065567943E-2</v>
      </c>
    </row>
    <row r="9" spans="1:61" x14ac:dyDescent="0.3">
      <c r="A9">
        <v>47</v>
      </c>
      <c r="B9">
        <f>EXP('Updated BMI model'!$C$5+(B$2-$A9-1904.5)/10*'Updated BMI model'!$C$6+'Updated BMI model'!$C14)* 1.011653</f>
        <v>26.11638569351436</v>
      </c>
      <c r="C9">
        <f>EXP('Updated BMI model'!$C$5+(C$2-$A9-1904.5)/10*'Updated BMI model'!$C$6+'Updated BMI model'!$C14)* 1.011653</f>
        <v>26.309148533748917</v>
      </c>
      <c r="D9">
        <f>EXP('Updated BMI model'!$C$5+(D$2-$A9-1904.5)/10*'Updated BMI model'!$C$6+'Updated BMI model'!$C14)* 1.011653</f>
        <v>26.698953014336247</v>
      </c>
      <c r="E9">
        <f>EXP('Updated BMI model'!$C$5+(E$2-$A9-1904.5)/10*'Updated BMI model'!$C$6+'Updated BMI model'!$C14)* 1.011653</f>
        <v>27.094532958652131</v>
      </c>
      <c r="F9">
        <f>EXP('Updated BMI model'!$C$5+(F$2-$A9-1904.5)/10*'Updated BMI model'!$C$6+'Updated BMI model'!$C14)* 1.011653</f>
        <v>27.428656422129759</v>
      </c>
      <c r="G9">
        <f>EXP('Updated BMI model'!$C$5+(G$2-$A9-1904.5)/10*'Updated BMI model'!$C$6+'Updated BMI model'!$C14)* 1.011653</f>
        <v>27.971845367002405</v>
      </c>
      <c r="H9">
        <f>EXP('Updated BMI model'!$C$5+(H$2-$A9-1904.5)/10*'Updated BMI model'!$C$6+'Updated BMI model'!$C14)* 1.011653</f>
        <v>28.247460554932783</v>
      </c>
      <c r="I9">
        <f>EXP('Updated BMI model'!$C$5+(I$2-$A9-1904.5)/10*'Updated BMI model'!$C$6+'Updated BMI model'!$C14)* 1.011653</f>
        <v>28.455952678991697</v>
      </c>
      <c r="J9">
        <f>EXP('Updated BMI model'!$C$5+(J$2-$A9-1904.5)/10*'Updated BMI model'!$C$6+'Updated BMI model'!$C14)* 1.011653</f>
        <v>29.885779692336019</v>
      </c>
      <c r="K9">
        <f>EXP('Updated BMI model'!$C$5+(K$2-$A9-1904.5)/10*'Updated BMI model'!$C$6+'Updated BMI model'!$C14)* 1.011653</f>
        <v>31.005103553440886</v>
      </c>
      <c r="L9">
        <f>EXP('Updated BMI model'!$C$5+(L$2-$A9-1904.5)/10*'Updated BMI model'!$C$6+'Updated BMI model'!$C14)* 1.011653</f>
        <v>29.162104394228557</v>
      </c>
      <c r="M9">
        <v>47</v>
      </c>
      <c r="N9">
        <f t="array" ref="N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Model'!$B$1:$B$29&gt;=$M9),0),5)^2)/2-LN(B9))))/(2*(INDEX('Variance Model'!$A$1:$G$29,MATCH(1,('Variance Model'!$H$1:$H$29=$L$1)*('Variance Model'!$A$1:$A$29&lt;=$M9)*('Variance Model'!$B$1:$B$29&gt;=$M9),0),4)^2)/2)</f>
        <v>3.2537458303430702</v>
      </c>
      <c r="O9">
        <f t="array" ref="O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Model'!$B$1:$B$29&gt;=$M9),0),5)^2)/2-LN(C9))))/(2*(INDEX('Variance Model'!$A$1:$G$29,MATCH(1,('Variance Model'!$H$1:$H$29=$L$1)*('Variance Model'!$A$1:$A$29&lt;=$M9)*('Variance Model'!$B$1:$B$29&gt;=$M9),0),4)^2)/2)</f>
        <v>3.2607870934525982</v>
      </c>
      <c r="P9">
        <f t="array" ref="P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Model'!$B$1:$B$29&gt;=$M9),0),5)^2)/2-LN(D9))))/(2*(INDEX('Variance Model'!$A$1:$G$29,MATCH(1,('Variance Model'!$H$1:$H$29=$L$1)*('Variance Model'!$A$1:$A$29&lt;=$M9)*('Variance Model'!$B$1:$B$29&gt;=$M9),0),4)^2)/2)</f>
        <v>3.2748540121190426</v>
      </c>
      <c r="Q9">
        <f t="array" ref="Q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Model'!$B$1:$B$29&gt;=$M9),0),5)^2)/2-LN(E9))))/(2*(INDEX('Variance Model'!$A$1:$G$29,MATCH(1,('Variance Model'!$H$1:$H$29=$L$1)*('Variance Model'!$A$1:$A$29&lt;=$M9)*('Variance Model'!$B$1:$B$29&gt;=$M9),0),4)^2)/2)</f>
        <v>3.288900197381782</v>
      </c>
      <c r="R9">
        <f t="array" ref="R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Model'!$B$1:$B$29&gt;=$M9),0),5)^2)/2-LN(F9))))/(2*(INDEX('Variance Model'!$A$1:$G$29,MATCH(1,('Variance Model'!$H$1:$H$29=$L$1)*('Variance Model'!$A$1:$A$29&lt;=$M9)*('Variance Model'!$B$1:$B$29&gt;=$M9),0),4)^2)/2)</f>
        <v>3.3005895797174349</v>
      </c>
      <c r="S9">
        <f t="array" ref="S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Model'!$B$1:$B$29&gt;=$M9),0),5)^2)/2-LN(G9))))/(2*(INDEX('Variance Model'!$A$1:$G$29,MATCH(1,('Variance Model'!$H$1:$H$29=$L$1)*('Variance Model'!$A$1:$A$29&lt;=$M9)*('Variance Model'!$B$1:$B$29&gt;=$M9),0),4)^2)/2)</f>
        <v>3.3192629062902785</v>
      </c>
      <c r="T9">
        <f t="array" ref="T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Model'!$B$1:$B$29&gt;=$M9),0),5)^2)/2-LN(H9))))/(2*(INDEX('Variance Model'!$A$1:$G$29,MATCH(1,('Variance Model'!$H$1:$H$29=$L$1)*('Variance Model'!$A$1:$A$29&lt;=$M9)*('Variance Model'!$B$1:$B$29&gt;=$M9),0),4)^2)/2)</f>
        <v>3.3285859254633503</v>
      </c>
      <c r="U9">
        <f t="array" ref="U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Model'!$B$1:$B$29&gt;=$M9),0),5)^2)/2-LN(I9))))/(2*(INDEX('Variance Model'!$A$1:$G$29,MATCH(1,('Variance Model'!$H$1:$H$29=$L$1)*('Variance Model'!$A$1:$A$29&lt;=$M9)*('Variance Model'!$B$1:$B$29&gt;=$M9),0),4)^2)/2)</f>
        <v>3.3355722423105374</v>
      </c>
      <c r="V9">
        <f t="array" ref="V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Model'!$B$1:$B$29&gt;=$M9),0),5)^2)/2-LN(J9))))/(2*(INDEX('Variance Model'!$A$1:$G$29,MATCH(1,('Variance Model'!$H$1:$H$29=$L$1)*('Variance Model'!$A$1:$A$29&lt;=$M9)*('Variance Model'!$B$1:$B$29&gt;=$M9),0),4)^2)/2)</f>
        <v>3.3820182578526481</v>
      </c>
      <c r="W9">
        <f t="array" ref="W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Model'!$B$1:$B$29&gt;=$M9),0),5)^2)/2-LN(K9))))/(2*(INDEX('Variance Model'!$A$1:$G$29,MATCH(1,('Variance Model'!$H$1:$H$29=$L$1)*('Variance Model'!$A$1:$A$29&lt;=$M9)*('Variance Model'!$B$1:$B$29&gt;=$M9),0),4)^2)/2)</f>
        <v>3.4167063972158958</v>
      </c>
      <c r="X9">
        <f t="array" ref="X9">(-(1+INDEX('Variance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Model'!$B$1:$B$29&gt;=$M9),0),4))+SQRT((1+INDEX('Variance Model'!$A$1:$G$29,MATCH(1,('Variance Model'!$H$1:$H$29=$L$1)*('Variance Model'!$A$1:$A$29&lt;=$M9)*('Variance Model'!$B$1:$B$29&gt;=$M9),0),5)*INDEX('Variance Model'!$A$1:$G$29,MATCH(1,('Variance Model'!$H$1:$H$29=$L$1)*('Variance Model'!$A$1:$A$29&lt;=$M9)*('Variance Model'!$B$1:$B$29&gt;=$M9),0),4))^2-4*((INDEX('Variance Model'!$A$1:$G$29,MATCH(1,('Variance Model'!$H$1:$H$29=$L$1)*('Variance Model'!$A$1:$A$29&lt;=$M9)*('Variance Model'!$B$1:$B$29&gt;=$M9),0),4)^2)/2)*((INDEX('Variance Model'!$A$1:$G$29,MATCH(1,('Variance Model'!$H$1:$H$29=$L$1)*('Variance Model'!$A$1:$A$29&lt;=$M9)*('Variance Model'!$B$1:$B$29&gt;=$M9),0),5)^2)/2-LN(L9))))/(2*(INDEX('Variance Model'!$A$1:$G$29,MATCH(1,('Variance Model'!$H$1:$H$29=$L$1)*('Variance Model'!$A$1:$A$29&lt;=$M9)*('Variance Model'!$B$1:$B$29&gt;=$M9),0),4)^2)/2)</f>
        <v>3.3588232986342854</v>
      </c>
      <c r="Y9">
        <v>47</v>
      </c>
      <c r="Z9">
        <f t="array" ref="Z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Model'!$B$1:$B$29&gt;=$Y9),0),4)*N9</f>
        <v>0.13279376000458998</v>
      </c>
      <c r="AA9">
        <f t="array" ref="AA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Model'!$B$1:$B$29&gt;=$Y9),0),4)*O9</f>
        <v>0.13512689028132152</v>
      </c>
      <c r="AB9">
        <f t="array" ref="AB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Model'!$B$1:$B$29&gt;=$Y9),0),4)*P9</f>
        <v>0.13978797925505837</v>
      </c>
      <c r="AC9">
        <f t="array" ref="AC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Model'!$B$1:$B$29&gt;=$Y9),0),4)*Q9</f>
        <v>0.14444219819267079</v>
      </c>
      <c r="AD9">
        <f t="array" ref="AD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Model'!$B$1:$B$29&gt;=$Y9),0),4)*R9</f>
        <v>0.14831548788790994</v>
      </c>
      <c r="AE9">
        <f t="array" ref="AE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Model'!$B$1:$B$29&gt;=$Y9),0),4)*S9</f>
        <v>0.15450291518848103</v>
      </c>
      <c r="AF9">
        <f t="array" ref="AF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Model'!$B$1:$B$29&gt;=$Y9),0),4)*T9</f>
        <v>0.15759210784679933</v>
      </c>
      <c r="AG9">
        <f t="array" ref="AG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Model'!$B$1:$B$29&gt;=$Y9),0),4)*U9</f>
        <v>0.15990703161906328</v>
      </c>
      <c r="AH9">
        <f t="array" ref="AH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Model'!$B$1:$B$29&gt;=$Y9),0),4)*V9</f>
        <v>0.1752969699595589</v>
      </c>
      <c r="AI9">
        <f t="array" ref="AI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Model'!$B$1:$B$29&gt;=$Y9),0),4)*W9</f>
        <v>0.18679092309452427</v>
      </c>
      <c r="AJ9">
        <f t="array" ref="AJ9">INDEX('Variance Model'!$A$1:$G$29,MATCH(1,('Variance Model'!$H$1:$H$29=$L$1)*('Variance Model'!$A$1:$A$29&lt;=$Y9)*('Variance Model'!$B$1:$B$29&gt;=$Y9),0),5)+INDEX('Variance Model'!$A$1:$G$29,MATCH(1,('Variance Model'!$H$1:$H$29=$L$1)*('Variance Model'!$A$1:$A$29&lt;=$Y9)*('Variance Model'!$B$1:$B$29&gt;=$Y9),0),4)*X9</f>
        <v>0.16761129470809932</v>
      </c>
      <c r="AK9">
        <v>20</v>
      </c>
      <c r="AL9">
        <f t="shared" si="9"/>
        <v>3.4938136277157805E-2</v>
      </c>
      <c r="AM9">
        <f t="shared" si="0"/>
        <v>3.9490148595839811E-2</v>
      </c>
      <c r="AN9">
        <v>20</v>
      </c>
      <c r="AO9">
        <f t="shared" si="1"/>
        <v>3.2592397331268182E-2</v>
      </c>
      <c r="AP9">
        <f t="shared" si="2"/>
        <v>3.3175699856237729E-2</v>
      </c>
      <c r="AQ9">
        <v>20</v>
      </c>
      <c r="AR9">
        <f t="shared" si="10"/>
        <v>2.5391211240992882E-2</v>
      </c>
      <c r="AS9">
        <f t="shared" si="3"/>
        <v>2.3750605024487018E-2</v>
      </c>
      <c r="AT9">
        <v>20</v>
      </c>
      <c r="AU9">
        <f t="shared" si="11"/>
        <v>2.094697325028104E-2</v>
      </c>
      <c r="AV9">
        <f t="shared" si="4"/>
        <v>1.8047267988156784E-2</v>
      </c>
      <c r="AW9">
        <v>20</v>
      </c>
      <c r="AX9">
        <f t="shared" si="12"/>
        <v>1.8416778673625813E-2</v>
      </c>
      <c r="AY9">
        <f t="shared" si="5"/>
        <v>1.497988720885533E-2</v>
      </c>
      <c r="BA9">
        <v>20</v>
      </c>
      <c r="BB9">
        <f t="shared" si="13"/>
        <v>3.8569316479441444E-2</v>
      </c>
      <c r="BC9">
        <f t="shared" si="6"/>
        <v>4.2213887864834064E-2</v>
      </c>
      <c r="BD9">
        <v>20</v>
      </c>
      <c r="BE9">
        <f t="shared" si="14"/>
        <v>2.4246288772438923E-2</v>
      </c>
      <c r="BF9">
        <f t="shared" si="7"/>
        <v>2.7138876269942727E-2</v>
      </c>
      <c r="BG9">
        <v>20</v>
      </c>
      <c r="BH9">
        <f t="shared" si="15"/>
        <v>2.6435203328469974E-2</v>
      </c>
      <c r="BI9">
        <f t="shared" si="8"/>
        <v>2.4105642621110004E-2</v>
      </c>
    </row>
    <row r="10" spans="1:61" x14ac:dyDescent="0.3">
      <c r="A10">
        <v>52</v>
      </c>
      <c r="B10">
        <f>EXP('Updated BMI model'!$C$5+(B$2-$A10-1904.5)/10*'Updated BMI model'!$C$6+'Updated BMI model'!$C15)* 1.011653</f>
        <v>26.429469900787041</v>
      </c>
      <c r="C10">
        <f>EXP('Updated BMI model'!$C$5+(C$2-$A10-1904.5)/10*'Updated BMI model'!$C$6+'Updated BMI model'!$C15)* 1.011653</f>
        <v>26.624543589150992</v>
      </c>
      <c r="D10">
        <f>EXP('Updated BMI model'!$C$5+(D$2-$A10-1904.5)/10*'Updated BMI model'!$C$6+'Updated BMI model'!$C15)* 1.011653</f>
        <v>27.019021060412772</v>
      </c>
      <c r="E10">
        <f>EXP('Updated BMI model'!$C$5+(E$2-$A10-1904.5)/10*'Updated BMI model'!$C$6+'Updated BMI model'!$C15)* 1.011653</f>
        <v>27.41934323187802</v>
      </c>
      <c r="F10">
        <f>EXP('Updated BMI model'!$C$5+(F$2-$A10-1904.5)/10*'Updated BMI model'!$C$6+'Updated BMI model'!$C15)* 1.011653</f>
        <v>27.757472179917016</v>
      </c>
      <c r="G10">
        <f>EXP('Updated BMI model'!$C$5+(G$2-$A10-1904.5)/10*'Updated BMI model'!$C$6+'Updated BMI model'!$C15)* 1.011653</f>
        <v>28.307172894151645</v>
      </c>
      <c r="H10">
        <f>EXP('Updated BMI model'!$C$5+(H$2-$A10-1904.5)/10*'Updated BMI model'!$C$6+'Updated BMI model'!$C15)* 1.011653</f>
        <v>28.586092167250552</v>
      </c>
      <c r="I10">
        <f>EXP('Updated BMI model'!$C$5+(I$2-$A10-1904.5)/10*'Updated BMI model'!$C$6+'Updated BMI model'!$C15)* 1.011653</f>
        <v>28.797083702680919</v>
      </c>
      <c r="J10">
        <f>EXP('Updated BMI model'!$C$5+(J$2-$A10-1904.5)/10*'Updated BMI model'!$C$6+'Updated BMI model'!$C15)* 1.011653</f>
        <v>30.244051535672469</v>
      </c>
      <c r="K10">
        <f>EXP('Updated BMI model'!$C$5+(K$2-$A10-1904.5)/10*'Updated BMI model'!$C$6+'Updated BMI model'!$C15)* 1.011653</f>
        <v>31.376793893036652</v>
      </c>
      <c r="L10">
        <f>EXP('Updated BMI model'!$C$5+(L$2-$A10-1904.5)/10*'Updated BMI model'!$C$6+'Updated BMI model'!$C15)* 1.011653</f>
        <v>29.511700791058367</v>
      </c>
      <c r="M10">
        <v>52</v>
      </c>
      <c r="N10">
        <f t="array" ref="N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Model'!$B$1:$B$29&gt;=$M10),0),5)^2)/2-LN(B10))))/(2*(INDEX('Variance Model'!$A$1:$G$29,MATCH(1,('Variance Model'!$H$1:$H$29=$L$1)*('Variance Model'!$A$1:$A$29&lt;=$M10)*('Variance Model'!$B$1:$B$29&gt;=$M10),0),4)^2)/2)</f>
        <v>3.2653356703036276</v>
      </c>
      <c r="O10">
        <f t="array" ref="O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Model'!$B$1:$B$29&gt;=$M10),0),5)^2)/2-LN(C10))))/(2*(INDEX('Variance Model'!$A$1:$G$29,MATCH(1,('Variance Model'!$H$1:$H$29=$L$1)*('Variance Model'!$A$1:$A$29&lt;=$M10)*('Variance Model'!$B$1:$B$29&gt;=$M10),0),4)^2)/2)</f>
        <v>3.2723860104694125</v>
      </c>
      <c r="P10">
        <f t="array" ref="P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Model'!$B$1:$B$29&gt;=$M10),0),5)^2)/2-LN(D10))))/(2*(INDEX('Variance Model'!$A$1:$G$29,MATCH(1,('Variance Model'!$H$1:$H$29=$L$1)*('Variance Model'!$A$1:$A$29&lt;=$M10)*('Variance Model'!$B$1:$B$29&gt;=$M10),0),4)^2)/2)</f>
        <v>3.2864724663792133</v>
      </c>
      <c r="Q10">
        <f t="array" ref="Q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Model'!$B$1:$B$29&gt;=$M10),0),5)^2)/2-LN(E10))))/(2*(INDEX('Variance Model'!$A$1:$G$29,MATCH(1,('Variance Model'!$H$1:$H$29=$L$1)*('Variance Model'!$A$1:$A$29&lt;=$M10)*('Variance Model'!$B$1:$B$29&gt;=$M10),0),4)^2)/2)</f>
        <v>3.3005400200073893</v>
      </c>
      <c r="R10">
        <f t="array" ref="R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Model'!$B$1:$B$29&gt;=$M10),0),5)^2)/2-LN(F10))))/(2*(INDEX('Variance Model'!$A$1:$G$29,MATCH(1,('Variance Model'!$H$1:$H$29=$L$1)*('Variance Model'!$A$1:$A$29&lt;=$M10)*('Variance Model'!$B$1:$B$29&gt;=$M10),0),4)^2)/2)</f>
        <v>3.3122485968874198</v>
      </c>
      <c r="S10">
        <f t="array" ref="S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Model'!$B$1:$B$29&gt;=$M10),0),5)^2)/2-LN(G10))))/(2*(INDEX('Variance Model'!$A$1:$G$29,MATCH(1,('Variance Model'!$H$1:$H$29=$L$1)*('Variance Model'!$A$1:$A$29&lt;=$M10)*('Variance Model'!$B$1:$B$29&gt;=$M10),0),4)^2)/2)</f>
        <v>3.3309552350942115</v>
      </c>
      <c r="T10">
        <f t="array" ref="T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Model'!$B$1:$B$29&gt;=$M10),0),5)^2)/2-LN(H10))))/(2*(INDEX('Variance Model'!$A$1:$G$29,MATCH(1,('Variance Model'!$H$1:$H$29=$L$1)*('Variance Model'!$A$1:$A$29&lt;=$M10)*('Variance Model'!$B$1:$B$29&gt;=$M10),0),4)^2)/2)</f>
        <v>3.3402961006809826</v>
      </c>
      <c r="U10">
        <f t="array" ref="U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Model'!$B$1:$B$29&gt;=$M10),0),5)^2)/2-LN(I10))))/(2*(INDEX('Variance Model'!$A$1:$G$29,MATCH(1,('Variance Model'!$H$1:$H$29=$L$1)*('Variance Model'!$A$1:$A$29&lt;=$M10)*('Variance Model'!$B$1:$B$29&gt;=$M10),0),4)^2)/2)</f>
        <v>3.347296319562191</v>
      </c>
      <c r="V10">
        <f t="array" ref="V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Model'!$B$1:$B$29&gt;=$M10),0),5)^2)/2-LN(J10))))/(2*(INDEX('Variance Model'!$A$1:$G$29,MATCH(1,('Variance Model'!$H$1:$H$29=$L$1)*('Variance Model'!$A$1:$A$29&lt;=$M10)*('Variance Model'!$B$1:$B$29&gt;=$M10),0),4)^2)/2)</f>
        <v>3.3938462027824872</v>
      </c>
      <c r="W10">
        <f t="array" ref="W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Model'!$B$1:$B$29&gt;=$M10),0),5)^2)/2-LN(K10))))/(2*(INDEX('Variance Model'!$A$1:$G$29,MATCH(1,('Variance Model'!$H$1:$H$29=$L$1)*('Variance Model'!$A$1:$A$29&lt;=$M10)*('Variance Model'!$B$1:$B$29&gt;=$M10),0),4)^2)/2)</f>
        <v>3.4286247868882556</v>
      </c>
      <c r="X10">
        <f t="array" ref="X10">(-(1+INDEX('Variance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Model'!$B$1:$B$29&gt;=$M10),0),4))+SQRT((1+INDEX('Variance Model'!$A$1:$G$29,MATCH(1,('Variance Model'!$H$1:$H$29=$L$1)*('Variance Model'!$A$1:$A$29&lt;=$M10)*('Variance Model'!$B$1:$B$29&gt;=$M10),0),5)*INDEX('Variance Model'!$A$1:$G$29,MATCH(1,('Variance Model'!$H$1:$H$29=$L$1)*('Variance Model'!$A$1:$A$29&lt;=$M10)*('Variance Model'!$B$1:$B$29&gt;=$M10),0),4))^2-4*((INDEX('Variance Model'!$A$1:$G$29,MATCH(1,('Variance Model'!$H$1:$H$29=$L$1)*('Variance Model'!$A$1:$A$29&lt;=$M10)*('Variance Model'!$B$1:$B$29&gt;=$M10),0),4)^2)/2)*((INDEX('Variance Model'!$A$1:$G$29,MATCH(1,('Variance Model'!$H$1:$H$29=$L$1)*('Variance Model'!$A$1:$A$29&lt;=$M10)*('Variance Model'!$B$1:$B$29&gt;=$M10),0),5)^2)/2-LN(L10))))/(2*(INDEX('Variance Model'!$A$1:$G$29,MATCH(1,('Variance Model'!$H$1:$H$29=$L$1)*('Variance Model'!$A$1:$A$29&lt;=$M10)*('Variance Model'!$B$1:$B$29&gt;=$M10),0),4)^2)/2)</f>
        <v>3.3705968924455809</v>
      </c>
      <c r="Y10">
        <v>52</v>
      </c>
      <c r="Z10">
        <f t="array" ref="Z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Model'!$B$1:$B$29&gt;=$Y10),0),4)*N10</f>
        <v>0.13523314229522476</v>
      </c>
      <c r="AA10">
        <f t="array" ref="AA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Model'!$B$1:$B$29&gt;=$Y10),0),4)*O10</f>
        <v>0.13745887546270563</v>
      </c>
      <c r="AB10">
        <f t="array" ref="AB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Model'!$B$1:$B$29&gt;=$Y10),0),4)*P10</f>
        <v>0.14190585126720012</v>
      </c>
      <c r="AC10">
        <f t="array" ref="AC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Model'!$B$1:$B$29&gt;=$Y10),0),4)*Q10</f>
        <v>0.14634685978016482</v>
      </c>
      <c r="AD10">
        <f t="array" ref="AD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Model'!$B$1:$B$29&gt;=$Y10),0),4)*R10</f>
        <v>0.15004315914914457</v>
      </c>
      <c r="AE10">
        <f t="array" ref="AE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Model'!$B$1:$B$29&gt;=$Y10),0),4)*S10</f>
        <v>0.15594868769526793</v>
      </c>
      <c r="AF10">
        <f t="array" ref="AF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Model'!$B$1:$B$29&gt;=$Y10),0),4)*T10</f>
        <v>0.15889752049774064</v>
      </c>
      <c r="AG10">
        <f t="array" ref="AG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Model'!$B$1:$B$29&gt;=$Y10),0),4)*U10</f>
        <v>0.16110743079669942</v>
      </c>
      <c r="AH10">
        <f t="array" ref="AH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Model'!$B$1:$B$29&gt;=$Y10),0),4)*V10</f>
        <v>0.17580283791032791</v>
      </c>
      <c r="AI10">
        <f t="array" ref="AI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Model'!$B$1:$B$29&gt;=$Y10),0),4)*W10</f>
        <v>0.18678214477241262</v>
      </c>
      <c r="AJ10">
        <f t="array" ref="AJ10">INDEX('Variance Model'!$A$1:$G$29,MATCH(1,('Variance Model'!$H$1:$H$29=$L$1)*('Variance Model'!$A$1:$A$29&lt;=$Y10)*('Variance Model'!$B$1:$B$29&gt;=$Y10),0),5)+INDEX('Variance Model'!$A$1:$G$29,MATCH(1,('Variance Model'!$H$1:$H$29=$L$1)*('Variance Model'!$A$1:$A$29&lt;=$Y10)*('Variance Model'!$B$1:$B$29&gt;=$Y10),0),4)*X10</f>
        <v>0.16846322593117347</v>
      </c>
      <c r="AK10">
        <v>21</v>
      </c>
      <c r="AL10">
        <f t="shared" si="9"/>
        <v>7.4428284872997616E-2</v>
      </c>
      <c r="AM10">
        <f t="shared" si="0"/>
        <v>6.3070157243373157E-2</v>
      </c>
      <c r="AN10">
        <v>21</v>
      </c>
      <c r="AO10">
        <f t="shared" si="1"/>
        <v>6.5768097187505911E-2</v>
      </c>
      <c r="AP10">
        <f t="shared" si="2"/>
        <v>5.1691075942383563E-2</v>
      </c>
      <c r="AQ10">
        <v>21</v>
      </c>
      <c r="AR10">
        <f t="shared" si="10"/>
        <v>4.91418162654799E-2</v>
      </c>
      <c r="AS10">
        <f t="shared" si="3"/>
        <v>3.6653148410040533E-2</v>
      </c>
      <c r="AT10">
        <v>21</v>
      </c>
      <c r="AU10">
        <f t="shared" si="11"/>
        <v>3.8994241238437824E-2</v>
      </c>
      <c r="AV10">
        <f t="shared" si="4"/>
        <v>2.7419462565403008E-2</v>
      </c>
      <c r="AW10">
        <v>21</v>
      </c>
      <c r="AX10">
        <f t="shared" si="12"/>
        <v>3.3396665882481143E-2</v>
      </c>
      <c r="AY10">
        <f t="shared" si="5"/>
        <v>2.2479763313631697E-2</v>
      </c>
      <c r="BA10">
        <v>21</v>
      </c>
      <c r="BB10">
        <f t="shared" si="13"/>
        <v>8.0783204344275508E-2</v>
      </c>
      <c r="BC10">
        <f t="shared" si="6"/>
        <v>6.6255359172765302E-2</v>
      </c>
      <c r="BD10">
        <v>21</v>
      </c>
      <c r="BE10">
        <f t="shared" si="14"/>
        <v>5.138516504238165E-2</v>
      </c>
      <c r="BF10">
        <f t="shared" si="7"/>
        <v>4.4391242383031257E-2</v>
      </c>
      <c r="BG10">
        <v>21</v>
      </c>
      <c r="BH10">
        <f t="shared" si="15"/>
        <v>5.0540845949579978E-2</v>
      </c>
      <c r="BI10">
        <f t="shared" si="8"/>
        <v>3.6837869697467752E-2</v>
      </c>
    </row>
    <row r="11" spans="1:61" x14ac:dyDescent="0.3">
      <c r="A11">
        <v>57</v>
      </c>
      <c r="B11">
        <f>EXP('Updated BMI model'!$C$5+(B$2-$A11-1904.5)/10*'Updated BMI model'!$C$6+'Updated BMI model'!$C16)* 1.011653</f>
        <v>26.391448090061246</v>
      </c>
      <c r="C11">
        <f>EXP('Updated BMI model'!$C$5+(C$2-$A11-1904.5)/10*'Updated BMI model'!$C$6+'Updated BMI model'!$C16)* 1.011653</f>
        <v>26.586241142646873</v>
      </c>
      <c r="D11">
        <f>EXP('Updated BMI model'!$C$5+(D$2-$A11-1904.5)/10*'Updated BMI model'!$C$6+'Updated BMI model'!$C16)* 1.011653</f>
        <v>26.980151113016497</v>
      </c>
      <c r="E11">
        <f>EXP('Updated BMI model'!$C$5+(E$2-$A11-1904.5)/10*'Updated BMI model'!$C$6+'Updated BMI model'!$C16)* 1.011653</f>
        <v>27.379897375320873</v>
      </c>
      <c r="F11">
        <f>EXP('Updated BMI model'!$C$5+(F$2-$A11-1904.5)/10*'Updated BMI model'!$C$6+'Updated BMI model'!$C16)* 1.011653</f>
        <v>27.71753988625343</v>
      </c>
      <c r="G11">
        <f>EXP('Updated BMI model'!$C$5+(G$2-$A11-1904.5)/10*'Updated BMI model'!$C$6+'Updated BMI model'!$C16)* 1.011653</f>
        <v>28.26644979323423</v>
      </c>
      <c r="H11">
        <f>EXP('Updated BMI model'!$C$5+(H$2-$A11-1904.5)/10*'Updated BMI model'!$C$6+'Updated BMI model'!$C16)* 1.011653</f>
        <v>28.544967809105906</v>
      </c>
      <c r="I11">
        <f>EXP('Updated BMI model'!$C$5+(I$2-$A11-1904.5)/10*'Updated BMI model'!$C$6+'Updated BMI model'!$C16)* 1.011653</f>
        <v>28.755655809117098</v>
      </c>
      <c r="J11">
        <f>EXP('Updated BMI model'!$C$5+(J$2-$A11-1904.5)/10*'Updated BMI model'!$C$6+'Updated BMI model'!$C16)* 1.011653</f>
        <v>30.200542013635612</v>
      </c>
      <c r="K11">
        <f>EXP('Updated BMI model'!$C$5+(K$2-$A11-1904.5)/10*'Updated BMI model'!$C$6+'Updated BMI model'!$C16)* 1.011653</f>
        <v>31.331654791758364</v>
      </c>
      <c r="L11">
        <f>EXP('Updated BMI model'!$C$5+(L$2-$A11-1904.5)/10*'Updated BMI model'!$C$6+'Updated BMI model'!$C16)* 1.011653</f>
        <v>29.469244839202883</v>
      </c>
      <c r="M11">
        <v>57</v>
      </c>
      <c r="N11">
        <f t="array" ref="N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Model'!$B$1:$B$29&gt;=$M11),0),5)^2)/2-LN(B11))))/(2*(INDEX('Variance Model'!$A$1:$G$29,MATCH(1,('Variance Model'!$H$1:$H$29=$L$1)*('Variance Model'!$A$1:$A$29&lt;=$M11)*('Variance Model'!$B$1:$B$29&gt;=$M11),0),4)^2)/2)</f>
        <v>3.2637549603738605</v>
      </c>
      <c r="O11">
        <f t="array" ref="O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Model'!$B$1:$B$29&gt;=$M11),0),5)^2)/2-LN(C11))))/(2*(INDEX('Variance Model'!$A$1:$G$29,MATCH(1,('Variance Model'!$H$1:$H$29=$L$1)*('Variance Model'!$A$1:$A$29&lt;=$M11)*('Variance Model'!$B$1:$B$29&gt;=$M11),0),4)^2)/2)</f>
        <v>3.2708104182056577</v>
      </c>
      <c r="P11">
        <f t="array" ref="P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Model'!$B$1:$B$29&gt;=$M11),0),5)^2)/2-LN(D11))))/(2*(INDEX('Variance Model'!$A$1:$G$29,MATCH(1,('Variance Model'!$H$1:$H$29=$L$1)*('Variance Model'!$A$1:$A$29&lt;=$M11)*('Variance Model'!$B$1:$B$29&gt;=$M11),0),4)^2)/2)</f>
        <v>3.2849077761367309</v>
      </c>
      <c r="Q11">
        <f t="array" ref="Q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Model'!$B$1:$B$29&gt;=$M11),0),5)^2)/2-LN(E11))))/(2*(INDEX('Variance Model'!$A$1:$G$29,MATCH(1,('Variance Model'!$H$1:$H$29=$L$1)*('Variance Model'!$A$1:$A$29&lt;=$M11)*('Variance Model'!$B$1:$B$29&gt;=$M11),0),4)^2)/2)</f>
        <v>3.2989871148468044</v>
      </c>
      <c r="R11">
        <f t="array" ref="R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Model'!$B$1:$B$29&gt;=$M11),0),5)^2)/2-LN(F11))))/(2*(INDEX('Variance Model'!$A$1:$G$29,MATCH(1,('Variance Model'!$H$1:$H$29=$L$1)*('Variance Model'!$A$1:$A$29&lt;=$M11)*('Variance Model'!$B$1:$B$29&gt;=$M11),0),4)^2)/2)</f>
        <v>3.3107061821582793</v>
      </c>
      <c r="S11">
        <f t="array" ref="S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Model'!$B$1:$B$29&gt;=$M11),0),5)^2)/2-LN(G11))))/(2*(INDEX('Variance Model'!$A$1:$G$29,MATCH(1,('Variance Model'!$H$1:$H$29=$L$1)*('Variance Model'!$A$1:$A$29&lt;=$M11)*('Variance Model'!$B$1:$B$29&gt;=$M11),0),4)^2)/2)</f>
        <v>3.3294308605528924</v>
      </c>
      <c r="T11">
        <f t="array" ref="T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Model'!$B$1:$B$29&gt;=$M11),0),5)^2)/2-LN(H11))))/(2*(INDEX('Variance Model'!$A$1:$G$29,MATCH(1,('Variance Model'!$H$1:$H$29=$L$1)*('Variance Model'!$A$1:$A$29&lt;=$M11)*('Variance Model'!$B$1:$B$29&gt;=$M11),0),4)^2)/2)</f>
        <v>3.3387813213892867</v>
      </c>
      <c r="U11">
        <f t="array" ref="U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Model'!$B$1:$B$29&gt;=$M11),0),5)^2)/2-LN(I11))))/(2*(INDEX('Variance Model'!$A$1:$G$29,MATCH(1,('Variance Model'!$H$1:$H$29=$L$1)*('Variance Model'!$A$1:$A$29&lt;=$M11)*('Variance Model'!$B$1:$B$29&gt;=$M11),0),4)^2)/2)</f>
        <v>3.3457889866901143</v>
      </c>
      <c r="V11">
        <f t="array" ref="V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Model'!$B$1:$B$29&gt;=$M11),0),5)^2)/2-LN(J11))))/(2*(INDEX('Variance Model'!$A$1:$G$29,MATCH(1,('Variance Model'!$H$1:$H$29=$L$1)*('Variance Model'!$A$1:$A$29&lt;=$M11)*('Variance Model'!$B$1:$B$29&gt;=$M11),0),4)^2)/2)</f>
        <v>3.3923939244434691</v>
      </c>
      <c r="W11">
        <f t="array" ref="W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Model'!$B$1:$B$29&gt;=$M11),0),5)^2)/2-LN(K11))))/(2*(INDEX('Variance Model'!$A$1:$G$29,MATCH(1,('Variance Model'!$H$1:$H$29=$L$1)*('Variance Model'!$A$1:$A$29&lt;=$M11)*('Variance Model'!$B$1:$B$29&gt;=$M11),0),4)^2)/2)</f>
        <v>3.4272198747061888</v>
      </c>
      <c r="X11">
        <f t="array" ref="X11">(-(1+INDEX('Variance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Model'!$B$1:$B$29&gt;=$M11),0),4))+SQRT((1+INDEX('Variance Model'!$A$1:$G$29,MATCH(1,('Variance Model'!$H$1:$H$29=$L$1)*('Variance Model'!$A$1:$A$29&lt;=$M11)*('Variance Model'!$B$1:$B$29&gt;=$M11),0),5)*INDEX('Variance Model'!$A$1:$G$29,MATCH(1,('Variance Model'!$H$1:$H$29=$L$1)*('Variance Model'!$A$1:$A$29&lt;=$M11)*('Variance Model'!$B$1:$B$29&gt;=$M11),0),4))^2-4*((INDEX('Variance Model'!$A$1:$G$29,MATCH(1,('Variance Model'!$H$1:$H$29=$L$1)*('Variance Model'!$A$1:$A$29&lt;=$M11)*('Variance Model'!$B$1:$B$29&gt;=$M11),0),4)^2)/2)*((INDEX('Variance Model'!$A$1:$G$29,MATCH(1,('Variance Model'!$H$1:$H$29=$L$1)*('Variance Model'!$A$1:$A$29&lt;=$M11)*('Variance Model'!$B$1:$B$29&gt;=$M11),0),5)^2)/2-LN(L11))))/(2*(INDEX('Variance Model'!$A$1:$G$29,MATCH(1,('Variance Model'!$H$1:$H$29=$L$1)*('Variance Model'!$A$1:$A$29&lt;=$M11)*('Variance Model'!$B$1:$B$29&gt;=$M11),0),4)^2)/2)</f>
        <v>3.3691159170357383</v>
      </c>
      <c r="Y11">
        <v>57</v>
      </c>
      <c r="Z11">
        <f t="array" ref="Z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Model'!$B$1:$B$29&gt;=$Y11),0),4)*N11</f>
        <v>0.13627223721131154</v>
      </c>
      <c r="AA11">
        <f t="array" ref="AA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Model'!$B$1:$B$29&gt;=$Y11),0),4)*O11</f>
        <v>0.13844430999858093</v>
      </c>
      <c r="AB11">
        <f t="array" ref="AB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Model'!$B$1:$B$29&gt;=$Y11),0),4)*P11</f>
        <v>0.14278428172890323</v>
      </c>
      <c r="AC11">
        <f t="array" ref="AC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Model'!$B$1:$B$29&gt;=$Y11),0),4)*Q11</f>
        <v>0.14711870611410405</v>
      </c>
      <c r="AD11">
        <f t="array" ref="AD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Model'!$B$1:$B$29&gt;=$Y11),0),4)*R11</f>
        <v>0.15072650419131961</v>
      </c>
      <c r="AE11">
        <f t="array" ref="AE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Model'!$B$1:$B$29&gt;=$Y11),0),4)*S11</f>
        <v>0.15649102938031778</v>
      </c>
      <c r="AF11">
        <f t="array" ref="AF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Model'!$B$1:$B$29&gt;=$Y11),0),4)*T11</f>
        <v>0.15936963513707381</v>
      </c>
      <c r="AG11">
        <f t="array" ref="AG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Model'!$B$1:$B$29&gt;=$Y11),0),4)*U11</f>
        <v>0.16152699465435705</v>
      </c>
      <c r="AH11">
        <f t="array" ref="AH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Model'!$B$1:$B$29&gt;=$Y11),0),4)*V11</f>
        <v>0.1758746556367855</v>
      </c>
      <c r="AI11">
        <f t="array" ref="AI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Model'!$B$1:$B$29&gt;=$Y11),0),4)*W11</f>
        <v>0.1865960716894105</v>
      </c>
      <c r="AJ11">
        <f t="array" ref="AJ11">INDEX('Variance Model'!$A$1:$G$29,MATCH(1,('Variance Model'!$H$1:$H$29=$L$1)*('Variance Model'!$A$1:$A$29&lt;=$Y11)*('Variance Model'!$B$1:$B$29&gt;=$Y11),0),5)+INDEX('Variance Model'!$A$1:$G$29,MATCH(1,('Variance Model'!$H$1:$H$29=$L$1)*('Variance Model'!$A$1:$A$29&lt;=$Y11)*('Variance Model'!$B$1:$B$29&gt;=$Y11),0),4)*X11</f>
        <v>0.16870835578246302</v>
      </c>
      <c r="AK11">
        <v>22</v>
      </c>
      <c r="AL11">
        <f t="shared" si="9"/>
        <v>0.13749844211637077</v>
      </c>
      <c r="AM11">
        <f t="shared" si="0"/>
        <v>8.752989961602814E-2</v>
      </c>
      <c r="AN11">
        <v>22</v>
      </c>
      <c r="AO11">
        <f t="shared" si="1"/>
        <v>0.11745917312988947</v>
      </c>
      <c r="AP11">
        <f t="shared" si="2"/>
        <v>7.1500342382656804E-2</v>
      </c>
      <c r="AQ11">
        <v>22</v>
      </c>
      <c r="AR11">
        <f t="shared" si="10"/>
        <v>8.5794964675520433E-2</v>
      </c>
      <c r="AS11">
        <f t="shared" si="3"/>
        <v>5.1245180459910319E-2</v>
      </c>
      <c r="AT11">
        <v>22</v>
      </c>
      <c r="AU11">
        <f t="shared" si="11"/>
        <v>6.6413703803840832E-2</v>
      </c>
      <c r="AV11">
        <f t="shared" si="4"/>
        <v>3.8299179776181816E-2</v>
      </c>
      <c r="AW11">
        <v>22</v>
      </c>
      <c r="AX11">
        <f t="shared" si="12"/>
        <v>5.587642919611284E-2</v>
      </c>
      <c r="AY11">
        <f t="shared" si="5"/>
        <v>3.1283182349337663E-2</v>
      </c>
      <c r="BA11">
        <v>22</v>
      </c>
      <c r="BB11">
        <f t="shared" si="13"/>
        <v>0.14703856351704081</v>
      </c>
      <c r="BC11">
        <f t="shared" si="6"/>
        <v>9.0512021807506865E-2</v>
      </c>
      <c r="BD11">
        <v>22</v>
      </c>
      <c r="BE11">
        <f t="shared" si="14"/>
        <v>9.5776407425412907E-2</v>
      </c>
      <c r="BF11">
        <f t="shared" si="7"/>
        <v>6.4115020820030483E-2</v>
      </c>
      <c r="BG11">
        <v>22</v>
      </c>
      <c r="BH11">
        <f t="shared" si="15"/>
        <v>8.7378715647047731E-2</v>
      </c>
      <c r="BI11">
        <f t="shared" si="8"/>
        <v>5.1122023283600007E-2</v>
      </c>
    </row>
    <row r="12" spans="1:61" x14ac:dyDescent="0.3">
      <c r="A12">
        <v>62</v>
      </c>
      <c r="B12">
        <f>EXP('Updated BMI model'!$C$5+(B$2-$A12-1904.5)/10*'Updated BMI model'!$C$6+'Updated BMI model'!$C17)* 1.011653</f>
        <v>26.579492816071735</v>
      </c>
      <c r="C12">
        <f>EXP('Updated BMI model'!$C$5+(C$2-$A12-1904.5)/10*'Updated BMI model'!$C$6+'Updated BMI model'!$C17)* 1.011653</f>
        <v>26.775673810920978</v>
      </c>
      <c r="D12">
        <f>EXP('Updated BMI model'!$C$5+(D$2-$A12-1904.5)/10*'Updated BMI model'!$C$6+'Updated BMI model'!$C17)* 1.011653</f>
        <v>27.172390474284402</v>
      </c>
      <c r="E12">
        <f>EXP('Updated BMI model'!$C$5+(E$2-$A12-1904.5)/10*'Updated BMI model'!$C$6+'Updated BMI model'!$C17)* 1.011653</f>
        <v>27.574985014413951</v>
      </c>
      <c r="F12">
        <f>EXP('Updated BMI model'!$C$5+(F$2-$A12-1904.5)/10*'Updated BMI model'!$C$6+'Updated BMI model'!$C17)* 1.011653</f>
        <v>27.915033300628</v>
      </c>
      <c r="G12">
        <f>EXP('Updated BMI model'!$C$5+(G$2-$A12-1904.5)/10*'Updated BMI model'!$C$6+'Updated BMI model'!$C17)* 1.011653</f>
        <v>28.467854308383203</v>
      </c>
      <c r="H12">
        <f>EXP('Updated BMI model'!$C$5+(H$2-$A12-1904.5)/10*'Updated BMI model'!$C$6+'Updated BMI model'!$C17)* 1.011653</f>
        <v>28.748356824832673</v>
      </c>
      <c r="I12">
        <f>EXP('Updated BMI model'!$C$5+(I$2-$A12-1904.5)/10*'Updated BMI model'!$C$6+'Updated BMI model'!$C17)* 1.011653</f>
        <v>28.960546022015777</v>
      </c>
      <c r="J12">
        <f>EXP('Updated BMI model'!$C$5+(J$2-$A12-1904.5)/10*'Updated BMI model'!$C$6+'Updated BMI model'!$C17)* 1.011653</f>
        <v>30.415727350527419</v>
      </c>
      <c r="K12">
        <f>EXP('Updated BMI model'!$C$5+(K$2-$A12-1904.5)/10*'Updated BMI model'!$C$6+'Updated BMI model'!$C17)* 1.011653</f>
        <v>31.55489954970669</v>
      </c>
      <c r="L12">
        <f>EXP('Updated BMI model'!$C$5+(L$2-$A12-1904.5)/10*'Updated BMI model'!$C$6+'Updated BMI model'!$C17)* 1.011653</f>
        <v>29.679219526935569</v>
      </c>
      <c r="M12">
        <v>62</v>
      </c>
      <c r="N12">
        <f t="array" ref="N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Model'!$B$1:$B$29&gt;=$M12),0),5)^2)/2-LN(B12))))/(2*(INDEX('Variance Model'!$A$1:$G$29,MATCH(1,('Variance Model'!$H$1:$H$29=$L$1)*('Variance Model'!$A$1:$A$29&lt;=$M12)*('Variance Model'!$B$1:$B$29&gt;=$M12),0),4)^2)/2)</f>
        <v>3.2711394033707686</v>
      </c>
      <c r="O12">
        <f t="array" ref="O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Model'!$B$1:$B$29&gt;=$M12),0),5)^2)/2-LN(C12))))/(2*(INDEX('Variance Model'!$A$1:$G$29,MATCH(1,('Variance Model'!$H$1:$H$29=$L$1)*('Variance Model'!$A$1:$A$29&lt;=$M12)*('Variance Model'!$B$1:$B$29&gt;=$M12),0),4)^2)/2)</f>
        <v>3.2781992557644513</v>
      </c>
      <c r="P12">
        <f t="array" ref="P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Model'!$B$1:$B$29&gt;=$M12),0),5)^2)/2-LN(D12))))/(2*(INDEX('Variance Model'!$A$1:$G$29,MATCH(1,('Variance Model'!$H$1:$H$29=$L$1)*('Variance Model'!$A$1:$A$29&lt;=$M12)*('Variance Model'!$B$1:$B$29&gt;=$M12),0),4)^2)/2)</f>
        <v>3.2923053783338396</v>
      </c>
      <c r="Q12">
        <f t="array" ref="Q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Model'!$B$1:$B$29&gt;=$M12),0),5)^2)/2-LN(E12))))/(2*(INDEX('Variance Model'!$A$1:$G$29,MATCH(1,('Variance Model'!$H$1:$H$29=$L$1)*('Variance Model'!$A$1:$A$29&lt;=$M12)*('Variance Model'!$B$1:$B$29&gt;=$M12),0),4)^2)/2)</f>
        <v>3.3063934492075151</v>
      </c>
      <c r="R12">
        <f t="array" ref="R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Model'!$B$1:$B$29&gt;=$M12),0),5)^2)/2-LN(F12))))/(2*(INDEX('Variance Model'!$A$1:$G$29,MATCH(1,('Variance Model'!$H$1:$H$29=$L$1)*('Variance Model'!$A$1:$A$29&lt;=$M12)*('Variance Model'!$B$1:$B$29&gt;=$M12),0),4)^2)/2)</f>
        <v>3.3181197686632005</v>
      </c>
      <c r="S12">
        <f t="array" ref="S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Model'!$B$1:$B$29&gt;=$M12),0),5)^2)/2-LN(G12))))/(2*(INDEX('Variance Model'!$A$1:$G$29,MATCH(1,('Variance Model'!$H$1:$H$29=$L$1)*('Variance Model'!$A$1:$A$29&lt;=$M12)*('Variance Model'!$B$1:$B$29&gt;=$M12),0),4)^2)/2)</f>
        <v>3.3368560041715023</v>
      </c>
      <c r="T12">
        <f t="array" ref="T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Model'!$B$1:$B$29&gt;=$M12),0),5)^2)/2-LN(H12))))/(2*(INDEX('Variance Model'!$A$1:$G$29,MATCH(1,('Variance Model'!$H$1:$H$29=$L$1)*('Variance Model'!$A$1:$A$29&lt;=$M12)*('Variance Model'!$B$1:$B$29&gt;=$M12),0),4)^2)/2)</f>
        <v>3.3462122223147688</v>
      </c>
      <c r="U12">
        <f t="array" ref="U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Model'!$B$1:$B$29&gt;=$M12),0),5)^2)/2-LN(I12))))/(2*(INDEX('Variance Model'!$A$1:$G$29,MATCH(1,('Variance Model'!$H$1:$H$29=$L$1)*('Variance Model'!$A$1:$A$29&lt;=$M12)*('Variance Model'!$B$1:$B$29&gt;=$M12),0),4)^2)/2)</f>
        <v>3.3532241963476017</v>
      </c>
      <c r="V12">
        <f t="array" ref="V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Model'!$B$1:$B$29&gt;=$M12),0),5)^2)/2-LN(J12))))/(2*(INDEX('Variance Model'!$A$1:$G$29,MATCH(1,('Variance Model'!$H$1:$H$29=$L$1)*('Variance Model'!$A$1:$A$29&lt;=$M12)*('Variance Model'!$B$1:$B$29&gt;=$M12),0),4)^2)/2)</f>
        <v>3.3998576582986564</v>
      </c>
      <c r="W12">
        <f t="array" ref="W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Model'!$B$1:$B$29&gt;=$M12),0),5)^2)/2-LN(K12))))/(2*(INDEX('Variance Model'!$A$1:$G$29,MATCH(1,('Variance Model'!$H$1:$H$29=$L$1)*('Variance Model'!$A$1:$A$29&lt;=$M12)*('Variance Model'!$B$1:$B$29&gt;=$M12),0),4)^2)/2)</f>
        <v>3.4347047756693088</v>
      </c>
      <c r="X12">
        <f t="array" ref="X12">(-(1+INDEX('Variance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Model'!$B$1:$B$29&gt;=$M12),0),4))+SQRT((1+INDEX('Variance Model'!$A$1:$G$29,MATCH(1,('Variance Model'!$H$1:$H$29=$L$1)*('Variance Model'!$A$1:$A$29&lt;=$M12)*('Variance Model'!$B$1:$B$29&gt;=$M12),0),5)*INDEX('Variance Model'!$A$1:$G$29,MATCH(1,('Variance Model'!$H$1:$H$29=$L$1)*('Variance Model'!$A$1:$A$29&lt;=$M12)*('Variance Model'!$B$1:$B$29&gt;=$M12),0),4))^2-4*((INDEX('Variance Model'!$A$1:$G$29,MATCH(1,('Variance Model'!$H$1:$H$29=$L$1)*('Variance Model'!$A$1:$A$29&lt;=$M12)*('Variance Model'!$B$1:$B$29&gt;=$M12),0),4)^2)/2)*((INDEX('Variance Model'!$A$1:$G$29,MATCH(1,('Variance Model'!$H$1:$H$29=$L$1)*('Variance Model'!$A$1:$A$29&lt;=$M12)*('Variance Model'!$B$1:$B$29&gt;=$M12),0),5)^2)/2-LN(L12))))/(2*(INDEX('Variance Model'!$A$1:$G$29,MATCH(1,('Variance Model'!$H$1:$H$29=$L$1)*('Variance Model'!$A$1:$A$29&lt;=$M12)*('Variance Model'!$B$1:$B$29&gt;=$M12),0),4)^2)/2)</f>
        <v>3.3765654322214367</v>
      </c>
      <c r="Y12">
        <v>62</v>
      </c>
      <c r="Z12">
        <f t="array" ref="Z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Model'!$B$1:$B$29&gt;=$Y12),0),4)*N12</f>
        <v>0.13416831459312339</v>
      </c>
      <c r="AA12">
        <f t="array" ref="AA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Model'!$B$1:$B$29&gt;=$Y12),0),4)*O12</f>
        <v>0.13634167320887292</v>
      </c>
      <c r="AB12">
        <f t="array" ref="AB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Model'!$B$1:$B$29&gt;=$Y12),0),4)*P12</f>
        <v>0.14068420918716495</v>
      </c>
      <c r="AC12">
        <f t="array" ref="AC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Model'!$B$1:$B$29&gt;=$Y12),0),4)*Q12</f>
        <v>0.14502118799425578</v>
      </c>
      <c r="AD12">
        <f t="array" ref="AD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Model'!$B$1:$B$29&gt;=$Y12),0),4)*R12</f>
        <v>0.14863110729552176</v>
      </c>
      <c r="AE12">
        <f t="array" ref="AE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Model'!$B$1:$B$29&gt;=$Y12),0),4)*S12</f>
        <v>0.15439901242978737</v>
      </c>
      <c r="AF12">
        <f t="array" ref="AF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Model'!$B$1:$B$29&gt;=$Y12),0),4)*T12</f>
        <v>0.15727930173026827</v>
      </c>
      <c r="AG12">
        <f t="array" ref="AG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Model'!$B$1:$B$29&gt;=$Y12),0),4)*U12</f>
        <v>0.15943792110753829</v>
      </c>
      <c r="AH12">
        <f t="array" ref="AH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Model'!$B$1:$B$29&gt;=$Y12),0),4)*V12</f>
        <v>0.17379392044886188</v>
      </c>
      <c r="AI12">
        <f t="array" ref="AI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Model'!$B$1:$B$29&gt;=$Y12),0),4)*W12</f>
        <v>0.18452152189833537</v>
      </c>
      <c r="AJ12">
        <f t="array" ref="AJ12">INDEX('Variance Model'!$A$1:$G$29,MATCH(1,('Variance Model'!$H$1:$H$29=$L$1)*('Variance Model'!$A$1:$A$29&lt;=$Y12)*('Variance Model'!$B$1:$B$29&gt;=$Y12),0),5)+INDEX('Variance Model'!$A$1:$G$29,MATCH(1,('Variance Model'!$H$1:$H$29=$L$1)*('Variance Model'!$A$1:$A$29&lt;=$Y12)*('Variance Model'!$B$1:$B$29&gt;=$Y12),0),4)*X12</f>
        <v>0.16662346455233235</v>
      </c>
      <c r="AK12">
        <v>23</v>
      </c>
      <c r="AL12">
        <f t="shared" si="9"/>
        <v>0.22502834173239891</v>
      </c>
      <c r="AM12">
        <f t="shared" si="0"/>
        <v>0.10735956073258149</v>
      </c>
      <c r="AN12">
        <v>23</v>
      </c>
      <c r="AO12">
        <f t="shared" si="1"/>
        <v>0.18895951551254628</v>
      </c>
      <c r="AP12">
        <f t="shared" si="2"/>
        <v>8.9066072605477303E-2</v>
      </c>
      <c r="AQ12">
        <v>23</v>
      </c>
      <c r="AR12">
        <f t="shared" si="10"/>
        <v>0.13704014513543075</v>
      </c>
      <c r="AS12">
        <f t="shared" si="3"/>
        <v>6.5677494126189423E-2</v>
      </c>
      <c r="AT12">
        <v>23</v>
      </c>
      <c r="AU12">
        <f t="shared" si="11"/>
        <v>0.10471288358002265</v>
      </c>
      <c r="AV12">
        <f t="shared" si="4"/>
        <v>4.9673857112918551E-2</v>
      </c>
      <c r="AW12">
        <v>23</v>
      </c>
      <c r="AX12">
        <f t="shared" si="12"/>
        <v>8.7159611545450502E-2</v>
      </c>
      <c r="AY12">
        <f t="shared" si="5"/>
        <v>4.0731086742629444E-2</v>
      </c>
      <c r="BA12">
        <v>23</v>
      </c>
      <c r="BB12">
        <f t="shared" si="13"/>
        <v>0.23755058532454768</v>
      </c>
      <c r="BC12">
        <f t="shared" si="6"/>
        <v>0.10944353395900927</v>
      </c>
      <c r="BD12">
        <v>23</v>
      </c>
      <c r="BE12">
        <f t="shared" si="14"/>
        <v>0.15989142824544339</v>
      </c>
      <c r="BF12">
        <f t="shared" si="7"/>
        <v>8.2993903222219889E-2</v>
      </c>
      <c r="BG12">
        <v>23</v>
      </c>
      <c r="BH12">
        <f t="shared" si="15"/>
        <v>0.13850073893064774</v>
      </c>
      <c r="BI12">
        <f t="shared" si="8"/>
        <v>6.5170952796959225E-2</v>
      </c>
    </row>
    <row r="13" spans="1:61" x14ac:dyDescent="0.3">
      <c r="A13">
        <v>67</v>
      </c>
      <c r="B13">
        <f>EXP('Updated BMI model'!$C$5+(B$2-$A13-1904.5)/10*'Updated BMI model'!$C$6+'Updated BMI model'!$C18)* 1.011653</f>
        <v>26.4542102066284</v>
      </c>
      <c r="C13">
        <f>EXP('Updated BMI model'!$C$5+(C$2-$A13-1904.5)/10*'Updated BMI model'!$C$6+'Updated BMI model'!$C18)* 1.011653</f>
        <v>26.649466501103259</v>
      </c>
      <c r="D13">
        <f>EXP('Updated BMI model'!$C$5+(D$2-$A13-1904.5)/10*'Updated BMI model'!$C$6+'Updated BMI model'!$C18)* 1.011653</f>
        <v>27.044313237935739</v>
      </c>
      <c r="E13">
        <f>EXP('Updated BMI model'!$C$5+(E$2-$A13-1904.5)/10*'Updated BMI model'!$C$6+'Updated BMI model'!$C18)* 1.011653</f>
        <v>27.445010146124602</v>
      </c>
      <c r="F13">
        <f>EXP('Updated BMI model'!$C$5+(F$2-$A13-1904.5)/10*'Updated BMI model'!$C$6+'Updated BMI model'!$C18)* 1.011653</f>
        <v>27.783455612565962</v>
      </c>
      <c r="G13">
        <f>EXP('Updated BMI model'!$C$5+(G$2-$A13-1904.5)/10*'Updated BMI model'!$C$6+'Updated BMI model'!$C18)* 1.011653</f>
        <v>28.333670894964172</v>
      </c>
      <c r="H13">
        <f>EXP('Updated BMI model'!$C$5+(H$2-$A13-1904.5)/10*'Updated BMI model'!$C$6+'Updated BMI model'!$C18)* 1.011653</f>
        <v>28.612851261007712</v>
      </c>
      <c r="I13">
        <f>EXP('Updated BMI model'!$C$5+(I$2-$A13-1904.5)/10*'Updated BMI model'!$C$6+'Updated BMI model'!$C18)* 1.011653</f>
        <v>28.824040303052314</v>
      </c>
      <c r="J13">
        <f>EXP('Updated BMI model'!$C$5+(J$2-$A13-1904.5)/10*'Updated BMI model'!$C$6+'Updated BMI model'!$C18)* 1.011653</f>
        <v>30.272362625061813</v>
      </c>
      <c r="K13">
        <f>EXP('Updated BMI model'!$C$5+(K$2-$A13-1904.5)/10*'Updated BMI model'!$C$6+'Updated BMI model'!$C18)* 1.011653</f>
        <v>31.406165328791865</v>
      </c>
      <c r="L13">
        <f>EXP('Updated BMI model'!$C$5+(L$2-$A13-1904.5)/10*'Updated BMI model'!$C$6+'Updated BMI model'!$C18)* 1.011653</f>
        <v>29.539326335808617</v>
      </c>
      <c r="M13">
        <v>67</v>
      </c>
      <c r="N13">
        <f t="array" ref="N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Model'!$B$1:$B$29&gt;=$M13),0),5)^2)/2-LN(B13))))/(2*(INDEX('Variance Model'!$A$1:$G$29,MATCH(1,('Variance Model'!$H$1:$H$29=$L$1)*('Variance Model'!$A$1:$A$29&lt;=$M13)*('Variance Model'!$B$1:$B$29&gt;=$M13),0),4)^2)/2)</f>
        <v>3.2669360513942798</v>
      </c>
      <c r="O13">
        <f t="array" ref="O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Model'!$B$1:$B$29&gt;=$M13),0),5)^2)/2-LN(C13))))/(2*(INDEX('Variance Model'!$A$1:$G$29,MATCH(1,('Variance Model'!$H$1:$H$29=$L$1)*('Variance Model'!$A$1:$A$29&lt;=$M13)*('Variance Model'!$B$1:$B$29&gt;=$M13),0),4)^2)/2)</f>
        <v>3.2739971166300719</v>
      </c>
      <c r="P13">
        <f t="array" ref="P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Model'!$B$1:$B$29&gt;=$M13),0),5)^2)/2-LN(D13))))/(2*(INDEX('Variance Model'!$A$1:$G$29,MATCH(1,('Variance Model'!$H$1:$H$29=$L$1)*('Variance Model'!$A$1:$A$29&lt;=$M13)*('Variance Model'!$B$1:$B$29&gt;=$M13),0),4)^2)/2)</f>
        <v>3.288104960314616</v>
      </c>
      <c r="Q13">
        <f t="array" ref="Q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Model'!$B$1:$B$29&gt;=$M13),0),5)^2)/2-LN(E13))))/(2*(INDEX('Variance Model'!$A$1:$G$29,MATCH(1,('Variance Model'!$H$1:$H$29=$L$1)*('Variance Model'!$A$1:$A$29&lt;=$M13)*('Variance Model'!$B$1:$B$29&gt;=$M13),0),4)^2)/2)</f>
        <v>3.3021938190249429</v>
      </c>
      <c r="R13">
        <f t="array" ref="R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Model'!$B$1:$B$29&gt;=$M13),0),5)^2)/2-LN(F13))))/(2*(INDEX('Variance Model'!$A$1:$G$29,MATCH(1,('Variance Model'!$H$1:$H$29=$L$1)*('Variance Model'!$A$1:$A$29&lt;=$M13)*('Variance Model'!$B$1:$B$29&gt;=$M13),0),4)^2)/2)</f>
        <v>3.3139200873682362</v>
      </c>
      <c r="S13">
        <f t="array" ref="S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Model'!$B$1:$B$29&gt;=$M13),0),5)^2)/2-LN(G13))))/(2*(INDEX('Variance Model'!$A$1:$G$29,MATCH(1,('Variance Model'!$H$1:$H$29=$L$1)*('Variance Model'!$A$1:$A$29&lt;=$M13)*('Variance Model'!$B$1:$B$29&gt;=$M13),0),4)^2)/2)</f>
        <v>3.3326549140493333</v>
      </c>
      <c r="T13">
        <f t="array" ref="T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Model'!$B$1:$B$29&gt;=$M13),0),5)^2)/2-LN(H13))))/(2*(INDEX('Variance Model'!$A$1:$G$29,MATCH(1,('Variance Model'!$H$1:$H$29=$L$1)*('Variance Model'!$A$1:$A$29&lt;=$M13)*('Variance Model'!$B$1:$B$29&gt;=$M13),0),4)^2)/2)</f>
        <v>3.3420098198124291</v>
      </c>
      <c r="U13">
        <f t="array" ref="U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Model'!$B$1:$B$29&gt;=$M13),0),5)^2)/2-LN(I13))))/(2*(INDEX('Variance Model'!$A$1:$G$29,MATCH(1,('Variance Model'!$H$1:$H$29=$L$1)*('Variance Model'!$A$1:$A$29&lt;=$M13)*('Variance Model'!$B$1:$B$29&gt;=$M13),0),4)^2)/2)</f>
        <v>3.3490205453042252</v>
      </c>
      <c r="V13">
        <f t="array" ref="V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Model'!$B$1:$B$29&gt;=$M13),0),5)^2)/2-LN(J13))))/(2*(INDEX('Variance Model'!$A$1:$G$29,MATCH(1,('Variance Model'!$H$1:$H$29=$L$1)*('Variance Model'!$A$1:$A$29&lt;=$M13)*('Variance Model'!$B$1:$B$29&gt;=$M13),0),4)^2)/2)</f>
        <v>3.3956399624142781</v>
      </c>
      <c r="W13">
        <f t="array" ref="W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Model'!$B$1:$B$29&gt;=$M13),0),5)^2)/2-LN(K13))))/(2*(INDEX('Variance Model'!$A$1:$G$29,MATCH(1,('Variance Model'!$H$1:$H$29=$L$1)*('Variance Model'!$A$1:$A$29&lt;=$M13)*('Variance Model'!$B$1:$B$29&gt;=$M13),0),4)^2)/2)</f>
        <v>3.4304701226562306</v>
      </c>
      <c r="X13">
        <f t="array" ref="X13">(-(1+INDEX('Variance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Model'!$B$1:$B$29&gt;=$M13),0),4))+SQRT((1+INDEX('Variance Model'!$A$1:$G$29,MATCH(1,('Variance Model'!$H$1:$H$29=$L$1)*('Variance Model'!$A$1:$A$29&lt;=$M13)*('Variance Model'!$B$1:$B$29&gt;=$M13),0),5)*INDEX('Variance Model'!$A$1:$G$29,MATCH(1,('Variance Model'!$H$1:$H$29=$L$1)*('Variance Model'!$A$1:$A$29&lt;=$M13)*('Variance Model'!$B$1:$B$29&gt;=$M13),0),4))^2-4*((INDEX('Variance Model'!$A$1:$G$29,MATCH(1,('Variance Model'!$H$1:$H$29=$L$1)*('Variance Model'!$A$1:$A$29&lt;=$M13)*('Variance Model'!$B$1:$B$29&gt;=$M13),0),4)^2)/2)*((INDEX('Variance Model'!$A$1:$G$29,MATCH(1,('Variance Model'!$H$1:$H$29=$L$1)*('Variance Model'!$A$1:$A$29&lt;=$M13)*('Variance Model'!$B$1:$B$29&gt;=$M13),0),5)^2)/2-LN(L13))))/(2*(INDEX('Variance Model'!$A$1:$G$29,MATCH(1,('Variance Model'!$H$1:$H$29=$L$1)*('Variance Model'!$A$1:$A$29&lt;=$M13)*('Variance Model'!$B$1:$B$29&gt;=$M13),0),4)^2)/2)</f>
        <v>3.3723559955156834</v>
      </c>
      <c r="Y13">
        <v>67</v>
      </c>
      <c r="Z13">
        <f t="array" ref="Z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Model'!$B$1:$B$29&gt;=$Y13),0),4)*N13</f>
        <v>0.13022496148487805</v>
      </c>
      <c r="AA13">
        <f t="array" ref="AA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Model'!$B$1:$B$29&gt;=$Y13),0),4)*O13</f>
        <v>0.13245387922651042</v>
      </c>
      <c r="AB13">
        <f t="array" ref="AB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Model'!$B$1:$B$29&gt;=$Y13),0),4)*P13</f>
        <v>0.13690720489828889</v>
      </c>
      <c r="AC13">
        <f t="array" ref="AC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Model'!$B$1:$B$29&gt;=$Y13),0),4)*Q13</f>
        <v>0.14135453771425266</v>
      </c>
      <c r="AD13">
        <f t="array" ref="AD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Model'!$B$1:$B$29&gt;=$Y13),0),4)*R13</f>
        <v>0.14505608793092861</v>
      </c>
      <c r="AE13">
        <f t="array" ref="AE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Model'!$B$1:$B$29&gt;=$Y13),0),4)*S13</f>
        <v>0.15096998139904638</v>
      </c>
      <c r="AF13">
        <f t="array" ref="AF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Model'!$B$1:$B$29&gt;=$Y13),0),4)*T13</f>
        <v>0.15392297995243309</v>
      </c>
      <c r="AG13">
        <f t="array" ref="AG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Model'!$B$1:$B$29&gt;=$Y13),0),4)*U13</f>
        <v>0.15613600729442245</v>
      </c>
      <c r="AH13">
        <f t="array" ref="AH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Model'!$B$1:$B$29&gt;=$Y13),0),4)*V13</f>
        <v>0.17085203701957474</v>
      </c>
      <c r="AI13">
        <f t="array" ref="AI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Model'!$B$1:$B$29&gt;=$Y13),0),4)*W13</f>
        <v>0.18184663337504636</v>
      </c>
      <c r="AJ13">
        <f t="array" ref="AJ13">INDEX('Variance Model'!$A$1:$G$29,MATCH(1,('Variance Model'!$H$1:$H$29=$L$1)*('Variance Model'!$A$1:$A$29&lt;=$Y13)*('Variance Model'!$B$1:$B$29&gt;=$Y13),0),5)+INDEX('Variance Model'!$A$1:$G$29,MATCH(1,('Variance Model'!$H$1:$H$29=$L$1)*('Variance Model'!$A$1:$A$29&lt;=$Y13)*('Variance Model'!$B$1:$B$29&gt;=$Y13),0),4)*X13</f>
        <v>0.16350214784806694</v>
      </c>
      <c r="AK13">
        <v>24</v>
      </c>
      <c r="AL13">
        <f t="shared" si="9"/>
        <v>0.3323879024649804</v>
      </c>
      <c r="AM13">
        <f t="shared" si="0"/>
        <v>0.1180782805651589</v>
      </c>
      <c r="AN13">
        <v>24</v>
      </c>
      <c r="AO13">
        <f t="shared" si="1"/>
        <v>0.27802558811802358</v>
      </c>
      <c r="AP13">
        <f t="shared" si="2"/>
        <v>0.10114485247654559</v>
      </c>
      <c r="AQ13">
        <v>24</v>
      </c>
      <c r="AR13">
        <f t="shared" si="10"/>
        <v>0.20271763926162017</v>
      </c>
      <c r="AS13">
        <f t="shared" si="3"/>
        <v>7.794318809038947E-2</v>
      </c>
      <c r="AT13">
        <v>24</v>
      </c>
      <c r="AU13">
        <f t="shared" si="11"/>
        <v>0.1543867406929412</v>
      </c>
      <c r="AV13">
        <f t="shared" si="4"/>
        <v>6.0335560631209179E-2</v>
      </c>
      <c r="AW13">
        <v>24</v>
      </c>
      <c r="AX13">
        <f t="shared" si="12"/>
        <v>0.12789069828807995</v>
      </c>
      <c r="AY13">
        <f t="shared" si="5"/>
        <v>4.9996409822298749E-2</v>
      </c>
      <c r="BA13">
        <v>24</v>
      </c>
      <c r="BB13">
        <f t="shared" si="13"/>
        <v>0.34699411928355695</v>
      </c>
      <c r="BC13">
        <f t="shared" si="6"/>
        <v>0.11882295095008938</v>
      </c>
      <c r="BD13">
        <v>24</v>
      </c>
      <c r="BE13">
        <f t="shared" si="14"/>
        <v>0.24288533146766328</v>
      </c>
      <c r="BF13">
        <f t="shared" si="7"/>
        <v>9.751925626019603E-2</v>
      </c>
      <c r="BG13">
        <v>24</v>
      </c>
      <c r="BH13">
        <f t="shared" si="15"/>
        <v>0.20367169172760696</v>
      </c>
      <c r="BI13">
        <f t="shared" si="8"/>
        <v>7.7073350486107584E-2</v>
      </c>
    </row>
    <row r="14" spans="1:61" x14ac:dyDescent="0.3">
      <c r="A14">
        <v>72</v>
      </c>
      <c r="B14">
        <f>EXP('Updated BMI model'!$C$5+(B$2-$A14-1904.5)/10*'Updated BMI model'!$C$6+'Updated BMI model'!$C19)* 1.011653</f>
        <v>26.381480603272824</v>
      </c>
      <c r="C14">
        <f>EXP('Updated BMI model'!$C$5+(C$2-$A14-1904.5)/10*'Updated BMI model'!$C$6+'Updated BMI model'!$C19)* 1.011653</f>
        <v>26.576200086679094</v>
      </c>
      <c r="D14">
        <f>EXP('Updated BMI model'!$C$5+(D$2-$A14-1904.5)/10*'Updated BMI model'!$C$6+'Updated BMI model'!$C19)* 1.011653</f>
        <v>26.969961285658361</v>
      </c>
      <c r="E14">
        <f>EXP('Updated BMI model'!$C$5+(E$2-$A14-1904.5)/10*'Updated BMI model'!$C$6+'Updated BMI model'!$C19)* 1.011653</f>
        <v>27.369556572329468</v>
      </c>
      <c r="F14">
        <f>EXP('Updated BMI model'!$C$5+(F$2-$A14-1904.5)/10*'Updated BMI model'!$C$6+'Updated BMI model'!$C19)* 1.011653</f>
        <v>27.707071562890462</v>
      </c>
      <c r="G14">
        <f>EXP('Updated BMI model'!$C$5+(G$2-$A14-1904.5)/10*'Updated BMI model'!$C$6+'Updated BMI model'!$C19)* 1.011653</f>
        <v>28.25577415831232</v>
      </c>
      <c r="H14">
        <f>EXP('Updated BMI model'!$C$5+(H$2-$A14-1904.5)/10*'Updated BMI model'!$C$6+'Updated BMI model'!$C19)* 1.011653</f>
        <v>28.534186983872573</v>
      </c>
      <c r="I14">
        <f>EXP('Updated BMI model'!$C$5+(I$2-$A14-1904.5)/10*'Updated BMI model'!$C$6+'Updated BMI model'!$C19)* 1.011653</f>
        <v>28.744795411521938</v>
      </c>
      <c r="J14">
        <f>EXP('Updated BMI model'!$C$5+(J$2-$A14-1904.5)/10*'Updated BMI model'!$C$6+'Updated BMI model'!$C19)* 1.011653</f>
        <v>30.189135913352796</v>
      </c>
      <c r="K14">
        <f>EXP('Updated BMI model'!$C$5+(K$2-$A14-1904.5)/10*'Updated BMI model'!$C$6+'Updated BMI model'!$C19)* 1.011653</f>
        <v>31.319821494315541</v>
      </c>
      <c r="L14">
        <f>EXP('Updated BMI model'!$C$5+(L$2-$A14-1904.5)/10*'Updated BMI model'!$C$6+'Updated BMI model'!$C19)* 1.011653</f>
        <v>29.458114934258017</v>
      </c>
      <c r="M14">
        <v>72</v>
      </c>
      <c r="N14">
        <f t="array" ref="N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Model'!$B$1:$B$29&gt;=$M14),0),5)^2)/2-LN(B14))))/(2*(INDEX('Variance Model'!$A$1:$G$29,MATCH(1,('Variance Model'!$H$1:$H$29=$L$1)*('Variance Model'!$A$1:$A$29&lt;=$M14)*('Variance Model'!$B$1:$B$29&gt;=$M14),0),4)^2)/2)</f>
        <v>3.2645048208674998</v>
      </c>
      <c r="O14">
        <f t="array" ref="O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Model'!$B$1:$B$29&gt;=$M14),0),5)^2)/2-LN(C14))))/(2*(INDEX('Variance Model'!$A$1:$G$29,MATCH(1,('Variance Model'!$H$1:$H$29=$L$1)*('Variance Model'!$A$1:$A$29&lt;=$M14)*('Variance Model'!$B$1:$B$29&gt;=$M14),0),4)^2)/2)</f>
        <v>3.2715574524794904</v>
      </c>
      <c r="P14">
        <f t="array" ref="P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Model'!$B$1:$B$29&gt;=$M14),0),5)^2)/2-LN(D14))))/(2*(INDEX('Variance Model'!$A$1:$G$29,MATCH(1,('Variance Model'!$H$1:$H$29=$L$1)*('Variance Model'!$A$1:$A$29&lt;=$M14)*('Variance Model'!$B$1:$B$29&gt;=$M14),0),4)^2)/2)</f>
        <v>3.2856470370123416</v>
      </c>
      <c r="Q14">
        <f t="array" ref="Q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Model'!$B$1:$B$29&gt;=$M14),0),5)^2)/2-LN(E14))))/(2*(INDEX('Variance Model'!$A$1:$G$29,MATCH(1,('Variance Model'!$H$1:$H$29=$L$1)*('Variance Model'!$A$1:$A$29&lt;=$M14)*('Variance Model'!$B$1:$B$29&gt;=$M14),0),4)^2)/2)</f>
        <v>3.2997157938652752</v>
      </c>
      <c r="R14">
        <f t="array" ref="R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Model'!$B$1:$B$29&gt;=$M14),0),5)^2)/2-LN(F14))))/(2*(INDEX('Variance Model'!$A$1:$G$29,MATCH(1,('Variance Model'!$H$1:$H$29=$L$1)*('Variance Model'!$A$1:$A$29&lt;=$M14)*('Variance Model'!$B$1:$B$29&gt;=$M14),0),4)^2)/2)</f>
        <v>3.3114239143365465</v>
      </c>
      <c r="S14">
        <f t="array" ref="S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Model'!$B$1:$B$29&gt;=$M14),0),5)^2)/2-LN(G14))))/(2*(INDEX('Variance Model'!$A$1:$G$29,MATCH(1,('Variance Model'!$H$1:$H$29=$L$1)*('Variance Model'!$A$1:$A$29&lt;=$M14)*('Variance Model'!$B$1:$B$29&gt;=$M14),0),4)^2)/2)</f>
        <v>3.3301270877153537</v>
      </c>
      <c r="T14">
        <f t="array" ref="T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Model'!$B$1:$B$29&gt;=$M14),0),5)^2)/2-LN(H14))))/(2*(INDEX('Variance Model'!$A$1:$G$29,MATCH(1,('Variance Model'!$H$1:$H$29=$L$1)*('Variance Model'!$A$1:$A$29&lt;=$M14)*('Variance Model'!$B$1:$B$29&gt;=$M14),0),4)^2)/2)</f>
        <v>3.3394649687699669</v>
      </c>
      <c r="U14">
        <f t="array" ref="U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Model'!$B$1:$B$29&gt;=$M14),0),5)^2)/2-LN(I14))))/(2*(INDEX('Variance Model'!$A$1:$G$29,MATCH(1,('Variance Model'!$H$1:$H$29=$L$1)*('Variance Model'!$A$1:$A$29&lt;=$M14)*('Variance Model'!$B$1:$B$29&gt;=$M14),0),4)^2)/2)</f>
        <v>3.3464624052742491</v>
      </c>
      <c r="V14">
        <f t="array" ref="V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Model'!$B$1:$B$29&gt;=$M14),0),5)^2)/2-LN(J14))))/(2*(INDEX('Variance Model'!$A$1:$G$29,MATCH(1,('Variance Model'!$H$1:$H$29=$L$1)*('Variance Model'!$A$1:$A$29&lt;=$M14)*('Variance Model'!$B$1:$B$29&gt;=$M14),0),4)^2)/2)</f>
        <v>3.3929819720991361</v>
      </c>
      <c r="W14">
        <f t="array" ref="W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Model'!$B$1:$B$29&gt;=$M14),0),5)^2)/2-LN(K14))))/(2*(INDEX('Variance Model'!$A$1:$G$29,MATCH(1,('Variance Model'!$H$1:$H$29=$L$1)*('Variance Model'!$A$1:$A$29&lt;=$M14)*('Variance Model'!$B$1:$B$29&gt;=$M14),0),4)^2)/2)</f>
        <v>3.4277246231426401</v>
      </c>
      <c r="X14">
        <f t="array" ref="X14">(-(1+INDEX('Variance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Model'!$B$1:$B$29&gt;=$M14),0),4))+SQRT((1+INDEX('Variance Model'!$A$1:$G$29,MATCH(1,('Variance Model'!$H$1:$H$29=$L$1)*('Variance Model'!$A$1:$A$29&lt;=$M14)*('Variance Model'!$B$1:$B$29&gt;=$M14),0),5)*INDEX('Variance Model'!$A$1:$G$29,MATCH(1,('Variance Model'!$H$1:$H$29=$L$1)*('Variance Model'!$A$1:$A$29&lt;=$M14)*('Variance Model'!$B$1:$B$29&gt;=$M14),0),4))^2-4*((INDEX('Variance Model'!$A$1:$G$29,MATCH(1,('Variance Model'!$H$1:$H$29=$L$1)*('Variance Model'!$A$1:$A$29&lt;=$M14)*('Variance Model'!$B$1:$B$29&gt;=$M14),0),4)^2)/2)*((INDEX('Variance Model'!$A$1:$G$29,MATCH(1,('Variance Model'!$H$1:$H$29=$L$1)*('Variance Model'!$A$1:$A$29&lt;=$M14)*('Variance Model'!$B$1:$B$29&gt;=$M14),0),5)^2)/2-LN(L14))))/(2*(INDEX('Variance Model'!$A$1:$G$29,MATCH(1,('Variance Model'!$H$1:$H$29=$L$1)*('Variance Model'!$A$1:$A$29&lt;=$M14)*('Variance Model'!$B$1:$B$29&gt;=$M14),0),4)^2)/2)</f>
        <v>3.3697503626228595</v>
      </c>
      <c r="Y14">
        <v>72</v>
      </c>
      <c r="Z14">
        <f t="array" ref="Z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Model'!$B$1:$B$29&gt;=$Y14),0),4)*N14</f>
        <v>0.12772979937075746</v>
      </c>
      <c r="AA14">
        <f t="array" ref="AA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Model'!$B$1:$B$29&gt;=$Y14),0),4)*O14</f>
        <v>0.13006636161328389</v>
      </c>
      <c r="AB14">
        <f t="array" ref="AB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Model'!$B$1:$B$29&gt;=$Y14),0),4)*P14</f>
        <v>0.13473429169152185</v>
      </c>
      <c r="AC14">
        <f t="array" ref="AC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Model'!$B$1:$B$29&gt;=$Y14),0),4)*Q14</f>
        <v>0.13939532148442335</v>
      </c>
      <c r="AD14">
        <f t="array" ref="AD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Model'!$B$1:$B$29&gt;=$Y14),0),4)*R14</f>
        <v>0.14327426394578924</v>
      </c>
      <c r="AE14">
        <f t="array" ref="AE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Model'!$B$1:$B$29&gt;=$Y14),0),4)*S14</f>
        <v>0.14947069261761226</v>
      </c>
      <c r="AF14">
        <f t="array" ref="AF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Model'!$B$1:$B$29&gt;=$Y14),0),4)*T14</f>
        <v>0.15256436622737735</v>
      </c>
      <c r="AG14">
        <f t="array" ref="AG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Model'!$B$1:$B$29&gt;=$Y14),0),4)*U14</f>
        <v>0.15488264213201741</v>
      </c>
      <c r="AH14">
        <f t="array" ref="AH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Model'!$B$1:$B$29&gt;=$Y14),0),4)*V14</f>
        <v>0.17029474209154316</v>
      </c>
      <c r="AI14">
        <f t="array" ref="AI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Model'!$B$1:$B$29&gt;=$Y14),0),4)*W14</f>
        <v>0.1818051074557997</v>
      </c>
      <c r="AJ14">
        <f t="array" ref="AJ14">INDEX('Variance Model'!$A$1:$G$29,MATCH(1,('Variance Model'!$H$1:$H$29=$L$1)*('Variance Model'!$A$1:$A$29&lt;=$Y14)*('Variance Model'!$B$1:$B$29&gt;=$Y14),0),5)+INDEX('Variance Model'!$A$1:$G$29,MATCH(1,('Variance Model'!$H$1:$H$29=$L$1)*('Variance Model'!$A$1:$A$29&lt;=$Y14)*('Variance Model'!$B$1:$B$29&gt;=$Y14),0),4)*X14</f>
        <v>0.16259802623825859</v>
      </c>
      <c r="AK14">
        <v>25</v>
      </c>
      <c r="AL14">
        <f t="shared" si="9"/>
        <v>0.4504661830301393</v>
      </c>
      <c r="AM14">
        <f t="shared" si="0"/>
        <v>0.11791212595781064</v>
      </c>
      <c r="AN14">
        <v>25</v>
      </c>
      <c r="AO14">
        <f t="shared" si="1"/>
        <v>0.37917044059456917</v>
      </c>
      <c r="AP14">
        <f t="shared" si="2"/>
        <v>0.1058216012323176</v>
      </c>
      <c r="AQ14">
        <v>25</v>
      </c>
      <c r="AR14">
        <f t="shared" si="10"/>
        <v>0.28066082735200965</v>
      </c>
      <c r="AS14">
        <f t="shared" si="3"/>
        <v>8.6397610914825951E-2</v>
      </c>
      <c r="AT14">
        <v>25</v>
      </c>
      <c r="AU14">
        <f t="shared" si="11"/>
        <v>0.21472230132415038</v>
      </c>
      <c r="AV14">
        <f t="shared" si="4"/>
        <v>6.9136589277496441E-2</v>
      </c>
      <c r="AW14">
        <v>25</v>
      </c>
      <c r="AX14">
        <f t="shared" si="12"/>
        <v>0.17788710811037869</v>
      </c>
      <c r="AY14">
        <f t="shared" si="5"/>
        <v>5.8235814688856191E-2</v>
      </c>
      <c r="BA14">
        <v>25</v>
      </c>
      <c r="BB14">
        <f t="shared" si="13"/>
        <v>0.46581707023364632</v>
      </c>
      <c r="BC14">
        <f t="shared" si="6"/>
        <v>0.11727192495558741</v>
      </c>
      <c r="BD14">
        <v>25</v>
      </c>
      <c r="BE14">
        <f t="shared" si="14"/>
        <v>0.34040458772785931</v>
      </c>
      <c r="BF14">
        <f t="shared" si="7"/>
        <v>0.10516077456935791</v>
      </c>
      <c r="BG14">
        <v>25</v>
      </c>
      <c r="BH14">
        <f t="shared" si="15"/>
        <v>0.28074504221371455</v>
      </c>
      <c r="BI14">
        <f t="shared" si="8"/>
        <v>8.5277061179765412E-2</v>
      </c>
    </row>
    <row r="15" spans="1:61" x14ac:dyDescent="0.3">
      <c r="A15">
        <v>77</v>
      </c>
      <c r="B15">
        <f>EXP('Updated BMI model'!$C$5+(B$2-$A15-1904.5)/10*'Updated BMI model'!$C$6+'Updated BMI model'!$C20)* 1.011653</f>
        <v>25.910609594775806</v>
      </c>
      <c r="C15">
        <f>EXP('Updated BMI model'!$C$5+(C$2-$A15-1904.5)/10*'Updated BMI model'!$C$6+'Updated BMI model'!$C20)* 1.011653</f>
        <v>26.101853618980041</v>
      </c>
      <c r="D15">
        <f>EXP('Updated BMI model'!$C$5+(D$2-$A15-1904.5)/10*'Updated BMI model'!$C$6+'Updated BMI model'!$C20)* 1.011653</f>
        <v>26.488586754005723</v>
      </c>
      <c r="E15">
        <f>EXP('Updated BMI model'!$C$5+(E$2-$A15-1904.5)/10*'Updated BMI model'!$C$6+'Updated BMI model'!$C20)* 1.011653</f>
        <v>26.881049846754326</v>
      </c>
      <c r="F15">
        <f>EXP('Updated BMI model'!$C$5+(F$2-$A15-1904.5)/10*'Updated BMI model'!$C$6+'Updated BMI model'!$C20)* 1.011653</f>
        <v>27.212540686268657</v>
      </c>
      <c r="G15">
        <f>EXP('Updated BMI model'!$C$5+(G$2-$A15-1904.5)/10*'Updated BMI model'!$C$6+'Updated BMI model'!$C20)* 1.011653</f>
        <v>27.751449739457001</v>
      </c>
      <c r="H15">
        <f>EXP('Updated BMI model'!$C$5+(H$2-$A15-1904.5)/10*'Updated BMI model'!$C$6+'Updated BMI model'!$C20)* 1.011653</f>
        <v>28.024893301543319</v>
      </c>
      <c r="I15">
        <f>EXP('Updated BMI model'!$C$5+(I$2-$A15-1904.5)/10*'Updated BMI model'!$C$6+'Updated BMI model'!$C20)* 1.011653</f>
        <v>28.231742675475552</v>
      </c>
      <c r="J15">
        <f>EXP('Updated BMI model'!$C$5+(J$2-$A15-1904.5)/10*'Updated BMI model'!$C$6+'Updated BMI model'!$C20)* 1.011653</f>
        <v>29.650303802792234</v>
      </c>
      <c r="K15">
        <f>EXP('Updated BMI model'!$C$5+(K$2-$A15-1904.5)/10*'Updated BMI model'!$C$6+'Updated BMI model'!$C20)* 1.011653</f>
        <v>30.760808292791687</v>
      </c>
      <c r="L15">
        <f>EXP('Updated BMI model'!$C$5+(L$2-$A15-1904.5)/10*'Updated BMI model'!$C$6+'Updated BMI model'!$C20)* 1.011653</f>
        <v>28.932330483562918</v>
      </c>
      <c r="M15">
        <v>77</v>
      </c>
      <c r="N15">
        <f t="array" ref="N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Model'!$B$1:$B$29&gt;=$M15),0),5)^2)/2-LN(B15))))/(2*(INDEX('Variance Model'!$A$1:$G$29,MATCH(1,('Variance Model'!$H$1:$H$29=$L$1)*('Variance Model'!$A$1:$A$29&lt;=$M15)*('Variance Model'!$B$1:$B$29&gt;=$M15),0),4)^2)/2)</f>
        <v>3.2469887594499172</v>
      </c>
      <c r="O15">
        <f t="array" ref="O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Model'!$B$1:$B$29&gt;=$M15),0),5)^2)/2-LN(C15))))/(2*(INDEX('Variance Model'!$A$1:$G$29,MATCH(1,('Variance Model'!$H$1:$H$29=$L$1)*('Variance Model'!$A$1:$A$29&lt;=$M15)*('Variance Model'!$B$1:$B$29&gt;=$M15),0),4)^2)/2)</f>
        <v>3.2540301763637971</v>
      </c>
      <c r="P15">
        <f t="array" ref="P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Model'!$B$1:$B$29&gt;=$M15),0),5)^2)/2-LN(D15))))/(2*(INDEX('Variance Model'!$A$1:$G$29,MATCH(1,('Variance Model'!$H$1:$H$29=$L$1)*('Variance Model'!$A$1:$A$29&lt;=$M15)*('Variance Model'!$B$1:$B$29&gt;=$M15),0),4)^2)/2)</f>
        <v>3.2680951222365042</v>
      </c>
      <c r="Q15">
        <f t="array" ref="Q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Model'!$B$1:$B$29&gt;=$M15),0),5)^2)/2-LN(E15))))/(2*(INDEX('Variance Model'!$A$1:$G$29,MATCH(1,('Variance Model'!$H$1:$H$29=$L$1)*('Variance Model'!$A$1:$A$29&lt;=$M15)*('Variance Model'!$B$1:$B$29&gt;=$M15),0),4)^2)/2)</f>
        <v>3.2821363181660814</v>
      </c>
      <c r="R15">
        <f t="array" ref="R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Model'!$B$1:$B$29&gt;=$M15),0),5)^2)/2-LN(F15))))/(2*(INDEX('Variance Model'!$A$1:$G$29,MATCH(1,('Variance Model'!$H$1:$H$29=$L$1)*('Variance Model'!$A$1:$A$29&lt;=$M15)*('Variance Model'!$B$1:$B$29&gt;=$M15),0),4)^2)/2)</f>
        <v>3.2938192589937243</v>
      </c>
      <c r="S15">
        <f t="array" ref="S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Model'!$B$1:$B$29&gt;=$M15),0),5)^2)/2-LN(G15))))/(2*(INDEX('Variance Model'!$A$1:$G$29,MATCH(1,('Variance Model'!$H$1:$H$29=$L$1)*('Variance Model'!$A$1:$A$29&lt;=$M15)*('Variance Model'!$B$1:$B$29&gt;=$M15),0),4)^2)/2)</f>
        <v>3.3124780037669868</v>
      </c>
      <c r="T15">
        <f t="array" ref="T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Model'!$B$1:$B$29&gt;=$M15),0),5)^2)/2-LN(H15))))/(2*(INDEX('Variance Model'!$A$1:$G$29,MATCH(1,('Variance Model'!$H$1:$H$29=$L$1)*('Variance Model'!$A$1:$A$29&lt;=$M15)*('Variance Model'!$B$1:$B$29&gt;=$M15),0),4)^2)/2)</f>
        <v>3.3217917763172382</v>
      </c>
      <c r="U15">
        <f t="array" ref="U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Model'!$B$1:$B$29&gt;=$M15),0),5)^2)/2-LN(I15))))/(2*(INDEX('Variance Model'!$A$1:$G$29,MATCH(1,('Variance Model'!$H$1:$H$29=$L$1)*('Variance Model'!$A$1:$A$29&lt;=$M15)*('Variance Model'!$B$1:$B$29&gt;=$M15),0),4)^2)/2)</f>
        <v>3.3287703092702898</v>
      </c>
      <c r="V15">
        <f t="array" ref="V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Model'!$B$1:$B$29&gt;=$M15),0),5)^2)/2-LN(J15))))/(2*(INDEX('Variance Model'!$A$1:$G$29,MATCH(1,('Variance Model'!$H$1:$H$29=$L$1)*('Variance Model'!$A$1:$A$29&lt;=$M15)*('Variance Model'!$B$1:$B$29&gt;=$M15),0),4)^2)/2)</f>
        <v>3.3751460964021756</v>
      </c>
      <c r="W15">
        <f t="array" ref="W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Model'!$B$1:$B$29&gt;=$M15),0),5)^2)/2-LN(K15))))/(2*(INDEX('Variance Model'!$A$1:$G$29,MATCH(1,('Variance Model'!$H$1:$H$29=$L$1)*('Variance Model'!$A$1:$A$29&lt;=$M15)*('Variance Model'!$B$1:$B$29&gt;=$M15),0),4)^2)/2)</f>
        <v>3.4097610465690962</v>
      </c>
      <c r="X15">
        <f t="array" ref="X15">(-(1+INDEX('Variance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Model'!$B$1:$B$29&gt;=$M15),0),4))+SQRT((1+INDEX('Variance Model'!$A$1:$G$29,MATCH(1,('Variance Model'!$H$1:$H$29=$L$1)*('Variance Model'!$A$1:$A$29&lt;=$M15)*('Variance Model'!$B$1:$B$29&gt;=$M15),0),5)*INDEX('Variance Model'!$A$1:$G$29,MATCH(1,('Variance Model'!$H$1:$H$29=$L$1)*('Variance Model'!$A$1:$A$29&lt;=$M15)*('Variance Model'!$B$1:$B$29&gt;=$M15),0),4))^2-4*((INDEX('Variance Model'!$A$1:$G$29,MATCH(1,('Variance Model'!$H$1:$H$29=$L$1)*('Variance Model'!$A$1:$A$29&lt;=$M15)*('Variance Model'!$B$1:$B$29&gt;=$M15),0),4)^2)/2)*((INDEX('Variance Model'!$A$1:$G$29,MATCH(1,('Variance Model'!$H$1:$H$29=$L$1)*('Variance Model'!$A$1:$A$29&lt;=$M15)*('Variance Model'!$B$1:$B$29&gt;=$M15),0),5)^2)/2-LN(L15))))/(2*(INDEX('Variance Model'!$A$1:$G$29,MATCH(1,('Variance Model'!$H$1:$H$29=$L$1)*('Variance Model'!$A$1:$A$29&lt;=$M15)*('Variance Model'!$B$1:$B$29&gt;=$M15),0),4)^2)/2)</f>
        <v>3.351990210464455</v>
      </c>
      <c r="Y15">
        <v>77</v>
      </c>
      <c r="Z15">
        <f t="array" ref="Z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Model'!$B$1:$B$29&gt;=$Y15),0),4)*N15</f>
        <v>0.12380437990016357</v>
      </c>
      <c r="AA15">
        <f t="array" ref="AA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Model'!$B$1:$B$29&gt;=$Y15),0),4)*O15</f>
        <v>0.12630245704142551</v>
      </c>
      <c r="AB15">
        <f t="array" ref="AB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Model'!$B$1:$B$29&gt;=$Y15),0),4)*P15</f>
        <v>0.13129226523023441</v>
      </c>
      <c r="AC15">
        <f t="array" ref="AC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Model'!$B$1:$B$29&gt;=$Y15),0),4)*Q15</f>
        <v>0.13627364767309413</v>
      </c>
      <c r="AD15">
        <f t="array" ref="AD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Model'!$B$1:$B$29&gt;=$Y15),0),4)*R15</f>
        <v>0.14041839407587031</v>
      </c>
      <c r="AE15">
        <f t="array" ref="AE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Model'!$B$1:$B$29&gt;=$Y15),0),4)*S15</f>
        <v>0.1470379401662103</v>
      </c>
      <c r="AF15">
        <f t="array" ref="AF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Model'!$B$1:$B$29&gt;=$Y15),0),4)*T15</f>
        <v>0.15034217887146784</v>
      </c>
      <c r="AG15">
        <f t="array" ref="AG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Model'!$B$1:$B$29&gt;=$Y15),0),4)*U15</f>
        <v>0.15281794672654225</v>
      </c>
      <c r="AH15">
        <f t="array" ref="AH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Model'!$B$1:$B$29&gt;=$Y15),0),4)*V15</f>
        <v>0.16927064298911287</v>
      </c>
      <c r="AI15">
        <f t="array" ref="AI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Model'!$B$1:$B$29&gt;=$Y15),0),4)*W15</f>
        <v>0.1815509577063763</v>
      </c>
      <c r="AJ15">
        <f t="array" ref="AJ15">INDEX('Variance Model'!$A$1:$G$29,MATCH(1,('Variance Model'!$H$1:$H$29=$L$1)*('Variance Model'!$A$1:$A$29&lt;=$Y15)*('Variance Model'!$B$1:$B$29&gt;=$Y15),0),5)+INDEX('Variance Model'!$A$1:$G$29,MATCH(1,('Variance Model'!$H$1:$H$29=$L$1)*('Variance Model'!$A$1:$A$29&lt;=$Y15)*('Variance Model'!$B$1:$B$29&gt;=$Y15),0),4)*X15</f>
        <v>0.16105565017528511</v>
      </c>
      <c r="AK15">
        <v>26</v>
      </c>
      <c r="AL15">
        <f t="shared" si="9"/>
        <v>0.56837830898794994</v>
      </c>
      <c r="AM15">
        <f t="shared" si="0"/>
        <v>0.10806552172981165</v>
      </c>
      <c r="AN15">
        <v>26</v>
      </c>
      <c r="AO15">
        <f t="shared" si="1"/>
        <v>0.48499204182688677</v>
      </c>
      <c r="AP15">
        <f t="shared" si="2"/>
        <v>0.10293329105709531</v>
      </c>
      <c r="AQ15">
        <v>26</v>
      </c>
      <c r="AR15">
        <f t="shared" si="10"/>
        <v>0.3670584382668356</v>
      </c>
      <c r="AS15">
        <f t="shared" si="3"/>
        <v>9.0124186330184264E-2</v>
      </c>
      <c r="AT15">
        <v>26</v>
      </c>
      <c r="AU15">
        <f t="shared" si="11"/>
        <v>0.28385889060164682</v>
      </c>
      <c r="AV15">
        <f t="shared" si="4"/>
        <v>7.5211340137937399E-2</v>
      </c>
      <c r="AW15">
        <v>26</v>
      </c>
      <c r="AX15">
        <f t="shared" si="12"/>
        <v>0.23612292279923489</v>
      </c>
      <c r="AY15">
        <f t="shared" si="5"/>
        <v>6.4734683678725674E-2</v>
      </c>
      <c r="BA15">
        <v>26</v>
      </c>
      <c r="BB15">
        <f t="shared" si="13"/>
        <v>0.58308899518923374</v>
      </c>
      <c r="BC15">
        <f t="shared" si="6"/>
        <v>0.10634140258597935</v>
      </c>
      <c r="BD15">
        <v>26</v>
      </c>
      <c r="BE15">
        <f t="shared" si="14"/>
        <v>0.44556536229721722</v>
      </c>
      <c r="BF15">
        <f t="shared" si="7"/>
        <v>0.10506399594477933</v>
      </c>
      <c r="BG15">
        <v>26</v>
      </c>
      <c r="BH15">
        <f t="shared" si="15"/>
        <v>0.36602210339347996</v>
      </c>
      <c r="BI15">
        <f t="shared" si="8"/>
        <v>8.8922955775751433E-2</v>
      </c>
    </row>
    <row r="16" spans="1:61" x14ac:dyDescent="0.3">
      <c r="A16">
        <v>82</v>
      </c>
      <c r="B16">
        <f>EXP('Updated BMI model'!$C$5+(B$2-$A16-1904.5)/10*'Updated BMI model'!$C$6+'Updated BMI model'!$C21)* 1.011653</f>
        <v>24.952860668849816</v>
      </c>
      <c r="C16">
        <f>EXP('Updated BMI model'!$C$5+(C$2-$A16-1904.5)/10*'Updated BMI model'!$C$6+'Updated BMI model'!$C21)* 1.011653</f>
        <v>25.137035629005165</v>
      </c>
      <c r="D16">
        <f>EXP('Updated BMI model'!$C$5+(D$2-$A16-1904.5)/10*'Updated BMI model'!$C$6+'Updated BMI model'!$C21)* 1.011653</f>
        <v>25.509473722328497</v>
      </c>
      <c r="E16">
        <f>EXP('Updated BMI model'!$C$5+(E$2-$A16-1904.5)/10*'Updated BMI model'!$C$6+'Updated BMI model'!$C21)* 1.011653</f>
        <v>25.887429973616239</v>
      </c>
      <c r="F16">
        <f>EXP('Updated BMI model'!$C$5+(F$2-$A16-1904.5)/10*'Updated BMI model'!$C$6+'Updated BMI model'!$C21)* 1.011653</f>
        <v>26.206667724513039</v>
      </c>
      <c r="G16">
        <f>EXP('Updated BMI model'!$C$5+(G$2-$A16-1904.5)/10*'Updated BMI model'!$C$6+'Updated BMI model'!$C21)* 1.011653</f>
        <v>26.725656769066497</v>
      </c>
      <c r="H16">
        <f>EXP('Updated BMI model'!$C$5+(H$2-$A16-1904.5)/10*'Updated BMI model'!$C$6+'Updated BMI model'!$C21)* 1.011653</f>
        <v>26.988992877797404</v>
      </c>
      <c r="I16">
        <f>EXP('Updated BMI model'!$C$5+(I$2-$A16-1904.5)/10*'Updated BMI model'!$C$6+'Updated BMI model'!$C21)* 1.011653</f>
        <v>27.188196358066371</v>
      </c>
      <c r="J16">
        <f>EXP('Updated BMI model'!$C$5+(J$2-$A16-1904.5)/10*'Updated BMI model'!$C$6+'Updated BMI model'!$C21)* 1.011653</f>
        <v>28.554322385734828</v>
      </c>
      <c r="K16">
        <f>EXP('Updated BMI model'!$C$5+(K$2-$A16-1904.5)/10*'Updated BMI model'!$C$6+'Updated BMI model'!$C21)* 1.011653</f>
        <v>29.623778652664033</v>
      </c>
      <c r="L16">
        <f>EXP('Updated BMI model'!$C$5+(L$2-$A16-1904.5)/10*'Updated BMI model'!$C$6+'Updated BMI model'!$C21)* 1.011653</f>
        <v>27.862887931707451</v>
      </c>
      <c r="M16">
        <v>82</v>
      </c>
      <c r="N16">
        <f t="array" ref="N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Model'!$B$1:$B$29&gt;=$M16),0),5)^2)/2-LN(B16))))/(2*(INDEX('Variance Model'!$A$1:$G$29,MATCH(1,('Variance Model'!$H$1:$H$29=$L$1)*('Variance Model'!$A$1:$A$29&lt;=$M16)*('Variance Model'!$B$1:$B$29&gt;=$M16),0),4)^2)/2)</f>
        <v>3.2088222395226835</v>
      </c>
      <c r="O16">
        <f t="array" ref="O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Model'!$B$1:$B$29&gt;=$M16),0),5)^2)/2-LN(C16))))/(2*(INDEX('Variance Model'!$A$1:$G$29,MATCH(1,('Variance Model'!$H$1:$H$29=$L$1)*('Variance Model'!$A$1:$A$29&lt;=$M16)*('Variance Model'!$B$1:$B$29&gt;=$M16),0),4)^2)/2)</f>
        <v>3.2158268031259079</v>
      </c>
      <c r="P16">
        <f t="array" ref="P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Model'!$B$1:$B$29&gt;=$M16),0),5)^2)/2-LN(D16))))/(2*(INDEX('Variance Model'!$A$1:$G$29,MATCH(1,('Variance Model'!$H$1:$H$29=$L$1)*('Variance Model'!$A$1:$A$29&lt;=$M16)*('Variance Model'!$B$1:$B$29&gt;=$M16),0),4)^2)/2)</f>
        <v>3.2298150862325854</v>
      </c>
      <c r="Q16">
        <f t="array" ref="Q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Model'!$B$1:$B$29&gt;=$M16),0),5)^2)/2-LN(E16))))/(2*(INDEX('Variance Model'!$A$1:$G$29,MATCH(1,('Variance Model'!$H$1:$H$29=$L$1)*('Variance Model'!$A$1:$A$29&lt;=$M16)*('Variance Model'!$B$1:$B$29&gt;=$M16),0),4)^2)/2)</f>
        <v>3.2437757145348516</v>
      </c>
      <c r="R16">
        <f t="array" ref="R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Model'!$B$1:$B$29&gt;=$M16),0),5)^2)/2-LN(F16))))/(2*(INDEX('Variance Model'!$A$1:$G$29,MATCH(1,('Variance Model'!$H$1:$H$29=$L$1)*('Variance Model'!$A$1:$A$29&lt;=$M16)*('Variance Model'!$B$1:$B$29&gt;=$M16),0),4)^2)/2)</f>
        <v>3.2553885641707589</v>
      </c>
      <c r="S16">
        <f t="array" ref="S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Model'!$B$1:$B$29&gt;=$M16),0),5)^2)/2-LN(G16))))/(2*(INDEX('Variance Model'!$A$1:$G$29,MATCH(1,('Variance Model'!$H$1:$H$29=$L$1)*('Variance Model'!$A$1:$A$29&lt;=$M16)*('Variance Model'!$B$1:$B$29&gt;=$M16),0),4)^2)/2)</f>
        <v>3.2739296473799335</v>
      </c>
      <c r="T16">
        <f t="array" ref="T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Model'!$B$1:$B$29&gt;=$M16),0),5)^2)/2-LN(H16))))/(2*(INDEX('Variance Model'!$A$1:$G$29,MATCH(1,('Variance Model'!$H$1:$H$29=$L$1)*('Variance Model'!$A$1:$A$29&lt;=$M16)*('Variance Model'!$B$1:$B$29&gt;=$M16),0),4)^2)/2)</f>
        <v>3.2831820700989498</v>
      </c>
      <c r="U16">
        <f t="array" ref="U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Model'!$B$1:$B$29&gt;=$M16),0),5)^2)/2-LN(I16))))/(2*(INDEX('Variance Model'!$A$1:$G$29,MATCH(1,('Variance Model'!$H$1:$H$29=$L$1)*('Variance Model'!$A$1:$A$29&lt;=$M16)*('Variance Model'!$B$1:$B$29&gt;=$M16),0),4)^2)/2)</f>
        <v>3.2901134987607894</v>
      </c>
      <c r="V16">
        <f t="array" ref="V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Model'!$B$1:$B$29&gt;=$M16),0),5)^2)/2-LN(J16))))/(2*(INDEX('Variance Model'!$A$1:$G$29,MATCH(1,('Variance Model'!$H$1:$H$29=$L$1)*('Variance Model'!$A$1:$A$29&lt;=$M16)*('Variance Model'!$B$1:$B$29&gt;=$M16),0),4)^2)/2)</f>
        <v>3.3361517320249838</v>
      </c>
      <c r="W16">
        <f t="array" ref="W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Model'!$B$1:$B$29&gt;=$M16),0),5)^2)/2-LN(K16))))/(2*(INDEX('Variance Model'!$A$1:$G$29,MATCH(1,('Variance Model'!$H$1:$H$29=$L$1)*('Variance Model'!$A$1:$A$29&lt;=$M16)*('Variance Model'!$B$1:$B$29&gt;=$M16),0),4)^2)/2)</f>
        <v>3.3704872836748216</v>
      </c>
      <c r="X16">
        <f t="array" ref="X16">(-(1+INDEX('Variance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Model'!$B$1:$B$29&gt;=$M16),0),4))+SQRT((1+INDEX('Variance Model'!$A$1:$G$29,MATCH(1,('Variance Model'!$H$1:$H$29=$L$1)*('Variance Model'!$A$1:$A$29&lt;=$M16)*('Variance Model'!$B$1:$B$29&gt;=$M16),0),5)*INDEX('Variance Model'!$A$1:$G$29,MATCH(1,('Variance Model'!$H$1:$H$29=$L$1)*('Variance Model'!$A$1:$A$29&lt;=$M16)*('Variance Model'!$B$1:$B$29&gt;=$M16),0),4))^2-4*((INDEX('Variance Model'!$A$1:$G$29,MATCH(1,('Variance Model'!$H$1:$H$29=$L$1)*('Variance Model'!$A$1:$A$29&lt;=$M16)*('Variance Model'!$B$1:$B$29&gt;=$M16),0),4)^2)/2)*((INDEX('Variance Model'!$A$1:$G$29,MATCH(1,('Variance Model'!$H$1:$H$29=$L$1)*('Variance Model'!$A$1:$A$29&lt;=$M16)*('Variance Model'!$B$1:$B$29&gt;=$M16),0),5)^2)/2-LN(L16))))/(2*(INDEX('Variance Model'!$A$1:$G$29,MATCH(1,('Variance Model'!$H$1:$H$29=$L$1)*('Variance Model'!$A$1:$A$29&lt;=$M16)*('Variance Model'!$B$1:$B$29&gt;=$M16),0),4)^2)/2)</f>
        <v>3.3131696964750637</v>
      </c>
      <c r="Y16">
        <v>82</v>
      </c>
      <c r="Z16">
        <f t="array" ref="Z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Model'!$B$1:$B$29&gt;=$Y16),0),4)*N16</f>
        <v>0.12779853026123122</v>
      </c>
      <c r="AA16">
        <f t="array" ref="AA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Model'!$B$1:$B$29&gt;=$Y16),0),4)*O16</f>
        <v>0.13050270928406649</v>
      </c>
      <c r="AB16">
        <f t="array" ref="AB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Model'!$B$1:$B$29&gt;=$Y16),0),4)*P16</f>
        <v>0.13590302026491718</v>
      </c>
      <c r="AC16">
        <f t="array" ref="AC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Model'!$B$1:$B$29&gt;=$Y16),0),4)*Q16</f>
        <v>0.14129265484303888</v>
      </c>
      <c r="AD16">
        <f t="array" ref="AD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Model'!$B$1:$B$29&gt;=$Y16),0),4)*R16</f>
        <v>0.14577590692833731</v>
      </c>
      <c r="AE16">
        <f t="array" ref="AE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Model'!$B$1:$B$29&gt;=$Y16),0),4)*S16</f>
        <v>0.15293387009563797</v>
      </c>
      <c r="AF16">
        <f t="array" ref="AF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Model'!$B$1:$B$29&gt;=$Y16),0),4)*T16</f>
        <v>0.15650585670957229</v>
      </c>
      <c r="AG16">
        <f t="array" ref="AG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Model'!$B$1:$B$29&gt;=$Y16),0),4)*U16</f>
        <v>0.15918180128619075</v>
      </c>
      <c r="AH16">
        <f t="array" ref="AH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Model'!$B$1:$B$29&gt;=$Y16),0),4)*V16</f>
        <v>0.17695530320487229</v>
      </c>
      <c r="AI16">
        <f t="array" ref="AI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Model'!$B$1:$B$29&gt;=$Y16),0),4)*W16</f>
        <v>0.19021087254058799</v>
      </c>
      <c r="AJ16">
        <f t="array" ref="AJ16">INDEX('Variance Model'!$A$1:$G$29,MATCH(1,('Variance Model'!$H$1:$H$29=$L$1)*('Variance Model'!$A$1:$A$29&lt;=$Y16)*('Variance Model'!$B$1:$B$29&gt;=$Y16),0),5)+INDEX('Variance Model'!$A$1:$G$29,MATCH(1,('Variance Model'!$H$1:$H$29=$L$1)*('Variance Model'!$A$1:$A$29&lt;=$Y16)*('Variance Model'!$B$1:$B$29&gt;=$Y16),0),4)*X16</f>
        <v>0.1680828677532844</v>
      </c>
      <c r="AK16">
        <v>27</v>
      </c>
      <c r="AL16">
        <f t="shared" si="9"/>
        <v>0.6764438307177616</v>
      </c>
      <c r="AM16">
        <f t="shared" si="0"/>
        <v>9.1753375056413677E-2</v>
      </c>
      <c r="AN16">
        <v>27</v>
      </c>
      <c r="AO16">
        <f t="shared" si="1"/>
        <v>0.58792533288398208</v>
      </c>
      <c r="AP16">
        <f t="shared" si="2"/>
        <v>9.382543915066055E-2</v>
      </c>
      <c r="AQ16">
        <v>27</v>
      </c>
      <c r="AR16">
        <f t="shared" si="10"/>
        <v>0.45718262459701986</v>
      </c>
      <c r="AS16">
        <f t="shared" si="3"/>
        <v>8.9047934002542961E-2</v>
      </c>
      <c r="AT16">
        <v>27</v>
      </c>
      <c r="AU16">
        <f t="shared" si="11"/>
        <v>0.35907023073958422</v>
      </c>
      <c r="AV16">
        <f t="shared" si="4"/>
        <v>7.8107102934915296E-2</v>
      </c>
      <c r="AW16">
        <v>27</v>
      </c>
      <c r="AX16">
        <f t="shared" si="12"/>
        <v>0.30085760647796056</v>
      </c>
      <c r="AY16">
        <f t="shared" si="5"/>
        <v>6.9010474241899211E-2</v>
      </c>
      <c r="BA16">
        <v>27</v>
      </c>
      <c r="BB16">
        <f t="shared" si="13"/>
        <v>0.68943039777521309</v>
      </c>
      <c r="BC16">
        <f t="shared" si="6"/>
        <v>8.9422612024637416E-2</v>
      </c>
      <c r="BD16">
        <v>27</v>
      </c>
      <c r="BE16">
        <f t="shared" si="14"/>
        <v>0.55062935824199655</v>
      </c>
      <c r="BF16">
        <f t="shared" si="7"/>
        <v>9.8054664798434388E-2</v>
      </c>
      <c r="BG16">
        <v>27</v>
      </c>
      <c r="BH16">
        <f t="shared" si="15"/>
        <v>0.45494505916923139</v>
      </c>
      <c r="BI16">
        <f t="shared" si="8"/>
        <v>8.7944351507568574E-2</v>
      </c>
    </row>
    <row r="17" spans="1:61" x14ac:dyDescent="0.3">
      <c r="B17">
        <f>SUMPRODUCT(INDEX(B3:B16,MATCH($A4,$A3:$A16,0),1):INDEX(B3:B16,MATCH($A16,$A3:$A16,0),1),INDEX(Population!$B$3:$EB$20,MATCH($A4,Population!$A$3:$A$20,0),MATCH(B2,Population!$B$3:$EB$3,0)):INDEX(Population!$B$3:$EB$20,MATCH($A16,Population!$A$3:$A$20,0),MATCH(B2,Population!$B$3:$EB$3,0)))/SUM(INDEX(Population!$B$3:$EB$20,MATCH($A4,Population!$A$3:$A$20,0),MATCH(B2,Population!$B$3:$EB$3,0)):INDEX(Population!$B$3:$EB$20,MATCH($A16,Population!$A$3:$A$20,0),MATCH(B2,Population!$B$3:$EB$3,0)))</f>
        <v>25.414471904497372</v>
      </c>
      <c r="C17">
        <f>SUMPRODUCT(INDEX(C3:C16,MATCH($A4,$A3:$A16,0),1):INDEX(C3:C16,MATCH($A16,$A3:$A16,0),1),INDEX(Population!$B$3:$EB$20,MATCH($A4,Population!$A$3:$A$20,0),MATCH(C2,Population!$B$3:$EB$3,0)):INDEX(Population!$B$3:$EB$20,MATCH($A16,Population!$A$3:$A$20,0),MATCH(C2,Population!$B$3:$EB$3,0)))/SUM(INDEX(Population!$B$3:$EB$20,MATCH($A4,Population!$A$3:$A$20,0),MATCH(C2,Population!$B$3:$EB$3,0)):INDEX(Population!$B$3:$EB$20,MATCH($A16,Population!$A$3:$A$20,0),MATCH(C2,Population!$B$3:$EB$3,0)))</f>
        <v>25.601433741022397</v>
      </c>
      <c r="D17">
        <f>SUMPRODUCT(INDEX(D3:D16,MATCH($A4,$A3:$A16,0),1):INDEX(D3:D16,MATCH($A16,$A3:$A16,0),1),INDEX(Population!$B$3:$EB$20,MATCH($A4,Population!$A$3:$A$20,0),MATCH(D2,Population!$B$3:$EB$3,0)):INDEX(Population!$B$3:$EB$20,MATCH($A16,Population!$A$3:$A$20,0),MATCH(D2,Population!$B$3:$EB$3,0)))/SUM(INDEX(Population!$B$3:$EB$20,MATCH($A4,Population!$A$3:$A$20,0),MATCH(D2,Population!$B$3:$EB$3,0)):INDEX(Population!$B$3:$EB$20,MATCH($A16,Population!$A$3:$A$20,0),MATCH(D2,Population!$B$3:$EB$3,0)))</f>
        <v>26.018676610434436</v>
      </c>
      <c r="E17">
        <f>SUMPRODUCT(INDEX(E3:E16,MATCH($A4,$A3:$A16,0),1):INDEX(E3:E16,MATCH($A16,$A3:$A16,0),1),INDEX(Population!$B$3:$EB$20,MATCH($A4,Population!$A$3:$A$20,0),MATCH(E2,Population!$B$3:$EB$3,0)):INDEX(Population!$B$3:$EB$20,MATCH($A16,Population!$A$3:$A$20,0),MATCH(E2,Population!$B$3:$EB$3,0)))/SUM(INDEX(Population!$B$3:$EB$20,MATCH($A4,Population!$A$3:$A$20,0),MATCH(E2,Population!$B$3:$EB$3,0)):INDEX(Population!$B$3:$EB$20,MATCH($A16,Population!$A$3:$A$20,0),MATCH(E2,Population!$B$3:$EB$3,0)))</f>
        <v>26.439053029456893</v>
      </c>
      <c r="F17">
        <f>SUMPRODUCT(INDEX(F3:F16,MATCH($A4,$A3:$A16,0),1):INDEX(F3:F16,MATCH($A16,$A3:$A16,0),1),INDEX(Population!$B$3:$EB$20,MATCH($A4,Population!$A$3:$A$20,0),MATCH(F2,Population!$B$3:$EB$3,0)):INDEX(Population!$B$3:$EB$20,MATCH($A16,Population!$A$3:$A$20,0),MATCH(F2,Population!$B$3:$EB$3,0)))/SUM(INDEX(Population!$B$3:$EB$20,MATCH($A4,Population!$A$3:$A$20,0),MATCH(F2,Population!$B$3:$EB$3,0)):INDEX(Population!$B$3:$EB$20,MATCH($A16,Population!$A$3:$A$20,0),MATCH(F2,Population!$B$3:$EB$3,0)))</f>
        <v>26.834778198040702</v>
      </c>
      <c r="G17">
        <f>SUMPRODUCT(INDEX(G3:G16,MATCH($A4,$A3:$A16,0),1):INDEX(G3:G16,MATCH($A16,$A3:$A16,0),1),INDEX(Population!$B$3:$EB$20,MATCH($A4,Population!$A$3:$A$20,0),MATCH(G2,Population!$B$3:$EB$3,0)):INDEX(Population!$B$3:$EB$20,MATCH($A16,Population!$A$3:$A$20,0),MATCH(G2,Population!$B$3:$EB$3,0)))/SUM(INDEX(Population!$B$3:$EB$20,MATCH($A4,Population!$A$3:$A$20,0),MATCH(G2,Population!$B$3:$EB$3,0)):INDEX(Population!$B$3:$EB$20,MATCH($A16,Population!$A$3:$A$20,0),MATCH(G2,Population!$B$3:$EB$3,0)))</f>
        <v>27.382005792414105</v>
      </c>
      <c r="H17">
        <f>SUMPRODUCT(INDEX(H3:H16,MATCH($A4,$A3:$A16,0),1):INDEX(H3:H16,MATCH($A16,$A3:$A16,0),1),INDEX(Population!$B$3:$EB$20,MATCH($A4,Population!$A$3:$A$20,0),MATCH(H2,Population!$B$3:$EB$3,0)):INDEX(Population!$B$3:$EB$20,MATCH($A16,Population!$A$3:$A$20,0),MATCH(H2,Population!$B$3:$EB$3,0)))/SUM(INDEX(Population!$B$3:$EB$20,MATCH($A4,Population!$A$3:$A$20,0),MATCH(H2,Population!$B$3:$EB$3,0)):INDEX(Population!$B$3:$EB$20,MATCH($A16,Population!$A$3:$A$20,0),MATCH(H2,Population!$B$3:$EB$3,0)))</f>
        <v>27.654136210569089</v>
      </c>
      <c r="I17">
        <f>SUMPRODUCT(INDEX(I3:I16,MATCH($A4,$A3:$A16,0),1):INDEX(I3:I16,MATCH($A16,$A3:$A16,0),1),INDEX(Population!$B$3:$EB$20,MATCH($A4,Population!$A$3:$A$20,0),MATCH(I2,Population!$B$3:$EB$3,0)):INDEX(Population!$B$3:$EB$20,MATCH($A16,Population!$A$3:$A$20,0),MATCH(I2,Population!$B$3:$EB$3,0)))/SUM(INDEX(Population!$B$3:$EB$20,MATCH($A4,Population!$A$3:$A$20,0),MATCH(I2,Population!$B$3:$EB$3,0)):INDEX(Population!$B$3:$EB$20,MATCH($A16,Population!$A$3:$A$20,0),MATCH(I2,Population!$B$3:$EB$3,0)))</f>
        <v>27.861511925854487</v>
      </c>
      <c r="J17">
        <f>SUMPRODUCT(INDEX(J3:J16,MATCH($A4,$A3:$A16,0),1):INDEX(J3:J16,MATCH($A16,$A3:$A16,0),1),INDEX(Population!$B$3:$EB$20,MATCH($A4,Population!$A$3:$A$20,0),MATCH(J2,Population!$B$3:$EB$3,0)):INDEX(Population!$B$3:$EB$20,MATCH($A16,Population!$A$3:$A$20,0),MATCH(J2,Population!$B$3:$EB$3,0)))/SUM(INDEX(Population!$B$3:$EB$20,MATCH($A4,Population!$A$3:$A$20,0),MATCH(J2,Population!$B$3:$EB$3,0)):INDEX(Population!$B$3:$EB$20,MATCH($A16,Population!$A$3:$A$20,0),MATCH(J2,Population!$B$3:$EB$3,0)))</f>
        <v>29.291244217398109</v>
      </c>
      <c r="K17">
        <f>SUMPRODUCT(INDEX(K3:K16,MATCH($A4,$A3:$A16,0),1):INDEX(K3:K16,MATCH($A16,$A3:$A16,0),1),INDEX(Population!$B$3:$EB$20,MATCH($A4,Population!$A$3:$A$20,0),MATCH(K2,Population!$B$3:$EB$3,0)):INDEX(Population!$B$3:$EB$20,MATCH($A16,Population!$A$3:$A$20,0),MATCH(K2,Population!$B$3:$EB$3,0)))/SUM(INDEX(Population!$B$3:$EB$20,MATCH($A4,Population!$A$3:$A$20,0),MATCH(K2,Population!$B$3:$EB$3,0)):INDEX(Population!$B$3:$EB$20,MATCH($A16,Population!$A$3:$A$20,0),MATCH(K2,Population!$B$3:$EB$3,0)))</f>
        <v>30.412778790665342</v>
      </c>
      <c r="L17">
        <f>SUMPRODUCT(INDEX(L3:L16,MATCH($A4,$A3:$A16,0),1):INDEX(L3:L16,MATCH($A16,$A3:$A16,0),1),INDEX(Population!$B$3:$EB$20,MATCH($A4,Population!$A$3:$A$20,0),MATCH(L2,Population!$B$3:$EB$3,0)):INDEX(Population!$B$3:$EB$20,MATCH($A16,Population!$A$3:$A$20,0),MATCH(L2,Population!$B$3:$EB$3,0)))/SUM(INDEX(Population!$B$3:$EB$20,MATCH($A4,Population!$A$3:$A$20,0),MATCH(L2,Population!$B$3:$EB$3,0)):INDEX(Population!$B$3:$EB$20,MATCH($A16,Population!$A$3:$A$20,0),MATCH(L2,Population!$B$3:$EB$3,0)))</f>
        <v>28.587598772242284</v>
      </c>
      <c r="N17">
        <f>SUMPRODUCT(INDEX(N3:N16,MATCH($A4,$A3:$A16,0),1):INDEX(N3:N16,MATCH($A16,$A3:$A16,0),1),INDEX(Population!$B$3:$EB$20,MATCH($A4,Population!$A$3:$A$20,0),MATCH(N2,Population!$B$3:$EB$3,0)):INDEX(Population!$B$3:$EB$20,MATCH($A16,Population!$A$3:$A$20,0),MATCH(N2,Population!$B$3:$EB$3,0)))/SUM(INDEX(Population!$B$3:$EB$20,MATCH($A4,Population!$A$3:$A$20,0),MATCH(N2,Population!$B$3:$EB$3,0)):INDEX(Population!$B$3:$EB$20,MATCH($A16,Population!$A$3:$A$20,0),MATCH(N2,Population!$B$3:$EB$3,0)))</f>
        <v>3.2257909303485013</v>
      </c>
      <c r="O17">
        <f>SUMPRODUCT(INDEX(O3:O16,MATCH($A4,$A3:$A16,0),1):INDEX(O3:O16,MATCH($A16,$A3:$A16,0),1),INDEX(Population!$B$3:$EB$20,MATCH($A4,Population!$A$3:$A$20,0),MATCH(O2,Population!$B$3:$EB$3,0)):INDEX(Population!$B$3:$EB$20,MATCH($A16,Population!$A$3:$A$20,0),MATCH(O2,Population!$B$3:$EB$3,0)))/SUM(INDEX(Population!$B$3:$EB$20,MATCH($A4,Population!$A$3:$A$20,0),MATCH(O2,Population!$B$3:$EB$3,0)):INDEX(Population!$B$3:$EB$20,MATCH($A16,Population!$A$3:$A$20,0),MATCH(O2,Population!$B$3:$EB$3,0)))</f>
        <v>3.2327758520803731</v>
      </c>
      <c r="P17">
        <f>SUMPRODUCT(INDEX(P3:P16,MATCH($A4,$A3:$A16,0),1):INDEX(P3:P16,MATCH($A16,$A3:$A16,0),1),INDEX(Population!$B$3:$EB$20,MATCH($A4,Population!$A$3:$A$20,0),MATCH(P2,Population!$B$3:$EB$3,0)):INDEX(Population!$B$3:$EB$20,MATCH($A16,Population!$A$3:$A$20,0),MATCH(P2,Population!$B$3:$EB$3,0)))/SUM(INDEX(Population!$B$3:$EB$20,MATCH($A4,Population!$A$3:$A$20,0),MATCH(P2,Population!$B$3:$EB$3,0)):INDEX(Population!$B$3:$EB$20,MATCH($A16,Population!$A$3:$A$20,0),MATCH(P2,Population!$B$3:$EB$3,0)))</f>
        <v>3.2482712496966575</v>
      </c>
      <c r="Q17">
        <f>SUMPRODUCT(INDEX(Q3:Q16,MATCH($A4,$A3:$A16,0),1):INDEX(Q3:Q16,MATCH($A16,$A3:$A16,0),1),INDEX(Population!$B$3:$EB$20,MATCH($A4,Population!$A$3:$A$20,0),MATCH(Q2,Population!$B$3:$EB$3,0)):INDEX(Population!$B$3:$EB$20,MATCH($A16,Population!$A$3:$A$20,0),MATCH(Q2,Population!$B$3:$EB$3,0)))/SUM(INDEX(Population!$B$3:$EB$20,MATCH($A4,Population!$A$3:$A$20,0),MATCH(Q2,Population!$B$3:$EB$3,0)):INDEX(Population!$B$3:$EB$20,MATCH($A16,Population!$A$3:$A$20,0),MATCH(Q2,Population!$B$3:$EB$3,0)))</f>
        <v>3.263561841699576</v>
      </c>
      <c r="R17">
        <f>SUMPRODUCT(INDEX(R3:R16,MATCH($A4,$A3:$A16,0),1):INDEX(R3:R16,MATCH($A16,$A3:$A16,0),1),INDEX(Population!$B$3:$EB$20,MATCH($A4,Population!$A$3:$A$20,0),MATCH(R2,Population!$B$3:$EB$3,0)):INDEX(Population!$B$3:$EB$20,MATCH($A16,Population!$A$3:$A$20,0),MATCH(R2,Population!$B$3:$EB$3,0)))/SUM(INDEX(Population!$B$3:$EB$20,MATCH($A4,Population!$A$3:$A$20,0),MATCH(R2,Population!$B$3:$EB$3,0)):INDEX(Population!$B$3:$EB$20,MATCH($A16,Population!$A$3:$A$20,0),MATCH(R2,Population!$B$3:$EB$3,0)))</f>
        <v>3.277837801398892</v>
      </c>
      <c r="S17">
        <f>SUMPRODUCT(INDEX(S3:S16,MATCH($A4,$A3:$A16,0),1):INDEX(S3:S16,MATCH($A16,$A3:$A16,0),1),INDEX(Population!$B$3:$EB$20,MATCH($A4,Population!$A$3:$A$20,0),MATCH(S2,Population!$B$3:$EB$3,0)):INDEX(Population!$B$3:$EB$20,MATCH($A16,Population!$A$3:$A$20,0),MATCH(S2,Population!$B$3:$EB$3,0)))/SUM(INDEX(Population!$B$3:$EB$20,MATCH($A4,Population!$A$3:$A$20,0),MATCH(S2,Population!$B$3:$EB$3,0)):INDEX(Population!$B$3:$EB$20,MATCH($A16,Population!$A$3:$A$20,0),MATCH(S2,Population!$B$3:$EB$3,0)))</f>
        <v>3.2969208273150374</v>
      </c>
      <c r="T17">
        <f>SUMPRODUCT(INDEX(T3:T16,MATCH($A4,$A3:$A16,0),1):INDEX(T3:T16,MATCH($A16,$A3:$A16,0),1),INDEX(Population!$B$3:$EB$20,MATCH($A4,Population!$A$3:$A$20,0),MATCH(T2,Population!$B$3:$EB$3,0)):INDEX(Population!$B$3:$EB$20,MATCH($A16,Population!$A$3:$A$20,0),MATCH(T2,Population!$B$3:$EB$3,0)))/SUM(INDEX(Population!$B$3:$EB$20,MATCH($A4,Population!$A$3:$A$20,0),MATCH(T2,Population!$B$3:$EB$3,0)):INDEX(Population!$B$3:$EB$20,MATCH($A16,Population!$A$3:$A$20,0),MATCH(T2,Population!$B$3:$EB$3,0)))</f>
        <v>3.3062567838004573</v>
      </c>
      <c r="U17">
        <f>SUMPRODUCT(INDEX(U3:U16,MATCH($A4,$A3:$A16,0),1):INDEX(U3:U16,MATCH($A16,$A3:$A16,0),1),INDEX(Population!$B$3:$EB$20,MATCH($A4,Population!$A$3:$A$20,0),MATCH(U2,Population!$B$3:$EB$3,0)):INDEX(Population!$B$3:$EB$20,MATCH($A16,Population!$A$3:$A$20,0),MATCH(U2,Population!$B$3:$EB$3,0)))/SUM(INDEX(Population!$B$3:$EB$20,MATCH($A4,Population!$A$3:$A$20,0),MATCH(U2,Population!$B$3:$EB$3,0)):INDEX(Population!$B$3:$EB$20,MATCH($A16,Population!$A$3:$A$20,0),MATCH(U2,Population!$B$3:$EB$3,0)))</f>
        <v>3.3133207982285877</v>
      </c>
      <c r="V17">
        <f>SUMPRODUCT(INDEX(V3:V16,MATCH($A4,$A3:$A16,0),1):INDEX(V3:V16,MATCH($A16,$A3:$A16,0),1),INDEX(Population!$B$3:$EB$20,MATCH($A4,Population!$A$3:$A$20,0),MATCH(V2,Population!$B$3:$EB$3,0)):INDEX(Population!$B$3:$EB$20,MATCH($A16,Population!$A$3:$A$20,0),MATCH(V2,Population!$B$3:$EB$3,0)))/SUM(INDEX(Population!$B$3:$EB$20,MATCH($A4,Population!$A$3:$A$20,0),MATCH(V2,Population!$B$3:$EB$3,0)):INDEX(Population!$B$3:$EB$20,MATCH($A16,Population!$A$3:$A$20,0),MATCH(V2,Population!$B$3:$EB$3,0)))</f>
        <v>3.3605593488252214</v>
      </c>
      <c r="W17">
        <f>SUMPRODUCT(INDEX(W3:W16,MATCH($A4,$A3:$A16,0),1):INDEX(W3:W16,MATCH($A16,$A3:$A16,0),1),INDEX(Population!$B$3:$EB$20,MATCH($A4,Population!$A$3:$A$20,0),MATCH(W2,Population!$B$3:$EB$3,0)):INDEX(Population!$B$3:$EB$20,MATCH($A16,Population!$A$3:$A$20,0),MATCH(W2,Population!$B$3:$EB$3,0)))/SUM(INDEX(Population!$B$3:$EB$20,MATCH($A4,Population!$A$3:$A$20,0),MATCH(W2,Population!$B$3:$EB$3,0)):INDEX(Population!$B$3:$EB$20,MATCH($A16,Population!$A$3:$A$20,0),MATCH(W2,Population!$B$3:$EB$3,0)))</f>
        <v>3.3958805477174816</v>
      </c>
      <c r="X17">
        <f>SUMPRODUCT(INDEX(X3:X16,MATCH($A4,$A3:$A16,0),1):INDEX(X3:X16,MATCH($A16,$A3:$A16,0),1),INDEX(Population!$B$3:$EB$20,MATCH($A4,Population!$A$3:$A$20,0),MATCH(X2,Population!$B$3:$EB$3,0)):INDEX(Population!$B$3:$EB$20,MATCH($A16,Population!$A$3:$A$20,0),MATCH(X2,Population!$B$3:$EB$3,0)))/SUM(INDEX(Population!$B$3:$EB$20,MATCH($A4,Population!$A$3:$A$20,0),MATCH(X2,Population!$B$3:$EB$3,0)):INDEX(Population!$B$3:$EB$20,MATCH($A16,Population!$A$3:$A$20,0),MATCH(X2,Population!$B$3:$EB$3,0)))</f>
        <v>3.3377318475125919</v>
      </c>
      <c r="Z17">
        <f>SQRT(SUMPRODUCT(INDEX(Z3:Z16,MATCH($A4,$A3:$A16,0),1):INDEX(Z3:Z16,MATCH($A16,$A3:$A16,0),1)^2,INDEX(Population!$B$3:$EB$20,MATCH($A4,Population!$A$3:$A$20,0),MATCH(Z2,Population!$B$3:$EB$3,0)):INDEX(Population!$B$3:$EB$20,MATCH($A16,Population!$A$3:$A$20,0),MATCH(Z2,Population!$B$3:$EB$3,0)))/SUM(INDEX(Population!$B$3:$EB$20,MATCH($A4,Population!$A$3:$A$20,0),MATCH(Z2,Population!$B$3:$EB$3,0)):INDEX(Population!$B$3:$EB$20,MATCH($A16,Population!$A$3:$A$20,0),MATCH(Z2,Population!$B$3:$EB$3,0))))</f>
        <v>0.13203252559273967</v>
      </c>
      <c r="AA17">
        <f>SQRT(SUMPRODUCT(INDEX(AA3:AA16,MATCH($A4,$A3:$A16,0),1):INDEX(AA3:AA16,MATCH($A16,$A3:$A16,0),1)^2,INDEX(Population!$B$3:$EB$20,MATCH($A4,Population!$A$3:$A$20,0),MATCH(AA2,Population!$B$3:$EB$3,0)):INDEX(Population!$B$3:$EB$20,MATCH($A16,Population!$A$3:$A$20,0),MATCH(AA2,Population!$B$3:$EB$3,0)))/SUM(INDEX(Population!$B$3:$EB$20,MATCH($A4,Population!$A$3:$A$20,0),MATCH(AA2,Population!$B$3:$EB$3,0)):INDEX(Population!$B$3:$EB$20,MATCH($A16,Population!$A$3:$A$20,0),MATCH(AA2,Population!$B$3:$EB$3,0))))</f>
        <v>0.13469401131358921</v>
      </c>
      <c r="AB17">
        <f>SQRT(SUMPRODUCT(INDEX(AB3:AB16,MATCH($A4,$A3:$A16,0),1):INDEX(AB3:AB16,MATCH($A16,$A3:$A16,0),1)^2,INDEX(Population!$B$3:$EB$20,MATCH($A4,Population!$A$3:$A$20,0),MATCH(AB2,Population!$B$3:$EB$3,0)):INDEX(Population!$B$3:$EB$20,MATCH($A16,Population!$A$3:$A$20,0),MATCH(AB2,Population!$B$3:$EB$3,0)))/SUM(INDEX(Population!$B$3:$EB$20,MATCH($A4,Population!$A$3:$A$20,0),MATCH(AB2,Population!$B$3:$EB$3,0)):INDEX(Population!$B$3:$EB$20,MATCH($A16,Population!$A$3:$A$20,0),MATCH(AB2,Population!$B$3:$EB$3,0))))</f>
        <v>0.13996386696910731</v>
      </c>
      <c r="AC17">
        <f>SQRT(SUMPRODUCT(INDEX(AC3:AC16,MATCH($A4,$A3:$A16,0),1):INDEX(AC3:AC16,MATCH($A16,$A3:$A16,0),1)^2,INDEX(Population!$B$3:$EB$20,MATCH($A4,Population!$A$3:$A$20,0),MATCH(AC2,Population!$B$3:$EB$3,0)):INDEX(Population!$B$3:$EB$20,MATCH($A16,Population!$A$3:$A$20,0),MATCH(AC2,Population!$B$3:$EB$3,0)))/SUM(INDEX(Population!$B$3:$EB$20,MATCH($A4,Population!$A$3:$A$20,0),MATCH(AC2,Population!$B$3:$EB$3,0)):INDEX(Population!$B$3:$EB$20,MATCH($A16,Population!$A$3:$A$20,0),MATCH(AC2,Population!$B$3:$EB$3,0))))</f>
        <v>0.14524469470454182</v>
      </c>
      <c r="AD17">
        <f>SQRT(SUMPRODUCT(INDEX(AD3:AD16,MATCH($A4,$A3:$A16,0),1):INDEX(AD3:AD16,MATCH($A16,$A3:$A16,0),1)^2,INDEX(Population!$B$3:$EB$20,MATCH($A4,Population!$A$3:$A$20,0),MATCH(AD2,Population!$B$3:$EB$3,0)):INDEX(Population!$B$3:$EB$20,MATCH($A16,Population!$A$3:$A$20,0),MATCH(AD2,Population!$B$3:$EB$3,0)))/SUM(INDEX(Population!$B$3:$EB$20,MATCH($A4,Population!$A$3:$A$20,0),MATCH(AD2,Population!$B$3:$EB$3,0)):INDEX(Population!$B$3:$EB$20,MATCH($A16,Population!$A$3:$A$20,0),MATCH(AD2,Population!$B$3:$EB$3,0))))</f>
        <v>0.14951742435481641</v>
      </c>
      <c r="AE17">
        <f>SQRT(SUMPRODUCT(INDEX(AE3:AE16,MATCH($A4,$A3:$A16,0),1):INDEX(AE3:AE16,MATCH($A16,$A3:$A16,0),1)^2,INDEX(Population!$B$3:$EB$20,MATCH($A4,Population!$A$3:$A$20,0),MATCH(AE2,Population!$B$3:$EB$3,0)):INDEX(Population!$B$3:$EB$20,MATCH($A16,Population!$A$3:$A$20,0),MATCH(AE2,Population!$B$3:$EB$3,0)))/SUM(INDEX(Population!$B$3:$EB$20,MATCH($A4,Population!$A$3:$A$20,0),MATCH(AE2,Population!$B$3:$EB$3,0)):INDEX(Population!$B$3:$EB$20,MATCH($A16,Population!$A$3:$A$20,0),MATCH(AE2,Population!$B$3:$EB$3,0))))</f>
        <v>0.15656136848490429</v>
      </c>
      <c r="AF17">
        <f>SQRT(SUMPRODUCT(INDEX(AF3:AF16,MATCH($A4,$A3:$A16,0),1):INDEX(AF3:AF16,MATCH($A16,$A3:$A16,0),1)^2,INDEX(Population!$B$3:$EB$20,MATCH($A4,Population!$A$3:$A$20,0),MATCH(AF2,Population!$B$3:$EB$3,0)):INDEX(Population!$B$3:$EB$20,MATCH($A16,Population!$A$3:$A$20,0),MATCH(AF2,Population!$B$3:$EB$3,0)))/SUM(INDEX(Population!$B$3:$EB$20,MATCH($A4,Population!$A$3:$A$20,0),MATCH(AF2,Population!$B$3:$EB$3,0)):INDEX(Population!$B$3:$EB$20,MATCH($A16,Population!$A$3:$A$20,0),MATCH(AF2,Population!$B$3:$EB$3,0))))</f>
        <v>0.16004132607014865</v>
      </c>
      <c r="AG17">
        <f>SQRT(SUMPRODUCT(INDEX(AG3:AG16,MATCH($A4,$A3:$A16,0),1):INDEX(AG3:AG16,MATCH($A16,$A3:$A16,0),1)^2,INDEX(Population!$B$3:$EB$20,MATCH($A4,Population!$A$3:$A$20,0),MATCH(AG2,Population!$B$3:$EB$3,0)):INDEX(Population!$B$3:$EB$20,MATCH($A16,Population!$A$3:$A$20,0),MATCH(AG2,Population!$B$3:$EB$3,0)))/SUM(INDEX(Population!$B$3:$EB$20,MATCH($A4,Population!$A$3:$A$20,0),MATCH(AG2,Population!$B$3:$EB$3,0)):INDEX(Population!$B$3:$EB$20,MATCH($A16,Population!$A$3:$A$20,0),MATCH(AG2,Population!$B$3:$EB$3,0))))</f>
        <v>0.16258960725448743</v>
      </c>
      <c r="AH17">
        <f>SQRT(SUMPRODUCT(INDEX(AH3:AH16,MATCH($A4,$A3:$A16,0),1):INDEX(AH3:AH16,MATCH($A16,$A3:$A16,0),1)^2,INDEX(Population!$B$3:$EB$20,MATCH($A4,Population!$A$3:$A$20,0),MATCH(AH2,Population!$B$3:$EB$3,0)):INDEX(Population!$B$3:$EB$20,MATCH($A16,Population!$A$3:$A$20,0),MATCH(AH2,Population!$B$3:$EB$3,0)))/SUM(INDEX(Population!$B$3:$EB$20,MATCH($A4,Population!$A$3:$A$20,0),MATCH(AH2,Population!$B$3:$EB$3,0)):INDEX(Population!$B$3:$EB$20,MATCH($A16,Population!$A$3:$A$20,0),MATCH(AH2,Population!$B$3:$EB$3,0))))</f>
        <v>0.17931390797223581</v>
      </c>
      <c r="AI17">
        <f>SQRT(SUMPRODUCT(INDEX(AI3:AI16,MATCH($A4,$A3:$A16,0),1):INDEX(AI3:AI16,MATCH($A16,$A3:$A16,0),1)^2,INDEX(Population!$B$3:$EB$20,MATCH($A4,Population!$A$3:$A$20,0),MATCH(AI2,Population!$B$3:$EB$3,0)):INDEX(Population!$B$3:$EB$20,MATCH($A16,Population!$A$3:$A$20,0),MATCH(AI2,Population!$B$3:$EB$3,0)))/SUM(INDEX(Population!$B$3:$EB$20,MATCH($A4,Population!$A$3:$A$20,0),MATCH(AI2,Population!$B$3:$EB$3,0)):INDEX(Population!$B$3:$EB$20,MATCH($A16,Population!$A$3:$A$20,0),MATCH(AI2,Population!$B$3:$EB$3,0))))</f>
        <v>0.19167823275662879</v>
      </c>
      <c r="AJ17">
        <f>SQRT(SUMPRODUCT(INDEX(AJ3:AJ16,MATCH($A4,$A3:$A16,0),1):INDEX(AJ3:AJ16,MATCH($A16,$A3:$A16,0),1)^2,INDEX(Population!$B$3:$EB$20,MATCH($A4,Population!$A$3:$A$20,0),MATCH(AJ2,Population!$B$3:$EB$3,0)):INDEX(Population!$B$3:$EB$20,MATCH($A16,Population!$A$3:$A$20,0),MATCH(AJ2,Population!$B$3:$EB$3,0)))/SUM(INDEX(Population!$B$3:$EB$20,MATCH($A4,Population!$A$3:$A$20,0),MATCH(AJ2,Population!$B$3:$EB$3,0)):INDEX(Population!$B$3:$EB$20,MATCH($A16,Population!$A$3:$A$20,0),MATCH(AJ2,Population!$B$3:$EB$3,0))))</f>
        <v>0.17080403750854098</v>
      </c>
      <c r="AK17">
        <v>28</v>
      </c>
      <c r="AL17">
        <f t="shared" si="9"/>
        <v>0.76819720577417527</v>
      </c>
      <c r="AM17">
        <f t="shared" si="0"/>
        <v>7.2762907473746252E-2</v>
      </c>
      <c r="AN17">
        <v>28</v>
      </c>
      <c r="AO17">
        <f t="shared" si="1"/>
        <v>0.68175077203464263</v>
      </c>
      <c r="AP17">
        <f t="shared" si="2"/>
        <v>8.0697953360255981E-2</v>
      </c>
      <c r="AQ17">
        <v>28</v>
      </c>
      <c r="AR17">
        <f t="shared" si="10"/>
        <v>0.54623055859956282</v>
      </c>
      <c r="AS17">
        <f t="shared" si="3"/>
        <v>8.3813856484872717E-2</v>
      </c>
      <c r="AT17">
        <v>28</v>
      </c>
      <c r="AU17">
        <f t="shared" si="11"/>
        <v>0.43717733367449951</v>
      </c>
      <c r="AV17">
        <f t="shared" si="4"/>
        <v>7.7806641388890041E-2</v>
      </c>
      <c r="AW17">
        <v>28</v>
      </c>
      <c r="AX17">
        <f t="shared" si="12"/>
        <v>0.36986808071985977</v>
      </c>
      <c r="AY17">
        <f t="shared" si="5"/>
        <v>7.0857975508332893E-2</v>
      </c>
      <c r="BA17">
        <v>28</v>
      </c>
      <c r="BB17">
        <f t="shared" si="13"/>
        <v>0.7788530097998505</v>
      </c>
      <c r="BC17">
        <f t="shared" si="6"/>
        <v>7.0297041062183263E-2</v>
      </c>
      <c r="BD17">
        <v>28</v>
      </c>
      <c r="BE17">
        <f t="shared" si="14"/>
        <v>0.64868402304043093</v>
      </c>
      <c r="BF17">
        <f t="shared" si="7"/>
        <v>8.6103069592103676E-2</v>
      </c>
      <c r="BG17">
        <v>28</v>
      </c>
      <c r="BH17">
        <f t="shared" si="15"/>
        <v>0.54288941067679997</v>
      </c>
      <c r="BI17">
        <f t="shared" si="8"/>
        <v>8.2950975749733313E-2</v>
      </c>
    </row>
    <row r="18" spans="1:61" x14ac:dyDescent="0.3">
      <c r="A18" t="s">
        <v>7</v>
      </c>
      <c r="L18">
        <v>0</v>
      </c>
      <c r="M18" t="s">
        <v>7</v>
      </c>
      <c r="N18">
        <f>SUMPRODUCT(INDEX(N3:N16,MATCH($A5,$A3:$A16,0),1):INDEX(N3:N16,MATCH($A12,$A3:$A16,0),1),INDEX(Population!$B$3:$EB$20,MATCH($A5,Population!$A$3:$A$20,0),MATCH(N2,Population!$B$3:$EB$3,0)):INDEX(Population!$B$3:$EB$20,MATCH($A12,Population!$A$3:$A$20,0),MATCH(N2,Population!$B$3:$EB$3,0)))/SUM(INDEX(Population!$B$3:$EB$20,MATCH($A5,Population!$A$3:$A$20,0),MATCH(N2,Population!$B$3:$EB$3,0)):INDEX(Population!$B$3:$EB$20,MATCH($A12,Population!$A$3:$A$20,0),MATCH(N2,Population!$B$3:$EB$3,0)))</f>
        <v>3.2353295940011768</v>
      </c>
      <c r="O18">
        <f>SUMPRODUCT(INDEX(O3:O16,MATCH($A5,$A3:$A16,0),1):INDEX(O3:O16,MATCH($A12,$A3:$A16,0),1),INDEX(Population!$B$3:$EB$20,MATCH($A5,Population!$A$3:$A$20,0),MATCH(O2,Population!$B$3:$EB$3,0)):INDEX(Population!$B$3:$EB$20,MATCH($A12,Population!$A$3:$A$20,0),MATCH(O2,Population!$B$3:$EB$3,0)))/SUM(INDEX(Population!$B$3:$EB$20,MATCH($A5,Population!$A$3:$A$20,0),MATCH(O2,Population!$B$3:$EB$3,0)):INDEX(Population!$B$3:$EB$20,MATCH($A12,Population!$A$3:$A$20,0),MATCH(O2,Population!$B$3:$EB$3,0)))</f>
        <v>3.2422424678334698</v>
      </c>
      <c r="P18">
        <f>SUMPRODUCT(INDEX(P3:P16,MATCH($A4,$A3:$A16,0),1):INDEX(P3:P16,MATCH($A13,$A3:$A16,0),1),INDEX(Population!$B$3:$EB$20,MATCH($A4,Population!$A$3:$A$20,0),MATCH(P2,Population!$B$3:$EB$3,0)):INDEX(Population!$B$3:$EB$20,MATCH($A13,Population!$A$3:$A$20,0),MATCH(P2,Population!$B$3:$EB$3,0)))/SUM(INDEX(Population!$B$3:$EB$20,MATCH($A4,Population!$A$3:$A$20,0),MATCH(P2,Population!$B$3:$EB$3,0)):INDEX(Population!$B$3:$EB$20,MATCH($A13,Population!$A$3:$A$20,0),MATCH(P2,Population!$B$3:$EB$3,0)))</f>
        <v>3.2466146058343095</v>
      </c>
      <c r="R18">
        <f>SUMPRODUCT(INDEX(R3:R16,MATCH($A5,$A3:$A16,0),1):INDEX(R3:R16,MATCH($A16,$A3:$A16,0),1),INDEX(Population!$B$3:$EB$20,MATCH($A5,Population!$A$3:$A$20,0),MATCH(R2,Population!$B$3:$EB$3,0)):INDEX(Population!$B$3:$EB$20,MATCH($A16,Population!$A$3:$A$20,0),MATCH(R2,Population!$B$3:$EB$3,0)))/SUM(INDEX(Population!$B$3:$EB$20,MATCH($A5,Population!$A$3:$A$20,0),MATCH(R2,Population!$B$3:$EB$3,0)):INDEX(Population!$B$3:$EB$20,MATCH($A16,Population!$A$3:$A$20,0),MATCH(R2,Population!$B$3:$EB$3,0)))</f>
        <v>3.2870133822136038</v>
      </c>
      <c r="Y18" t="s">
        <v>7</v>
      </c>
      <c r="Z18">
        <f>SUMPRODUCT(INDEX(Z3:Z16,MATCH($A5,$A3:$A16,0),1):INDEX(Z3:Z16,MATCH($A12,$A3:$A16,0),1),INDEX(Population!$B$3:$EB$20,MATCH($A5,Population!$A$3:$A$20,0),MATCH(Z2,Population!$B$3:$EB$3,0)):INDEX(Population!$B$3:$EB$20,MATCH($A12,Population!$A$3:$A$20,0),MATCH(Z2,Population!$B$3:$EB$3,0)))/SUM(INDEX(Population!$B$3:$EB$20,MATCH($A5,Population!$A$3:$A$20,0),MATCH(Z2,Population!$B$3:$EB$3,0)):INDEX(Population!$B$3:$EB$20,MATCH($A12,Population!$A$3:$A$20,0),MATCH(Z2,Population!$B$3:$EB$3,0)))</f>
        <v>0.13217617440794768</v>
      </c>
      <c r="AA18">
        <f>SUMPRODUCT(INDEX(AA3:AA16,MATCH($A5,$A3:$A16,0),1):INDEX(AA3:AA16,MATCH($A12,$A3:$A16,0),1),INDEX(Population!$B$3:$EB$20,MATCH($A5,Population!$A$3:$A$20,0),MATCH(AA2,Population!$B$3:$EB$3,0)):INDEX(Population!$B$3:$EB$20,MATCH($A12,Population!$A$3:$A$20,0),MATCH(AA2,Population!$B$3:$EB$3,0)))/SUM(INDEX(Population!$B$3:$EB$20,MATCH($A5,Population!$A$3:$A$20,0),MATCH(AA2,Population!$B$3:$EB$3,0)):INDEX(Population!$B$3:$EB$20,MATCH($A12,Population!$A$3:$A$20,0),MATCH(AA2,Population!$B$3:$EB$3,0)))</f>
        <v>0.13473972915819082</v>
      </c>
      <c r="AB18">
        <f>SUMPRODUCT(INDEX(AB3:AB16,MATCH($A4,$A3:$A16,0),1):INDEX(AB3:AB16,MATCH($A13,$A3:$A16,0),1),INDEX(Population!$B$3:$EB$20,MATCH($A4,Population!$A$3:$A$20,0),MATCH(AB2,Population!$B$3:$EB$3,0)):INDEX(Population!$B$3:$EB$20,MATCH($A13,Population!$A$3:$A$20,0),MATCH(AB2,Population!$B$3:$EB$3,0)))/SUM(INDEX(Population!$B$3:$EB$20,MATCH($A4,Population!$A$3:$A$20,0),MATCH(AB2,Population!$B$3:$EB$3,0)):INDEX(Population!$B$3:$EB$20,MATCH($A13,Population!$A$3:$A$20,0),MATCH(AB2,Population!$B$3:$EB$3,0)))</f>
        <v>0.14046916167255158</v>
      </c>
      <c r="AD18">
        <f>SUMPRODUCT(INDEX(AD3:AD16,MATCH($A5,$A3:$A16,0),1):INDEX(AD3:AD16,MATCH($A16,$A3:$A16,0),1),INDEX(Population!$B$3:$EB$20,MATCH($A5,Population!$A$3:$A$20,0),MATCH(AD2,Population!$B$3:$EB$3,0)):INDEX(Population!$B$3:$EB$20,MATCH($A16,Population!$A$3:$A$20,0),MATCH(AD2,Population!$B$3:$EB$3,0)))/SUM(INDEX(Population!$B$3:$EB$20,MATCH($A5,Population!$A$3:$A$20,0),MATCH(AD2,Population!$B$3:$EB$3,0)):INDEX(Population!$B$3:$EB$20,MATCH($A16,Population!$A$3:$A$20,0),MATCH(AD2,Population!$B$3:$EB$3,0)))</f>
        <v>0.14848267524582043</v>
      </c>
      <c r="AK18">
        <v>29</v>
      </c>
      <c r="AL18">
        <f t="shared" si="9"/>
        <v>0.84096011324792153</v>
      </c>
      <c r="AM18">
        <f t="shared" si="0"/>
        <v>5.4282226192427951E-2</v>
      </c>
      <c r="AN18">
        <v>29</v>
      </c>
      <c r="AO18">
        <f t="shared" si="1"/>
        <v>0.76244872539489861</v>
      </c>
      <c r="AP18">
        <f t="shared" si="2"/>
        <v>6.5887634483954183E-2</v>
      </c>
      <c r="AQ18">
        <v>29</v>
      </c>
      <c r="AR18">
        <f t="shared" si="10"/>
        <v>0.63004441508443554</v>
      </c>
      <c r="AS18">
        <f t="shared" si="3"/>
        <v>7.5522883231653126E-2</v>
      </c>
      <c r="AT18">
        <v>29</v>
      </c>
      <c r="AU18">
        <f t="shared" si="11"/>
        <v>0.51498397506338955</v>
      </c>
      <c r="AV18">
        <f t="shared" si="4"/>
        <v>7.4660557931602201E-2</v>
      </c>
      <c r="AW18">
        <v>29</v>
      </c>
      <c r="AX18">
        <f t="shared" si="12"/>
        <v>0.44072605622819266</v>
      </c>
      <c r="AY18">
        <f t="shared" si="5"/>
        <v>7.0338517234493969E-2</v>
      </c>
      <c r="BA18">
        <v>29</v>
      </c>
      <c r="BB18">
        <f t="shared" si="13"/>
        <v>0.84915005086203377</v>
      </c>
      <c r="BC18">
        <f t="shared" si="6"/>
        <v>5.2028773105508241E-2</v>
      </c>
      <c r="BD18">
        <v>29</v>
      </c>
      <c r="BE18">
        <f t="shared" si="14"/>
        <v>0.73478709263253461</v>
      </c>
      <c r="BF18">
        <f t="shared" si="7"/>
        <v>7.1588022381370187E-2</v>
      </c>
      <c r="BG18">
        <v>29</v>
      </c>
      <c r="BH18">
        <f t="shared" si="15"/>
        <v>0.62584038642653328</v>
      </c>
      <c r="BI18">
        <f t="shared" si="8"/>
        <v>7.4983131507707856E-2</v>
      </c>
    </row>
    <row r="19" spans="1:61" x14ac:dyDescent="0.3">
      <c r="A19" t="s">
        <v>1</v>
      </c>
      <c r="B19">
        <v>1980</v>
      </c>
      <c r="C19">
        <v>1983</v>
      </c>
      <c r="D19">
        <v>1989</v>
      </c>
      <c r="E19">
        <v>1995</v>
      </c>
      <c r="F19">
        <v>2000</v>
      </c>
      <c r="G19">
        <v>2008</v>
      </c>
      <c r="H19">
        <v>2012</v>
      </c>
      <c r="I19">
        <v>2015</v>
      </c>
      <c r="J19">
        <v>2035</v>
      </c>
      <c r="K19">
        <v>2050</v>
      </c>
      <c r="L19">
        <v>2025</v>
      </c>
      <c r="M19" t="s">
        <v>1</v>
      </c>
      <c r="N19">
        <v>1980</v>
      </c>
      <c r="O19">
        <v>1983</v>
      </c>
      <c r="P19">
        <v>1989</v>
      </c>
      <c r="Q19">
        <v>1995</v>
      </c>
      <c r="R19">
        <v>2000</v>
      </c>
      <c r="S19">
        <v>2008</v>
      </c>
      <c r="T19">
        <v>2012</v>
      </c>
      <c r="U19">
        <v>2015</v>
      </c>
      <c r="V19">
        <v>2035</v>
      </c>
      <c r="W19">
        <v>2050</v>
      </c>
      <c r="X19">
        <v>2025</v>
      </c>
      <c r="Y19" t="s">
        <v>77</v>
      </c>
      <c r="Z19">
        <v>1980</v>
      </c>
      <c r="AA19">
        <v>1983</v>
      </c>
      <c r="AB19">
        <v>1989</v>
      </c>
      <c r="AC19">
        <v>1995</v>
      </c>
      <c r="AD19">
        <v>2000</v>
      </c>
      <c r="AE19">
        <v>2008</v>
      </c>
      <c r="AF19">
        <v>2012</v>
      </c>
      <c r="AG19">
        <v>2015</v>
      </c>
      <c r="AH19">
        <v>2035</v>
      </c>
      <c r="AI19">
        <v>2050</v>
      </c>
      <c r="AJ19">
        <v>2025</v>
      </c>
      <c r="AK19">
        <v>30</v>
      </c>
      <c r="AL19">
        <f t="shared" si="9"/>
        <v>0.89524233944034948</v>
      </c>
      <c r="AM19">
        <f t="shared" si="0"/>
        <v>3.8335036814082457E-2</v>
      </c>
      <c r="AN19">
        <v>30</v>
      </c>
      <c r="AO19">
        <f t="shared" si="1"/>
        <v>0.82833635987885279</v>
      </c>
      <c r="AP19">
        <f t="shared" si="2"/>
        <v>5.1339350638474945E-2</v>
      </c>
      <c r="AQ19">
        <v>30</v>
      </c>
      <c r="AR19">
        <f t="shared" si="10"/>
        <v>0.70556729831608866</v>
      </c>
      <c r="AS19">
        <f t="shared" si="3"/>
        <v>6.5435458323261919E-2</v>
      </c>
      <c r="AT19">
        <v>30</v>
      </c>
      <c r="AU19">
        <f t="shared" si="11"/>
        <v>0.58964453299499175</v>
      </c>
      <c r="AV19">
        <f t="shared" si="4"/>
        <v>6.9266649702412697E-2</v>
      </c>
      <c r="AW19">
        <v>30</v>
      </c>
      <c r="AX19">
        <f t="shared" si="12"/>
        <v>0.51106457346268663</v>
      </c>
      <c r="AY19">
        <f t="shared" si="5"/>
        <v>6.7727918297663114E-2</v>
      </c>
      <c r="BA19">
        <v>30</v>
      </c>
      <c r="BB19">
        <f t="shared" si="13"/>
        <v>0.90117882396754201</v>
      </c>
      <c r="BC19">
        <f t="shared" si="6"/>
        <v>3.648105670886137E-2</v>
      </c>
      <c r="BD19">
        <v>30</v>
      </c>
      <c r="BE19">
        <f t="shared" si="14"/>
        <v>0.8063751150139048</v>
      </c>
      <c r="BF19">
        <f t="shared" si="7"/>
        <v>5.6668179789736706E-2</v>
      </c>
      <c r="BG19">
        <v>30</v>
      </c>
      <c r="BH19">
        <f t="shared" si="15"/>
        <v>0.70082351793424114</v>
      </c>
      <c r="BI19">
        <f t="shared" si="8"/>
        <v>6.5236290231733718E-2</v>
      </c>
    </row>
    <row r="20" spans="1:61" x14ac:dyDescent="0.3">
      <c r="A20">
        <v>17</v>
      </c>
      <c r="M20">
        <v>17</v>
      </c>
      <c r="Y20">
        <v>17</v>
      </c>
      <c r="AK20">
        <v>31</v>
      </c>
      <c r="AL20">
        <f t="shared" si="9"/>
        <v>0.93357737625443193</v>
      </c>
      <c r="AM20">
        <f t="shared" si="0"/>
        <v>2.5771168260463218E-2</v>
      </c>
      <c r="AN20">
        <v>31</v>
      </c>
      <c r="AO20">
        <f t="shared" si="1"/>
        <v>0.87967571051732774</v>
      </c>
      <c r="AP20">
        <f t="shared" si="2"/>
        <v>3.8356258208046778E-2</v>
      </c>
      <c r="AQ20">
        <v>31</v>
      </c>
      <c r="AR20">
        <f t="shared" si="10"/>
        <v>0.77100275663935058</v>
      </c>
      <c r="AS20">
        <f t="shared" si="3"/>
        <v>5.4726526038890611E-2</v>
      </c>
      <c r="AT20">
        <v>31</v>
      </c>
      <c r="AU20">
        <f t="shared" si="11"/>
        <v>0.65891118269740445</v>
      </c>
      <c r="AV20">
        <f t="shared" si="4"/>
        <v>6.2335796379905939E-2</v>
      </c>
      <c r="AW20">
        <v>31</v>
      </c>
      <c r="AX20">
        <f t="shared" si="12"/>
        <v>0.57879249176034975</v>
      </c>
      <c r="AY20">
        <f t="shared" si="5"/>
        <v>6.3443045539818277E-2</v>
      </c>
      <c r="BA20">
        <v>31</v>
      </c>
      <c r="BB20">
        <f t="shared" si="13"/>
        <v>0.93765988067640338</v>
      </c>
      <c r="BC20">
        <f t="shared" si="6"/>
        <v>2.4366356717201998E-2</v>
      </c>
      <c r="BD20">
        <v>31</v>
      </c>
      <c r="BE20">
        <f t="shared" si="14"/>
        <v>0.8630432948036415</v>
      </c>
      <c r="BF20">
        <f t="shared" si="7"/>
        <v>4.2917939972334951E-2</v>
      </c>
      <c r="BG20">
        <v>31</v>
      </c>
      <c r="BH20">
        <f t="shared" si="15"/>
        <v>0.76605980816597485</v>
      </c>
      <c r="BI20">
        <f t="shared" si="8"/>
        <v>5.4832264567327926E-2</v>
      </c>
    </row>
    <row r="21" spans="1:61" x14ac:dyDescent="0.3">
      <c r="A21">
        <v>22</v>
      </c>
      <c r="B21">
        <f>EXP('Updated BMI model'!$E$5+(B$2-$A4-1904.5)/10*'Updated BMI model'!$E$6+'Updated BMI model'!$E9)*1.019107</f>
        <v>22.560448429686609</v>
      </c>
      <c r="C21">
        <f>EXP('Updated BMI model'!$E$5+(C$2-$A4-1904.5)/10*'Updated BMI model'!$E$6+'Updated BMI model'!$E9)*1.019107</f>
        <v>22.765781646233133</v>
      </c>
      <c r="D21">
        <f>EXP('Updated BMI model'!$E$5+(D$2-$A4-1904.5)/10*'Updated BMI model'!$E$6+'Updated BMI model'!$E9)*1.019107</f>
        <v>23.182071590025203</v>
      </c>
      <c r="E21">
        <f>EXP('Updated BMI model'!$E$5+(E$2-$A4-1904.5)/10*'Updated BMI model'!$E$6+'Updated BMI model'!$E9)*1.019107</f>
        <v>23.605973717751713</v>
      </c>
      <c r="F21">
        <f>EXP('Updated BMI model'!$E$5+(F$2-$A4-1904.5)/10*'Updated BMI model'!$E$6+'Updated BMI model'!$E9)*1.019107</f>
        <v>23.965140699482451</v>
      </c>
      <c r="G21">
        <f>EXP('Updated BMI model'!$E$5+(G$2-$A4-1904.5)/10*'Updated BMI model'!$E$6+'Updated BMI model'!$E9)*1.019107</f>
        <v>24.551209102401149</v>
      </c>
      <c r="H21">
        <f>EXP('Updated BMI model'!$E$5+(H$2-$A4-1904.5)/10*'Updated BMI model'!$E$6+'Updated BMI model'!$E9)*1.019107</f>
        <v>24.849596217919</v>
      </c>
      <c r="I21">
        <f>EXP('Updated BMI model'!$E$5+(I$2-$A4-1904.5)/10*'Updated BMI model'!$E$6+'Updated BMI model'!$E9)*1.019107</f>
        <v>25.075764041542289</v>
      </c>
      <c r="J21">
        <f>EXP('Updated BMI model'!$E$5+(J$2-$A4-1904.5)/10*'Updated BMI model'!$E$6+'Updated BMI model'!$E9)*1.019107</f>
        <v>26.637068641411393</v>
      </c>
      <c r="K21">
        <f>EXP('Updated BMI model'!$E$5+(K$2-$A4-1904.5)/10*'Updated BMI model'!$E$6+'Updated BMI model'!$E9)*1.019107</f>
        <v>27.87151790119982</v>
      </c>
      <c r="L21">
        <f>EXP('Updated BMI model'!$E$5+(L$2-$A4-1904.5)/10*'Updated BMI model'!$E$6+'Updated BMI model'!$E9)*1.019107</f>
        <v>25.844628997344831</v>
      </c>
      <c r="M21">
        <v>22</v>
      </c>
      <c r="N21">
        <f t="array" ref="N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Model'!$B$1:$B$29&gt;=$M21),0),5)^2)/2-LN(B21))))/(2*(INDEX('Variance Model'!$A$1:$G$29,MATCH(1,('Variance Model'!$H$1:$H$29=$L$18)*('Variance Model'!$A$1:$A$29&lt;=$M21)*('Variance Model'!$B$1:$B$29&gt;=$M21),0),4)^2)/2)</f>
        <v>3.1048128472586813</v>
      </c>
      <c r="O21">
        <f t="array" ref="O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Model'!$B$1:$B$29&gt;=$M21),0),5)^2)/2-LN(C21))))/(2*(INDEX('Variance Model'!$A$1:$G$29,MATCH(1,('Variance Model'!$H$1:$H$29=$L$18)*('Variance Model'!$A$1:$A$29&lt;=$M21)*('Variance Model'!$B$1:$B$29&gt;=$M21),0),4)^2)/2)</f>
        <v>3.1130114260824158</v>
      </c>
      <c r="P21">
        <f t="array" ref="P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Model'!$B$1:$B$29&gt;=$M21),0),5)^2)/2-LN(D21))))/(2*(INDEX('Variance Model'!$A$1:$G$29,MATCH(1,('Variance Model'!$H$1:$H$29=$L$18)*('Variance Model'!$A$1:$A$29&lt;=$M21)*('Variance Model'!$B$1:$B$29&gt;=$M21),0),4)^2)/2)</f>
        <v>3.1293239895573457</v>
      </c>
      <c r="Q21">
        <f t="array" ref="Q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Model'!$B$1:$B$29&gt;=$M21),0),5)^2)/2-LN(E21))))/(2*(INDEX('Variance Model'!$A$1:$G$29,MATCH(1,('Variance Model'!$H$1:$H$29=$L$18)*('Variance Model'!$A$1:$A$29&lt;=$M21)*('Variance Model'!$B$1:$B$29&gt;=$M21),0),4)^2)/2)</f>
        <v>3.1455256758249681</v>
      </c>
      <c r="R21">
        <f t="array" ref="R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Model'!$B$1:$B$29&gt;=$M21),0),5)^2)/2-LN(F21))))/(2*(INDEX('Variance Model'!$A$1:$G$29,MATCH(1,('Variance Model'!$H$1:$H$29=$L$18)*('Variance Model'!$A$1:$A$29&lt;=$M21)*('Variance Model'!$B$1:$B$29&gt;=$M21),0),4)^2)/2)</f>
        <v>3.158943994719992</v>
      </c>
      <c r="S21">
        <f t="array" ref="S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Model'!$B$1:$B$29&gt;=$M21),0),5)^2)/2-LN(G21))))/(2*(INDEX('Variance Model'!$A$1:$G$29,MATCH(1,('Variance Model'!$H$1:$H$29=$L$18)*('Variance Model'!$A$1:$A$29&lt;=$M21)*('Variance Model'!$B$1:$B$29&gt;=$M21),0),4)^2)/2)</f>
        <v>3.1802594848135777</v>
      </c>
      <c r="T21">
        <f t="array" ref="T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Model'!$B$1:$B$29&gt;=$M21),0),5)^2)/2-LN(H21))))/(2*(INDEX('Variance Model'!$A$1:$G$29,MATCH(1,('Variance Model'!$H$1:$H$29=$L$18)*('Variance Model'!$A$1:$A$29&lt;=$M21)*('Variance Model'!$B$1:$B$29&gt;=$M21),0),4)^2)/2)</f>
        <v>3.190847551413591</v>
      </c>
      <c r="U21">
        <f t="array" ref="U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Model'!$B$1:$B$29&gt;=$M21),0),5)^2)/2-LN(I21))))/(2*(INDEX('Variance Model'!$A$1:$G$29,MATCH(1,('Variance Model'!$H$1:$H$29=$L$18)*('Variance Model'!$A$1:$A$29&lt;=$M21)*('Variance Model'!$B$1:$B$29&gt;=$M21),0),4)^2)/2)</f>
        <v>3.1987586111255881</v>
      </c>
      <c r="V21">
        <f t="array" ref="V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Model'!$B$1:$B$29&gt;=$M21),0),5)^2)/2-LN(J21))))/(2*(INDEX('Variance Model'!$A$1:$G$29,MATCH(1,('Variance Model'!$H$1:$H$29=$L$18)*('Variance Model'!$A$1:$A$29&lt;=$M21)*('Variance Model'!$B$1:$B$29&gt;=$M21),0),4)^2)/2)</f>
        <v>3.2508606695273219</v>
      </c>
      <c r="W21">
        <f t="array" ref="W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Model'!$B$1:$B$29&gt;=$M21),0),5)^2)/2-LN(K21))))/(2*(INDEX('Variance Model'!$A$1:$G$29,MATCH(1,('Variance Model'!$H$1:$H$29=$L$18)*('Variance Model'!$A$1:$A$29&lt;=$M21)*('Variance Model'!$B$1:$B$29&gt;=$M21),0),4)^2)/2)</f>
        <v>3.2892369368629066</v>
      </c>
      <c r="X21">
        <f t="array" ref="X21">(-(1+INDEX('Variance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Model'!$B$1:$B$29&gt;=$M21),0),4))+SQRT((1+INDEX('Variance Model'!$A$1:$G$29,MATCH(1,('Variance Model'!$H$1:$H$29=$L$18)*('Variance Model'!$A$1:$A$29&lt;=$M21)*('Variance Model'!$B$1:$B$29&gt;=$M21),0),5)*INDEX('Variance Model'!$A$1:$G$29,MATCH(1,('Variance Model'!$H$1:$H$29=$L$18)*('Variance Model'!$A$1:$A$29&lt;=$M21)*('Variance Model'!$B$1:$B$29&gt;=$M21),0),4))^2-4*((INDEX('Variance Model'!$A$1:$G$29,MATCH(1,('Variance Model'!$H$1:$H$29=$L$18)*('Variance Model'!$A$1:$A$29&lt;=$M21)*('Variance Model'!$B$1:$B$29&gt;=$M21),0),4)^2)/2)*((INDEX('Variance Model'!$A$1:$G$29,MATCH(1,('Variance Model'!$H$1:$H$29=$L$18)*('Variance Model'!$A$1:$A$29&lt;=$M21)*('Variance Model'!$B$1:$B$29&gt;=$M21),0),5)^2)/2-LN(L21))))/(2*(INDEX('Variance Model'!$A$1:$G$29,MATCH(1,('Variance Model'!$H$1:$H$29=$L$18)*('Variance Model'!$A$1:$A$29&lt;=$M21)*('Variance Model'!$B$1:$B$29&gt;=$M21),0),4)^2)/2)</f>
        <v>3.2249465077299528</v>
      </c>
      <c r="Y21">
        <v>22</v>
      </c>
      <c r="Z21">
        <f t="array" ref="Z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Model'!$B$1:$B$29&gt;=$Y21),0),4)*N21</f>
        <v>0.15090034046382028</v>
      </c>
      <c r="AA21">
        <f t="array" ref="AA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Model'!$B$1:$B$29&gt;=$Y21),0),4)*O21</f>
        <v>0.15650672542938171</v>
      </c>
      <c r="AB21">
        <f t="array" ref="AB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Model'!$B$1:$B$29&gt;=$Y21),0),4)*P21</f>
        <v>0.16766164783506232</v>
      </c>
      <c r="AC21">
        <f t="array" ref="AC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Model'!$B$1:$B$29&gt;=$Y21),0),4)*Q21</f>
        <v>0.17874074974533283</v>
      </c>
      <c r="AD21">
        <f t="array" ref="AD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Model'!$B$1:$B$29&gt;=$Y21),0),4)*R21</f>
        <v>0.18791651824540345</v>
      </c>
      <c r="AE21">
        <f t="array" ref="AE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Model'!$B$1:$B$29&gt;=$Y21),0),4)*S21</f>
        <v>0.2024925619431599</v>
      </c>
      <c r="AF21">
        <f t="array" ref="AF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Model'!$B$1:$B$29&gt;=$Y21),0),4)*T21</f>
        <v>0.20973293599784748</v>
      </c>
      <c r="AG21">
        <f t="array" ref="AG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Model'!$B$1:$B$29&gt;=$Y21),0),4)*U21</f>
        <v>0.2151427084943438</v>
      </c>
      <c r="AH21">
        <f t="array" ref="AH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Model'!$B$1:$B$29&gt;=$Y21),0),4)*V21</f>
        <v>0.25077134647885124</v>
      </c>
      <c r="AI21">
        <f t="array" ref="AI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Model'!$B$1:$B$29&gt;=$Y21),0),4)*W21</f>
        <v>0.27701395911334004</v>
      </c>
      <c r="AJ21">
        <f t="array" ref="AJ21">INDEX('Variance Model'!$A$1:$G$29,MATCH(1,('Variance Model'!$H$1:$H$29=$L$18)*('Variance Model'!$A$1:$A$29&lt;=$Y21)*('Variance Model'!$B$1:$B$29&gt;=$Y21),0),5)+INDEX('Variance Model'!$A$1:$G$29,MATCH(1,('Variance Model'!$H$1:$H$29=$L$18)*('Variance Model'!$A$1:$A$29&lt;=$Y21)*('Variance Model'!$B$1:$B$29&gt;=$Y21),0),4)*X21</f>
        <v>0.23305062070192717</v>
      </c>
      <c r="AK21">
        <v>32</v>
      </c>
      <c r="AL21">
        <f t="shared" si="9"/>
        <v>0.95934854451489515</v>
      </c>
      <c r="AM21">
        <f t="shared" si="0"/>
        <v>1.657314436917523E-2</v>
      </c>
      <c r="AN21">
        <v>32</v>
      </c>
      <c r="AO21">
        <f t="shared" si="1"/>
        <v>0.91803196872537451</v>
      </c>
      <c r="AP21">
        <f t="shared" si="2"/>
        <v>2.7590688365403571E-2</v>
      </c>
      <c r="AQ21">
        <v>32</v>
      </c>
      <c r="AR21">
        <f t="shared" si="10"/>
        <v>0.82572928267824119</v>
      </c>
      <c r="AS21">
        <f t="shared" si="3"/>
        <v>4.4332212721653774E-2</v>
      </c>
      <c r="AT21">
        <v>32</v>
      </c>
      <c r="AU21">
        <f t="shared" si="11"/>
        <v>0.72124697907731039</v>
      </c>
      <c r="AV21">
        <f t="shared" si="4"/>
        <v>5.4574718154602131E-2</v>
      </c>
      <c r="AW21">
        <v>32</v>
      </c>
      <c r="AX21">
        <f t="shared" si="12"/>
        <v>0.64223553730016802</v>
      </c>
      <c r="AY21">
        <f t="shared" si="5"/>
        <v>5.7965507728159449E-2</v>
      </c>
      <c r="BA21">
        <v>32</v>
      </c>
      <c r="BB21">
        <f t="shared" si="13"/>
        <v>0.96202623739360538</v>
      </c>
      <c r="BC21">
        <f t="shared" si="6"/>
        <v>1.5578345620863243E-2</v>
      </c>
      <c r="BD21">
        <v>32</v>
      </c>
      <c r="BE21">
        <f t="shared" si="14"/>
        <v>0.90596123477597645</v>
      </c>
      <c r="BF21">
        <f t="shared" si="7"/>
        <v>3.1233441070565804E-2</v>
      </c>
      <c r="BG21">
        <v>32</v>
      </c>
      <c r="BH21">
        <f t="shared" si="15"/>
        <v>0.82089207273330278</v>
      </c>
      <c r="BI21">
        <f t="shared" si="8"/>
        <v>4.4674011919169754E-2</v>
      </c>
    </row>
    <row r="22" spans="1:61" x14ac:dyDescent="0.3">
      <c r="A22">
        <v>27</v>
      </c>
      <c r="B22">
        <f>EXP('Updated BMI model'!$E$5+(B$2-$A5-1904.5)/10*'Updated BMI model'!$E$6+'Updated BMI model'!$E10)*1.019107</f>
        <v>23.036455978873441</v>
      </c>
      <c r="C22">
        <f>EXP('Updated BMI model'!$E$5+(C$2-$A5-1904.5)/10*'Updated BMI model'!$E$6+'Updated BMI model'!$E10)*1.019107</f>
        <v>23.246121563257407</v>
      </c>
      <c r="D22">
        <f>EXP('Updated BMI model'!$E$5+(D$2-$A5-1904.5)/10*'Updated BMI model'!$E$6+'Updated BMI model'!$E10)*1.019107</f>
        <v>23.671194894335116</v>
      </c>
      <c r="E22">
        <f>EXP('Updated BMI model'!$E$5+(E$2-$A5-1904.5)/10*'Updated BMI model'!$E$6+'Updated BMI model'!$E10)*1.019107</f>
        <v>24.104041020384312</v>
      </c>
      <c r="F22">
        <f>EXP('Updated BMI model'!$E$5+(F$2-$A5-1904.5)/10*'Updated BMI model'!$E$6+'Updated BMI model'!$E10)*1.019107</f>
        <v>24.470786140256028</v>
      </c>
      <c r="G22">
        <f>EXP('Updated BMI model'!$E$5+(G$2-$A5-1904.5)/10*'Updated BMI model'!$E$6+'Updated BMI model'!$E10)*1.019107</f>
        <v>25.069220121146216</v>
      </c>
      <c r="H22">
        <f>EXP('Updated BMI model'!$E$5+(H$2-$A5-1904.5)/10*'Updated BMI model'!$E$6+'Updated BMI model'!$E10)*1.019107</f>
        <v>25.373902967886313</v>
      </c>
      <c r="I22">
        <f>EXP('Updated BMI model'!$E$5+(I$2-$A5-1904.5)/10*'Updated BMI model'!$E$6+'Updated BMI model'!$E10)*1.019107</f>
        <v>25.604842753013976</v>
      </c>
      <c r="J22">
        <f>EXP('Updated BMI model'!$E$5+(J$2-$A5-1904.5)/10*'Updated BMI model'!$E$6+'Updated BMI model'!$E10)*1.019107</f>
        <v>27.199089640286356</v>
      </c>
      <c r="K22">
        <f>EXP('Updated BMI model'!$E$5+(K$2-$A5-1904.5)/10*'Updated BMI model'!$E$6+'Updated BMI model'!$E10)*1.019107</f>
        <v>28.459584799320936</v>
      </c>
      <c r="L22">
        <f>EXP('Updated BMI model'!$E$5+(L$2-$A5-1904.5)/10*'Updated BMI model'!$E$6+'Updated BMI model'!$E10)*1.019107</f>
        <v>26.389930148915958</v>
      </c>
      <c r="M22">
        <v>27</v>
      </c>
      <c r="N22">
        <f t="array" ref="N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Model'!$B$1:$B$29&gt;=$M22),0),5)^2)/2-LN(B22))))/(2*(INDEX('Variance Model'!$A$1:$G$29,MATCH(1,('Variance Model'!$H$1:$H$29=$L$18)*('Variance Model'!$A$1:$A$29&lt;=$M22)*('Variance Model'!$B$1:$B$29&gt;=$M22),0),4)^2)/2)</f>
        <v>3.1249805586696615</v>
      </c>
      <c r="O22">
        <f t="array" ref="O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Model'!$B$1:$B$29&gt;=$M22),0),5)^2)/2-LN(C22))))/(2*(INDEX('Variance Model'!$A$1:$G$29,MATCH(1,('Variance Model'!$H$1:$H$29=$L$18)*('Variance Model'!$A$1:$A$29&lt;=$M22)*('Variance Model'!$B$1:$B$29&gt;=$M22),0),4)^2)/2)</f>
        <v>3.1332659393822468</v>
      </c>
      <c r="P22">
        <f t="array" ref="P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Model'!$B$1:$B$29&gt;=$M22),0),5)^2)/2-LN(D22))))/(2*(INDEX('Variance Model'!$A$1:$G$29,MATCH(1,('Variance Model'!$H$1:$H$29=$L$18)*('Variance Model'!$A$1:$A$29&lt;=$M22)*('Variance Model'!$B$1:$B$29&gt;=$M22),0),4)^2)/2)</f>
        <v>3.1497711429232975</v>
      </c>
      <c r="Q22">
        <f t="array" ref="Q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Model'!$B$1:$B$29&gt;=$M22),0),5)^2)/2-LN(E22))))/(2*(INDEX('Variance Model'!$A$1:$G$29,MATCH(1,('Variance Model'!$H$1:$H$29=$L$18)*('Variance Model'!$A$1:$A$29&lt;=$M22)*('Variance Model'!$B$1:$B$29&gt;=$M22),0),4)^2)/2)</f>
        <v>3.1661900774006058</v>
      </c>
      <c r="R22">
        <f t="array" ref="R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Model'!$B$1:$B$29&gt;=$M22),0),5)^2)/2-LN(F22))))/(2*(INDEX('Variance Model'!$A$1:$G$29,MATCH(1,('Variance Model'!$H$1:$H$29=$L$18)*('Variance Model'!$A$1:$A$29&lt;=$M22)*('Variance Model'!$B$1:$B$29&gt;=$M22),0),4)^2)/2)</f>
        <v>3.1798075897011366</v>
      </c>
      <c r="S22">
        <f t="array" ref="S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Model'!$B$1:$B$29&gt;=$M22),0),5)^2)/2-LN(G22))))/(2*(INDEX('Variance Model'!$A$1:$G$29,MATCH(1,('Variance Model'!$H$1:$H$29=$L$18)*('Variance Model'!$A$1:$A$29&lt;=$M22)*('Variance Model'!$B$1:$B$29&gt;=$M22),0),4)^2)/2)</f>
        <v>3.2014748157458102</v>
      </c>
      <c r="T22">
        <f t="array" ref="T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Model'!$B$1:$B$29&gt;=$M22),0),5)^2)/2-LN(H22))))/(2*(INDEX('Variance Model'!$A$1:$G$29,MATCH(1,('Variance Model'!$H$1:$H$29=$L$18)*('Variance Model'!$A$1:$A$29&lt;=$M22)*('Variance Model'!$B$1:$B$29&gt;=$M22),0),4)^2)/2)</f>
        <v>3.2122534792367259</v>
      </c>
      <c r="U22">
        <f t="array" ref="U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Model'!$B$1:$B$29&gt;=$M22),0),5)^2)/2-LN(I22))))/(2*(INDEX('Variance Model'!$A$1:$G$29,MATCH(1,('Variance Model'!$H$1:$H$29=$L$18)*('Variance Model'!$A$1:$A$29&lt;=$M22)*('Variance Model'!$B$1:$B$29&gt;=$M22),0),4)^2)/2)</f>
        <v>3.2203137392920795</v>
      </c>
      <c r="V22">
        <f t="array" ref="V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Model'!$B$1:$B$29&gt;=$M22),0),5)^2)/2-LN(J22))))/(2*(INDEX('Variance Model'!$A$1:$G$29,MATCH(1,('Variance Model'!$H$1:$H$29=$L$18)*('Variance Model'!$A$1:$A$29&lt;=$M22)*('Variance Model'!$B$1:$B$29&gt;=$M22),0),4)^2)/2)</f>
        <v>3.2735403540600356</v>
      </c>
      <c r="W22">
        <f t="array" ref="W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Model'!$B$1:$B$29&gt;=$M22),0),5)^2)/2-LN(K22))))/(2*(INDEX('Variance Model'!$A$1:$G$29,MATCH(1,('Variance Model'!$H$1:$H$29=$L$18)*('Variance Model'!$A$1:$A$29&lt;=$M22)*('Variance Model'!$B$1:$B$29&gt;=$M22),0),4)^2)/2)</f>
        <v>3.3128977316558568</v>
      </c>
      <c r="X22">
        <f t="array" ref="X22">(-(1+INDEX('Variance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Model'!$B$1:$B$29&gt;=$M22),0),4))+SQRT((1+INDEX('Variance Model'!$A$1:$G$29,MATCH(1,('Variance Model'!$H$1:$H$29=$L$18)*('Variance Model'!$A$1:$A$29&lt;=$M22)*('Variance Model'!$B$1:$B$29&gt;=$M22),0),5)*INDEX('Variance Model'!$A$1:$G$29,MATCH(1,('Variance Model'!$H$1:$H$29=$L$18)*('Variance Model'!$A$1:$A$29&lt;=$M22)*('Variance Model'!$B$1:$B$29&gt;=$M22),0),4))^2-4*((INDEX('Variance Model'!$A$1:$G$29,MATCH(1,('Variance Model'!$H$1:$H$29=$L$18)*('Variance Model'!$A$1:$A$29&lt;=$M22)*('Variance Model'!$B$1:$B$29&gt;=$M22),0),4)^2)/2)*((INDEX('Variance Model'!$A$1:$G$29,MATCH(1,('Variance Model'!$H$1:$H$29=$L$18)*('Variance Model'!$A$1:$A$29&lt;=$M22)*('Variance Model'!$B$1:$B$29&gt;=$M22),0),5)^2)/2-LN(L22))))/(2*(INDEX('Variance Model'!$A$1:$G$29,MATCH(1,('Variance Model'!$H$1:$H$29=$L$18)*('Variance Model'!$A$1:$A$29&lt;=$M22)*('Variance Model'!$B$1:$B$29&gt;=$M22),0),4)^2)/2)</f>
        <v>3.2470363957944004</v>
      </c>
      <c r="Y22">
        <v>27</v>
      </c>
      <c r="Z22">
        <f t="array" ref="Z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Model'!$B$1:$B$29&gt;=$Y22),0),4)*N22</f>
        <v>0.15554706660729933</v>
      </c>
      <c r="AA22">
        <f t="array" ref="AA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Model'!$B$1:$B$29&gt;=$Y22),0),4)*O22</f>
        <v>0.16045163914701788</v>
      </c>
      <c r="AB22">
        <f t="array" ref="AB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Model'!$B$1:$B$29&gt;=$Y22),0),4)*P22</f>
        <v>0.17022197690916041</v>
      </c>
      <c r="AC22">
        <f t="array" ref="AC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Model'!$B$1:$B$29&gt;=$Y22),0),4)*Q22</f>
        <v>0.17994124726767535</v>
      </c>
      <c r="AD22">
        <f t="array" ref="AD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Model'!$B$1:$B$29&gt;=$Y22),0),4)*R22</f>
        <v>0.18800220176153615</v>
      </c>
      <c r="AE22">
        <f t="array" ref="AE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Model'!$B$1:$B$29&gt;=$Y22),0),4)*S22</f>
        <v>0.20082822455481097</v>
      </c>
      <c r="AF22">
        <f t="array" ref="AF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Model'!$B$1:$B$29&gt;=$Y22),0),4)*T22</f>
        <v>0.20720870830157589</v>
      </c>
      <c r="AG22">
        <f t="array" ref="AG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Model'!$B$1:$B$29&gt;=$Y22),0),4)*U22</f>
        <v>0.21198001954264289</v>
      </c>
      <c r="AH22">
        <f t="array" ref="AH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Model'!$B$1:$B$29&gt;=$Y22),0),4)*V22</f>
        <v>0.24348778028760831</v>
      </c>
      <c r="AI22">
        <f t="array" ref="AI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Model'!$B$1:$B$29&gt;=$Y22),0),4)*W22</f>
        <v>0.2667855767423426</v>
      </c>
      <c r="AJ22">
        <f t="array" ref="AJ22">INDEX('Variance Model'!$A$1:$G$29,MATCH(1,('Variance Model'!$H$1:$H$29=$L$18)*('Variance Model'!$A$1:$A$29&lt;=$Y22)*('Variance Model'!$B$1:$B$29&gt;=$Y22),0),5)+INDEX('Variance Model'!$A$1:$G$29,MATCH(1,('Variance Model'!$H$1:$H$29=$L$18)*('Variance Model'!$A$1:$A$29&lt;=$Y22)*('Variance Model'!$B$1:$B$29&gt;=$Y22),0),4)*X22</f>
        <v>0.22779862967247411</v>
      </c>
      <c r="AK22">
        <v>33</v>
      </c>
      <c r="AL22">
        <f t="shared" si="9"/>
        <v>0.97592168888407038</v>
      </c>
      <c r="AM22">
        <f>AL23-AL22</f>
        <v>1.0240043040936953E-2</v>
      </c>
      <c r="AN22">
        <v>33</v>
      </c>
      <c r="AO22">
        <f t="shared" si="1"/>
        <v>0.94562265709077808</v>
      </c>
      <c r="AP22">
        <f>AO23-AO22</f>
        <v>1.9179124022599359E-2</v>
      </c>
      <c r="AQ22">
        <v>33</v>
      </c>
      <c r="AR22">
        <f t="shared" si="10"/>
        <v>0.87006149539989497</v>
      </c>
      <c r="AS22">
        <f>AR23-AR22</f>
        <v>3.4889827529871131E-2</v>
      </c>
      <c r="AT22">
        <v>33</v>
      </c>
      <c r="AU22">
        <f t="shared" si="11"/>
        <v>0.77582169723191252</v>
      </c>
      <c r="AV22">
        <f>AU23-AU22</f>
        <v>4.6602231278221051E-2</v>
      </c>
      <c r="AW22">
        <v>33</v>
      </c>
      <c r="AX22">
        <f t="shared" si="12"/>
        <v>0.70020104502832747</v>
      </c>
      <c r="AY22">
        <f>AX23-AX22</f>
        <v>5.1775887265561038E-2</v>
      </c>
      <c r="BA22">
        <v>33</v>
      </c>
      <c r="BB22">
        <f t="shared" si="13"/>
        <v>0.97760458301446862</v>
      </c>
      <c r="BC22">
        <f>BB23-BB22</f>
        <v>9.574832541870304E-3</v>
      </c>
      <c r="BD22">
        <v>33</v>
      </c>
      <c r="BE22">
        <f t="shared" si="14"/>
        <v>0.93719467584654226</v>
      </c>
      <c r="BF22">
        <f>BE23-BE22</f>
        <v>2.1925673341623764E-2</v>
      </c>
      <c r="BG22">
        <v>33</v>
      </c>
      <c r="BH22">
        <f t="shared" si="15"/>
        <v>0.86556608465247253</v>
      </c>
      <c r="BI22">
        <f>BH23-BH22</f>
        <v>3.5386255529934019E-2</v>
      </c>
    </row>
    <row r="23" spans="1:61" x14ac:dyDescent="0.3">
      <c r="A23">
        <v>32</v>
      </c>
      <c r="B23">
        <f>EXP('Updated BMI model'!$E$5+(B$2-$A6-1904.5)/10*'Updated BMI model'!$E$6+'Updated BMI model'!$E11)*1.019107</f>
        <v>23.514251958308279</v>
      </c>
      <c r="C23">
        <f>EXP('Updated BMI model'!$E$5+(C$2-$A6-1904.5)/10*'Updated BMI model'!$E$6+'Updated BMI model'!$E11)*1.019107</f>
        <v>23.728266187871711</v>
      </c>
      <c r="D23">
        <f>EXP('Updated BMI model'!$E$5+(D$2-$A6-1904.5)/10*'Updated BMI model'!$E$6+'Updated BMI model'!$E11)*1.019107</f>
        <v>24.162155906710623</v>
      </c>
      <c r="E23">
        <f>EXP('Updated BMI model'!$E$5+(E$2-$A6-1904.5)/10*'Updated BMI model'!$E$6+'Updated BMI model'!$E11)*1.019107</f>
        <v>24.603979634997341</v>
      </c>
      <c r="F23">
        <f>EXP('Updated BMI model'!$E$5+(F$2-$A6-1904.5)/10*'Updated BMI model'!$E$6+'Updated BMI model'!$E11)*1.019107</f>
        <v>24.978331365187618</v>
      </c>
      <c r="G23">
        <f>EXP('Updated BMI model'!$E$5+(G$2-$A6-1904.5)/10*'Updated BMI model'!$E$6+'Updated BMI model'!$E11)*1.019107</f>
        <v>25.589177383341202</v>
      </c>
      <c r="H23">
        <f>EXP('Updated BMI model'!$E$5+(H$2-$A6-1904.5)/10*'Updated BMI model'!$E$6+'Updated BMI model'!$E11)*1.019107</f>
        <v>25.900179615290067</v>
      </c>
      <c r="I23">
        <f>EXP('Updated BMI model'!$E$5+(I$2-$A6-1904.5)/10*'Updated BMI model'!$E$6+'Updated BMI model'!$E11)*1.019107</f>
        <v>26.135909290882079</v>
      </c>
      <c r="J23">
        <f>EXP('Updated BMI model'!$E$5+(J$2-$A6-1904.5)/10*'Updated BMI model'!$E$6+'Updated BMI model'!$E11)*1.019107</f>
        <v>27.763222234567991</v>
      </c>
      <c r="K23">
        <f>EXP('Updated BMI model'!$E$5+(K$2-$A6-1904.5)/10*'Updated BMI model'!$E$6+'Updated BMI model'!$E11)*1.019107</f>
        <v>29.049861151116133</v>
      </c>
      <c r="L23">
        <f>EXP('Updated BMI model'!$E$5+(L$2-$A6-1904.5)/10*'Updated BMI model'!$E$6+'Updated BMI model'!$E11)*1.019107</f>
        <v>26.937280076972684</v>
      </c>
      <c r="M23">
        <v>32</v>
      </c>
      <c r="N23">
        <f t="array" ref="N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Model'!$B$1:$B$29&gt;=$M23),0),5)^2)/2-LN(B23))))/(2*(INDEX('Variance Model'!$A$1:$G$29,MATCH(1,('Variance Model'!$H$1:$H$29=$L$18)*('Variance Model'!$A$1:$A$29&lt;=$M23)*('Variance Model'!$B$1:$B$29&gt;=$M23),0),4)^2)/2)</f>
        <v>3.1441786055220997</v>
      </c>
      <c r="O23">
        <f t="array" ref="O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Model'!$B$1:$B$29&gt;=$M23),0),5)^2)/2-LN(C23))))/(2*(INDEX('Variance Model'!$A$1:$G$29,MATCH(1,('Variance Model'!$H$1:$H$29=$L$18)*('Variance Model'!$A$1:$A$29&lt;=$M23)*('Variance Model'!$B$1:$B$29&gt;=$M23),0),4)^2)/2)</f>
        <v>3.1525251150663167</v>
      </c>
      <c r="P23">
        <f t="array" ref="P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Model'!$B$1:$B$29&gt;=$M23),0),5)^2)/2-LN(D23))))/(2*(INDEX('Variance Model'!$A$1:$G$29,MATCH(1,('Variance Model'!$H$1:$H$29=$L$18)*('Variance Model'!$A$1:$A$29&lt;=$M23)*('Variance Model'!$B$1:$B$29&gt;=$M23),0),4)^2)/2)</f>
        <v>3.1691673118134358</v>
      </c>
      <c r="Q23">
        <f t="array" ref="Q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Model'!$B$1:$B$29&gt;=$M23),0),5)^2)/2-LN(E23))))/(2*(INDEX('Variance Model'!$A$1:$G$29,MATCH(1,('Variance Model'!$H$1:$H$29=$L$18)*('Variance Model'!$A$1:$A$29&lt;=$M23)*('Variance Model'!$B$1:$B$29&gt;=$M23),0),4)^2)/2)</f>
        <v>3.1857424279382589</v>
      </c>
      <c r="R23">
        <f t="array" ref="R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Model'!$B$1:$B$29&gt;=$M23),0),5)^2)/2-LN(F23))))/(2*(INDEX('Variance Model'!$A$1:$G$29,MATCH(1,('Variance Model'!$H$1:$H$29=$L$18)*('Variance Model'!$A$1:$A$29&lt;=$M23)*('Variance Model'!$B$1:$B$29&gt;=$M23),0),4)^2)/2)</f>
        <v>3.1995043635840155</v>
      </c>
      <c r="S23">
        <f t="array" ref="S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Model'!$B$1:$B$29&gt;=$M23),0),5)^2)/2-LN(G23))))/(2*(INDEX('Variance Model'!$A$1:$G$29,MATCH(1,('Variance Model'!$H$1:$H$29=$L$18)*('Variance Model'!$A$1:$A$29&lt;=$M23)*('Variance Model'!$B$1:$B$29&gt;=$M23),0),4)^2)/2)</f>
        <v>3.2214288675906024</v>
      </c>
      <c r="T23">
        <f t="array" ref="T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Model'!$B$1:$B$29&gt;=$M23),0),5)^2)/2-LN(H23))))/(2*(INDEX('Variance Model'!$A$1:$G$29,MATCH(1,('Variance Model'!$H$1:$H$29=$L$18)*('Variance Model'!$A$1:$A$29&lt;=$M23)*('Variance Model'!$B$1:$B$29&gt;=$M23),0),4)^2)/2)</f>
        <v>3.2323479485019568</v>
      </c>
      <c r="U23">
        <f t="array" ref="U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Model'!$B$1:$B$29&gt;=$M23),0),5)^2)/2-LN(I23))))/(2*(INDEX('Variance Model'!$A$1:$G$29,MATCH(1,('Variance Model'!$H$1:$H$29=$L$18)*('Variance Model'!$A$1:$A$29&lt;=$M23)*('Variance Model'!$B$1:$B$29&gt;=$M23),0),4)^2)/2)</f>
        <v>3.2405185568454162</v>
      </c>
      <c r="V23">
        <f t="array" ref="V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Model'!$B$1:$B$29&gt;=$M23),0),5)^2)/2-LN(J23))))/(2*(INDEX('Variance Model'!$A$1:$G$29,MATCH(1,('Variance Model'!$H$1:$H$29=$L$18)*('Variance Model'!$A$1:$A$29&lt;=$M23)*('Variance Model'!$B$1:$B$29&gt;=$M23),0),4)^2)/2)</f>
        <v>3.294586699261802</v>
      </c>
      <c r="W23">
        <f t="array" ref="W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Model'!$B$1:$B$29&gt;=$M23),0),5)^2)/2-LN(K23))))/(2*(INDEX('Variance Model'!$A$1:$G$29,MATCH(1,('Variance Model'!$H$1:$H$29=$L$18)*('Variance Model'!$A$1:$A$29&lt;=$M23)*('Variance Model'!$B$1:$B$29&gt;=$M23),0),4)^2)/2)</f>
        <v>3.3346893525864378</v>
      </c>
      <c r="X23">
        <f t="array" ref="X23">(-(1+INDEX('Variance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Model'!$B$1:$B$29&gt;=$M23),0),4))+SQRT((1+INDEX('Variance Model'!$A$1:$G$29,MATCH(1,('Variance Model'!$H$1:$H$29=$L$18)*('Variance Model'!$A$1:$A$29&lt;=$M23)*('Variance Model'!$B$1:$B$29&gt;=$M23),0),5)*INDEX('Variance Model'!$A$1:$G$29,MATCH(1,('Variance Model'!$H$1:$H$29=$L$18)*('Variance Model'!$A$1:$A$29&lt;=$M23)*('Variance Model'!$B$1:$B$29&gt;=$M23),0),4))^2-4*((INDEX('Variance Model'!$A$1:$G$29,MATCH(1,('Variance Model'!$H$1:$H$29=$L$18)*('Variance Model'!$A$1:$A$29&lt;=$M23)*('Variance Model'!$B$1:$B$29&gt;=$M23),0),4)^2)/2)*((INDEX('Variance Model'!$A$1:$G$29,MATCH(1,('Variance Model'!$H$1:$H$29=$L$18)*('Variance Model'!$A$1:$A$29&lt;=$M23)*('Variance Model'!$B$1:$B$29&gt;=$M23),0),5)^2)/2-LN(L23))))/(2*(INDEX('Variance Model'!$A$1:$G$29,MATCH(1,('Variance Model'!$H$1:$H$29=$L$18)*('Variance Model'!$A$1:$A$29&lt;=$M23)*('Variance Model'!$B$1:$B$29&gt;=$M23),0),4)^2)/2)</f>
        <v>3.2676394134175188</v>
      </c>
      <c r="Y23">
        <v>32</v>
      </c>
      <c r="Z23">
        <f t="array" ref="Z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Model'!$B$1:$B$29&gt;=$Y23),0),4)*N23</f>
        <v>0.16387860209698335</v>
      </c>
      <c r="AA23">
        <f t="array" ref="AA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Model'!$B$1:$B$29&gt;=$Y23),0),4)*O23</f>
        <v>0.16817781404462373</v>
      </c>
      <c r="AB23">
        <f t="array" ref="AB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Model'!$B$1:$B$29&gt;=$Y23),0),4)*P23</f>
        <v>0.17675005980929392</v>
      </c>
      <c r="AC23">
        <f t="array" ref="AC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Model'!$B$1:$B$29&gt;=$Y23),0),4)*Q23</f>
        <v>0.18528775294914523</v>
      </c>
      <c r="AD23">
        <f t="array" ref="AD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Model'!$B$1:$B$29&gt;=$Y23),0),4)*R23</f>
        <v>0.19237640214285356</v>
      </c>
      <c r="AE23">
        <f t="array" ref="AE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Model'!$B$1:$B$29&gt;=$Y23),0),4)*S23</f>
        <v>0.20366951683611045</v>
      </c>
      <c r="AF23">
        <f t="array" ref="AF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Model'!$B$1:$B$29&gt;=$Y23),0),4)*T23</f>
        <v>0.20929383714182093</v>
      </c>
      <c r="AG23">
        <f t="array" ref="AG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Model'!$B$1:$B$29&gt;=$Y23),0),4)*U23</f>
        <v>0.21350244396406182</v>
      </c>
      <c r="AH23">
        <f t="array" ref="AH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Model'!$B$1:$B$29&gt;=$Y23),0),4)*V23</f>
        <v>0.24135245750946033</v>
      </c>
      <c r="AI23">
        <f t="array" ref="AI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Model'!$B$1:$B$29&gt;=$Y23),0),4)*W23</f>
        <v>0.26200897331310036</v>
      </c>
      <c r="AJ23">
        <f t="array" ref="AJ23">INDEX('Variance Model'!$A$1:$G$29,MATCH(1,('Variance Model'!$H$1:$H$29=$L$18)*('Variance Model'!$A$1:$A$29&lt;=$Y23)*('Variance Model'!$B$1:$B$29&gt;=$Y23),0),5)+INDEX('Variance Model'!$A$1:$G$29,MATCH(1,('Variance Model'!$H$1:$H$29=$L$18)*('Variance Model'!$A$1:$A$29&lt;=$Y23)*('Variance Model'!$B$1:$B$29&gt;=$Y23),0),4)*X23</f>
        <v>0.22747215309664282</v>
      </c>
      <c r="AK23">
        <v>34</v>
      </c>
      <c r="AL23">
        <f t="shared" si="9"/>
        <v>0.98616173192500733</v>
      </c>
      <c r="AM23">
        <f t="shared" ref="AM23:AM43" si="16">AL24-AL23</f>
        <v>6.1025419979110485E-3</v>
      </c>
      <c r="AN23">
        <v>34</v>
      </c>
      <c r="AO23">
        <f t="shared" si="1"/>
        <v>0.96480178111337744</v>
      </c>
      <c r="AP23">
        <f t="shared" ref="AP23:AP43" si="17">AO24-AO23</f>
        <v>1.2925865202703779E-2</v>
      </c>
      <c r="AQ23">
        <v>34</v>
      </c>
      <c r="AR23">
        <f t="shared" si="10"/>
        <v>0.9049513229297661</v>
      </c>
      <c r="AS23">
        <f t="shared" ref="AS23:AS43" si="18">AR24-AR23</f>
        <v>2.6749373060700909E-2</v>
      </c>
      <c r="AT23">
        <v>34</v>
      </c>
      <c r="AU23">
        <f t="shared" si="11"/>
        <v>0.82242392851013357</v>
      </c>
      <c r="AV23">
        <f t="shared" ref="AV23:AV43" si="19">AU24-AU23</f>
        <v>3.890294577347575E-2</v>
      </c>
      <c r="AW23">
        <v>34</v>
      </c>
      <c r="AX23">
        <f t="shared" si="12"/>
        <v>0.75197693229388851</v>
      </c>
      <c r="AY23">
        <f t="shared" ref="AY23:AY43" si="20">AX24-AX23</f>
        <v>4.5305673689642223E-2</v>
      </c>
      <c r="BA23">
        <v>34</v>
      </c>
      <c r="BB23">
        <f t="shared" si="13"/>
        <v>0.98717941555633892</v>
      </c>
      <c r="BC23">
        <f t="shared" ref="BC23:BC43" si="21">BB24-BB23</f>
        <v>5.6791913535839678E-3</v>
      </c>
      <c r="BD23">
        <v>34</v>
      </c>
      <c r="BE23">
        <f t="shared" si="14"/>
        <v>0.95912034918816602</v>
      </c>
      <c r="BF23">
        <f t="shared" ref="BF23:BF43" si="22">BE24-BE23</f>
        <v>1.4897962827287059E-2</v>
      </c>
      <c r="BG23">
        <v>34</v>
      </c>
      <c r="BH23">
        <f t="shared" si="15"/>
        <v>0.90095234018240655</v>
      </c>
      <c r="BI23">
        <f t="shared" ref="BI23:BI43" si="23">BH24-BH23</f>
        <v>2.7322726749796522E-2</v>
      </c>
    </row>
    <row r="24" spans="1:61" x14ac:dyDescent="0.3">
      <c r="A24">
        <v>37</v>
      </c>
      <c r="B24">
        <f>EXP('Updated BMI model'!$E$5+(B$2-$A7-1904.5)/10*'Updated BMI model'!$E$6+'Updated BMI model'!$E12)*1.019107</f>
        <v>24.111232328350948</v>
      </c>
      <c r="C24">
        <f>EXP('Updated BMI model'!$E$5+(C$2-$A7-1904.5)/10*'Updated BMI model'!$E$6+'Updated BMI model'!$E12)*1.019107</f>
        <v>24.330679956101399</v>
      </c>
      <c r="D24">
        <f>EXP('Updated BMI model'!$E$5+(D$2-$A7-1904.5)/10*'Updated BMI model'!$E$6+'Updated BMI model'!$E12)*1.019107</f>
        <v>24.775585277110842</v>
      </c>
      <c r="E24">
        <f>EXP('Updated BMI model'!$E$5+(E$2-$A7-1904.5)/10*'Updated BMI model'!$E$6+'Updated BMI model'!$E12)*1.019107</f>
        <v>25.228626036382582</v>
      </c>
      <c r="F24">
        <f>EXP('Updated BMI model'!$E$5+(F$2-$A7-1904.5)/10*'Updated BMI model'!$E$6+'Updated BMI model'!$E12)*1.019107</f>
        <v>25.61248181691694</v>
      </c>
      <c r="G24">
        <f>EXP('Updated BMI model'!$E$5+(G$2-$A7-1904.5)/10*'Updated BMI model'!$E$6+'Updated BMI model'!$E12)*1.019107</f>
        <v>26.238836007841787</v>
      </c>
      <c r="H24">
        <f>EXP('Updated BMI model'!$E$5+(H$2-$A7-1904.5)/10*'Updated BMI model'!$E$6+'Updated BMI model'!$E12)*1.019107</f>
        <v>26.557733971615004</v>
      </c>
      <c r="I24">
        <f>EXP('Updated BMI model'!$E$5+(I$2-$A7-1904.5)/10*'Updated BMI model'!$E$6+'Updated BMI model'!$E12)*1.019107</f>
        <v>26.799448357637708</v>
      </c>
      <c r="J24">
        <f>EXP('Updated BMI model'!$E$5+(J$2-$A7-1904.5)/10*'Updated BMI model'!$E$6+'Updated BMI model'!$E12)*1.019107</f>
        <v>28.468075559800536</v>
      </c>
      <c r="K24">
        <f>EXP('Updated BMI model'!$E$5+(K$2-$A7-1904.5)/10*'Updated BMI model'!$E$6+'Updated BMI model'!$E12)*1.019107</f>
        <v>29.787379694781926</v>
      </c>
      <c r="L24">
        <f>EXP('Updated BMI model'!$E$5+(L$2-$A7-1904.5)/10*'Updated BMI model'!$E$6+'Updated BMI model'!$E12)*1.019107</f>
        <v>27.62116436369406</v>
      </c>
      <c r="M24">
        <v>37</v>
      </c>
      <c r="N24">
        <f t="array" ref="N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Model'!$B$1:$B$29&gt;=$M24),0),5)^2)/2-LN(B24))))/(2*(INDEX('Variance Model'!$A$1:$G$29,MATCH(1,('Variance Model'!$H$1:$H$29=$L$18)*('Variance Model'!$A$1:$A$29&lt;=$M24)*('Variance Model'!$B$1:$B$29&gt;=$M24),0),4)^2)/2)</f>
        <v>3.1680490584181</v>
      </c>
      <c r="O24">
        <f t="array" ref="O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Model'!$B$1:$B$29&gt;=$M24),0),5)^2)/2-LN(C24))))/(2*(INDEX('Variance Model'!$A$1:$G$29,MATCH(1,('Variance Model'!$H$1:$H$29=$L$18)*('Variance Model'!$A$1:$A$29&lt;=$M24)*('Variance Model'!$B$1:$B$29&gt;=$M24),0),4)^2)/2)</f>
        <v>3.1764507696230759</v>
      </c>
      <c r="P24">
        <f t="array" ref="P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Model'!$B$1:$B$29&gt;=$M24),0),5)^2)/2-LN(D24))))/(2*(INDEX('Variance Model'!$A$1:$G$29,MATCH(1,('Variance Model'!$H$1:$H$29=$L$18)*('Variance Model'!$A$1:$A$29&lt;=$M24)*('Variance Model'!$B$1:$B$29&gt;=$M24),0),4)^2)/2)</f>
        <v>3.1932140138268585</v>
      </c>
      <c r="Q24">
        <f t="array" ref="Q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Model'!$B$1:$B$29&gt;=$M24),0),5)^2)/2-LN(E24))))/(2*(INDEX('Variance Model'!$A$1:$G$29,MATCH(1,('Variance Model'!$H$1:$H$29=$L$18)*('Variance Model'!$A$1:$A$29&lt;=$M24)*('Variance Model'!$B$1:$B$29&gt;=$M24),0),4)^2)/2)</f>
        <v>3.2099241115274042</v>
      </c>
      <c r="R24">
        <f t="array" ref="R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Model'!$B$1:$B$29&gt;=$M24),0),5)^2)/2-LN(F24))))/(2*(INDEX('Variance Model'!$A$1:$G$29,MATCH(1,('Variance Model'!$H$1:$H$29=$L$18)*('Variance Model'!$A$1:$A$29&lt;=$M24)*('Variance Model'!$B$1:$B$29&gt;=$M24),0),4)^2)/2)</f>
        <v>3.2238089575488309</v>
      </c>
      <c r="S24">
        <f t="array" ref="S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Model'!$B$1:$B$29&gt;=$M24),0),5)^2)/2-LN(G24))))/(2*(INDEX('Variance Model'!$A$1:$G$29,MATCH(1,('Variance Model'!$H$1:$H$29=$L$18)*('Variance Model'!$A$1:$A$29&lt;=$M24)*('Variance Model'!$B$1:$B$29&gt;=$M24),0),4)^2)/2)</f>
        <v>3.2459493835853506</v>
      </c>
      <c r="T24">
        <f t="array" ref="T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Model'!$B$1:$B$29&gt;=$M24),0),5)^2)/2-LN(H24))))/(2*(INDEX('Variance Model'!$A$1:$G$29,MATCH(1,('Variance Model'!$H$1:$H$29=$L$18)*('Variance Model'!$A$1:$A$29&lt;=$M24)*('Variance Model'!$B$1:$B$29&gt;=$M24),0),4)^2)/2)</f>
        <v>3.2569851366934168</v>
      </c>
      <c r="U24">
        <f t="array" ref="U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Model'!$B$1:$B$29&gt;=$M24),0),5)^2)/2-LN(I24))))/(2*(INDEX('Variance Model'!$A$1:$G$29,MATCH(1,('Variance Model'!$H$1:$H$29=$L$18)*('Variance Model'!$A$1:$A$29&lt;=$M24)*('Variance Model'!$B$1:$B$29&gt;=$M24),0),4)^2)/2)</f>
        <v>3.2652469921689726</v>
      </c>
      <c r="V24">
        <f t="array" ref="V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Model'!$B$1:$B$29&gt;=$M24),0),5)^2)/2-LN(J24))))/(2*(INDEX('Variance Model'!$A$1:$G$29,MATCH(1,('Variance Model'!$H$1:$H$29=$L$18)*('Variance Model'!$A$1:$A$29&lt;=$M24)*('Variance Model'!$B$1:$B$29&gt;=$M24),0),4)^2)/2)</f>
        <v>3.3200028524401599</v>
      </c>
      <c r="W24">
        <f t="array" ref="W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Model'!$B$1:$B$29&gt;=$M24),0),5)^2)/2-LN(K24))))/(2*(INDEX('Variance Model'!$A$1:$G$29,MATCH(1,('Variance Model'!$H$1:$H$29=$L$18)*('Variance Model'!$A$1:$A$29&lt;=$M24)*('Variance Model'!$B$1:$B$29&gt;=$M24),0),4)^2)/2)</f>
        <v>3.3607079505955486</v>
      </c>
      <c r="X24">
        <f t="array" ref="X24">(-(1+INDEX('Variance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Model'!$B$1:$B$29&gt;=$M24),0),4))+SQRT((1+INDEX('Variance Model'!$A$1:$G$29,MATCH(1,('Variance Model'!$H$1:$H$29=$L$18)*('Variance Model'!$A$1:$A$29&lt;=$M24)*('Variance Model'!$B$1:$B$29&gt;=$M24),0),5)*INDEX('Variance Model'!$A$1:$G$29,MATCH(1,('Variance Model'!$H$1:$H$29=$L$18)*('Variance Model'!$A$1:$A$29&lt;=$M24)*('Variance Model'!$B$1:$B$29&gt;=$M24),0),4))^2-4*((INDEX('Variance Model'!$A$1:$G$29,MATCH(1,('Variance Model'!$H$1:$H$29=$L$18)*('Variance Model'!$A$1:$A$29&lt;=$M24)*('Variance Model'!$B$1:$B$29&gt;=$M24),0),4)^2)/2)*((INDEX('Variance Model'!$A$1:$G$29,MATCH(1,('Variance Model'!$H$1:$H$29=$L$18)*('Variance Model'!$A$1:$A$29&lt;=$M24)*('Variance Model'!$B$1:$B$29&gt;=$M24),0),5)^2)/2-LN(L24))))/(2*(INDEX('Variance Model'!$A$1:$G$29,MATCH(1,('Variance Model'!$H$1:$H$29=$L$18)*('Variance Model'!$A$1:$A$29&lt;=$M24)*('Variance Model'!$B$1:$B$29&gt;=$M24),0),4)^2)/2)</f>
        <v>3.2926947116013219</v>
      </c>
      <c r="Y24">
        <v>37</v>
      </c>
      <c r="Z24">
        <f t="array" ref="Z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Model'!$B$1:$B$29&gt;=$Y24),0),4)*N24</f>
        <v>0.17104821084495203</v>
      </c>
      <c r="AA24">
        <f t="array" ref="AA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Model'!$B$1:$B$29&gt;=$Y24),0),4)*O24</f>
        <v>0.17485613521780574</v>
      </c>
      <c r="AB24">
        <f t="array" ref="AB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Model'!$B$1:$B$29&gt;=$Y24),0),4)*P24</f>
        <v>0.18245377391477446</v>
      </c>
      <c r="AC24">
        <f t="array" ref="AC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Model'!$B$1:$B$29&gt;=$Y24),0),4)*Q24</f>
        <v>0.19002732491578822</v>
      </c>
      <c r="AD24">
        <f t="array" ref="AD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Model'!$B$1:$B$29&gt;=$Y24),0),4)*R24</f>
        <v>0.19632038144777142</v>
      </c>
      <c r="AE24">
        <f t="array" ref="AE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Model'!$B$1:$B$29&gt;=$Y24),0),4)*S24</f>
        <v>0.20635513102115532</v>
      </c>
      <c r="AF24">
        <f t="array" ref="AF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Model'!$B$1:$B$29&gt;=$Y24),0),4)*T24</f>
        <v>0.2113568874738303</v>
      </c>
      <c r="AG24">
        <f t="array" ref="AG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Model'!$B$1:$B$29&gt;=$Y24),0),4)*U24</f>
        <v>0.2151014247547276</v>
      </c>
      <c r="AH24">
        <f t="array" ref="AH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Model'!$B$1:$B$29&gt;=$Y24),0),4)*V24</f>
        <v>0.23991853281715825</v>
      </c>
      <c r="AI24">
        <f t="array" ref="AI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Model'!$B$1:$B$29&gt;=$Y24),0),4)*W24</f>
        <v>0.2583673858643214</v>
      </c>
      <c r="AJ24">
        <f t="array" ref="AJ24">INDEX('Variance Model'!$A$1:$G$29,MATCH(1,('Variance Model'!$H$1:$H$29=$L$18)*('Variance Model'!$A$1:$A$29&lt;=$Y24)*('Variance Model'!$B$1:$B$29&gt;=$Y24),0),5)+INDEX('Variance Model'!$A$1:$G$29,MATCH(1,('Variance Model'!$H$1:$H$29=$L$18)*('Variance Model'!$A$1:$A$29&lt;=$Y24)*('Variance Model'!$B$1:$B$29&gt;=$Y24),0),4)*X24</f>
        <v>0.22754160952849012</v>
      </c>
      <c r="AK24">
        <v>35</v>
      </c>
      <c r="AL24">
        <f t="shared" si="9"/>
        <v>0.99226427392291838</v>
      </c>
      <c r="AM24">
        <f t="shared" si="16"/>
        <v>3.5199572507141896E-3</v>
      </c>
      <c r="AN24">
        <v>35</v>
      </c>
      <c r="AO24">
        <f t="shared" si="1"/>
        <v>0.97772764631608122</v>
      </c>
      <c r="AP24">
        <f t="shared" si="17"/>
        <v>8.470862409799218E-3</v>
      </c>
      <c r="AQ24">
        <v>35</v>
      </c>
      <c r="AR24">
        <f t="shared" si="10"/>
        <v>0.93170069599046701</v>
      </c>
      <c r="AS24">
        <f t="shared" si="18"/>
        <v>2.0027014386643671E-2</v>
      </c>
      <c r="AT24">
        <v>35</v>
      </c>
      <c r="AU24">
        <f t="shared" si="11"/>
        <v>0.86132687428360932</v>
      </c>
      <c r="AV24">
        <f t="shared" si="19"/>
        <v>3.1813585299181324E-2</v>
      </c>
      <c r="AW24">
        <v>35</v>
      </c>
      <c r="AX24">
        <f t="shared" si="12"/>
        <v>0.79728260598353073</v>
      </c>
      <c r="AY24">
        <f t="shared" si="20"/>
        <v>3.8908586949686352E-2</v>
      </c>
      <c r="BA24">
        <v>35</v>
      </c>
      <c r="BB24">
        <f t="shared" si="13"/>
        <v>0.99285860690992289</v>
      </c>
      <c r="BC24">
        <f t="shared" si="21"/>
        <v>3.2619325662056609E-3</v>
      </c>
      <c r="BD24">
        <v>35</v>
      </c>
      <c r="BE24">
        <f t="shared" si="14"/>
        <v>0.97401831201545308</v>
      </c>
      <c r="BF24">
        <f t="shared" si="22"/>
        <v>9.8281511580445846E-3</v>
      </c>
      <c r="BG24">
        <v>35</v>
      </c>
      <c r="BH24">
        <f t="shared" si="15"/>
        <v>0.92827506693220307</v>
      </c>
      <c r="BI24">
        <f t="shared" si="23"/>
        <v>2.0613423477905957E-2</v>
      </c>
    </row>
    <row r="25" spans="1:61" x14ac:dyDescent="0.3">
      <c r="A25">
        <v>42</v>
      </c>
      <c r="B25">
        <f>EXP('Updated BMI model'!$E$5+(B$2-$A8-1904.5)/10*'Updated BMI model'!$E$6+'Updated BMI model'!$E13)*1.019107</f>
        <v>24.604533230767046</v>
      </c>
      <c r="C25">
        <f>EXP('Updated BMI model'!$E$5+(C$2-$A8-1904.5)/10*'Updated BMI model'!$E$6+'Updated BMI model'!$E13)*1.019107</f>
        <v>24.828470621269073</v>
      </c>
      <c r="D25">
        <f>EXP('Updated BMI model'!$E$5+(D$2-$A8-1904.5)/10*'Updated BMI model'!$E$6+'Updated BMI model'!$E13)*1.019107</f>
        <v>25.282478430005185</v>
      </c>
      <c r="E25">
        <f>EXP('Updated BMI model'!$E$5+(E$2-$A8-1904.5)/10*'Updated BMI model'!$E$6+'Updated BMI model'!$E13)*1.019107</f>
        <v>25.744788123039275</v>
      </c>
      <c r="F25">
        <f>EXP('Updated BMI model'!$E$5+(F$2-$A8-1904.5)/10*'Updated BMI model'!$E$6+'Updated BMI model'!$E13)*1.019107</f>
        <v>26.136497355456825</v>
      </c>
      <c r="G25">
        <f>EXP('Updated BMI model'!$E$5+(G$2-$A8-1904.5)/10*'Updated BMI model'!$E$6+'Updated BMI model'!$E13)*1.019107</f>
        <v>26.77566636577404</v>
      </c>
      <c r="H25">
        <f>EXP('Updated BMI model'!$E$5+(H$2-$A8-1904.5)/10*'Updated BMI model'!$E$6+'Updated BMI model'!$E13)*1.019107</f>
        <v>27.101088784671145</v>
      </c>
      <c r="I25">
        <f>EXP('Updated BMI model'!$E$5+(I$2-$A8-1904.5)/10*'Updated BMI model'!$E$6+'Updated BMI model'!$E13)*1.019107</f>
        <v>27.347748497549329</v>
      </c>
      <c r="J25">
        <f>EXP('Updated BMI model'!$E$5+(J$2-$A8-1904.5)/10*'Updated BMI model'!$E$6+'Updated BMI model'!$E13)*1.019107</f>
        <v>29.050514780345335</v>
      </c>
      <c r="K25">
        <f>EXP('Updated BMI model'!$E$5+(K$2-$A8-1904.5)/10*'Updated BMI model'!$E$6+'Updated BMI model'!$E13)*1.019107</f>
        <v>30.396811062035962</v>
      </c>
      <c r="L25">
        <f>EXP('Updated BMI model'!$E$5+(L$2-$A8-1904.5)/10*'Updated BMI model'!$E$6+'Updated BMI model'!$E13)*1.019107</f>
        <v>28.186276304918742</v>
      </c>
      <c r="M25">
        <v>42</v>
      </c>
      <c r="N25">
        <f t="array" ref="N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Model'!$B$1:$B$29&gt;=$M25),0),5)^2)/2-LN(B25))))/(2*(INDEX('Variance Model'!$A$1:$G$29,MATCH(1,('Variance Model'!$H$1:$H$29=$L$18)*('Variance Model'!$A$1:$A$29&lt;=$M25)*('Variance Model'!$B$1:$B$29&gt;=$M25),0),4)^2)/2)</f>
        <v>3.1883045871930729</v>
      </c>
      <c r="O25">
        <f t="array" ref="O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Model'!$B$1:$B$29&gt;=$M25),0),5)^2)/2-LN(C25))))/(2*(INDEX('Variance Model'!$A$1:$G$29,MATCH(1,('Variance Model'!$H$1:$H$29=$L$18)*('Variance Model'!$A$1:$A$29&lt;=$M25)*('Variance Model'!$B$1:$B$29&gt;=$M25),0),4)^2)/2)</f>
        <v>3.1967705508760056</v>
      </c>
      <c r="P25">
        <f t="array" ref="P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Model'!$B$1:$B$29&gt;=$M25),0),5)^2)/2-LN(D25))))/(2*(INDEX('Variance Model'!$A$1:$G$29,MATCH(1,('Variance Model'!$H$1:$H$29=$L$18)*('Variance Model'!$A$1:$A$29&lt;=$M25)*('Variance Model'!$B$1:$B$29&gt;=$M25),0),4)^2)/2)</f>
        <v>3.213669406788167</v>
      </c>
      <c r="Q25">
        <f t="array" ref="Q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Model'!$B$1:$B$29&gt;=$M25),0),5)^2)/2-LN(E25))))/(2*(INDEX('Variance Model'!$A$1:$G$29,MATCH(1,('Variance Model'!$H$1:$H$29=$L$18)*('Variance Model'!$A$1:$A$29&lt;=$M25)*('Variance Model'!$B$1:$B$29&gt;=$M25),0),4)^2)/2)</f>
        <v>3.2305244531243367</v>
      </c>
      <c r="R25">
        <f t="array" ref="R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Model'!$B$1:$B$29&gt;=$M25),0),5)^2)/2-LN(F25))))/(2*(INDEX('Variance Model'!$A$1:$G$29,MATCH(1,('Variance Model'!$H$1:$H$29=$L$18)*('Variance Model'!$A$1:$A$29&lt;=$M25)*('Variance Model'!$B$1:$B$29&gt;=$M25),0),4)^2)/2)</f>
        <v>3.2445371041021067</v>
      </c>
      <c r="S25">
        <f t="array" ref="S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Model'!$B$1:$B$29&gt;=$M25),0),5)^2)/2-LN(G25))))/(2*(INDEX('Variance Model'!$A$1:$G$29,MATCH(1,('Variance Model'!$H$1:$H$29=$L$18)*('Variance Model'!$A$1:$A$29&lt;=$M25)*('Variance Model'!$B$1:$B$29&gt;=$M25),0),4)^2)/2)</f>
        <v>3.2668950380250497</v>
      </c>
      <c r="T25">
        <f t="array" ref="T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Model'!$B$1:$B$29&gt;=$M25),0),5)^2)/2-LN(H25))))/(2*(INDEX('Variance Model'!$A$1:$G$29,MATCH(1,('Variance Model'!$H$1:$H$29=$L$18)*('Variance Model'!$A$1:$A$29&lt;=$M25)*('Variance Model'!$B$1:$B$29&gt;=$M25),0),4)^2)/2)</f>
        <v>3.278045455720985</v>
      </c>
      <c r="U25">
        <f t="array" ref="U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Model'!$B$1:$B$29&gt;=$M25),0),5)^2)/2-LN(I25))))/(2*(INDEX('Variance Model'!$A$1:$G$29,MATCH(1,('Variance Model'!$H$1:$H$29=$L$18)*('Variance Model'!$A$1:$A$29&lt;=$M25)*('Variance Model'!$B$1:$B$29&gt;=$M25),0),4)^2)/2)</f>
        <v>3.2863958581726411</v>
      </c>
      <c r="V25">
        <f t="array" ref="V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Model'!$B$1:$B$29&gt;=$M25),0),5)^2)/2-LN(J25))))/(2*(INDEX('Variance Model'!$A$1:$G$29,MATCH(1,('Variance Model'!$H$1:$H$29=$L$18)*('Variance Model'!$A$1:$A$29&lt;=$M25)*('Variance Model'!$B$1:$B$29&gt;=$M25),0),4)^2)/2)</f>
        <v>3.3417964282777701</v>
      </c>
      <c r="W25">
        <f t="array" ref="W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Model'!$B$1:$B$29&gt;=$M25),0),5)^2)/2-LN(K25))))/(2*(INDEX('Variance Model'!$A$1:$G$29,MATCH(1,('Variance Model'!$H$1:$H$29=$L$18)*('Variance Model'!$A$1:$A$29&lt;=$M25)*('Variance Model'!$B$1:$B$29&gt;=$M25),0),4)^2)/2)</f>
        <v>3.3830449307876957</v>
      </c>
      <c r="X25">
        <f t="array" ref="X25">(-(1+INDEX('Variance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Model'!$B$1:$B$29&gt;=$M25),0),4))+SQRT((1+INDEX('Variance Model'!$A$1:$G$29,MATCH(1,('Variance Model'!$H$1:$H$29=$L$18)*('Variance Model'!$A$1:$A$29&lt;=$M25)*('Variance Model'!$B$1:$B$29&gt;=$M25),0),5)*INDEX('Variance Model'!$A$1:$G$29,MATCH(1,('Variance Model'!$H$1:$H$29=$L$18)*('Variance Model'!$A$1:$A$29&lt;=$M25)*('Variance Model'!$B$1:$B$29&gt;=$M25),0),4))^2-4*((INDEX('Variance Model'!$A$1:$G$29,MATCH(1,('Variance Model'!$H$1:$H$29=$L$18)*('Variance Model'!$A$1:$A$29&lt;=$M25)*('Variance Model'!$B$1:$B$29&gt;=$M25),0),4)^2)/2)*((INDEX('Variance Model'!$A$1:$G$29,MATCH(1,('Variance Model'!$H$1:$H$29=$L$18)*('Variance Model'!$A$1:$A$29&lt;=$M25)*('Variance Model'!$B$1:$B$29&gt;=$M25),0),5)^2)/2-LN(L25))))/(2*(INDEX('Variance Model'!$A$1:$G$29,MATCH(1,('Variance Model'!$H$1:$H$29=$L$18)*('Variance Model'!$A$1:$A$29&lt;=$M25)*('Variance Model'!$B$1:$B$29&gt;=$M25),0),4)^2)/2)</f>
        <v>3.3141542544275944</v>
      </c>
      <c r="Y25">
        <v>42</v>
      </c>
      <c r="Z25">
        <f t="array" ref="Z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Model'!$B$1:$B$29&gt;=$Y25),0),4)*N25</f>
        <v>0.17103284153434628</v>
      </c>
      <c r="AA25">
        <f t="array" ref="AA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Model'!$B$1:$B$29&gt;=$Y25),0),4)*O25</f>
        <v>0.17447322292388923</v>
      </c>
      <c r="AB25">
        <f t="array" ref="AB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Model'!$B$1:$B$29&gt;=$Y25),0),4)*P25</f>
        <v>0.18134054619176143</v>
      </c>
      <c r="AC25">
        <f t="array" ref="AC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Model'!$B$1:$B$29&gt;=$Y25),0),4)*Q25</f>
        <v>0.18819006621176149</v>
      </c>
      <c r="AD25">
        <f t="array" ref="AD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Model'!$B$1:$B$29&gt;=$Y25),0),4)*R25</f>
        <v>0.19388449929080576</v>
      </c>
      <c r="AE25">
        <f t="array" ref="AE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Model'!$B$1:$B$29&gt;=$Y25),0),4)*S25</f>
        <v>0.20297027176254345</v>
      </c>
      <c r="AF25">
        <f t="array" ref="AF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Model'!$B$1:$B$29&gt;=$Y25),0),4)*T25</f>
        <v>0.20750155620498223</v>
      </c>
      <c r="AG25">
        <f t="array" ref="AG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Model'!$B$1:$B$29&gt;=$Y25),0),4)*U25</f>
        <v>0.21089497605248142</v>
      </c>
      <c r="AH25">
        <f t="array" ref="AH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Model'!$B$1:$B$29&gt;=$Y25),0),4)*V25</f>
        <v>0.23340854893066343</v>
      </c>
      <c r="AI25">
        <f t="array" ref="AI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Model'!$B$1:$B$29&gt;=$Y25),0),4)*W25</f>
        <v>0.25017103288364195</v>
      </c>
      <c r="AJ25">
        <f t="array" ref="AJ25">INDEX('Variance Model'!$A$1:$G$29,MATCH(1,('Variance Model'!$H$1:$H$29=$L$18)*('Variance Model'!$A$1:$A$29&lt;=$Y25)*('Variance Model'!$B$1:$B$29&gt;=$Y25),0),5)+INDEX('Variance Model'!$A$1:$G$29,MATCH(1,('Variance Model'!$H$1:$H$29=$L$18)*('Variance Model'!$A$1:$A$29&lt;=$Y25)*('Variance Model'!$B$1:$B$29&gt;=$Y25),0),4)*X25</f>
        <v>0.22217537760577666</v>
      </c>
      <c r="AK25">
        <v>36</v>
      </c>
      <c r="AL25">
        <f t="shared" si="9"/>
        <v>0.99578423117363257</v>
      </c>
      <c r="AM25">
        <f t="shared" si="16"/>
        <v>1.9711939094299025E-3</v>
      </c>
      <c r="AN25">
        <v>36</v>
      </c>
      <c r="AO25">
        <f t="shared" si="1"/>
        <v>0.98619850872588044</v>
      </c>
      <c r="AP25">
        <f t="shared" si="17"/>
        <v>5.41218170446367E-3</v>
      </c>
      <c r="AQ25">
        <v>36</v>
      </c>
      <c r="AR25">
        <f t="shared" si="10"/>
        <v>0.95172771037711068</v>
      </c>
      <c r="AS25">
        <f t="shared" si="18"/>
        <v>1.4674043780146584E-2</v>
      </c>
      <c r="AT25">
        <v>36</v>
      </c>
      <c r="AU25">
        <f t="shared" si="11"/>
        <v>0.89314045958279065</v>
      </c>
      <c r="AV25">
        <f t="shared" si="19"/>
        <v>2.5532809615201102E-2</v>
      </c>
      <c r="AW25">
        <v>36</v>
      </c>
      <c r="AX25">
        <f t="shared" si="12"/>
        <v>0.83619119293321709</v>
      </c>
      <c r="AY25">
        <f t="shared" si="20"/>
        <v>3.2849178244901189E-2</v>
      </c>
      <c r="BA25">
        <v>36</v>
      </c>
      <c r="BB25">
        <f t="shared" si="13"/>
        <v>0.99612053947612855</v>
      </c>
      <c r="BC25">
        <f t="shared" si="21"/>
        <v>1.8198192446605699E-3</v>
      </c>
      <c r="BD25">
        <v>36</v>
      </c>
      <c r="BE25">
        <f t="shared" si="14"/>
        <v>0.98384646317349767</v>
      </c>
      <c r="BF25">
        <f t="shared" si="22"/>
        <v>6.3121797996790185E-3</v>
      </c>
      <c r="BG25">
        <v>36</v>
      </c>
      <c r="BH25">
        <f t="shared" si="15"/>
        <v>0.94888849041010903</v>
      </c>
      <c r="BI25">
        <f t="shared" si="23"/>
        <v>1.5227658593441662E-2</v>
      </c>
    </row>
    <row r="26" spans="1:61" x14ac:dyDescent="0.3">
      <c r="A26">
        <v>47</v>
      </c>
      <c r="B26">
        <f>EXP('Updated BMI model'!$E$5+(B$2-$A9-1904.5)/10*'Updated BMI model'!$E$6+'Updated BMI model'!$E14)*1.019107</f>
        <v>25.091734864279434</v>
      </c>
      <c r="C26">
        <f>EXP('Updated BMI model'!$E$5+(C$2-$A9-1904.5)/10*'Updated BMI model'!$E$6+'Updated BMI model'!$E14)*1.019107</f>
        <v>25.32010650522766</v>
      </c>
      <c r="D26">
        <f>EXP('Updated BMI model'!$E$5+(D$2-$A9-1904.5)/10*'Updated BMI model'!$E$6+'Updated BMI model'!$E14)*1.019107</f>
        <v>25.783104256750704</v>
      </c>
      <c r="E26">
        <f>EXP('Updated BMI model'!$E$5+(E$2-$A9-1904.5)/10*'Updated BMI model'!$E$6+'Updated BMI model'!$E14)*1.019107</f>
        <v>26.254568280636029</v>
      </c>
      <c r="F26">
        <f>EXP('Updated BMI model'!$E$5+(F$2-$A9-1904.5)/10*'Updated BMI model'!$E$6+'Updated BMI model'!$E14)*1.019107</f>
        <v>26.654033863320656</v>
      </c>
      <c r="G26">
        <f>EXP('Updated BMI model'!$E$5+(G$2-$A9-1904.5)/10*'Updated BMI model'!$E$6+'Updated BMI model'!$E14)*1.019107</f>
        <v>27.305859248095228</v>
      </c>
      <c r="H26">
        <f>EXP('Updated BMI model'!$E$5+(H$2-$A9-1904.5)/10*'Updated BMI model'!$E$6+'Updated BMI model'!$E14)*1.019107</f>
        <v>27.637725452476129</v>
      </c>
      <c r="I26">
        <f>EXP('Updated BMI model'!$E$5+(I$2-$A9-1904.5)/10*'Updated BMI model'!$E$6+'Updated BMI model'!$E14)*1.019107</f>
        <v>27.889269347220679</v>
      </c>
      <c r="J26">
        <f>EXP('Updated BMI model'!$E$5+(J$2-$A9-1904.5)/10*'Updated BMI model'!$E$6+'Updated BMI model'!$E14)*1.019107</f>
        <v>29.625752608375404</v>
      </c>
      <c r="K26">
        <f>EXP('Updated BMI model'!$E$5+(K$2-$A9-1904.5)/10*'Updated BMI model'!$E$6+'Updated BMI model'!$E14)*1.019107</f>
        <v>30.998707300590603</v>
      </c>
      <c r="L26">
        <f>EXP('Updated BMI model'!$E$5+(L$2-$A9-1904.5)/10*'Updated BMI model'!$E$6+'Updated BMI model'!$E14)*1.019107</f>
        <v>28.744401091501405</v>
      </c>
      <c r="M26">
        <v>47</v>
      </c>
      <c r="N26">
        <f t="array" ref="N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Model'!$B$1:$B$29&gt;=$M26),0),5)^2)/2-LN(B26))))/(2*(INDEX('Variance Model'!$A$1:$G$29,MATCH(1,('Variance Model'!$H$1:$H$29=$L$18)*('Variance Model'!$A$1:$A$29&lt;=$M26)*('Variance Model'!$B$1:$B$29&gt;=$M26),0),4)^2)/2)</f>
        <v>3.2081124392737985</v>
      </c>
      <c r="O26">
        <f t="array" ref="O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Model'!$B$1:$B$29&gt;=$M26),0),5)^2)/2-LN(C26))))/(2*(INDEX('Variance Model'!$A$1:$G$29,MATCH(1,('Variance Model'!$H$1:$H$29=$L$18)*('Variance Model'!$A$1:$A$29&lt;=$M26)*('Variance Model'!$B$1:$B$29&gt;=$M26),0),4)^2)/2)</f>
        <v>3.216626044216778</v>
      </c>
      <c r="P26">
        <f t="array" ref="P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Model'!$B$1:$B$29&gt;=$M26),0),5)^2)/2-LN(D26))))/(2*(INDEX('Variance Model'!$A$1:$G$29,MATCH(1,('Variance Model'!$H$1:$H$29=$L$18)*('Variance Model'!$A$1:$A$29&lt;=$M26)*('Variance Model'!$B$1:$B$29&gt;=$M26),0),4)^2)/2)</f>
        <v>3.2336246733139666</v>
      </c>
      <c r="Q26">
        <f t="array" ref="Q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Model'!$B$1:$B$29&gt;=$M26),0),5)^2)/2-LN(E26))))/(2*(INDEX('Variance Model'!$A$1:$G$29,MATCH(1,('Variance Model'!$H$1:$H$29=$L$18)*('Variance Model'!$A$1:$A$29&lt;=$M26)*('Variance Model'!$B$1:$B$29&gt;=$M26),0),4)^2)/2)</f>
        <v>3.2505854070196003</v>
      </c>
      <c r="R26">
        <f t="array" ref="R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Model'!$B$1:$B$29&gt;=$M26),0),5)^2)/2-LN(F26))))/(2*(INDEX('Variance Model'!$A$1:$G$29,MATCH(1,('Variance Model'!$H$1:$H$29=$L$18)*('Variance Model'!$A$1:$A$29&lt;=$M26)*('Variance Model'!$B$1:$B$29&gt;=$M26),0),4)^2)/2)</f>
        <v>3.2646905860252144</v>
      </c>
      <c r="S26">
        <f t="array" ref="S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Model'!$B$1:$B$29&gt;=$M26),0),5)^2)/2-LN(G26))))/(2*(INDEX('Variance Model'!$A$1:$G$29,MATCH(1,('Variance Model'!$H$1:$H$29=$L$18)*('Variance Model'!$A$1:$A$29&lt;=$M26)*('Variance Model'!$B$1:$B$29&gt;=$M26),0),4)^2)/2)</f>
        <v>3.2872048594759788</v>
      </c>
      <c r="T26">
        <f t="array" ref="T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Model'!$B$1:$B$29&gt;=$M26),0),5)^2)/2-LN(H26))))/(2*(INDEX('Variance Model'!$A$1:$G$29,MATCH(1,('Variance Model'!$H$1:$H$29=$L$18)*('Variance Model'!$A$1:$A$29&lt;=$M26)*('Variance Model'!$B$1:$B$29&gt;=$M26),0),4)^2)/2)</f>
        <v>3.2984372225990204</v>
      </c>
      <c r="U26">
        <f t="array" ref="U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Model'!$B$1:$B$29&gt;=$M26),0),5)^2)/2-LN(I26))))/(2*(INDEX('Variance Model'!$A$1:$G$29,MATCH(1,('Variance Model'!$H$1:$H$29=$L$18)*('Variance Model'!$A$1:$A$29&lt;=$M26)*('Variance Model'!$B$1:$B$29&gt;=$M26),0),4)^2)/2)</f>
        <v>3.3068507159517848</v>
      </c>
      <c r="V26">
        <f t="array" ref="V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Model'!$B$1:$B$29&gt;=$M26),0),5)^2)/2-LN(J26))))/(2*(INDEX('Variance Model'!$A$1:$G$29,MATCH(1,('Variance Model'!$H$1:$H$29=$L$18)*('Variance Model'!$A$1:$A$29&lt;=$M26)*('Variance Model'!$B$1:$B$29&gt;=$M26),0),4)^2)/2)</f>
        <v>3.3627068678187775</v>
      </c>
      <c r="W26">
        <f t="array" ref="W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Model'!$B$1:$B$29&gt;=$M26),0),5)^2)/2-LN(K26))))/(2*(INDEX('Variance Model'!$A$1:$G$29,MATCH(1,('Variance Model'!$H$1:$H$29=$L$18)*('Variance Model'!$A$1:$A$29&lt;=$M26)*('Variance Model'!$B$1:$B$29&gt;=$M26),0),4)^2)/2)</f>
        <v>3.4043357769836859</v>
      </c>
      <c r="X26">
        <f t="array" ref="X26">(-(1+INDEX('Variance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Model'!$B$1:$B$29&gt;=$M26),0),4))+SQRT((1+INDEX('Variance Model'!$A$1:$G$29,MATCH(1,('Variance Model'!$H$1:$H$29=$L$18)*('Variance Model'!$A$1:$A$29&lt;=$M26)*('Variance Model'!$B$1:$B$29&gt;=$M26),0),5)*INDEX('Variance Model'!$A$1:$G$29,MATCH(1,('Variance Model'!$H$1:$H$29=$L$18)*('Variance Model'!$A$1:$A$29&lt;=$M26)*('Variance Model'!$B$1:$B$29&gt;=$M26),0),4))^2-4*((INDEX('Variance Model'!$A$1:$G$29,MATCH(1,('Variance Model'!$H$1:$H$29=$L$18)*('Variance Model'!$A$1:$A$29&lt;=$M26)*('Variance Model'!$B$1:$B$29&gt;=$M26),0),4)^2)/2)*((INDEX('Variance Model'!$A$1:$G$29,MATCH(1,('Variance Model'!$H$1:$H$29=$L$18)*('Variance Model'!$A$1:$A$29&lt;=$M26)*('Variance Model'!$B$1:$B$29&gt;=$M26),0),5)^2)/2-LN(L26))))/(2*(INDEX('Variance Model'!$A$1:$G$29,MATCH(1,('Variance Model'!$H$1:$H$29=$L$18)*('Variance Model'!$A$1:$A$29&lt;=$M26)*('Variance Model'!$B$1:$B$29&gt;=$M26),0),4)^2)/2)</f>
        <v>3.3348293791512167</v>
      </c>
      <c r="Y26">
        <v>47</v>
      </c>
      <c r="Z26">
        <f t="array" ref="Z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Model'!$B$1:$B$29&gt;=$Y26),0),4)*N26</f>
        <v>0.16985914376877553</v>
      </c>
      <c r="AA26">
        <f t="array" ref="AA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Model'!$B$1:$B$29&gt;=$Y26),0),4)*O26</f>
        <v>0.17304773571446486</v>
      </c>
      <c r="AB26">
        <f t="array" ref="AB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Model'!$B$1:$B$29&gt;=$Y26),0),4)*P26</f>
        <v>0.17941421527160584</v>
      </c>
      <c r="AC26">
        <f t="array" ref="AC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Model'!$B$1:$B$29&gt;=$Y26),0),4)*Q26</f>
        <v>0.18576650190564292</v>
      </c>
      <c r="AD26">
        <f t="array" ref="AD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Model'!$B$1:$B$29&gt;=$Y26),0),4)*R26</f>
        <v>0.1910493004934366</v>
      </c>
      <c r="AE26">
        <f t="array" ref="AE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Model'!$B$1:$B$29&gt;=$Y26),0),4)*S26</f>
        <v>0.19948154881467794</v>
      </c>
      <c r="AF26">
        <f t="array" ref="AF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Model'!$B$1:$B$29&gt;=$Y26),0),4)*T26</f>
        <v>0.20368839454278764</v>
      </c>
      <c r="AG26">
        <f t="array" ref="AG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Model'!$B$1:$B$29&gt;=$Y26),0),4)*U26</f>
        <v>0.20683949179470518</v>
      </c>
      <c r="AH26">
        <f t="array" ref="AH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Model'!$B$1:$B$29&gt;=$Y26),0),4)*V26</f>
        <v>0.22775924049729812</v>
      </c>
      <c r="AI26">
        <f t="array" ref="AI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Model'!$B$1:$B$29&gt;=$Y26),0),4)*W26</f>
        <v>0.243350474217922</v>
      </c>
      <c r="AJ26">
        <f t="array" ref="AJ26">INDEX('Variance Model'!$A$1:$G$29,MATCH(1,('Variance Model'!$H$1:$H$29=$L$18)*('Variance Model'!$A$1:$A$29&lt;=$Y26)*('Variance Model'!$B$1:$B$29&gt;=$Y26),0),5)+INDEX('Variance Model'!$A$1:$G$29,MATCH(1,('Variance Model'!$H$1:$H$29=$L$18)*('Variance Model'!$A$1:$A$29&lt;=$Y26)*('Variance Model'!$B$1:$B$29&gt;=$Y26),0),4)*X26</f>
        <v>0.21731831254412515</v>
      </c>
      <c r="AK26">
        <v>37</v>
      </c>
      <c r="AL26">
        <f t="shared" si="9"/>
        <v>0.99775542508306247</v>
      </c>
      <c r="AM26">
        <f t="shared" si="16"/>
        <v>1.0747218959982208E-3</v>
      </c>
      <c r="AN26">
        <v>37</v>
      </c>
      <c r="AO26">
        <f t="shared" si="1"/>
        <v>0.99161069043034411</v>
      </c>
      <c r="AP26">
        <f t="shared" si="17"/>
        <v>3.3792233509836178E-3</v>
      </c>
      <c r="AQ26">
        <v>37</v>
      </c>
      <c r="AR26">
        <f t="shared" si="10"/>
        <v>0.96640175415725726</v>
      </c>
      <c r="AS26">
        <f t="shared" si="18"/>
        <v>1.0542941207754897E-2</v>
      </c>
      <c r="AT26">
        <v>37</v>
      </c>
      <c r="AU26">
        <f t="shared" si="11"/>
        <v>0.91867326919799175</v>
      </c>
      <c r="AV26">
        <f t="shared" si="19"/>
        <v>2.0144711229388657E-2</v>
      </c>
      <c r="AW26">
        <v>37</v>
      </c>
      <c r="AX26">
        <f t="shared" si="12"/>
        <v>0.86904037117811828</v>
      </c>
      <c r="AY26">
        <f t="shared" si="20"/>
        <v>2.7304604231083607E-2</v>
      </c>
      <c r="BA26">
        <v>37</v>
      </c>
      <c r="BB26">
        <f t="shared" si="13"/>
        <v>0.99794035872078912</v>
      </c>
      <c r="BC26">
        <f t="shared" si="21"/>
        <v>9.8887449324680521E-4</v>
      </c>
      <c r="BD26">
        <v>37</v>
      </c>
      <c r="BE26">
        <f t="shared" si="14"/>
        <v>0.99015864297317668</v>
      </c>
      <c r="BF26">
        <f t="shared" si="22"/>
        <v>3.956576781941501E-3</v>
      </c>
      <c r="BG26">
        <v>37</v>
      </c>
      <c r="BH26">
        <f t="shared" si="15"/>
        <v>0.96411614900355069</v>
      </c>
      <c r="BI26">
        <f t="shared" si="23"/>
        <v>1.1035698702699825E-2</v>
      </c>
    </row>
    <row r="27" spans="1:61" x14ac:dyDescent="0.3">
      <c r="A27">
        <v>52</v>
      </c>
      <c r="B27">
        <f>EXP('Updated BMI model'!$E$5+(B$2-$A10-1904.5)/10*'Updated BMI model'!$E$6+'Updated BMI model'!$E15)*1.019107</f>
        <v>25.605782467986671</v>
      </c>
      <c r="C27">
        <f>EXP('Updated BMI model'!$E$5+(C$2-$A10-1904.5)/10*'Updated BMI model'!$E$6+'Updated BMI model'!$E15)*1.019107</f>
        <v>25.838832697140102</v>
      </c>
      <c r="D27">
        <f>EXP('Updated BMI model'!$E$5+(D$2-$A10-1904.5)/10*'Updated BMI model'!$E$6+'Updated BMI model'!$E15)*1.019107</f>
        <v>26.311315758705657</v>
      </c>
      <c r="E27">
        <f>EXP('Updated BMI model'!$E$5+(E$2-$A10-1904.5)/10*'Updated BMI model'!$E$6+'Updated BMI model'!$E15)*1.019107</f>
        <v>26.792438538871611</v>
      </c>
      <c r="F27">
        <f>EXP('Updated BMI model'!$E$5+(F$2-$A10-1904.5)/10*'Updated BMI model'!$E$6+'Updated BMI model'!$E15)*1.019107</f>
        <v>27.200087865193478</v>
      </c>
      <c r="G27">
        <f>EXP('Updated BMI model'!$E$5+(G$2-$A10-1904.5)/10*'Updated BMI model'!$E$6+'Updated BMI model'!$E15)*1.019107</f>
        <v>27.86526702079702</v>
      </c>
      <c r="H27">
        <f>EXP('Updated BMI model'!$E$5+(H$2-$A10-1904.5)/10*'Updated BMI model'!$E$6+'Updated BMI model'!$E15)*1.019107</f>
        <v>28.203932078586668</v>
      </c>
      <c r="I27">
        <f>EXP('Updated BMI model'!$E$5+(I$2-$A10-1904.5)/10*'Updated BMI model'!$E$6+'Updated BMI model'!$E15)*1.019107</f>
        <v>28.460629285249269</v>
      </c>
      <c r="J27">
        <f>EXP('Updated BMI model'!$E$5+(J$2-$A10-1904.5)/10*'Updated BMI model'!$E$6+'Updated BMI model'!$E15)*1.019107</f>
        <v>30.232687410561553</v>
      </c>
      <c r="K27">
        <f>EXP('Updated BMI model'!$E$5+(K$2-$A10-1904.5)/10*'Updated BMI model'!$E$6+'Updated BMI model'!$E15)*1.019107</f>
        <v>31.63376945520373</v>
      </c>
      <c r="L27">
        <f>EXP('Updated BMI model'!$E$5+(L$2-$A10-1904.5)/10*'Updated BMI model'!$E$6+'Updated BMI model'!$E15)*1.019107</f>
        <v>29.333279882904591</v>
      </c>
      <c r="M27">
        <v>52</v>
      </c>
      <c r="N27">
        <f t="array" ref="N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Model'!$B$1:$B$29&gt;=$M27),0),5)^2)/2-LN(B27))))/(2*(INDEX('Variance Model'!$A$1:$G$29,MATCH(1,('Variance Model'!$H$1:$H$29=$L$18)*('Variance Model'!$A$1:$A$29&lt;=$M27)*('Variance Model'!$B$1:$B$29&gt;=$M27),0),4)^2)/2)</f>
        <v>3.2276599191976638</v>
      </c>
      <c r="O27">
        <f t="array" ref="O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Model'!$B$1:$B$29&gt;=$M27),0),5)^2)/2-LN(C27))))/(2*(INDEX('Variance Model'!$A$1:$G$29,MATCH(1,('Variance Model'!$H$1:$H$29=$L$18)*('Variance Model'!$A$1:$A$29&lt;=$M27)*('Variance Model'!$B$1:$B$29&gt;=$M27),0),4)^2)/2)</f>
        <v>3.2361846592617489</v>
      </c>
      <c r="P27">
        <f t="array" ref="P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Model'!$B$1:$B$29&gt;=$M27),0),5)^2)/2-LN(D27))))/(2*(INDEX('Variance Model'!$A$1:$G$29,MATCH(1,('Variance Model'!$H$1:$H$29=$L$18)*('Variance Model'!$A$1:$A$29&lt;=$M27)*('Variance Model'!$B$1:$B$29&gt;=$M27),0),4)^2)/2)</f>
        <v>3.2532079628932142</v>
      </c>
      <c r="Q27">
        <f t="array" ref="Q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Model'!$B$1:$B$29&gt;=$M27),0),5)^2)/2-LN(E27))))/(2*(INDEX('Variance Model'!$A$1:$G$29,MATCH(1,('Variance Model'!$H$1:$H$29=$L$18)*('Variance Model'!$A$1:$A$29&lt;=$M27)*('Variance Model'!$B$1:$B$29&gt;=$M27),0),4)^2)/2)</f>
        <v>3.2701965424661608</v>
      </c>
      <c r="R27">
        <f t="array" ref="R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Model'!$B$1:$B$29&gt;=$M27),0),5)^2)/2-LN(F27))))/(2*(INDEX('Variance Model'!$A$1:$G$29,MATCH(1,('Variance Model'!$H$1:$H$29=$L$18)*('Variance Model'!$A$1:$A$29&lt;=$M27)*('Variance Model'!$B$1:$B$29&gt;=$M27),0),4)^2)/2)</f>
        <v>3.2843273195308256</v>
      </c>
      <c r="S27">
        <f t="array" ref="S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Model'!$B$1:$B$29&gt;=$M27),0),5)^2)/2-LN(G27))))/(2*(INDEX('Variance Model'!$A$1:$G$29,MATCH(1,('Variance Model'!$H$1:$H$29=$L$18)*('Variance Model'!$A$1:$A$29&lt;=$M27)*('Variance Model'!$B$1:$B$29&gt;=$M27),0),4)^2)/2)</f>
        <v>3.3068870140861324</v>
      </c>
      <c r="T27">
        <f t="array" ref="T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Model'!$B$1:$B$29&gt;=$M27),0),5)^2)/2-LN(H27))))/(2*(INDEX('Variance Model'!$A$1:$G$29,MATCH(1,('Variance Model'!$H$1:$H$29=$L$18)*('Variance Model'!$A$1:$A$29&lt;=$M27)*('Variance Model'!$B$1:$B$29&gt;=$M27),0),4)^2)/2)</f>
        <v>3.3181441233354345</v>
      </c>
      <c r="U27">
        <f t="array" ref="U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Model'!$B$1:$B$29&gt;=$M27),0),5)^2)/2-LN(I27))))/(2*(INDEX('Variance Model'!$A$1:$G$29,MATCH(1,('Variance Model'!$H$1:$H$29=$L$18)*('Variance Model'!$A$1:$A$29&lt;=$M27)*('Variance Model'!$B$1:$B$29&gt;=$M27),0),4)^2)/2)</f>
        <v>3.3265770573874605</v>
      </c>
      <c r="V27">
        <f t="array" ref="V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Model'!$B$1:$B$29&gt;=$M27),0),5)^2)/2-LN(J27))))/(2*(INDEX('Variance Model'!$A$1:$G$29,MATCH(1,('Variance Model'!$H$1:$H$29=$L$18)*('Variance Model'!$A$1:$A$29&lt;=$M27)*('Variance Model'!$B$1:$B$29&gt;=$M27),0),4)^2)/2)</f>
        <v>3.382581749835055</v>
      </c>
      <c r="W27">
        <f t="array" ref="W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Model'!$B$1:$B$29&gt;=$M27),0),5)^2)/2-LN(K27))))/(2*(INDEX('Variance Model'!$A$1:$G$29,MATCH(1,('Variance Model'!$H$1:$H$29=$L$18)*('Variance Model'!$A$1:$A$29&lt;=$M27)*('Variance Model'!$B$1:$B$29&gt;=$M27),0),4)^2)/2)</f>
        <v>3.4243431064869263</v>
      </c>
      <c r="X27">
        <f t="array" ref="X27">(-(1+INDEX('Variance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Model'!$B$1:$B$29&gt;=$M27),0),4))+SQRT((1+INDEX('Variance Model'!$A$1:$G$29,MATCH(1,('Variance Model'!$H$1:$H$29=$L$18)*('Variance Model'!$A$1:$A$29&lt;=$M27)*('Variance Model'!$B$1:$B$29&gt;=$M27),0),5)*INDEX('Variance Model'!$A$1:$G$29,MATCH(1,('Variance Model'!$H$1:$H$29=$L$18)*('Variance Model'!$A$1:$A$29&lt;=$M27)*('Variance Model'!$B$1:$B$29&gt;=$M27),0),4))^2-4*((INDEX('Variance Model'!$A$1:$G$29,MATCH(1,('Variance Model'!$H$1:$H$29=$L$18)*('Variance Model'!$A$1:$A$29&lt;=$M27)*('Variance Model'!$B$1:$B$29&gt;=$M27),0),4)^2)/2)*((INDEX('Variance Model'!$A$1:$G$29,MATCH(1,('Variance Model'!$H$1:$H$29=$L$18)*('Variance Model'!$A$1:$A$29&lt;=$M27)*('Variance Model'!$B$1:$B$29&gt;=$M27),0),5)^2)/2-LN(L27))))/(2*(INDEX('Variance Model'!$A$1:$G$29,MATCH(1,('Variance Model'!$H$1:$H$29=$L$18)*('Variance Model'!$A$1:$A$29&lt;=$M27)*('Variance Model'!$B$1:$B$29&gt;=$M27),0),4)^2)/2)</f>
        <v>3.3546259120971977</v>
      </c>
      <c r="Y27">
        <v>52</v>
      </c>
      <c r="Z27">
        <f t="array" ref="Z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Model'!$B$1:$B$29&gt;=$Y27),0),4)*N27</f>
        <v>0.17411653819821549</v>
      </c>
      <c r="AA27">
        <f t="array" ref="AA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Model'!$B$1:$B$29&gt;=$Y27),0),4)*O27</f>
        <v>0.1771657098480377</v>
      </c>
      <c r="AB27">
        <f t="array" ref="AB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Model'!$B$1:$B$29&gt;=$Y27),0),4)*P27</f>
        <v>0.18325469020745855</v>
      </c>
      <c r="AC27">
        <f t="array" ref="AC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Model'!$B$1:$B$29&gt;=$Y27),0),4)*Q27</f>
        <v>0.18933125029200792</v>
      </c>
      <c r="AD27">
        <f t="array" ref="AD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Model'!$B$1:$B$29&gt;=$Y27),0),4)*R27</f>
        <v>0.19438561728638248</v>
      </c>
      <c r="AE27">
        <f t="array" ref="AE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Model'!$B$1:$B$29&gt;=$Y27),0),4)*S27</f>
        <v>0.20245488163339731</v>
      </c>
      <c r="AF27">
        <f t="array" ref="AF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Model'!$B$1:$B$29&gt;=$Y27),0),4)*T27</f>
        <v>0.20648138075523392</v>
      </c>
      <c r="AG27">
        <f t="array" ref="AG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Model'!$B$1:$B$29&gt;=$Y27),0),4)*U27</f>
        <v>0.20949771477163281</v>
      </c>
      <c r="AH27">
        <f t="array" ref="AH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Model'!$B$1:$B$29&gt;=$Y27),0),4)*V27</f>
        <v>0.22952975318975066</v>
      </c>
      <c r="AI27">
        <f t="array" ref="AI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Model'!$B$1:$B$29&gt;=$Y27),0),4)*W27</f>
        <v>0.24446716404377522</v>
      </c>
      <c r="AJ27">
        <f t="array" ref="AJ27">INDEX('Variance Model'!$A$1:$G$29,MATCH(1,('Variance Model'!$H$1:$H$29=$L$18)*('Variance Model'!$A$1:$A$29&lt;=$Y27)*('Variance Model'!$B$1:$B$29&gt;=$Y27),0),5)+INDEX('Variance Model'!$A$1:$G$29,MATCH(1,('Variance Model'!$H$1:$H$29=$L$18)*('Variance Model'!$A$1:$A$29&lt;=$Y27)*('Variance Model'!$B$1:$B$29&gt;=$Y27),0),4)*X27</f>
        <v>0.21953036936848536</v>
      </c>
      <c r="AK27">
        <v>38</v>
      </c>
      <c r="AL27">
        <f t="shared" si="9"/>
        <v>0.9988301469790607</v>
      </c>
      <c r="AM27">
        <f t="shared" si="16"/>
        <v>5.7190708154430947E-4</v>
      </c>
      <c r="AN27">
        <v>38</v>
      </c>
      <c r="AO27">
        <f t="shared" si="1"/>
        <v>0.99498991378132773</v>
      </c>
      <c r="AP27">
        <f t="shared" si="17"/>
        <v>2.0662448579420456E-3</v>
      </c>
      <c r="AQ27">
        <v>38</v>
      </c>
      <c r="AR27">
        <f t="shared" si="10"/>
        <v>0.97694469536501216</v>
      </c>
      <c r="AS27">
        <f t="shared" si="18"/>
        <v>7.4407245935934618E-3</v>
      </c>
      <c r="AT27">
        <v>38</v>
      </c>
      <c r="AU27">
        <f t="shared" si="11"/>
        <v>0.93881798042738041</v>
      </c>
      <c r="AV27">
        <f t="shared" si="19"/>
        <v>1.5647656585114134E-2</v>
      </c>
      <c r="AW27">
        <v>38</v>
      </c>
      <c r="AX27">
        <f t="shared" si="12"/>
        <v>0.89634497540920188</v>
      </c>
      <c r="AY27">
        <f t="shared" si="20"/>
        <v>2.2374954600953512E-2</v>
      </c>
      <c r="BA27">
        <v>38</v>
      </c>
      <c r="BB27">
        <f t="shared" si="13"/>
        <v>0.99892923321403593</v>
      </c>
      <c r="BC27">
        <f t="shared" si="21"/>
        <v>5.2467252312371482E-4</v>
      </c>
      <c r="BD27">
        <v>38</v>
      </c>
      <c r="BE27">
        <f t="shared" si="14"/>
        <v>0.99411521975511818</v>
      </c>
      <c r="BF27">
        <f t="shared" si="22"/>
        <v>2.4258044389415812E-3</v>
      </c>
      <c r="BG27">
        <v>38</v>
      </c>
      <c r="BH27">
        <f t="shared" si="15"/>
        <v>0.97515184770625052</v>
      </c>
      <c r="BI27">
        <f t="shared" si="23"/>
        <v>7.8594975319512539E-3</v>
      </c>
    </row>
    <row r="28" spans="1:61" x14ac:dyDescent="0.3">
      <c r="A28">
        <v>57</v>
      </c>
      <c r="B28">
        <f>EXP('Updated BMI model'!$E$5+(B$2-$A11-1904.5)/10*'Updated BMI model'!$E$6+'Updated BMI model'!$E16)*1.019107</f>
        <v>25.82300351102128</v>
      </c>
      <c r="C28">
        <f>EXP('Updated BMI model'!$E$5+(C$2-$A11-1904.5)/10*'Updated BMI model'!$E$6+'Updated BMI model'!$E16)*1.019107</f>
        <v>26.058030770711444</v>
      </c>
      <c r="D28">
        <f>EXP('Updated BMI model'!$E$5+(D$2-$A11-1904.5)/10*'Updated BMI model'!$E$6+'Updated BMI model'!$E16)*1.019107</f>
        <v>26.534522038766195</v>
      </c>
      <c r="E28">
        <f>EXP('Updated BMI model'!$E$5+(E$2-$A11-1904.5)/10*'Updated BMI model'!$E$6+'Updated BMI model'!$E16)*1.019107</f>
        <v>27.019726318580375</v>
      </c>
      <c r="F28">
        <f>EXP('Updated BMI model'!$E$5+(F$2-$A11-1904.5)/10*'Updated BMI model'!$E$6+'Updated BMI model'!$E16)*1.019107</f>
        <v>27.430833848609407</v>
      </c>
      <c r="G28">
        <f>EXP('Updated BMI model'!$E$5+(G$2-$A11-1904.5)/10*'Updated BMI model'!$E$6+'Updated BMI model'!$E16)*1.019107</f>
        <v>28.101655905778877</v>
      </c>
      <c r="H28">
        <f>EXP('Updated BMI model'!$E$5+(H$2-$A11-1904.5)/10*'Updated BMI model'!$E$6+'Updated BMI model'!$E16)*1.019107</f>
        <v>28.443193954354271</v>
      </c>
      <c r="I28">
        <f>EXP('Updated BMI model'!$E$5+(I$2-$A11-1904.5)/10*'Updated BMI model'!$E$6+'Updated BMI model'!$E16)*1.019107</f>
        <v>28.702068795504125</v>
      </c>
      <c r="J28">
        <f>EXP('Updated BMI model'!$E$5+(J$2-$A11-1904.5)/10*'Updated BMI model'!$E$6+'Updated BMI model'!$E16)*1.019107</f>
        <v>30.489159787505002</v>
      </c>
      <c r="K28">
        <f>EXP('Updated BMI model'!$E$5+(K$2-$A11-1904.5)/10*'Updated BMI model'!$E$6+'Updated BMI model'!$E16)*1.019107</f>
        <v>31.902127604569664</v>
      </c>
      <c r="L28">
        <f>EXP('Updated BMI model'!$E$5+(L$2-$A11-1904.5)/10*'Updated BMI model'!$E$6+'Updated BMI model'!$E16)*1.019107</f>
        <v>29.58212233322833</v>
      </c>
      <c r="M28">
        <v>57</v>
      </c>
      <c r="N28">
        <f t="array" ref="N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Model'!$B$1:$B$29&gt;=$M28),0),5)^2)/2-LN(B28))))/(2*(INDEX('Variance Model'!$A$1:$G$29,MATCH(1,('Variance Model'!$H$1:$H$29=$L$18)*('Variance Model'!$A$1:$A$29&lt;=$M28)*('Variance Model'!$B$1:$B$29&gt;=$M28),0),4)^2)/2)</f>
        <v>3.2369708152839936</v>
      </c>
      <c r="O28">
        <f t="array" ref="O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Model'!$B$1:$B$29&gt;=$M28),0),5)^2)/2-LN(C28))))/(2*(INDEX('Variance Model'!$A$1:$G$29,MATCH(1,('Variance Model'!$H$1:$H$29=$L$18)*('Variance Model'!$A$1:$A$29&lt;=$M28)*('Variance Model'!$B$1:$B$29&gt;=$M28),0),4)^2)/2)</f>
        <v>3.2455125542776329</v>
      </c>
      <c r="P28">
        <f t="array" ref="P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Model'!$B$1:$B$29&gt;=$M28),0),5)^2)/2-LN(D28))))/(2*(INDEX('Variance Model'!$A$1:$G$29,MATCH(1,('Variance Model'!$H$1:$H$29=$L$18)*('Variance Model'!$A$1:$A$29&lt;=$M28)*('Variance Model'!$B$1:$B$29&gt;=$M28),0),4)^2)/2)</f>
        <v>3.2625699685271972</v>
      </c>
      <c r="Q28">
        <f t="array" ref="Q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Model'!$B$1:$B$29&gt;=$M28),0),5)^2)/2-LN(E28))))/(2*(INDEX('Variance Model'!$A$1:$G$29,MATCH(1,('Variance Model'!$H$1:$H$29=$L$18)*('Variance Model'!$A$1:$A$29&lt;=$M28)*('Variance Model'!$B$1:$B$29&gt;=$M28),0),4)^2)/2)</f>
        <v>3.2795928071870533</v>
      </c>
      <c r="R28">
        <f t="array" ref="R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Model'!$B$1:$B$29&gt;=$M28),0),5)^2)/2-LN(F28))))/(2*(INDEX('Variance Model'!$A$1:$G$29,MATCH(1,('Variance Model'!$H$1:$H$29=$L$18)*('Variance Model'!$A$1:$A$29&lt;=$M28)*('Variance Model'!$B$1:$B$29&gt;=$M28),0),4)^2)/2)</f>
        <v>3.2937522453017136</v>
      </c>
      <c r="S28">
        <f t="array" ref="S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Model'!$B$1:$B$29&gt;=$M28),0),5)^2)/2-LN(G28))))/(2*(INDEX('Variance Model'!$A$1:$G$29,MATCH(1,('Variance Model'!$H$1:$H$29=$L$18)*('Variance Model'!$A$1:$A$29&lt;=$M28)*('Variance Model'!$B$1:$B$29&gt;=$M28),0),4)^2)/2)</f>
        <v>3.3163580056306392</v>
      </c>
      <c r="T28">
        <f t="array" ref="T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Model'!$B$1:$B$29&gt;=$M28),0),5)^2)/2-LN(H28))))/(2*(INDEX('Variance Model'!$A$1:$G$29,MATCH(1,('Variance Model'!$H$1:$H$29=$L$18)*('Variance Model'!$A$1:$A$29&lt;=$M28)*('Variance Model'!$B$1:$B$29&gt;=$M28),0),4)^2)/2)</f>
        <v>3.3276382424556505</v>
      </c>
      <c r="U28">
        <f t="array" ref="U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Model'!$B$1:$B$29&gt;=$M28),0),5)^2)/2-LN(I28))))/(2*(INDEX('Variance Model'!$A$1:$G$29,MATCH(1,('Variance Model'!$H$1:$H$29=$L$18)*('Variance Model'!$A$1:$A$29&lt;=$M28)*('Variance Model'!$B$1:$B$29&gt;=$M28),0),4)^2)/2)</f>
        <v>3.3360885631000126</v>
      </c>
      <c r="V28">
        <f t="array" ref="V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Model'!$B$1:$B$29&gt;=$M28),0),5)^2)/2-LN(J28))))/(2*(INDEX('Variance Model'!$A$1:$G$29,MATCH(1,('Variance Model'!$H$1:$H$29=$L$18)*('Variance Model'!$A$1:$A$29&lt;=$M28)*('Variance Model'!$B$1:$B$29&gt;=$M28),0),4)^2)/2)</f>
        <v>3.3922100424286792</v>
      </c>
      <c r="W28">
        <f t="array" ref="W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Model'!$B$1:$B$29&gt;=$M28),0),5)^2)/2-LN(K28))))/(2*(INDEX('Variance Model'!$A$1:$G$29,MATCH(1,('Variance Model'!$H$1:$H$29=$L$18)*('Variance Model'!$A$1:$A$29&lt;=$M28)*('Variance Model'!$B$1:$B$29&gt;=$M28),0),4)^2)/2)</f>
        <v>3.4340599582838269</v>
      </c>
      <c r="X28">
        <f t="array" ref="X28">(-(1+INDEX('Variance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Model'!$B$1:$B$29&gt;=$M28),0),4))+SQRT((1+INDEX('Variance Model'!$A$1:$G$29,MATCH(1,('Variance Model'!$H$1:$H$29=$L$18)*('Variance Model'!$A$1:$A$29&lt;=$M28)*('Variance Model'!$B$1:$B$29&gt;=$M28),0),5)*INDEX('Variance Model'!$A$1:$G$29,MATCH(1,('Variance Model'!$H$1:$H$29=$L$18)*('Variance Model'!$A$1:$A$29&lt;=$M28)*('Variance Model'!$B$1:$B$29&gt;=$M28),0),4))^2-4*((INDEX('Variance Model'!$A$1:$G$29,MATCH(1,('Variance Model'!$H$1:$H$29=$L$18)*('Variance Model'!$A$1:$A$29&lt;=$M28)*('Variance Model'!$B$1:$B$29&gt;=$M28),0),4)^2)/2)*((INDEX('Variance Model'!$A$1:$G$29,MATCH(1,('Variance Model'!$H$1:$H$29=$L$18)*('Variance Model'!$A$1:$A$29&lt;=$M28)*('Variance Model'!$B$1:$B$29&gt;=$M28),0),5)^2)/2-LN(L28))))/(2*(INDEX('Variance Model'!$A$1:$G$29,MATCH(1,('Variance Model'!$H$1:$H$29=$L$18)*('Variance Model'!$A$1:$A$29&lt;=$M28)*('Variance Model'!$B$1:$B$29&gt;=$M28),0),4)^2)/2)</f>
        <v>3.3641956228141972</v>
      </c>
      <c r="Y28">
        <v>57</v>
      </c>
      <c r="Z28">
        <f t="array" ref="Z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Model'!$B$1:$B$29&gt;=$Y28),0),4)*N28</f>
        <v>0.16908511673554738</v>
      </c>
      <c r="AA28">
        <f t="array" ref="AA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Model'!$B$1:$B$29&gt;=$Y28),0),4)*O28</f>
        <v>0.17212466038947793</v>
      </c>
      <c r="AB28">
        <f t="array" ref="AB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Model'!$B$1:$B$29&gt;=$Y28),0),4)*P28</f>
        <v>0.17819447302052849</v>
      </c>
      <c r="AC28">
        <f t="array" ref="AC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Model'!$B$1:$B$29&gt;=$Y28),0),4)*Q28</f>
        <v>0.18425198206628357</v>
      </c>
      <c r="AD28">
        <f t="array" ref="AD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Model'!$B$1:$B$29&gt;=$Y28),0),4)*R28</f>
        <v>0.18929056148163315</v>
      </c>
      <c r="AE28">
        <f t="array" ref="AE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Model'!$B$1:$B$29&gt;=$Y28),0),4)*S28</f>
        <v>0.19733473087164</v>
      </c>
      <c r="AF28">
        <f t="array" ref="AF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Model'!$B$1:$B$29&gt;=$Y28),0),4)*T28</f>
        <v>0.20134875802487295</v>
      </c>
      <c r="AG28">
        <f t="array" ref="AG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Model'!$B$1:$B$29&gt;=$Y28),0),4)*U28</f>
        <v>0.20435577082488643</v>
      </c>
      <c r="AH28">
        <f t="array" ref="AH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Model'!$B$1:$B$29&gt;=$Y28),0),4)*V28</f>
        <v>0.22432637475807526</v>
      </c>
      <c r="AI28">
        <f t="array" ref="AI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Model'!$B$1:$B$29&gt;=$Y28),0),4)*W28</f>
        <v>0.23921849991546607</v>
      </c>
      <c r="AJ28">
        <f t="array" ref="AJ28">INDEX('Variance Model'!$A$1:$G$29,MATCH(1,('Variance Model'!$H$1:$H$29=$L$18)*('Variance Model'!$A$1:$A$29&lt;=$Y28)*('Variance Model'!$B$1:$B$29&gt;=$Y28),0),5)+INDEX('Variance Model'!$A$1:$G$29,MATCH(1,('Variance Model'!$H$1:$H$29=$L$18)*('Variance Model'!$A$1:$A$29&lt;=$Y28)*('Variance Model'!$B$1:$B$29&gt;=$Y28),0),4)*X28</f>
        <v>0.21435755559594027</v>
      </c>
      <c r="AK28">
        <v>39</v>
      </c>
      <c r="AL28">
        <f t="shared" si="9"/>
        <v>0.99940205406060501</v>
      </c>
      <c r="AM28">
        <f t="shared" si="16"/>
        <v>2.9771318557636484E-4</v>
      </c>
      <c r="AN28">
        <v>39</v>
      </c>
      <c r="AO28">
        <f t="shared" si="1"/>
        <v>0.99705615863926977</v>
      </c>
      <c r="AP28">
        <f t="shared" si="17"/>
        <v>1.2396446568057051E-3</v>
      </c>
      <c r="AQ28">
        <v>39</v>
      </c>
      <c r="AR28">
        <f t="shared" si="10"/>
        <v>0.98438541995860562</v>
      </c>
      <c r="AS28">
        <f t="shared" si="18"/>
        <v>5.1665291196243412E-3</v>
      </c>
      <c r="AT28">
        <v>39</v>
      </c>
      <c r="AU28">
        <f t="shared" si="11"/>
        <v>0.95446563701249454</v>
      </c>
      <c r="AV28">
        <f t="shared" si="19"/>
        <v>1.1982568059979437E-2</v>
      </c>
      <c r="AW28">
        <v>39</v>
      </c>
      <c r="AX28">
        <f t="shared" si="12"/>
        <v>0.91871993001015539</v>
      </c>
      <c r="AY28">
        <f t="shared" si="20"/>
        <v>1.8097967139757087E-2</v>
      </c>
      <c r="BA28">
        <v>39</v>
      </c>
      <c r="BB28">
        <f t="shared" si="13"/>
        <v>0.99945390573715964</v>
      </c>
      <c r="BC28">
        <f t="shared" si="21"/>
        <v>2.7241950726630826E-4</v>
      </c>
      <c r="BD28">
        <v>39</v>
      </c>
      <c r="BE28">
        <f t="shared" si="14"/>
        <v>0.99654102419405977</v>
      </c>
      <c r="BF28">
        <f t="shared" si="22"/>
        <v>1.4576621973766413E-3</v>
      </c>
      <c r="BG28">
        <v>39</v>
      </c>
      <c r="BH28">
        <f t="shared" si="15"/>
        <v>0.98301134523820177</v>
      </c>
      <c r="BI28">
        <f t="shared" si="23"/>
        <v>5.5092180467177787E-3</v>
      </c>
    </row>
    <row r="29" spans="1:61" x14ac:dyDescent="0.3">
      <c r="A29">
        <v>62</v>
      </c>
      <c r="B29">
        <f>EXP('Updated BMI model'!$E$5+(B$2-$A12-1904.5)/10*'Updated BMI model'!$E$6+'Updated BMI model'!$E17)*1.019107</f>
        <v>25.849901839471904</v>
      </c>
      <c r="C29">
        <f>EXP('Updated BMI model'!$E$5+(C$2-$A12-1904.5)/10*'Updated BMI model'!$E$6+'Updated BMI model'!$E17)*1.019107</f>
        <v>26.085173913458085</v>
      </c>
      <c r="D29">
        <f>EXP('Updated BMI model'!$E$5+(D$2-$A12-1904.5)/10*'Updated BMI model'!$E$6+'Updated BMI model'!$E17)*1.019107</f>
        <v>26.562161514893532</v>
      </c>
      <c r="E29">
        <f>EXP('Updated BMI model'!$E$5+(E$2-$A12-1904.5)/10*'Updated BMI model'!$E$6+'Updated BMI model'!$E17)*1.019107</f>
        <v>27.047871203928548</v>
      </c>
      <c r="F29">
        <f>EXP('Updated BMI model'!$E$5+(F$2-$A12-1904.5)/10*'Updated BMI model'!$E$6+'Updated BMI model'!$E17)*1.019107</f>
        <v>27.459406960881939</v>
      </c>
      <c r="G29">
        <f>EXP('Updated BMI model'!$E$5+(G$2-$A12-1904.5)/10*'Updated BMI model'!$E$6+'Updated BMI model'!$E17)*1.019107</f>
        <v>28.13092777456972</v>
      </c>
      <c r="H29">
        <f>EXP('Updated BMI model'!$E$5+(H$2-$A12-1904.5)/10*'Updated BMI model'!$E$6+'Updated BMI model'!$E17)*1.019107</f>
        <v>28.472821583566439</v>
      </c>
      <c r="I29">
        <f>EXP('Updated BMI model'!$E$5+(I$2-$A12-1904.5)/10*'Updated BMI model'!$E$6+'Updated BMI model'!$E17)*1.019107</f>
        <v>28.731966079657937</v>
      </c>
      <c r="J29">
        <f>EXP('Updated BMI model'!$E$5+(J$2-$A12-1904.5)/10*'Updated BMI model'!$E$6+'Updated BMI model'!$E17)*1.019107</f>
        <v>30.520918580931095</v>
      </c>
      <c r="K29">
        <f>EXP('Updated BMI model'!$E$5+(K$2-$A12-1904.5)/10*'Updated BMI model'!$E$6+'Updated BMI model'!$E17)*1.019107</f>
        <v>31.935358204806199</v>
      </c>
      <c r="L29">
        <f>EXP('Updated BMI model'!$E$5+(L$2-$A12-1904.5)/10*'Updated BMI model'!$E$6+'Updated BMI model'!$E17)*1.019107</f>
        <v>29.612936318226094</v>
      </c>
      <c r="M29">
        <v>62</v>
      </c>
      <c r="N29">
        <f t="array" ref="N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Model'!$B$1:$B$29&gt;=$M29),0),5)^2)/2-LN(B29))))/(2*(INDEX('Variance Model'!$A$1:$G$29,MATCH(1,('Variance Model'!$H$1:$H$29=$L$18)*('Variance Model'!$A$1:$A$29&lt;=$M29)*('Variance Model'!$B$1:$B$29&gt;=$M29),0),4)^2)/2)</f>
        <v>3.2383168781322498</v>
      </c>
      <c r="O29">
        <f t="array" ref="O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Model'!$B$1:$B$29&gt;=$M29),0),5)^2)/2-LN(C29))))/(2*(INDEX('Variance Model'!$A$1:$G$29,MATCH(1,('Variance Model'!$H$1:$H$29=$L$18)*('Variance Model'!$A$1:$A$29&lt;=$M29)*('Variance Model'!$B$1:$B$29&gt;=$M29),0),4)^2)/2)</f>
        <v>3.2468457766942902</v>
      </c>
      <c r="P29">
        <f t="array" ref="P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Model'!$B$1:$B$29&gt;=$M29),0),5)^2)/2-LN(D29))))/(2*(INDEX('Variance Model'!$A$1:$G$29,MATCH(1,('Variance Model'!$H$1:$H$29=$L$18)*('Variance Model'!$A$1:$A$29&lt;=$M29)*('Variance Model'!$B$1:$B$29&gt;=$M29),0),4)^2)/2)</f>
        <v>3.2638756770496338</v>
      </c>
      <c r="Q29">
        <f t="array" ref="Q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Model'!$B$1:$B$29&gt;=$M29),0),5)^2)/2-LN(E29))))/(2*(INDEX('Variance Model'!$A$1:$G$29,MATCH(1,('Variance Model'!$H$1:$H$29=$L$18)*('Variance Model'!$A$1:$A$29&lt;=$M29)*('Variance Model'!$B$1:$B$29&gt;=$M29),0),4)^2)/2)</f>
        <v>3.2808685836574947</v>
      </c>
      <c r="R29">
        <f t="array" ref="R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Model'!$B$1:$B$29&gt;=$M29),0),5)^2)/2-LN(F29))))/(2*(INDEX('Variance Model'!$A$1:$G$29,MATCH(1,('Variance Model'!$H$1:$H$29=$L$18)*('Variance Model'!$A$1:$A$29&lt;=$M29)*('Variance Model'!$B$1:$B$29&gt;=$M29),0),4)^2)/2)</f>
        <v>3.29500125330655</v>
      </c>
      <c r="S29">
        <f t="array" ref="S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Model'!$B$1:$B$29&gt;=$M29),0),5)^2)/2-LN(G29))))/(2*(INDEX('Variance Model'!$A$1:$G$29,MATCH(1,('Variance Model'!$H$1:$H$29=$L$18)*('Variance Model'!$A$1:$A$29&lt;=$M29)*('Variance Model'!$B$1:$B$29&gt;=$M29),0),4)^2)/2)</f>
        <v>3.3175607789887387</v>
      </c>
      <c r="T29">
        <f t="array" ref="T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Model'!$B$1:$B$29&gt;=$M29),0),5)^2)/2-LN(H29))))/(2*(INDEX('Variance Model'!$A$1:$G$29,MATCH(1,('Variance Model'!$H$1:$H$29=$L$18)*('Variance Model'!$A$1:$A$29&lt;=$M29)*('Variance Model'!$B$1:$B$29&gt;=$M29),0),4)^2)/2)</f>
        <v>3.3288163456069175</v>
      </c>
      <c r="U29">
        <f t="array" ref="U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Model'!$B$1:$B$29&gt;=$M29),0),5)^2)/2-LN(I29))))/(2*(INDEX('Variance Model'!$A$1:$G$29,MATCH(1,('Variance Model'!$H$1:$H$29=$L$18)*('Variance Model'!$A$1:$A$29&lt;=$M29)*('Variance Model'!$B$1:$B$29&gt;=$M29),0),4)^2)/2)</f>
        <v>3.3372474913354568</v>
      </c>
      <c r="V29">
        <f t="array" ref="V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Model'!$B$1:$B$29&gt;=$M29),0),5)^2)/2-LN(J29))))/(2*(INDEX('Variance Model'!$A$1:$G$29,MATCH(1,('Variance Model'!$H$1:$H$29=$L$18)*('Variance Model'!$A$1:$A$29&lt;=$M29)*('Variance Model'!$B$1:$B$29&gt;=$M29),0),4)^2)/2)</f>
        <v>3.3932266868419387</v>
      </c>
      <c r="W29">
        <f t="array" ref="W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Model'!$B$1:$B$29&gt;=$M29),0),5)^2)/2-LN(K29))))/(2*(INDEX('Variance Model'!$A$1:$G$29,MATCH(1,('Variance Model'!$H$1:$H$29=$L$18)*('Variance Model'!$A$1:$A$29&lt;=$M29)*('Variance Model'!$B$1:$B$29&gt;=$M29),0),4)^2)/2)</f>
        <v>3.4349538262047781</v>
      </c>
      <c r="X29">
        <f t="array" ref="X29">(-(1+INDEX('Variance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Model'!$B$1:$B$29&gt;=$M29),0),4))+SQRT((1+INDEX('Variance Model'!$A$1:$G$29,MATCH(1,('Variance Model'!$H$1:$H$29=$L$18)*('Variance Model'!$A$1:$A$29&lt;=$M29)*('Variance Model'!$B$1:$B$29&gt;=$M29),0),5)*INDEX('Variance Model'!$A$1:$G$29,MATCH(1,('Variance Model'!$H$1:$H$29=$L$18)*('Variance Model'!$A$1:$A$29&lt;=$M29)*('Variance Model'!$B$1:$B$29&gt;=$M29),0),4))^2-4*((INDEX('Variance Model'!$A$1:$G$29,MATCH(1,('Variance Model'!$H$1:$H$29=$L$18)*('Variance Model'!$A$1:$A$29&lt;=$M29)*('Variance Model'!$B$1:$B$29&gt;=$M29),0),4)^2)/2)*((INDEX('Variance Model'!$A$1:$G$29,MATCH(1,('Variance Model'!$H$1:$H$29=$L$18)*('Variance Model'!$A$1:$A$29&lt;=$M29)*('Variance Model'!$B$1:$B$29&gt;=$M29),0),5)^2)/2-LN(L29))))/(2*(INDEX('Variance Model'!$A$1:$G$29,MATCH(1,('Variance Model'!$H$1:$H$29=$L$18)*('Variance Model'!$A$1:$A$29&lt;=$M29)*('Variance Model'!$B$1:$B$29&gt;=$M29),0),4)^2)/2)</f>
        <v>3.3652865222376493</v>
      </c>
      <c r="Y29">
        <v>62</v>
      </c>
      <c r="Z29">
        <f t="array" ref="Z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Model'!$B$1:$B$29&gt;=$Y29),0),4)*N29</f>
        <v>0.16727178783333652</v>
      </c>
      <c r="AA29">
        <f t="array" ref="AA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Model'!$B$1:$B$29&gt;=$Y29),0),4)*O29</f>
        <v>0.17041905374951205</v>
      </c>
      <c r="AB29">
        <f t="array" ref="AB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Model'!$B$1:$B$29&gt;=$Y29),0),4)*P29</f>
        <v>0.17670329133943818</v>
      </c>
      <c r="AC29">
        <f t="array" ref="AC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Model'!$B$1:$B$29&gt;=$Y29),0),4)*Q29</f>
        <v>0.1829738777926182</v>
      </c>
      <c r="AD29">
        <f t="array" ref="AD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Model'!$B$1:$B$29&gt;=$Y29),0),4)*R29</f>
        <v>0.18818900248515535</v>
      </c>
      <c r="AE29">
        <f t="array" ref="AE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Model'!$B$1:$B$29&gt;=$Y29),0),4)*S29</f>
        <v>0.19651373817619122</v>
      </c>
      <c r="AF29">
        <f t="array" ref="AF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Model'!$B$1:$B$29&gt;=$Y29),0),4)*T29</f>
        <v>0.20066717732509853</v>
      </c>
      <c r="AG29">
        <f t="array" ref="AG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Model'!$B$1:$B$29&gt;=$Y29),0),4)*U29</f>
        <v>0.20377837127267817</v>
      </c>
      <c r="AH29">
        <f t="array" ref="AH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Model'!$B$1:$B$29&gt;=$Y29),0),4)*V29</f>
        <v>0.22443536616491611</v>
      </c>
      <c r="AI29">
        <f t="array" ref="AI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Model'!$B$1:$B$29&gt;=$Y29),0),4)*W29</f>
        <v>0.23983318131547615</v>
      </c>
      <c r="AJ29">
        <f t="array" ref="AJ29">INDEX('Variance Model'!$A$1:$G$29,MATCH(1,('Variance Model'!$H$1:$H$29=$L$18)*('Variance Model'!$A$1:$A$29&lt;=$Y29)*('Variance Model'!$B$1:$B$29&gt;=$Y29),0),5)+INDEX('Variance Model'!$A$1:$G$29,MATCH(1,('Variance Model'!$H$1:$H$29=$L$18)*('Variance Model'!$A$1:$A$29&lt;=$Y29)*('Variance Model'!$B$1:$B$29&gt;=$Y29),0),4)*X29</f>
        <v>0.21412511014395808</v>
      </c>
      <c r="AK29">
        <v>40</v>
      </c>
      <c r="AL29">
        <f t="shared" si="9"/>
        <v>0.99969976724618137</v>
      </c>
      <c r="AM29">
        <f t="shared" si="16"/>
        <v>1.5191463475416889E-4</v>
      </c>
      <c r="AN29">
        <v>40</v>
      </c>
      <c r="AO29">
        <f t="shared" si="1"/>
        <v>0.99829580329607548</v>
      </c>
      <c r="AP29">
        <f t="shared" si="17"/>
        <v>7.3099330130199647E-4</v>
      </c>
      <c r="AQ29">
        <v>40</v>
      </c>
      <c r="AR29">
        <f t="shared" si="10"/>
        <v>0.98955194907822996</v>
      </c>
      <c r="AS29">
        <f t="shared" si="18"/>
        <v>3.5345625219350696E-3</v>
      </c>
      <c r="AT29">
        <v>40</v>
      </c>
      <c r="AU29">
        <f t="shared" si="11"/>
        <v>0.96644820507247398</v>
      </c>
      <c r="AV29">
        <f t="shared" si="19"/>
        <v>9.0571949724983503E-3</v>
      </c>
      <c r="AW29">
        <v>40</v>
      </c>
      <c r="AX29">
        <f t="shared" si="12"/>
        <v>0.93681789714991248</v>
      </c>
      <c r="AY29">
        <f t="shared" si="20"/>
        <v>1.4464903681614794E-2</v>
      </c>
      <c r="BA29">
        <v>40</v>
      </c>
      <c r="BB29">
        <f t="shared" si="13"/>
        <v>0.99972632524442595</v>
      </c>
      <c r="BC29">
        <f t="shared" si="21"/>
        <v>1.3869650829212432E-4</v>
      </c>
      <c r="BD29">
        <v>40</v>
      </c>
      <c r="BE29">
        <f t="shared" si="14"/>
        <v>0.99799868639143641</v>
      </c>
      <c r="BF29">
        <f t="shared" si="22"/>
        <v>8.6001980882732809E-4</v>
      </c>
      <c r="BG29">
        <v>40</v>
      </c>
      <c r="BH29">
        <f t="shared" si="15"/>
        <v>0.98852056328491955</v>
      </c>
      <c r="BI29">
        <f t="shared" si="23"/>
        <v>3.8062135952031673E-3</v>
      </c>
    </row>
    <row r="30" spans="1:61" x14ac:dyDescent="0.3">
      <c r="A30">
        <v>67</v>
      </c>
      <c r="B30">
        <f>EXP('Updated BMI model'!$E$5+(B$2-$A13-1904.5)/10*'Updated BMI model'!$E$6+'Updated BMI model'!$E18)*1.019107</f>
        <v>26.032522029044443</v>
      </c>
      <c r="C30">
        <f>EXP('Updated BMI model'!$E$5+(C$2-$A13-1904.5)/10*'Updated BMI model'!$E$6+'Updated BMI model'!$E18)*1.019107</f>
        <v>26.269456214980583</v>
      </c>
      <c r="D30">
        <f>EXP('Updated BMI model'!$E$5+(D$2-$A13-1904.5)/10*'Updated BMI model'!$E$6+'Updated BMI model'!$E18)*1.019107</f>
        <v>26.74981356097981</v>
      </c>
      <c r="E30">
        <f>EXP('Updated BMI model'!$E$5+(E$2-$A13-1904.5)/10*'Updated BMI model'!$E$6+'Updated BMI model'!$E18)*1.019107</f>
        <v>27.238954612966978</v>
      </c>
      <c r="F30">
        <f>EXP('Updated BMI model'!$E$5+(F$2-$A13-1904.5)/10*'Updated BMI model'!$E$6+'Updated BMI model'!$E18)*1.019107</f>
        <v>27.653397720919902</v>
      </c>
      <c r="G30">
        <f>EXP('Updated BMI model'!$E$5+(G$2-$A13-1904.5)/10*'Updated BMI model'!$E$6+'Updated BMI model'!$E18)*1.019107</f>
        <v>28.329662585825329</v>
      </c>
      <c r="H30">
        <f>EXP('Updated BMI model'!$E$5+(H$2-$A13-1904.5)/10*'Updated BMI model'!$E$6+'Updated BMI model'!$E18)*1.019107</f>
        <v>28.673971750694591</v>
      </c>
      <c r="I30">
        <f>EXP('Updated BMI model'!$E$5+(I$2-$A13-1904.5)/10*'Updated BMI model'!$E$6+'Updated BMI model'!$E18)*1.019107</f>
        <v>28.934947008747848</v>
      </c>
      <c r="J30">
        <f>EXP('Updated BMI model'!$E$5+(J$2-$A13-1904.5)/10*'Updated BMI model'!$E$6+'Updated BMI model'!$E18)*1.019107</f>
        <v>30.736537811200932</v>
      </c>
      <c r="K30">
        <f>EXP('Updated BMI model'!$E$5+(K$2-$A13-1904.5)/10*'Updated BMI model'!$E$6+'Updated BMI model'!$E18)*1.019107</f>
        <v>32.160969938484953</v>
      </c>
      <c r="L30">
        <f>EXP('Updated BMI model'!$E$5+(L$2-$A13-1904.5)/10*'Updated BMI model'!$E$6+'Updated BMI model'!$E18)*1.019107</f>
        <v>29.822140982824717</v>
      </c>
      <c r="M30">
        <v>67</v>
      </c>
      <c r="N30">
        <f t="array" ref="N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Model'!$B$1:$B$29&gt;=$M30),0),5)^2)/2-LN(B30))))/(2*(INDEX('Variance Model'!$A$1:$G$29,MATCH(1,('Variance Model'!$H$1:$H$29=$L$18)*('Variance Model'!$A$1:$A$29&lt;=$M30)*('Variance Model'!$B$1:$B$29&gt;=$M30),0),4)^2)/2)</f>
        <v>3.2456842902747791</v>
      </c>
      <c r="O30">
        <f t="array" ref="O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Model'!$B$1:$B$29&gt;=$M30),0),5)^2)/2-LN(C30))))/(2*(INDEX('Variance Model'!$A$1:$G$29,MATCH(1,('Variance Model'!$H$1:$H$29=$L$18)*('Variance Model'!$A$1:$A$29&lt;=$M30)*('Variance Model'!$B$1:$B$29&gt;=$M30),0),4)^2)/2)</f>
        <v>3.2541810415919712</v>
      </c>
      <c r="P30">
        <f t="array" ref="P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Model'!$B$1:$B$29&gt;=$M30),0),5)^2)/2-LN(D30))))/(2*(INDEX('Variance Model'!$A$1:$G$29,MATCH(1,('Variance Model'!$H$1:$H$29=$L$18)*('Variance Model'!$A$1:$A$29&lt;=$M30)*('Variance Model'!$B$1:$B$29&gt;=$M30),0),4)^2)/2)</f>
        <v>3.2711426025969792</v>
      </c>
      <c r="Q30">
        <f t="array" ref="Q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Model'!$B$1:$B$29&gt;=$M30),0),5)^2)/2-LN(E30))))/(2*(INDEX('Variance Model'!$A$1:$G$29,MATCH(1,('Variance Model'!$H$1:$H$29=$L$18)*('Variance Model'!$A$1:$A$29&lt;=$M30)*('Variance Model'!$B$1:$B$29&gt;=$M30),0),4)^2)/2)</f>
        <v>3.2880618403542168</v>
      </c>
      <c r="R30">
        <f t="array" ref="R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Model'!$B$1:$B$29&gt;=$M30),0),5)^2)/2-LN(F30))))/(2*(INDEX('Variance Model'!$A$1:$G$29,MATCH(1,('Variance Model'!$H$1:$H$29=$L$18)*('Variance Model'!$A$1:$A$29&lt;=$M30)*('Variance Model'!$B$1:$B$29&gt;=$M30),0),4)^2)/2)</f>
        <v>3.3021291024468424</v>
      </c>
      <c r="S30">
        <f t="array" ref="S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Model'!$B$1:$B$29&gt;=$M30),0),5)^2)/2-LN(G30))))/(2*(INDEX('Variance Model'!$A$1:$G$29,MATCH(1,('Variance Model'!$H$1:$H$29=$L$18)*('Variance Model'!$A$1:$A$29&lt;=$M30)*('Variance Model'!$B$1:$B$29&gt;=$M30),0),4)^2)/2)</f>
        <v>3.3245764932180211</v>
      </c>
      <c r="T30">
        <f t="array" ref="T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Model'!$B$1:$B$29&gt;=$M30),0),5)^2)/2-LN(H30))))/(2*(INDEX('Variance Model'!$A$1:$G$29,MATCH(1,('Variance Model'!$H$1:$H$29=$L$18)*('Variance Model'!$A$1:$A$29&lt;=$M30)*('Variance Model'!$B$1:$B$29&gt;=$M30),0),4)^2)/2)</f>
        <v>3.3357725845263118</v>
      </c>
      <c r="U30">
        <f t="array" ref="U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Model'!$B$1:$B$29&gt;=$M30),0),5)^2)/2-LN(I30))))/(2*(INDEX('Variance Model'!$A$1:$G$29,MATCH(1,('Variance Model'!$H$1:$H$29=$L$18)*('Variance Model'!$A$1:$A$29&lt;=$M30)*('Variance Model'!$B$1:$B$29&gt;=$M30),0),4)^2)/2)</f>
        <v>3.3441576502441173</v>
      </c>
      <c r="V30">
        <f t="array" ref="V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Model'!$B$1:$B$29&gt;=$M30),0),5)^2)/2-LN(J30))))/(2*(INDEX('Variance Model'!$A$1:$G$29,MATCH(1,('Variance Model'!$H$1:$H$29=$L$18)*('Variance Model'!$A$1:$A$29&lt;=$M30)*('Variance Model'!$B$1:$B$29&gt;=$M30),0),4)^2)/2)</f>
        <v>3.3997980376749282</v>
      </c>
      <c r="W30">
        <f t="array" ref="W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Model'!$B$1:$B$29&gt;=$M30),0),5)^2)/2-LN(K30))))/(2*(INDEX('Variance Model'!$A$1:$G$29,MATCH(1,('Variance Model'!$H$1:$H$29=$L$18)*('Variance Model'!$A$1:$A$29&lt;=$M30)*('Variance Model'!$B$1:$B$29&gt;=$M30),0),4)^2)/2)</f>
        <v>3.4412360398969377</v>
      </c>
      <c r="X30">
        <f t="array" ref="X30">(-(1+INDEX('Variance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Model'!$B$1:$B$29&gt;=$M30),0),4))+SQRT((1+INDEX('Variance Model'!$A$1:$G$29,MATCH(1,('Variance Model'!$H$1:$H$29=$L$18)*('Variance Model'!$A$1:$A$29&lt;=$M30)*('Variance Model'!$B$1:$B$29&gt;=$M30),0),5)*INDEX('Variance Model'!$A$1:$G$29,MATCH(1,('Variance Model'!$H$1:$H$29=$L$18)*('Variance Model'!$A$1:$A$29&lt;=$M30)*('Variance Model'!$B$1:$B$29&gt;=$M30),0),4))^2-4*((INDEX('Variance Model'!$A$1:$G$29,MATCH(1,('Variance Model'!$H$1:$H$29=$L$18)*('Variance Model'!$A$1:$A$29&lt;=$M30)*('Variance Model'!$B$1:$B$29&gt;=$M30),0),4)^2)/2)*((INDEX('Variance Model'!$A$1:$G$29,MATCH(1,('Variance Model'!$H$1:$H$29=$L$18)*('Variance Model'!$A$1:$A$29&lt;=$M30)*('Variance Model'!$B$1:$B$29&gt;=$M30),0),5)^2)/2-LN(L30))))/(2*(INDEX('Variance Model'!$A$1:$G$29,MATCH(1,('Variance Model'!$H$1:$H$29=$L$18)*('Variance Model'!$A$1:$A$29&lt;=$M30)*('Variance Model'!$B$1:$B$29&gt;=$M30),0),4)^2)/2)</f>
        <v>3.3720340792132797</v>
      </c>
      <c r="Y30">
        <v>67</v>
      </c>
      <c r="Z30">
        <f t="array" ref="Z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Model'!$B$1:$B$29&gt;=$Y30),0),4)*N30</f>
        <v>0.16530162346420618</v>
      </c>
      <c r="AA30">
        <f t="array" ref="AA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Model'!$B$1:$B$29&gt;=$Y30),0),4)*O30</f>
        <v>0.16867638864262258</v>
      </c>
      <c r="AB30">
        <f t="array" ref="AB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Model'!$B$1:$B$29&gt;=$Y30),0),4)*P30</f>
        <v>0.17541323232727457</v>
      </c>
      <c r="AC30">
        <f t="array" ref="AC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Model'!$B$1:$B$29&gt;=$Y30),0),4)*Q30</f>
        <v>0.18213326593740753</v>
      </c>
      <c r="AD30">
        <f t="array" ref="AD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Model'!$B$1:$B$29&gt;=$Y30),0),4)*R30</f>
        <v>0.18772054329714272</v>
      </c>
      <c r="AE30">
        <f t="array" ref="AE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Model'!$B$1:$B$29&gt;=$Y30),0),4)*S30</f>
        <v>0.1966362653058118</v>
      </c>
      <c r="AF30">
        <f t="array" ref="AF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Model'!$B$1:$B$29&gt;=$Y30),0),4)*T30</f>
        <v>0.20108316243991253</v>
      </c>
      <c r="AG30">
        <f t="array" ref="AG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Model'!$B$1:$B$29&gt;=$Y30),0),4)*U30</f>
        <v>0.20441356799690769</v>
      </c>
      <c r="AH30">
        <f t="array" ref="AH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Model'!$B$1:$B$29&gt;=$Y30),0),4)*V30</f>
        <v>0.22651298399783948</v>
      </c>
      <c r="AI30">
        <f t="array" ref="AI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Model'!$B$1:$B$29&gt;=$Y30),0),4)*W30</f>
        <v>0.24297145403438392</v>
      </c>
      <c r="AJ30">
        <f t="array" ref="AJ30">INDEX('Variance Model'!$A$1:$G$29,MATCH(1,('Variance Model'!$H$1:$H$29=$L$18)*('Variance Model'!$A$1:$A$29&lt;=$Y30)*('Variance Model'!$B$1:$B$29&gt;=$Y30),0),5)+INDEX('Variance Model'!$A$1:$G$29,MATCH(1,('Variance Model'!$H$1:$H$29=$L$18)*('Variance Model'!$A$1:$A$29&lt;=$Y30)*('Variance Model'!$B$1:$B$29&gt;=$Y30),0),4)*X30</f>
        <v>0.21548561168416658</v>
      </c>
      <c r="AK30">
        <v>41</v>
      </c>
      <c r="AL30">
        <f t="shared" si="9"/>
        <v>0.99985168188093554</v>
      </c>
      <c r="AM30">
        <f t="shared" si="16"/>
        <v>7.6125771433899203E-5</v>
      </c>
      <c r="AN30">
        <v>41</v>
      </c>
      <c r="AO30">
        <f t="shared" si="1"/>
        <v>0.99902679659737748</v>
      </c>
      <c r="AP30">
        <f t="shared" si="17"/>
        <v>4.2433575852907079E-4</v>
      </c>
      <c r="AQ30">
        <v>41</v>
      </c>
      <c r="AR30">
        <f t="shared" si="10"/>
        <v>0.99308651160016503</v>
      </c>
      <c r="AS30">
        <f t="shared" si="18"/>
        <v>2.3855588011739703E-3</v>
      </c>
      <c r="AT30">
        <v>41</v>
      </c>
      <c r="AU30">
        <f t="shared" si="11"/>
        <v>0.97550540004497233</v>
      </c>
      <c r="AV30">
        <f t="shared" si="19"/>
        <v>6.7649131622492531E-3</v>
      </c>
      <c r="AW30">
        <v>41</v>
      </c>
      <c r="AX30">
        <f t="shared" si="12"/>
        <v>0.95128280083152728</v>
      </c>
      <c r="AY30">
        <f t="shared" si="20"/>
        <v>1.1435418243782469E-2</v>
      </c>
      <c r="BA30">
        <v>41</v>
      </c>
      <c r="BB30">
        <f t="shared" si="13"/>
        <v>0.99986502175271808</v>
      </c>
      <c r="BC30">
        <f t="shared" si="21"/>
        <v>6.936842199600779E-5</v>
      </c>
      <c r="BD30">
        <v>41</v>
      </c>
      <c r="BE30">
        <f t="shared" si="14"/>
        <v>0.99885870620026374</v>
      </c>
      <c r="BF30">
        <f t="shared" si="22"/>
        <v>4.9902465607931656E-4</v>
      </c>
      <c r="BG30">
        <v>41</v>
      </c>
      <c r="BH30">
        <f t="shared" si="15"/>
        <v>0.99232677688012272</v>
      </c>
      <c r="BI30">
        <f t="shared" si="23"/>
        <v>2.5951064375324684E-3</v>
      </c>
    </row>
    <row r="31" spans="1:61" x14ac:dyDescent="0.3">
      <c r="A31">
        <v>72</v>
      </c>
      <c r="B31">
        <f>EXP('Updated BMI model'!$E$5+(B$2-$A14-1904.5)/10*'Updated BMI model'!$E$6+'Updated BMI model'!$E19)*1.019107</f>
        <v>25.932709932499222</v>
      </c>
      <c r="C31">
        <f>EXP('Updated BMI model'!$E$5+(C$2-$A14-1904.5)/10*'Updated BMI model'!$E$6+'Updated BMI model'!$E19)*1.019107</f>
        <v>26.168735681756992</v>
      </c>
      <c r="D31">
        <f>EXP('Updated BMI model'!$E$5+(D$2-$A14-1904.5)/10*'Updated BMI model'!$E$6+'Updated BMI model'!$E19)*1.019107</f>
        <v>26.647251274823425</v>
      </c>
      <c r="E31">
        <f>EXP('Updated BMI model'!$E$5+(E$2-$A14-1904.5)/10*'Updated BMI model'!$E$6+'Updated BMI model'!$E19)*1.019107</f>
        <v>27.134516895999443</v>
      </c>
      <c r="F31">
        <f>EXP('Updated BMI model'!$E$5+(F$2-$A14-1904.5)/10*'Updated BMI model'!$E$6+'Updated BMI model'!$E19)*1.019107</f>
        <v>27.547370974834966</v>
      </c>
      <c r="G31">
        <f>EXP('Updated BMI model'!$E$5+(G$2-$A14-1904.5)/10*'Updated BMI model'!$E$6+'Updated BMI model'!$E19)*1.019107</f>
        <v>28.221042951740117</v>
      </c>
      <c r="H31">
        <f>EXP('Updated BMI model'!$E$5+(H$2-$A14-1904.5)/10*'Updated BMI model'!$E$6+'Updated BMI model'!$E19)*1.019107</f>
        <v>28.564031990208758</v>
      </c>
      <c r="I31">
        <f>EXP('Updated BMI model'!$E$5+(I$2-$A14-1904.5)/10*'Updated BMI model'!$E$6+'Updated BMI model'!$E19)*1.019107</f>
        <v>28.82400663496669</v>
      </c>
      <c r="J31">
        <f>EXP('Updated BMI model'!$E$5+(J$2-$A14-1904.5)/10*'Updated BMI model'!$E$6+'Updated BMI model'!$E19)*1.019107</f>
        <v>30.618689902494484</v>
      </c>
      <c r="K31">
        <f>EXP('Updated BMI model'!$E$5+(K$2-$A14-1904.5)/10*'Updated BMI model'!$E$6+'Updated BMI model'!$E19)*1.019107</f>
        <v>32.037660570575589</v>
      </c>
      <c r="L31">
        <f>EXP('Updated BMI model'!$E$5+(L$2-$A14-1904.5)/10*'Updated BMI model'!$E$6+'Updated BMI model'!$E19)*1.019107</f>
        <v>29.707798991232739</v>
      </c>
      <c r="M31">
        <v>72</v>
      </c>
      <c r="N31">
        <f t="array" ref="N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Model'!$B$1:$B$29&gt;=$M31),0),5)^2)/2-LN(B31))))/(2*(INDEX('Variance Model'!$A$1:$G$29,MATCH(1,('Variance Model'!$H$1:$H$29=$L$18)*('Variance Model'!$A$1:$A$29&lt;=$M31)*('Variance Model'!$B$1:$B$29&gt;=$M31),0),4)^2)/2)</f>
        <v>3.2440717819645863</v>
      </c>
      <c r="O31">
        <f t="array" ref="O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Model'!$B$1:$B$29&gt;=$M31),0),5)^2)/2-LN(C31))))/(2*(INDEX('Variance Model'!$A$1:$G$29,MATCH(1,('Variance Model'!$H$1:$H$29=$L$18)*('Variance Model'!$A$1:$A$29&lt;=$M31)*('Variance Model'!$B$1:$B$29&gt;=$M31),0),4)^2)/2)</f>
        <v>3.2525598754246388</v>
      </c>
      <c r="P31">
        <f t="array" ref="P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Model'!$B$1:$B$29&gt;=$M31),0),5)^2)/2-LN(D31))))/(2*(INDEX('Variance Model'!$A$1:$G$29,MATCH(1,('Variance Model'!$H$1:$H$29=$L$18)*('Variance Model'!$A$1:$A$29&lt;=$M31)*('Variance Model'!$B$1:$B$29&gt;=$M31),0),4)^2)/2)</f>
        <v>3.2694969464370907</v>
      </c>
      <c r="Q31">
        <f t="array" ref="Q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Model'!$B$1:$B$29&gt;=$M31),0),5)^2)/2-LN(E31))))/(2*(INDEX('Variance Model'!$A$1:$G$29,MATCH(1,('Variance Model'!$H$1:$H$29=$L$18)*('Variance Model'!$A$1:$A$29&lt;=$M31)*('Variance Model'!$B$1:$B$29&gt;=$M31),0),4)^2)/2)</f>
        <v>3.2863822611888338</v>
      </c>
      <c r="R31">
        <f t="array" ref="R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Model'!$B$1:$B$29&gt;=$M31),0),5)^2)/2-LN(F31))))/(2*(INDEX('Variance Model'!$A$1:$G$29,MATCH(1,('Variance Model'!$H$1:$H$29=$L$18)*('Variance Model'!$A$1:$A$29&lt;=$M31)*('Variance Model'!$B$1:$B$29&gt;=$M31),0),4)^2)/2)</f>
        <v>3.3004141612267355</v>
      </c>
      <c r="S31">
        <f t="array" ref="S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Model'!$B$1:$B$29&gt;=$M31),0),5)^2)/2-LN(G31))))/(2*(INDEX('Variance Model'!$A$1:$G$29,MATCH(1,('Variance Model'!$H$1:$H$29=$L$18)*('Variance Model'!$A$1:$A$29&lt;=$M31)*('Variance Model'!$B$1:$B$29&gt;=$M31),0),4)^2)/2)</f>
        <v>3.3227917941705685</v>
      </c>
      <c r="T31">
        <f t="array" ref="T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Model'!$B$1:$B$29&gt;=$M31),0),5)^2)/2-LN(H31))))/(2*(INDEX('Variance Model'!$A$1:$G$29,MATCH(1,('Variance Model'!$H$1:$H$29=$L$18)*('Variance Model'!$A$1:$A$29&lt;=$M31)*('Variance Model'!$B$1:$B$29&gt;=$M31),0),4)^2)/2)</f>
        <v>3.3339470186726792</v>
      </c>
      <c r="U31">
        <f t="array" ref="U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Model'!$B$1:$B$29&gt;=$M31),0),5)^2)/2-LN(I31))))/(2*(INDEX('Variance Model'!$A$1:$G$29,MATCH(1,('Variance Model'!$H$1:$H$29=$L$18)*('Variance Model'!$A$1:$A$29&lt;=$M31)*('Variance Model'!$B$1:$B$29&gt;=$M31),0),4)^2)/2)</f>
        <v>3.3422988504439117</v>
      </c>
      <c r="V31">
        <f t="array" ref="V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Model'!$B$1:$B$29&gt;=$M31),0),5)^2)/2-LN(J31))))/(2*(INDEX('Variance Model'!$A$1:$G$29,MATCH(1,('Variance Model'!$H$1:$H$29=$L$18)*('Variance Model'!$A$1:$A$29&lt;=$M31)*('Variance Model'!$B$1:$B$29&gt;=$M31),0),4)^2)/2)</f>
        <v>3.3976624522041434</v>
      </c>
      <c r="W31">
        <f t="array" ref="W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Model'!$B$1:$B$29&gt;=$M31),0),5)^2)/2-LN(K31))))/(2*(INDEX('Variance Model'!$A$1:$G$29,MATCH(1,('Variance Model'!$H$1:$H$29=$L$18)*('Variance Model'!$A$1:$A$29&lt;=$M31)*('Variance Model'!$B$1:$B$29&gt;=$M31),0),4)^2)/2)</f>
        <v>3.438831963202817</v>
      </c>
      <c r="X31">
        <f t="array" ref="X31">(-(1+INDEX('Variance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Model'!$B$1:$B$29&gt;=$M31),0),4))+SQRT((1+INDEX('Variance Model'!$A$1:$G$29,MATCH(1,('Variance Model'!$H$1:$H$29=$L$18)*('Variance Model'!$A$1:$A$29&lt;=$M31)*('Variance Model'!$B$1:$B$29&gt;=$M31),0),5)*INDEX('Variance Model'!$A$1:$G$29,MATCH(1,('Variance Model'!$H$1:$H$29=$L$18)*('Variance Model'!$A$1:$A$29&lt;=$M31)*('Variance Model'!$B$1:$B$29&gt;=$M31),0),4))^2-4*((INDEX('Variance Model'!$A$1:$G$29,MATCH(1,('Variance Model'!$H$1:$H$29=$L$18)*('Variance Model'!$A$1:$A$29&lt;=$M31)*('Variance Model'!$B$1:$B$29&gt;=$M31),0),4)^2)/2)*((INDEX('Variance Model'!$A$1:$G$29,MATCH(1,('Variance Model'!$H$1:$H$29=$L$18)*('Variance Model'!$A$1:$A$29&lt;=$M31)*('Variance Model'!$B$1:$B$29&gt;=$M31),0),5)^2)/2-LN(L31))))/(2*(INDEX('Variance Model'!$A$1:$G$29,MATCH(1,('Variance Model'!$H$1:$H$29=$L$18)*('Variance Model'!$A$1:$A$29&lt;=$M31)*('Variance Model'!$B$1:$B$29&gt;=$M31),0),4)^2)/2)</f>
        <v>3.3700487506521952</v>
      </c>
      <c r="Y31">
        <v>72</v>
      </c>
      <c r="Z31">
        <f t="array" ref="Z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Model'!$B$1:$B$29&gt;=$Y31),0),4)*N31</f>
        <v>0.15121720583414211</v>
      </c>
      <c r="AA31">
        <f t="array" ref="AA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Model'!$B$1:$B$29&gt;=$Y31),0),4)*O31</f>
        <v>0.15495501418211743</v>
      </c>
      <c r="AB31">
        <f t="array" ref="AB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Model'!$B$1:$B$29&gt;=$Y31),0),4)*P31</f>
        <v>0.16241340583608976</v>
      </c>
      <c r="AC31">
        <f t="array" ref="AC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Model'!$B$1:$B$29&gt;=$Y31),0),4)*Q31</f>
        <v>0.16984900615485254</v>
      </c>
      <c r="AD31">
        <f t="array" ref="AD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Model'!$B$1:$B$29&gt;=$Y31),0),4)*R31</f>
        <v>0.17602807962364286</v>
      </c>
      <c r="AE31">
        <f t="array" ref="AE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Model'!$B$1:$B$29&gt;=$Y31),0),4)*S31</f>
        <v>0.18588227168915616</v>
      </c>
      <c r="AF31">
        <f t="array" ref="AF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Model'!$B$1:$B$29&gt;=$Y31),0),4)*T31</f>
        <v>0.19079457519568122</v>
      </c>
      <c r="AG31">
        <f t="array" ref="AG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Model'!$B$1:$B$29&gt;=$Y31),0),4)*U31</f>
        <v>0.1944723794826293</v>
      </c>
      <c r="AH31">
        <f t="array" ref="AH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Model'!$B$1:$B$29&gt;=$Y31),0),4)*V31</f>
        <v>0.21885223979016333</v>
      </c>
      <c r="AI31">
        <f t="array" ref="AI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Model'!$B$1:$B$29&gt;=$Y31),0),4)*W31</f>
        <v>0.23698160448402805</v>
      </c>
      <c r="AJ31">
        <f t="array" ref="AJ31">INDEX('Variance Model'!$A$1:$G$29,MATCH(1,('Variance Model'!$H$1:$H$29=$L$18)*('Variance Model'!$A$1:$A$29&lt;=$Y31)*('Variance Model'!$B$1:$B$29&gt;=$Y31),0),5)+INDEX('Variance Model'!$A$1:$G$29,MATCH(1,('Variance Model'!$H$1:$H$29=$L$18)*('Variance Model'!$A$1:$A$29&lt;=$Y31)*('Variance Model'!$B$1:$B$29&gt;=$Y31),0),4)*X31</f>
        <v>0.20669229778844889</v>
      </c>
      <c r="AK31">
        <v>42</v>
      </c>
      <c r="AL31">
        <f t="shared" si="9"/>
        <v>0.99992780765236944</v>
      </c>
      <c r="AM31">
        <f t="shared" si="16"/>
        <v>3.7525038265373567E-5</v>
      </c>
      <c r="AN31">
        <v>42</v>
      </c>
      <c r="AO31">
        <f t="shared" si="1"/>
        <v>0.99945113235590655</v>
      </c>
      <c r="AP31">
        <f t="shared" si="17"/>
        <v>2.4282988277812834E-4</v>
      </c>
      <c r="AQ31">
        <v>42</v>
      </c>
      <c r="AR31">
        <f t="shared" si="10"/>
        <v>0.995472070401339</v>
      </c>
      <c r="AS31">
        <f t="shared" si="18"/>
        <v>1.5902845417031797E-3</v>
      </c>
      <c r="AT31">
        <v>42</v>
      </c>
      <c r="AU31">
        <f t="shared" si="11"/>
        <v>0.98227031320722158</v>
      </c>
      <c r="AV31">
        <f t="shared" si="19"/>
        <v>4.9979620354921872E-3</v>
      </c>
      <c r="AW31">
        <v>42</v>
      </c>
      <c r="AX31">
        <f t="shared" si="12"/>
        <v>0.96271821907530974</v>
      </c>
      <c r="AY31">
        <f t="shared" si="20"/>
        <v>8.9501985718654087E-3</v>
      </c>
      <c r="BA31">
        <v>42</v>
      </c>
      <c r="BB31">
        <f t="shared" si="13"/>
        <v>0.99993439017471408</v>
      </c>
      <c r="BC31">
        <f t="shared" si="21"/>
        <v>3.4138514984460855E-5</v>
      </c>
      <c r="BD31">
        <v>42</v>
      </c>
      <c r="BE31">
        <f t="shared" si="14"/>
        <v>0.99935773085634305</v>
      </c>
      <c r="BF31">
        <f t="shared" si="22"/>
        <v>2.8519586724384816E-4</v>
      </c>
      <c r="BG31">
        <v>42</v>
      </c>
      <c r="BH31">
        <f t="shared" si="15"/>
        <v>0.99492188331765519</v>
      </c>
      <c r="BI31">
        <f t="shared" si="23"/>
        <v>1.7481397097126594E-3</v>
      </c>
    </row>
    <row r="32" spans="1:61" x14ac:dyDescent="0.3">
      <c r="A32">
        <v>77</v>
      </c>
      <c r="B32">
        <f>EXP('Updated BMI model'!$E$5+(B$2-$A15-1904.5)/10*'Updated BMI model'!$E$6+'Updated BMI model'!$E20)*1.019107</f>
        <v>25.215475259472679</v>
      </c>
      <c r="C32">
        <f>EXP('Updated BMI model'!$E$5+(C$2-$A15-1904.5)/10*'Updated BMI model'!$E$6+'Updated BMI model'!$E20)*1.019107</f>
        <v>25.444973119761833</v>
      </c>
      <c r="D32">
        <f>EXP('Updated BMI model'!$E$5+(D$2-$A15-1904.5)/10*'Updated BMI model'!$E$6+'Updated BMI model'!$E20)*1.019107</f>
        <v>25.910254154009522</v>
      </c>
      <c r="E32">
        <f>EXP('Updated BMI model'!$E$5+(E$2-$A15-1904.5)/10*'Updated BMI model'!$E$6+'Updated BMI model'!$E20)*1.019107</f>
        <v>26.384043212211946</v>
      </c>
      <c r="F32">
        <f>EXP('Updated BMI model'!$E$5+(F$2-$A15-1904.5)/10*'Updated BMI model'!$E$6+'Updated BMI model'!$E20)*1.019107</f>
        <v>26.785478767452673</v>
      </c>
      <c r="G32">
        <f>EXP('Updated BMI model'!$E$5+(G$2-$A15-1904.5)/10*'Updated BMI model'!$E$6+'Updated BMI model'!$E20)*1.019107</f>
        <v>27.440518642223473</v>
      </c>
      <c r="H32">
        <f>EXP('Updated BMI model'!$E$5+(H$2-$A15-1904.5)/10*'Updated BMI model'!$E$6+'Updated BMI model'!$E20)*1.019107</f>
        <v>27.774021451466627</v>
      </c>
      <c r="I32">
        <f>EXP('Updated BMI model'!$E$5+(I$2-$A15-1904.5)/10*'Updated BMI model'!$E$6+'Updated BMI model'!$E20)*1.019107</f>
        <v>28.026805839987802</v>
      </c>
      <c r="J32">
        <f>EXP('Updated BMI model'!$E$5+(J$2-$A15-1904.5)/10*'Updated BMI model'!$E$6+'Updated BMI model'!$E20)*1.019107</f>
        <v>29.77185260327358</v>
      </c>
      <c r="K32">
        <f>EXP('Updated BMI model'!$E$5+(K$2-$A15-1904.5)/10*'Updated BMI model'!$E$6+'Updated BMI model'!$E20)*1.019107</f>
        <v>31.15157804916986</v>
      </c>
      <c r="L32">
        <f>EXP('Updated BMI model'!$E$5+(L$2-$A15-1904.5)/10*'Updated BMI model'!$E$6+'Updated BMI model'!$E20)*1.019107</f>
        <v>28.886154683666089</v>
      </c>
      <c r="M32">
        <v>77</v>
      </c>
      <c r="N32">
        <f t="array" ref="N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Model'!$B$1:$B$29&gt;=$M32),0),5)^2)/2-LN(B32))))/(2*(INDEX('Variance Model'!$A$1:$G$29,MATCH(1,('Variance Model'!$H$1:$H$29=$L$18)*('Variance Model'!$A$1:$A$29&lt;=$M32)*('Variance Model'!$B$1:$B$29&gt;=$M32),0),4)^2)/2)</f>
        <v>3.2165644837474674</v>
      </c>
      <c r="O32">
        <f t="array" ref="O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Model'!$B$1:$B$29&gt;=$M32),0),5)^2)/2-LN(C32))))/(2*(INDEX('Variance Model'!$A$1:$G$29,MATCH(1,('Variance Model'!$H$1:$H$29=$L$18)*('Variance Model'!$A$1:$A$29&lt;=$M32)*('Variance Model'!$B$1:$B$29&gt;=$M32),0),4)^2)/2)</f>
        <v>3.2249955397737482</v>
      </c>
      <c r="P32">
        <f t="array" ref="P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Model'!$B$1:$B$29&gt;=$M32),0),5)^2)/2-LN(D32))))/(2*(INDEX('Variance Model'!$A$1:$G$29,MATCH(1,('Variance Model'!$H$1:$H$29=$L$18)*('Variance Model'!$A$1:$A$29&lt;=$M32)*('Variance Model'!$B$1:$B$29&gt;=$M32),0),4)^2)/2)</f>
        <v>3.2418085706348605</v>
      </c>
      <c r="Q32">
        <f t="array" ref="Q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Model'!$B$1:$B$29&gt;=$M32),0),5)^2)/2-LN(E32))))/(2*(INDEX('Variance Model'!$A$1:$G$29,MATCH(1,('Variance Model'!$H$1:$H$29=$L$18)*('Variance Model'!$A$1:$A$29&lt;=$M32)*('Variance Model'!$B$1:$B$29&gt;=$M32),0),4)^2)/2)</f>
        <v>3.2585567902693042</v>
      </c>
      <c r="R32">
        <f t="array" ref="R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Model'!$B$1:$B$29&gt;=$M32),0),5)^2)/2-LN(F32))))/(2*(INDEX('Variance Model'!$A$1:$G$29,MATCH(1,('Variance Model'!$H$1:$H$29=$L$18)*('Variance Model'!$A$1:$A$29&lt;=$M32)*('Variance Model'!$B$1:$B$29&gt;=$M32),0),4)^2)/2)</f>
        <v>3.2724646684150862</v>
      </c>
      <c r="S32">
        <f t="array" ref="S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Model'!$B$1:$B$29&gt;=$M32),0),5)^2)/2-LN(G32))))/(2*(INDEX('Variance Model'!$A$1:$G$29,MATCH(1,('Variance Model'!$H$1:$H$29=$L$18)*('Variance Model'!$A$1:$A$29&lt;=$M32)*('Variance Model'!$B$1:$B$29&gt;=$M32),0),4)^2)/2)</f>
        <v>3.2946257852119349</v>
      </c>
      <c r="T32">
        <f t="array" ref="T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Model'!$B$1:$B$29&gt;=$M32),0),5)^2)/2-LN(H32))))/(2*(INDEX('Variance Model'!$A$1:$G$29,MATCH(1,('Variance Model'!$H$1:$H$29=$L$18)*('Variance Model'!$A$1:$A$29&lt;=$M32)*('Variance Model'!$B$1:$B$29&gt;=$M32),0),4)^2)/2)</f>
        <v>3.3056645693868605</v>
      </c>
      <c r="U32">
        <f t="array" ref="U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Model'!$B$1:$B$29&gt;=$M32),0),5)^2)/2-LN(I32))))/(2*(INDEX('Variance Model'!$A$1:$G$29,MATCH(1,('Variance Model'!$H$1:$H$29=$L$18)*('Variance Model'!$A$1:$A$29&lt;=$M32)*('Variance Model'!$B$1:$B$29&gt;=$M32),0),4)^2)/2)</f>
        <v>3.3139255527162987</v>
      </c>
      <c r="V32">
        <f t="array" ref="V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Model'!$B$1:$B$29&gt;=$M32),0),5)^2)/2-LN(J32))))/(2*(INDEX('Variance Model'!$A$1:$G$29,MATCH(1,('Variance Model'!$H$1:$H$29=$L$18)*('Variance Model'!$A$1:$A$29&lt;=$M32)*('Variance Model'!$B$1:$B$29&gt;=$M32),0),4)^2)/2)</f>
        <v>3.3686087709801424</v>
      </c>
      <c r="W32">
        <f t="array" ref="W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Model'!$B$1:$B$29&gt;=$M32),0),5)^2)/2-LN(K32))))/(2*(INDEX('Variance Model'!$A$1:$G$29,MATCH(1,('Variance Model'!$H$1:$H$29=$L$18)*('Variance Model'!$A$1:$A$29&lt;=$M32)*('Variance Model'!$B$1:$B$29&gt;=$M32),0),4)^2)/2)</f>
        <v>3.4091863017314301</v>
      </c>
      <c r="X32">
        <f t="array" ref="X32">(-(1+INDEX('Variance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Model'!$B$1:$B$29&gt;=$M32),0),4))+SQRT((1+INDEX('Variance Model'!$A$1:$G$29,MATCH(1,('Variance Model'!$H$1:$H$29=$L$18)*('Variance Model'!$A$1:$A$29&lt;=$M32)*('Variance Model'!$B$1:$B$29&gt;=$M32),0),5)*INDEX('Variance Model'!$A$1:$G$29,MATCH(1,('Variance Model'!$H$1:$H$29=$L$18)*('Variance Model'!$A$1:$A$29&lt;=$M32)*('Variance Model'!$B$1:$B$29&gt;=$M32),0),4))^2-4*((INDEX('Variance Model'!$A$1:$G$29,MATCH(1,('Variance Model'!$H$1:$H$29=$L$18)*('Variance Model'!$A$1:$A$29&lt;=$M32)*('Variance Model'!$B$1:$B$29&gt;=$M32),0),4)^2)/2)*((INDEX('Variance Model'!$A$1:$G$29,MATCH(1,('Variance Model'!$H$1:$H$29=$L$18)*('Variance Model'!$A$1:$A$29&lt;=$M32)*('Variance Model'!$B$1:$B$29&gt;=$M32),0),5)^2)/2-LN(L32))))/(2*(INDEX('Variance Model'!$A$1:$G$29,MATCH(1,('Variance Model'!$H$1:$H$29=$L$18)*('Variance Model'!$A$1:$A$29&lt;=$M32)*('Variance Model'!$B$1:$B$29&gt;=$M32),0),4)^2)/2)</f>
        <v>3.3413512658773343</v>
      </c>
      <c r="Y32">
        <v>77</v>
      </c>
      <c r="Z32">
        <f t="array" ref="Z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Model'!$B$1:$B$29&gt;=$Y32),0),4)*N32</f>
        <v>0.14760365772746131</v>
      </c>
      <c r="AA32">
        <f t="array" ref="AA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Model'!$B$1:$B$29&gt;=$Y32),0),4)*O32</f>
        <v>0.15180687639880341</v>
      </c>
      <c r="AB32">
        <f t="array" ref="AB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Model'!$B$1:$B$29&gt;=$Y32),0),4)*P32</f>
        <v>0.16018884480430229</v>
      </c>
      <c r="AC32">
        <f t="array" ref="AC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Model'!$B$1:$B$29&gt;=$Y32),0),4)*Q32</f>
        <v>0.16853850222085787</v>
      </c>
      <c r="AD32">
        <f t="array" ref="AD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Model'!$B$1:$B$29&gt;=$Y32),0),4)*R32</f>
        <v>0.17547213579165599</v>
      </c>
      <c r="AE32">
        <f t="array" ref="AE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Model'!$B$1:$B$29&gt;=$Y32),0),4)*S32</f>
        <v>0.18652033895955689</v>
      </c>
      <c r="AF32">
        <f t="array" ref="AF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Model'!$B$1:$B$29&gt;=$Y32),0),4)*T32</f>
        <v>0.19202361442212434</v>
      </c>
      <c r="AG32">
        <f t="array" ref="AG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Model'!$B$1:$B$29&gt;=$Y32),0),4)*U32</f>
        <v>0.19614204505118238</v>
      </c>
      <c r="AH32">
        <f t="array" ref="AH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Model'!$B$1:$B$29&gt;=$Y32),0),4)*V32</f>
        <v>0.22340381668443898</v>
      </c>
      <c r="AI32">
        <f t="array" ref="AI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Model'!$B$1:$B$29&gt;=$Y32),0),4)*W32</f>
        <v>0.24363333886518612</v>
      </c>
      <c r="AJ32">
        <f t="array" ref="AJ32">INDEX('Variance Model'!$A$1:$G$29,MATCH(1,('Variance Model'!$H$1:$H$29=$L$18)*('Variance Model'!$A$1:$A$29&lt;=$Y32)*('Variance Model'!$B$1:$B$29&gt;=$Y32),0),5)+INDEX('Variance Model'!$A$1:$G$29,MATCH(1,('Variance Model'!$H$1:$H$29=$L$18)*('Variance Model'!$A$1:$A$29&lt;=$Y32)*('Variance Model'!$B$1:$B$29&gt;=$Y32),0),4)*X32</f>
        <v>0.20981486009048522</v>
      </c>
      <c r="AK32">
        <v>43</v>
      </c>
      <c r="AL32">
        <f t="shared" si="9"/>
        <v>0.99996533269063481</v>
      </c>
      <c r="AM32">
        <f t="shared" si="16"/>
        <v>1.8223342729273284E-5</v>
      </c>
      <c r="AN32">
        <v>43</v>
      </c>
      <c r="AO32">
        <f t="shared" si="1"/>
        <v>0.99969396223868467</v>
      </c>
      <c r="AP32">
        <f t="shared" si="17"/>
        <v>1.371673902959003E-4</v>
      </c>
      <c r="AQ32">
        <v>43</v>
      </c>
      <c r="AR32">
        <f t="shared" si="10"/>
        <v>0.99706235494304218</v>
      </c>
      <c r="AS32">
        <f t="shared" si="18"/>
        <v>1.048228703226739E-3</v>
      </c>
      <c r="AT32">
        <v>43</v>
      </c>
      <c r="AU32">
        <f t="shared" si="11"/>
        <v>0.98726827524271377</v>
      </c>
      <c r="AV32">
        <f t="shared" si="19"/>
        <v>3.6558148312426653E-3</v>
      </c>
      <c r="AW32">
        <v>43</v>
      </c>
      <c r="AX32">
        <f t="shared" si="12"/>
        <v>0.97166841764717515</v>
      </c>
      <c r="AY32">
        <f t="shared" si="20"/>
        <v>6.9408984324348388E-3</v>
      </c>
      <c r="BA32">
        <v>43</v>
      </c>
      <c r="BB32">
        <f t="shared" si="13"/>
        <v>0.99996852868969854</v>
      </c>
      <c r="BC32">
        <f t="shared" si="21"/>
        <v>1.6556388174659986E-5</v>
      </c>
      <c r="BD32">
        <v>43</v>
      </c>
      <c r="BE32">
        <f t="shared" si="14"/>
        <v>0.9996429267235869</v>
      </c>
      <c r="BF32">
        <f t="shared" si="22"/>
        <v>1.6075300602969023E-4</v>
      </c>
      <c r="BG32">
        <v>43</v>
      </c>
      <c r="BH32">
        <f t="shared" si="15"/>
        <v>0.99667002302736785</v>
      </c>
      <c r="BI32">
        <f t="shared" si="23"/>
        <v>1.1646916321440548E-3</v>
      </c>
    </row>
    <row r="33" spans="1:61" x14ac:dyDescent="0.3">
      <c r="A33">
        <v>82</v>
      </c>
      <c r="B33">
        <f>EXP('Updated BMI model'!$E$5+(B$2-$A16-1904.5)/10*'Updated BMI model'!$E$6+'Updated BMI model'!$E21)*1.019107</f>
        <v>24.194593609420693</v>
      </c>
      <c r="C33">
        <f>EXP('Updated BMI model'!$E$5+(C$2-$A16-1904.5)/10*'Updated BMI model'!$E$6+'Updated BMI model'!$E21)*1.019107</f>
        <v>24.414799947266406</v>
      </c>
      <c r="D33">
        <f>EXP('Updated BMI model'!$E$5+(D$2-$A16-1904.5)/10*'Updated BMI model'!$E$6+'Updated BMI model'!$E21)*1.019107</f>
        <v>24.861243467444151</v>
      </c>
      <c r="E33">
        <f>EXP('Updated BMI model'!$E$5+(E$2-$A16-1904.5)/10*'Updated BMI model'!$E$6+'Updated BMI model'!$E21)*1.019107</f>
        <v>25.315850553046928</v>
      </c>
      <c r="F33">
        <f>EXP('Updated BMI model'!$E$5+(F$2-$A16-1904.5)/10*'Updated BMI model'!$E$6+'Updated BMI model'!$E21)*1.019107</f>
        <v>25.701033462330894</v>
      </c>
      <c r="G33">
        <f>EXP('Updated BMI model'!$E$5+(G$2-$A16-1904.5)/10*'Updated BMI model'!$E$6+'Updated BMI model'!$E21)*1.019107</f>
        <v>26.329553187022245</v>
      </c>
      <c r="H33">
        <f>EXP('Updated BMI model'!$E$5+(H$2-$A16-1904.5)/10*'Updated BMI model'!$E$6+'Updated BMI model'!$E21)*1.019107</f>
        <v>26.649553696796776</v>
      </c>
      <c r="I33">
        <f>EXP('Updated BMI model'!$E$5+(I$2-$A16-1904.5)/10*'Updated BMI model'!$E$6+'Updated BMI model'!$E21)*1.019107</f>
        <v>26.892103777179582</v>
      </c>
      <c r="J33">
        <f>EXP('Updated BMI model'!$E$5+(J$2-$A16-1904.5)/10*'Updated BMI model'!$E$6+'Updated BMI model'!$E21)*1.019107</f>
        <v>28.566500029190468</v>
      </c>
      <c r="K33">
        <f>EXP('Updated BMI model'!$E$5+(K$2-$A16-1904.5)/10*'Updated BMI model'!$E$6+'Updated BMI model'!$E21)*1.019107</f>
        <v>29.890365477393622</v>
      </c>
      <c r="L33">
        <f>EXP('Updated BMI model'!$E$5+(L$2-$A16-1904.5)/10*'Updated BMI model'!$E$6+'Updated BMI model'!$E21)*1.019107</f>
        <v>27.716660753701792</v>
      </c>
      <c r="M33">
        <v>82</v>
      </c>
      <c r="N33">
        <f t="array" ref="N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Model'!$B$1:$B$29&gt;=$M33),0),5)^2)/2-LN(B33))))/(2*(INDEX('Variance Model'!$A$1:$G$29,MATCH(1,('Variance Model'!$H$1:$H$29=$L$18)*('Variance Model'!$A$1:$A$29&lt;=$M33)*('Variance Model'!$B$1:$B$29&gt;=$M33),0),4)^2)/2)</f>
        <v>3.1768970739370586</v>
      </c>
      <c r="O33">
        <f t="array" ref="O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Model'!$B$1:$B$29&gt;=$M33),0),5)^2)/2-LN(C33))))/(2*(INDEX('Variance Model'!$A$1:$G$29,MATCH(1,('Variance Model'!$H$1:$H$29=$L$18)*('Variance Model'!$A$1:$A$29&lt;=$M33)*('Variance Model'!$B$1:$B$29&gt;=$M33),0),4)^2)/2)</f>
        <v>3.1852935465393482</v>
      </c>
      <c r="P33">
        <f t="array" ref="P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Model'!$B$1:$B$29&gt;=$M33),0),5)^2)/2-LN(D33))))/(2*(INDEX('Variance Model'!$A$1:$G$29,MATCH(1,('Variance Model'!$H$1:$H$29=$L$18)*('Variance Model'!$A$1:$A$29&lt;=$M33)*('Variance Model'!$B$1:$B$29&gt;=$M33),0),4)^2)/2)</f>
        <v>3.2020228273583955</v>
      </c>
      <c r="Q33">
        <f t="array" ref="Q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Model'!$B$1:$B$29&gt;=$M33),0),5)^2)/2-LN(E33))))/(2*(INDEX('Variance Model'!$A$1:$G$29,MATCH(1,('Variance Model'!$H$1:$H$29=$L$18)*('Variance Model'!$A$1:$A$29&lt;=$M33)*('Variance Model'!$B$1:$B$29&gt;=$M33),0),4)^2)/2)</f>
        <v>3.2186682849848456</v>
      </c>
      <c r="R33">
        <f t="array" ref="R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Model'!$B$1:$B$29&gt;=$M33),0),5)^2)/2-LN(F33))))/(2*(INDEX('Variance Model'!$A$1:$G$29,MATCH(1,('Variance Model'!$H$1:$H$29=$L$18)*('Variance Model'!$A$1:$A$29&lt;=$M33)*('Variance Model'!$B$1:$B$29&gt;=$M33),0),4)^2)/2)</f>
        <v>3.2324763690201475</v>
      </c>
      <c r="S33">
        <f t="array" ref="S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Model'!$B$1:$B$29&gt;=$M33),0),5)^2)/2-LN(G33))))/(2*(INDEX('Variance Model'!$A$1:$G$29,MATCH(1,('Variance Model'!$H$1:$H$29=$L$18)*('Variance Model'!$A$1:$A$29&lt;=$M33)*('Variance Model'!$B$1:$B$29&gt;=$M33),0),4)^2)/2)</f>
        <v>3.2544517845298859</v>
      </c>
      <c r="T33">
        <f t="array" ref="T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Model'!$B$1:$B$29&gt;=$M33),0),5)^2)/2-LN(H33))))/(2*(INDEX('Variance Model'!$A$1:$G$29,MATCH(1,('Variance Model'!$H$1:$H$29=$L$18)*('Variance Model'!$A$1:$A$29&lt;=$M33)*('Variance Model'!$B$1:$B$29&gt;=$M33),0),4)^2)/2)</f>
        <v>3.2653860010808384</v>
      </c>
      <c r="U33">
        <f t="array" ref="U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Model'!$B$1:$B$29&gt;=$M33),0),5)^2)/2-LN(I33))))/(2*(INDEX('Variance Model'!$A$1:$G$29,MATCH(1,('Variance Model'!$H$1:$H$29=$L$18)*('Variance Model'!$A$1:$A$29&lt;=$M33)*('Variance Model'!$B$1:$B$29&gt;=$M33),0),4)^2)/2)</f>
        <v>3.2735635441366107</v>
      </c>
      <c r="V33">
        <f t="array" ref="V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Model'!$B$1:$B$29&gt;=$M33),0),5)^2)/2-LN(J33))))/(2*(INDEX('Variance Model'!$A$1:$G$29,MATCH(1,('Variance Model'!$H$1:$H$29=$L$18)*('Variance Model'!$A$1:$A$29&lt;=$M33)*('Variance Model'!$B$1:$B$29&gt;=$M33),0),4)^2)/2)</f>
        <v>3.3275848495987881</v>
      </c>
      <c r="W33">
        <f t="array" ref="W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Model'!$B$1:$B$29&gt;=$M33),0),5)^2)/2-LN(K33))))/(2*(INDEX('Variance Model'!$A$1:$G$29,MATCH(1,('Variance Model'!$H$1:$H$29=$L$18)*('Variance Model'!$A$1:$A$29&lt;=$M33)*('Variance Model'!$B$1:$B$29&gt;=$M33),0),4)^2)/2)</f>
        <v>3.3675517513882767</v>
      </c>
      <c r="X33">
        <f t="array" ref="X33">(-(1+INDEX('Variance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Model'!$B$1:$B$29&gt;=$M33),0),4))+SQRT((1+INDEX('Variance Model'!$A$1:$G$29,MATCH(1,('Variance Model'!$H$1:$H$29=$L$18)*('Variance Model'!$A$1:$A$29&lt;=$M33)*('Variance Model'!$B$1:$B$29&gt;=$M33),0),5)*INDEX('Variance Model'!$A$1:$G$29,MATCH(1,('Variance Model'!$H$1:$H$29=$L$18)*('Variance Model'!$A$1:$A$29&lt;=$M33)*('Variance Model'!$B$1:$B$29&gt;=$M33),0),4))^2-4*((INDEX('Variance Model'!$A$1:$G$29,MATCH(1,('Variance Model'!$H$1:$H$29=$L$18)*('Variance Model'!$A$1:$A$29&lt;=$M33)*('Variance Model'!$B$1:$B$29&gt;=$M33),0),4)^2)/2)*((INDEX('Variance Model'!$A$1:$G$29,MATCH(1,('Variance Model'!$H$1:$H$29=$L$18)*('Variance Model'!$A$1:$A$29&lt;=$M33)*('Variance Model'!$B$1:$B$29&gt;=$M33),0),5)^2)/2-LN(L33))))/(2*(INDEX('Variance Model'!$A$1:$G$29,MATCH(1,('Variance Model'!$H$1:$H$29=$L$18)*('Variance Model'!$A$1:$A$29&lt;=$M33)*('Variance Model'!$B$1:$B$29&gt;=$M33),0),4)^2)/2)</f>
        <v>3.3006808375794403</v>
      </c>
      <c r="Y33">
        <v>82</v>
      </c>
      <c r="Z33">
        <f t="array" ref="Z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Model'!$B$1:$B$29&gt;=$Y33),0),4)*N33</f>
        <v>0.13588325649373756</v>
      </c>
      <c r="AA33">
        <f t="array" ref="AA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Model'!$B$1:$B$29&gt;=$Y33),0),4)*O33</f>
        <v>0.14068373818875424</v>
      </c>
      <c r="AB33">
        <f t="array" ref="AB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Model'!$B$1:$B$29&gt;=$Y33),0),4)*P33</f>
        <v>0.15024830299430492</v>
      </c>
      <c r="AC33">
        <f t="array" ref="AC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Model'!$B$1:$B$29&gt;=$Y33),0),4)*Q33</f>
        <v>0.15976494390124474</v>
      </c>
      <c r="AD33">
        <f t="array" ref="AD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Model'!$B$1:$B$29&gt;=$Y33),0),4)*R33</f>
        <v>0.16765938455441165</v>
      </c>
      <c r="AE33">
        <f t="array" ref="AE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Model'!$B$1:$B$29&gt;=$Y33),0),4)*S33</f>
        <v>0.18022330096213235</v>
      </c>
      <c r="AF33">
        <f t="array" ref="AF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Model'!$B$1:$B$29&gt;=$Y33),0),4)*T33</f>
        <v>0.18647467685394226</v>
      </c>
      <c r="AG33">
        <f t="array" ref="AG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Model'!$B$1:$B$29&gt;=$Y33),0),4)*U33</f>
        <v>0.19114999083504669</v>
      </c>
      <c r="AH33">
        <f t="array" ref="AH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Model'!$B$1:$B$29&gt;=$Y33),0),4)*V33</f>
        <v>0.2220353757217155</v>
      </c>
      <c r="AI33">
        <f t="array" ref="AI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Model'!$B$1:$B$29&gt;=$Y33),0),4)*W33</f>
        <v>0.24488549261421277</v>
      </c>
      <c r="AJ33">
        <f t="array" ref="AJ33">INDEX('Variance Model'!$A$1:$G$29,MATCH(1,('Variance Model'!$H$1:$H$29=$L$18)*('Variance Model'!$A$1:$A$29&lt;=$Y33)*('Variance Model'!$B$1:$B$29&gt;=$Y33),0),5)+INDEX('Variance Model'!$A$1:$G$29,MATCH(1,('Variance Model'!$H$1:$H$29=$L$18)*('Variance Model'!$A$1:$A$29&lt;=$Y33)*('Variance Model'!$B$1:$B$29&gt;=$Y33),0),4)*X33</f>
        <v>0.20665365254594192</v>
      </c>
      <c r="AK33">
        <v>44</v>
      </c>
      <c r="AL33">
        <f t="shared" si="9"/>
        <v>0.99998355603336408</v>
      </c>
      <c r="AM33">
        <f t="shared" si="16"/>
        <v>8.7307780961554116E-6</v>
      </c>
      <c r="AN33">
        <v>44</v>
      </c>
      <c r="AO33">
        <f t="shared" si="1"/>
        <v>0.99983112962898057</v>
      </c>
      <c r="AP33">
        <f t="shared" si="17"/>
        <v>7.6571225261501397E-5</v>
      </c>
      <c r="AQ33">
        <v>44</v>
      </c>
      <c r="AR33">
        <f t="shared" si="10"/>
        <v>0.99811058364626892</v>
      </c>
      <c r="AS33">
        <f t="shared" si="18"/>
        <v>6.838464119763854E-4</v>
      </c>
      <c r="AT33">
        <v>44</v>
      </c>
      <c r="AU33">
        <f t="shared" si="11"/>
        <v>0.99092409007395643</v>
      </c>
      <c r="AV33">
        <f t="shared" si="19"/>
        <v>2.6497148881706734E-3</v>
      </c>
      <c r="AW33">
        <v>44</v>
      </c>
      <c r="AX33">
        <f t="shared" si="12"/>
        <v>0.97860931607960999</v>
      </c>
      <c r="AY33">
        <f t="shared" si="20"/>
        <v>5.3373788233032071E-3</v>
      </c>
      <c r="BA33">
        <v>44</v>
      </c>
      <c r="BB33">
        <f t="shared" si="13"/>
        <v>0.9999850850778732</v>
      </c>
      <c r="BC33">
        <f t="shared" si="21"/>
        <v>7.9235078281891802E-6</v>
      </c>
      <c r="BD33">
        <v>44</v>
      </c>
      <c r="BE33">
        <f t="shared" si="14"/>
        <v>0.99980367972961659</v>
      </c>
      <c r="BF33">
        <f t="shared" si="22"/>
        <v>8.9475498478375215E-5</v>
      </c>
      <c r="BG33">
        <v>44</v>
      </c>
      <c r="BH33">
        <f t="shared" si="15"/>
        <v>0.9978347146595119</v>
      </c>
      <c r="BI33">
        <f t="shared" si="23"/>
        <v>7.6819966998453726E-4</v>
      </c>
    </row>
    <row r="34" spans="1:61" x14ac:dyDescent="0.3">
      <c r="B34">
        <f>SUMPRODUCT(INDEX(B20:B33,MATCH($A21,$A20:$A33,0),1):INDEX(B20:B33,MATCH($A33,$A20:$A33,0),1),INDEX(Population!$B$26:$EB$43,MATCH($A21,Population!$A$3:$A$20,0),MATCH(B19,Population!$B$26:$EB$26,0)):INDEX(Population!$B$26:$EB$43,MATCH($A33,Population!$A$3:$A$20,0),MATCH(B19,Population!$B$26:$EB$26,0)))/SUM(INDEX(Population!$B$26:$EB$43,MATCH($A21,Population!$A$3:$A$20,0),MATCH(B19,Population!$B$26:$EB$26,0)):INDEX(Population!$B$26:$EB$43,MATCH($A33,Population!$A$3:$A$20,0),MATCH(B19,Population!$B$26:$EB$26,0)))</f>
        <v>24.405325094583691</v>
      </c>
      <c r="C34">
        <f>SUMPRODUCT(INDEX(C20:C33,MATCH($A21,$A20:$A33,0),1):INDEX(C20:C33,MATCH($A33,$A20:$A33,0),1),INDEX(Population!$B$26:$EB$43,MATCH($A21,Population!$A$3:$A$20,0),MATCH(C19,Population!$B$26:$EB$26,0)):INDEX(Population!$B$26:$EB$43,MATCH($A33,Population!$A$3:$A$20,0),MATCH(C19,Population!$B$26:$EB$26,0)))/SUM(INDEX(Population!$B$26:$EB$43,MATCH($A21,Population!$A$3:$A$20,0),MATCH(C19,Population!$B$26:$EB$26,0)):INDEX(Population!$B$26:$EB$43,MATCH($A33,Population!$A$3:$A$20,0),MATCH(C19,Population!$B$26:$EB$26,0)))</f>
        <v>24.618569945004946</v>
      </c>
      <c r="D34">
        <f>SUMPRODUCT(INDEX(D20:D33,MATCH($A21,$A20:$A33,0),1):INDEX(D20:D33,MATCH($A33,$A20:$A33,0),1),INDEX(Population!$B$26:$EB$43,MATCH($A21,Population!$A$3:$A$20,0),MATCH(D19,Population!$B$26:$EB$26,0)):INDEX(Population!$B$26:$EB$43,MATCH($A33,Population!$A$3:$A$20,0),MATCH(D19,Population!$B$26:$EB$26,0)))/SUM(INDEX(Population!$B$26:$EB$43,MATCH($A21,Population!$A$3:$A$20,0),MATCH(D19,Population!$B$26:$EB$26,0)):INDEX(Population!$B$26:$EB$43,MATCH($A33,Population!$A$3:$A$20,0),MATCH(D19,Population!$B$26:$EB$26,0)))</f>
        <v>25.087904882355797</v>
      </c>
      <c r="E34">
        <f>SUMPRODUCT(INDEX(E20:E33,MATCH($A21,$A20:$A33,0),1):INDEX(E20:E33,MATCH($A33,$A20:$A33,0),1),INDEX(Population!$B$26:$EB$43,MATCH($A21,Population!$A$3:$A$20,0),MATCH(E19,Population!$B$26:$EB$26,0)):INDEX(Population!$B$26:$EB$43,MATCH($A33,Population!$A$3:$A$20,0),MATCH(E19,Population!$B$26:$EB$26,0)))/SUM(INDEX(Population!$B$26:$EB$43,MATCH($A21,Population!$A$3:$A$20,0),MATCH(E19,Population!$B$26:$EB$26,0)):INDEX(Population!$B$26:$EB$43,MATCH($A33,Population!$A$3:$A$20,0),MATCH(E19,Population!$B$26:$EB$26,0)))</f>
        <v>25.583788687753255</v>
      </c>
      <c r="F34">
        <f>SUMPRODUCT(INDEX(F20:F33,MATCH($A21,$A20:$A33,0),1):INDEX(F20:F33,MATCH($A33,$A20:$A33,0),1),INDEX(Population!$B$26:$EB$43,MATCH($A21,Population!$A$3:$A$20,0),MATCH(F19,Population!$B$26:$EB$26,0)):INDEX(Population!$B$26:$EB$43,MATCH($A33,Population!$A$3:$A$20,0),MATCH(F19,Population!$B$26:$EB$26,0)))/SUM(INDEX(Population!$B$26:$EB$43,MATCH($A21,Population!$A$3:$A$20,0),MATCH(F19,Population!$B$26:$EB$26,0)):INDEX(Population!$B$26:$EB$43,MATCH($A33,Population!$A$3:$A$20,0),MATCH(F19,Population!$B$26:$EB$26,0)))</f>
        <v>26.045421354812476</v>
      </c>
      <c r="G34">
        <f>SUMPRODUCT(INDEX(G20:G33,MATCH($A21,$A20:$A33,0),1):INDEX(G20:G33,MATCH($A33,$A20:$A33,0),1),INDEX(Population!$B$26:$EB$43,MATCH($A21,Population!$A$3:$A$20,0),MATCH(G19,Population!$B$26:$EB$26,0)):INDEX(Population!$B$26:$EB$43,MATCH($A33,Population!$A$3:$A$20,0),MATCH(G19,Population!$B$26:$EB$26,0)))/SUM(INDEX(Population!$B$26:$EB$43,MATCH($A21,Population!$A$3:$A$20,0),MATCH(G19,Population!$B$26:$EB$26,0)):INDEX(Population!$B$26:$EB$43,MATCH($A33,Population!$A$3:$A$20,0),MATCH(G19,Population!$B$26:$EB$26,0)))</f>
        <v>26.736449556767806</v>
      </c>
      <c r="H34">
        <f>SUMPRODUCT(INDEX(H20:H33,MATCH($A21,$A20:$A33,0),1):INDEX(H20:H33,MATCH($A33,$A20:$A33,0),1),INDEX(Population!$B$26:$EB$43,MATCH($A21,Population!$A$3:$A$20,0),MATCH(H19,Population!$B$26:$EB$26,0)):INDEX(Population!$B$26:$EB$43,MATCH($A33,Population!$A$3:$A$20,0),MATCH(H19,Population!$B$26:$EB$26,0)))/SUM(INDEX(Population!$B$26:$EB$43,MATCH($A21,Population!$A$3:$A$20,0),MATCH(H19,Population!$B$26:$EB$26,0)):INDEX(Population!$B$26:$EB$43,MATCH($A33,Population!$A$3:$A$20,0),MATCH(H19,Population!$B$26:$EB$26,0)))</f>
        <v>27.072608624537448</v>
      </c>
      <c r="I34">
        <f>SUMPRODUCT(INDEX(I20:I33,MATCH($A21,$A20:$A33,0),1):INDEX(I20:I33,MATCH($A33,$A20:$A33,0),1),INDEX(Population!$B$26:$EB$43,MATCH($A21,Population!$A$3:$A$20,0),MATCH(I19,Population!$B$26:$EB$26,0)):INDEX(Population!$B$26:$EB$43,MATCH($A33,Population!$A$3:$A$20,0),MATCH(I19,Population!$B$26:$EB$26,0)))/SUM(INDEX(Population!$B$26:$EB$43,MATCH($A21,Population!$A$3:$A$20,0),MATCH(I19,Population!$B$26:$EB$26,0)):INDEX(Population!$B$26:$EB$43,MATCH($A33,Population!$A$3:$A$20,0),MATCH(I19,Population!$B$26:$EB$26,0)))</f>
        <v>27.330477952817319</v>
      </c>
      <c r="J34">
        <f>SUMPRODUCT(INDEX(J20:J33,MATCH($A21,$A20:$A33,0),1):INDEX(J20:J33,MATCH($A33,$A20:$A33,0),1),INDEX(Population!$B$26:$EB$43,MATCH($A21,Population!$A$3:$A$20,0),MATCH(J19,Population!$B$26:$EB$26,0)):INDEX(Population!$B$26:$EB$43,MATCH($A33,Population!$A$3:$A$20,0),MATCH(J19,Population!$B$26:$EB$26,0)))/SUM(INDEX(Population!$B$26:$EB$43,MATCH($A21,Population!$A$3:$A$20,0),MATCH(J19,Population!$B$26:$EB$26,0)):INDEX(Population!$B$26:$EB$43,MATCH($A33,Population!$A$3:$A$20,0),MATCH(J19,Population!$B$26:$EB$26,0)))</f>
        <v>29.093677994459689</v>
      </c>
      <c r="K34">
        <f>SUMPRODUCT(INDEX(K20:K33,MATCH($A21,$A20:$A33,0),1):INDEX(K20:K33,MATCH($A33,$A20:$A33,0),1),INDEX(Population!$B$26:$EB$43,MATCH($A21,Population!$A$3:$A$20,0),MATCH(K19,Population!$B$26:$EB$26,0)):INDEX(Population!$B$26:$EB$43,MATCH($A33,Population!$A$3:$A$20,0),MATCH(K19,Population!$B$26:$EB$26,0)))/SUM(INDEX(Population!$B$26:$EB$43,MATCH($A21,Population!$A$3:$A$20,0),MATCH(K19,Population!$B$26:$EB$26,0)):INDEX(Population!$B$26:$EB$43,MATCH($A33,Population!$A$3:$A$20,0),MATCH(K19,Population!$B$26:$EB$26,0)))</f>
        <v>30.479852425263541</v>
      </c>
      <c r="L34">
        <f>SUMPRODUCT(INDEX(L20:L33,MATCH($A21,$A20:$A33,0),1):INDEX(L20:L33,MATCH($A33,$A20:$A33,0),1),INDEX(Population!$B$26:$EB$43,MATCH($A21,Population!$A$3:$A$20,0),MATCH(L19,Population!$B$26:$EB$26,0)):INDEX(Population!$B$26:$EB$43,MATCH($A33,Population!$A$3:$A$20,0),MATCH(L19,Population!$B$26:$EB$26,0)))/SUM(INDEX(Population!$B$26:$EB$43,MATCH($A21,Population!$A$3:$A$20,0),MATCH(L19,Population!$B$26:$EB$26,0)):INDEX(Population!$B$26:$EB$43,MATCH($A33,Population!$A$3:$A$20,0),MATCH(L19,Population!$B$26:$EB$26,0)))</f>
        <v>28.221409361806458</v>
      </c>
      <c r="N34">
        <f>SUMPRODUCT(INDEX(N20:N33,MATCH($A21,$A20:$A33,0),1):INDEX(N20:N33,MATCH($A33,$A20:$A33,0),1),INDEX(Population!$B$26:$EB$43,MATCH($A21,Population!$A$3:$A$20,0),MATCH(N19,Population!$B$26:$EB$26,0)):INDEX(Population!$B$26:$EB$43,MATCH($A33,Population!$A$3:$A$20,0),MATCH(N19,Population!$B$26:$EB$26,0)))/SUM(INDEX(Population!$B$26:$EB$43,MATCH($A21,Population!$A$3:$A$20,0),MATCH(N19,Population!$B$26:$EB$26,0)):INDEX(Population!$B$26:$EB$43,MATCH($A33,Population!$A$3:$A$20,0),MATCH(N19,Population!$B$26:$EB$26,0)))</f>
        <v>3.1803298249444141</v>
      </c>
      <c r="O34">
        <f>SUMPRODUCT(INDEX(O20:O33,MATCH($A21,$A20:$A33,0),1):INDEX(O20:O33,MATCH($A33,$A20:$A33,0),1),INDEX(Population!$B$26:$EB$43,MATCH($A21,Population!$A$3:$A$20,0),MATCH(O19,Population!$B$26:$EB$26,0)):INDEX(Population!$B$26:$EB$43,MATCH($A33,Population!$A$3:$A$20,0),MATCH(O19,Population!$B$26:$EB$26,0)))/SUM(INDEX(Population!$B$26:$EB$43,MATCH($A21,Population!$A$3:$A$20,0),MATCH(O19,Population!$B$26:$EB$26,0)):INDEX(Population!$B$26:$EB$43,MATCH($A33,Population!$A$3:$A$20,0),MATCH(O19,Population!$B$26:$EB$26,0)))</f>
        <v>3.1884039410392502</v>
      </c>
      <c r="P34">
        <f>SUMPRODUCT(INDEX(P20:P33,MATCH($A21,$A20:$A33,0),1):INDEX(P20:P33,MATCH($A33,$A20:$A33,0),1),INDEX(Population!$B$26:$EB$43,MATCH($A21,Population!$A$3:$A$20,0),MATCH(P19,Population!$B$26:$EB$26,0)):INDEX(Population!$B$26:$EB$43,MATCH($A33,Population!$A$3:$A$20,0),MATCH(P19,Population!$B$26:$EB$26,0)))/SUM(INDEX(Population!$B$26:$EB$43,MATCH($A21,Population!$A$3:$A$20,0),MATCH(P19,Population!$B$26:$EB$26,0)):INDEX(Population!$B$26:$EB$43,MATCH($A33,Population!$A$3:$A$20,0),MATCH(P19,Population!$B$26:$EB$26,0)))</f>
        <v>3.2059898196351648</v>
      </c>
      <c r="Q34">
        <f>SUMPRODUCT(INDEX(Q20:Q33,MATCH($A21,$A20:$A33,0),1):INDEX(Q20:Q33,MATCH($A33,$A20:$A33,0),1),INDEX(Population!$B$26:$EB$43,MATCH($A21,Population!$A$3:$A$20,0),MATCH(Q19,Population!$B$26:$EB$26,0)):INDEX(Population!$B$26:$EB$43,MATCH($A33,Population!$A$3:$A$20,0),MATCH(Q19,Population!$B$26:$EB$26,0)))/SUM(INDEX(Population!$B$26:$EB$43,MATCH($A21,Population!$A$3:$A$20,0),MATCH(Q19,Population!$B$26:$EB$26,0)):INDEX(Population!$B$26:$EB$43,MATCH($A33,Population!$A$3:$A$20,0),MATCH(Q19,Population!$B$26:$EB$26,0)))</f>
        <v>3.2242014803338375</v>
      </c>
      <c r="R34">
        <f>SUMPRODUCT(INDEX(R20:R33,MATCH($A21,$A20:$A33,0),1):INDEX(R20:R33,MATCH($A33,$A20:$A33,0),1),INDEX(Population!$B$26:$EB$43,MATCH($A21,Population!$A$3:$A$20,0),MATCH(R19,Population!$B$26:$EB$26,0)):INDEX(Population!$B$26:$EB$43,MATCH($A33,Population!$A$3:$A$20,0),MATCH(R19,Population!$B$26:$EB$26,0)))/SUM(INDEX(Population!$B$26:$EB$43,MATCH($A21,Population!$A$3:$A$20,0),MATCH(R19,Population!$B$26:$EB$26,0)):INDEX(Population!$B$26:$EB$43,MATCH($A33,Population!$A$3:$A$20,0),MATCH(R19,Population!$B$26:$EB$26,0)))</f>
        <v>3.2409346209829937</v>
      </c>
      <c r="S34">
        <f>SUMPRODUCT(INDEX(S20:S33,MATCH($A21,$A20:$A33,0),1):INDEX(S20:S33,MATCH($A33,$A20:$A33,0),1),INDEX(Population!$B$26:$EB$43,MATCH($A21,Population!$A$3:$A$20,0),MATCH(S19,Population!$B$26:$EB$26,0)):INDEX(Population!$B$26:$EB$43,MATCH($A33,Population!$A$3:$A$20,0),MATCH(S19,Population!$B$26:$EB$26,0)))/SUM(INDEX(Population!$B$26:$EB$43,MATCH($A21,Population!$A$3:$A$20,0),MATCH(S19,Population!$B$26:$EB$26,0)):INDEX(Population!$B$26:$EB$43,MATCH($A33,Population!$A$3:$A$20,0),MATCH(S19,Population!$B$26:$EB$26,0)))</f>
        <v>3.2651568797684898</v>
      </c>
      <c r="T34">
        <f>SUMPRODUCT(INDEX(T20:T33,MATCH($A21,$A20:$A33,0),1):INDEX(T20:T33,MATCH($A33,$A20:$A33,0),1),INDEX(Population!$B$26:$EB$43,MATCH($A21,Population!$A$3:$A$20,0),MATCH(T19,Population!$B$26:$EB$26,0)):INDEX(Population!$B$26:$EB$43,MATCH($A33,Population!$A$3:$A$20,0),MATCH(T19,Population!$B$26:$EB$26,0)))/SUM(INDEX(Population!$B$26:$EB$43,MATCH($A21,Population!$A$3:$A$20,0),MATCH(T19,Population!$B$26:$EB$26,0)):INDEX(Population!$B$26:$EB$43,MATCH($A33,Population!$A$3:$A$20,0),MATCH(T19,Population!$B$26:$EB$26,0)))</f>
        <v>3.2766203524632811</v>
      </c>
      <c r="U34">
        <f>SUMPRODUCT(INDEX(U20:U33,MATCH($A21,$A20:$A33,0),1):INDEX(U20:U33,MATCH($A33,$A20:$A33,0),1),INDEX(Population!$B$26:$EB$43,MATCH($A21,Population!$A$3:$A$20,0),MATCH(U19,Population!$B$26:$EB$26,0)):INDEX(Population!$B$26:$EB$43,MATCH($A33,Population!$A$3:$A$20,0),MATCH(U19,Population!$B$26:$EB$26,0)))/SUM(INDEX(Population!$B$26:$EB$43,MATCH($A21,Population!$A$3:$A$20,0),MATCH(U19,Population!$B$26:$EB$26,0)):INDEX(Population!$B$26:$EB$43,MATCH($A33,Population!$A$3:$A$20,0),MATCH(U19,Population!$B$26:$EB$26,0)))</f>
        <v>3.2853227242526071</v>
      </c>
      <c r="V34">
        <f>SUMPRODUCT(INDEX(V20:V33,MATCH($A21,$A20:$A33,0),1):INDEX(V20:V33,MATCH($A33,$A20:$A33,0),1),INDEX(Population!$B$26:$EB$43,MATCH($A21,Population!$A$3:$A$20,0),MATCH(V19,Population!$B$26:$EB$26,0)):INDEX(Population!$B$26:$EB$43,MATCH($A33,Population!$A$3:$A$20,0),MATCH(V19,Population!$B$26:$EB$26,0)))/SUM(INDEX(Population!$B$26:$EB$43,MATCH($A21,Population!$A$3:$A$20,0),MATCH(V19,Population!$B$26:$EB$26,0)):INDEX(Population!$B$26:$EB$43,MATCH($A33,Population!$A$3:$A$20,0),MATCH(V19,Population!$B$26:$EB$26,0)))</f>
        <v>3.342559392520819</v>
      </c>
      <c r="W34">
        <f>SUMPRODUCT(INDEX(W20:W33,MATCH($A21,$A20:$A33,0),1):INDEX(W20:W33,MATCH($A33,$A20:$A33,0),1),INDEX(Population!$B$26:$EB$43,MATCH($A21,Population!$A$3:$A$20,0),MATCH(W19,Population!$B$26:$EB$26,0)):INDEX(Population!$B$26:$EB$43,MATCH($A33,Population!$A$3:$A$20,0),MATCH(W19,Population!$B$26:$EB$26,0)))/SUM(INDEX(Population!$B$26:$EB$43,MATCH($A21,Population!$A$3:$A$20,0),MATCH(W19,Population!$B$26:$EB$26,0)):INDEX(Population!$B$26:$EB$43,MATCH($A33,Population!$A$3:$A$20,0),MATCH(W19,Population!$B$26:$EB$26,0)))</f>
        <v>3.3847459405475857</v>
      </c>
      <c r="X34">
        <f>SUMPRODUCT(INDEX(X20:X33,MATCH($A21,$A20:$A33,0),1):INDEX(X20:X33,MATCH($A33,$A20:$A33,0),1),INDEX(Population!$B$26:$EB$43,MATCH($A21,Population!$A$3:$A$20,0),MATCH(X19,Population!$B$26:$EB$26,0)):INDEX(Population!$B$26:$EB$43,MATCH($A33,Population!$A$3:$A$20,0),MATCH(X19,Population!$B$26:$EB$26,0)))/SUM(INDEX(Population!$B$26:$EB$43,MATCH($A21,Population!$A$3:$A$20,0),MATCH(X19,Population!$B$26:$EB$26,0)):INDEX(Population!$B$26:$EB$43,MATCH($A33,Population!$A$3:$A$20,0),MATCH(X19,Population!$B$26:$EB$26,0)))</f>
        <v>3.3148412520734603</v>
      </c>
      <c r="Z34">
        <f>SQRT(SUMPRODUCT(INDEX(Z20:Z33,MATCH($A21,$A20:$A33,0),1):INDEX(Z20:Z33,MATCH($A33,$A20:$A33,0),1)^2,INDEX(Population!$B$26:$EB$43,MATCH($A21,Population!$A$3:$A$20,0),MATCH(Z19,Population!$B$26:$EB$26,0)):INDEX(Population!$B$26:$EB$43,MATCH($A33,Population!$A$3:$A$20,0),MATCH(Z19,Population!$B$26:$EB$26,0)))/SUM(INDEX(Population!$B$26:$EB$43,MATCH($A21,Population!$A$3:$A$20,0),MATCH(Z19,Population!$B$26:$EB$26,0)):INDEX(Population!$B$26:$EB$43,MATCH($A33,Population!$A$3:$A$20,0),MATCH(Z19,Population!$B$26:$EB$26,0))))</f>
        <v>0.16264279914418045</v>
      </c>
      <c r="AA34">
        <f>SQRT(SUMPRODUCT(INDEX(AA20:AA33,MATCH($A21,$A20:$A33,0),1):INDEX(AA20:AA33,MATCH($A33,$A20:$A33,0),1)^2,INDEX(Population!$B$26:$EB$43,MATCH($A21,Population!$A$3:$A$20,0),MATCH(AA19,Population!$B$26:$EB$26,0)):INDEX(Population!$B$26:$EB$43,MATCH($A33,Population!$A$3:$A$20,0),MATCH(AA19,Population!$B$26:$EB$26,0)))/SUM(INDEX(Population!$B$26:$EB$43,MATCH($A21,Population!$A$3:$A$20,0),MATCH(AA19,Population!$B$26:$EB$26,0)):INDEX(Population!$B$26:$EB$43,MATCH($A33,Population!$A$3:$A$20,0),MATCH(AA19,Population!$B$26:$EB$26,0))))</f>
        <v>0.16655767461836354</v>
      </c>
      <c r="AB34">
        <f>SQRT(SUMPRODUCT(INDEX(AB20:AB33,MATCH($A21,$A20:$A33,0),1):INDEX(AB20:AB33,MATCH($A33,$A20:$A33,0),1)^2,INDEX(Population!$B$26:$EB$43,MATCH($A21,Population!$A$3:$A$20,0),MATCH(AB19,Population!$B$26:$EB$26,0)):INDEX(Population!$B$26:$EB$43,MATCH($A33,Population!$A$3:$A$20,0),MATCH(AB19,Population!$B$26:$EB$26,0)))/SUM(INDEX(Population!$B$26:$EB$43,MATCH($A21,Population!$A$3:$A$20,0),MATCH(AB19,Population!$B$26:$EB$26,0)):INDEX(Population!$B$26:$EB$43,MATCH($A33,Population!$A$3:$A$20,0),MATCH(AB19,Population!$B$26:$EB$26,0))))</f>
        <v>0.17456627138688924</v>
      </c>
      <c r="AC34">
        <f>SQRT(SUMPRODUCT(INDEX(AC20:AC33,MATCH($A21,$A20:$A33,0),1):INDEX(AC20:AC33,MATCH($A33,$A20:$A33,0),1)^2,INDEX(Population!$B$26:$EB$43,MATCH($A21,Population!$A$3:$A$20,0),MATCH(AC19,Population!$B$26:$EB$26,0)):INDEX(Population!$B$26:$EB$43,MATCH($A33,Population!$A$3:$A$20,0),MATCH(AC19,Population!$B$26:$EB$26,0)))/SUM(INDEX(Population!$B$26:$EB$43,MATCH($A21,Population!$A$3:$A$20,0),MATCH(AC19,Population!$B$26:$EB$26,0)):INDEX(Population!$B$26:$EB$43,MATCH($A33,Population!$A$3:$A$20,0),MATCH(AC19,Population!$B$26:$EB$26,0))))</f>
        <v>0.18242238798581983</v>
      </c>
      <c r="AD34">
        <f>SQRT(SUMPRODUCT(INDEX(AD20:AD33,MATCH($A21,$A20:$A33,0),1):INDEX(AD20:AD33,MATCH($A33,$A20:$A33,0),1)^2,INDEX(Population!$B$26:$EB$43,MATCH($A21,Population!$A$3:$A$20,0),MATCH(AD19,Population!$B$26:$EB$26,0)):INDEX(Population!$B$26:$EB$43,MATCH($A33,Population!$A$3:$A$20,0),MATCH(AD19,Population!$B$26:$EB$26,0)))/SUM(INDEX(Population!$B$26:$EB$43,MATCH($A21,Population!$A$3:$A$20,0),MATCH(AD19,Population!$B$26:$EB$26,0)):INDEX(Population!$B$26:$EB$43,MATCH($A33,Population!$A$3:$A$20,0),MATCH(AD19,Population!$B$26:$EB$26,0))))</f>
        <v>0.18888402353661285</v>
      </c>
      <c r="AE34">
        <f>SQRT(SUMPRODUCT(INDEX(AE20:AE33,MATCH($A21,$A20:$A33,0),1):INDEX(AE20:AE33,MATCH($A33,$A20:$A33,0),1)^2,INDEX(Population!$B$26:$EB$43,MATCH($A21,Population!$A$3:$A$20,0),MATCH(AE19,Population!$B$26:$EB$26,0)):INDEX(Population!$B$26:$EB$43,MATCH($A33,Population!$A$3:$A$20,0),MATCH(AE19,Population!$B$26:$EB$26,0)))/SUM(INDEX(Population!$B$26:$EB$43,MATCH($A21,Population!$A$3:$A$20,0),MATCH(AE19,Population!$B$26:$EB$26,0)):INDEX(Population!$B$26:$EB$43,MATCH($A33,Population!$A$3:$A$20,0),MATCH(AE19,Population!$B$26:$EB$26,0))))</f>
        <v>0.19892481219372185</v>
      </c>
      <c r="AF34">
        <f>SQRT(SUMPRODUCT(INDEX(AF20:AF33,MATCH($A21,$A20:$A33,0),1):INDEX(AF20:AF33,MATCH($A33,$A20:$A33,0),1)^2,INDEX(Population!$B$26:$EB$43,MATCH($A21,Population!$A$3:$A$20,0),MATCH(AF19,Population!$B$26:$EB$26,0)):INDEX(Population!$B$26:$EB$43,MATCH($A33,Population!$A$3:$A$20,0),MATCH(AF19,Population!$B$26:$EB$26,0)))/SUM(INDEX(Population!$B$26:$EB$43,MATCH($A21,Population!$A$3:$A$20,0),MATCH(AF19,Population!$B$26:$EB$26,0)):INDEX(Population!$B$26:$EB$43,MATCH($A33,Population!$A$3:$A$20,0),MATCH(AF19,Population!$B$26:$EB$26,0))))</f>
        <v>0.20393235174070462</v>
      </c>
      <c r="AG34">
        <f>SQRT(SUMPRODUCT(INDEX(AG20:AG33,MATCH($A21,$A20:$A33,0),1):INDEX(AG20:AG33,MATCH($A33,$A20:$A33,0),1)^2,INDEX(Population!$B$26:$EB$43,MATCH($A21,Population!$A$3:$A$20,0),MATCH(AG19,Population!$B$26:$EB$26,0)):INDEX(Population!$B$26:$EB$43,MATCH($A33,Population!$A$3:$A$20,0),MATCH(AG19,Population!$B$26:$EB$26,0)))/SUM(INDEX(Population!$B$26:$EB$43,MATCH($A21,Population!$A$3:$A$20,0),MATCH(AG19,Population!$B$26:$EB$26,0)):INDEX(Population!$B$26:$EB$43,MATCH($A33,Population!$A$3:$A$20,0),MATCH(AG19,Population!$B$26:$EB$26,0))))</f>
        <v>0.20766935530212863</v>
      </c>
      <c r="AH34">
        <f>SQRT(SUMPRODUCT(INDEX(AH20:AH33,MATCH($A21,$A20:$A33,0),1):INDEX(AH20:AH33,MATCH($A33,$A20:$A33,0),1)^2,INDEX(Population!$B$26:$EB$43,MATCH($A21,Population!$A$3:$A$20,0),MATCH(AH19,Population!$B$26:$EB$26,0)):INDEX(Population!$B$26:$EB$43,MATCH($A33,Population!$A$3:$A$20,0),MATCH(AH19,Population!$B$26:$EB$26,0)))/SUM(INDEX(Population!$B$26:$EB$43,MATCH($A21,Population!$A$3:$A$20,0),MATCH(AH19,Population!$B$26:$EB$26,0)):INDEX(Population!$B$26:$EB$43,MATCH($A33,Population!$A$3:$A$20,0),MATCH(AH19,Population!$B$26:$EB$26,0))))</f>
        <v>0.23204717930200383</v>
      </c>
      <c r="AI34">
        <f>SQRT(SUMPRODUCT(INDEX(AI20:AI33,MATCH($A21,$A20:$A33,0),1):INDEX(AI20:AI33,MATCH($A33,$A20:$A33,0),1)^2,INDEX(Population!$B$26:$EB$43,MATCH($A21,Population!$A$3:$A$20,0),MATCH(AI19,Population!$B$26:$EB$26,0)):INDEX(Population!$B$26:$EB$43,MATCH($A33,Population!$A$3:$A$20,0),MATCH(AI19,Population!$B$26:$EB$26,0)))/SUM(INDEX(Population!$B$26:$EB$43,MATCH($A21,Population!$A$3:$A$20,0),MATCH(AI19,Population!$B$26:$EB$26,0)):INDEX(Population!$B$26:$EB$43,MATCH($A33,Population!$A$3:$A$20,0),MATCH(AI19,Population!$B$26:$EB$26,0))))</f>
        <v>0.25032663372906705</v>
      </c>
      <c r="AJ34">
        <f>SQRT(SUMPRODUCT(INDEX(AJ20:AJ33,MATCH($A21,$A20:$A33,0),1):INDEX(AJ20:AJ33,MATCH($A33,$A20:$A33,0),1)^2,INDEX(Population!$B$26:$EB$43,MATCH($A21,Population!$A$3:$A$20,0),MATCH(AJ19,Population!$B$26:$EB$26,0)):INDEX(Population!$B$26:$EB$43,MATCH($A33,Population!$A$3:$A$20,0),MATCH(AJ19,Population!$B$26:$EB$26,0)))/SUM(INDEX(Population!$B$26:$EB$43,MATCH($A21,Population!$A$3:$A$20,0),MATCH(AJ19,Population!$B$26:$EB$26,0)):INDEX(Population!$B$26:$EB$43,MATCH($A33,Population!$A$3:$A$20,0),MATCH(AJ19,Population!$B$26:$EB$26,0))))</f>
        <v>0.21988286076682387</v>
      </c>
      <c r="AK34">
        <v>45</v>
      </c>
      <c r="AL34">
        <f t="shared" si="9"/>
        <v>0.99999228681146024</v>
      </c>
      <c r="AM34">
        <f t="shared" si="16"/>
        <v>4.1318359244035818E-6</v>
      </c>
      <c r="AN34">
        <v>45</v>
      </c>
      <c r="AO34">
        <f t="shared" si="1"/>
        <v>0.99990770085424208</v>
      </c>
      <c r="AP34">
        <f t="shared" si="17"/>
        <v>4.2287402646334904E-5</v>
      </c>
      <c r="AQ34">
        <v>45</v>
      </c>
      <c r="AR34">
        <f t="shared" si="10"/>
        <v>0.99879443005824531</v>
      </c>
      <c r="AS34">
        <f t="shared" si="18"/>
        <v>4.4194691296672861E-4</v>
      </c>
      <c r="AT34">
        <v>45</v>
      </c>
      <c r="AU34">
        <f t="shared" si="11"/>
        <v>0.99357380496212711</v>
      </c>
      <c r="AV34">
        <f t="shared" si="19"/>
        <v>1.9044499911206048E-3</v>
      </c>
      <c r="AW34">
        <v>45</v>
      </c>
      <c r="AX34">
        <f t="shared" si="12"/>
        <v>0.9839466949029132</v>
      </c>
      <c r="AY34">
        <f t="shared" si="20"/>
        <v>4.072569215307853E-3</v>
      </c>
      <c r="BA34">
        <v>45</v>
      </c>
      <c r="BB34">
        <f t="shared" si="13"/>
        <v>0.99999300858570139</v>
      </c>
      <c r="BC34">
        <f t="shared" si="21"/>
        <v>3.746625839129436E-6</v>
      </c>
      <c r="BD34">
        <v>45</v>
      </c>
      <c r="BE34">
        <f t="shared" si="14"/>
        <v>0.99989315522809497</v>
      </c>
      <c r="BF34">
        <f t="shared" si="22"/>
        <v>4.9234075000015309E-5</v>
      </c>
      <c r="BG34">
        <v>45</v>
      </c>
      <c r="BH34">
        <f t="shared" si="15"/>
        <v>0.99860291432949644</v>
      </c>
      <c r="BI34">
        <f t="shared" si="23"/>
        <v>5.020464394547286E-4</v>
      </c>
    </row>
    <row r="35" spans="1:61" x14ac:dyDescent="0.3">
      <c r="A35" t="s">
        <v>0</v>
      </c>
      <c r="M35" t="s">
        <v>0</v>
      </c>
      <c r="N35">
        <f>SUMPRODUCT(INDEX(N20:N33,MATCH($A22,$A20:$A33,0),1):INDEX(N20:N33,MATCH($A29,$A20:$A33,0),1),INDEX(Population!$B$26:$EB$43,MATCH($A22,Population!$A$3:$A$20,0),MATCH(N19,Population!$B$26:$EB$26,0)):INDEX(Population!$B$26:$EB$43,MATCH($A29,Population!$A$3:$A$20,0),MATCH(N19,Population!$B$26:$EB$26,0)))/SUM(INDEX(Population!$B$26:$EB$43,MATCH($A22,Population!$A$3:$A$20,0),MATCH(N19,Population!$B$26:$EB$26,0)):INDEX(Population!$B$26:$EB$43,MATCH($A29,Population!$A$3:$A$20,0),MATCH(N19,Population!$B$26:$EB$26,0)))</f>
        <v>3.1832506821699709</v>
      </c>
      <c r="O35">
        <f>SUMPRODUCT(INDEX(O20:O33,MATCH($A22,$A20:$A33,0),1):INDEX(O20:O33,MATCH($A29,$A20:$A33,0),1),INDEX(Population!$B$26:$EB$43,MATCH($A22,Population!$A$3:$A$20,0),MATCH(O19,Population!$B$26:$EB$26,0)):INDEX(Population!$B$26:$EB$43,MATCH($A29,Population!$A$3:$A$20,0),MATCH(O19,Population!$B$26:$EB$26,0)))/SUM(INDEX(Population!$B$26:$EB$43,MATCH($A22,Population!$A$3:$A$20,0),MATCH(O19,Population!$B$26:$EB$26,0)):INDEX(Population!$B$26:$EB$43,MATCH($A29,Population!$A$3:$A$20,0),MATCH(O19,Population!$B$26:$EB$26,0)))</f>
        <v>3.1910520050105862</v>
      </c>
      <c r="P35">
        <f>SUMPRODUCT(INDEX(P20:P33,MATCH($A21,$A20:$A33,0),1):INDEX(P20:P33,MATCH($A30,$A20:$A33,0),1),INDEX(Population!$B$26:$EB$43,MATCH($A21,Population!$A$3:$A$20,0),MATCH(P19,Population!$B$26:$EB$26,0)):INDEX(Population!$B$26:$EB$43,MATCH($A30,Population!$A$3:$A$20,0),MATCH(P19,Population!$B$26:$EB$26,0)))/SUM(INDEX(Population!$B$26:$EB$43,MATCH($A21,Population!$A$3:$A$20,0),MATCH(P19,Population!$B$26:$EB$26,0)):INDEX(Population!$B$26:$EB$43,MATCH($A30,Population!$A$3:$A$20,0),MATCH(P19,Population!$B$26:$EB$26,0)))</f>
        <v>3.2014480261711062</v>
      </c>
      <c r="R35">
        <f>SUMPRODUCT(INDEX(R20:R33,MATCH($A22,$A20:$A33,0),1):INDEX(R20:R33,MATCH($A33,$A20:$A33,0),1),INDEX(Population!$B$26:$EB$43,MATCH($A22,Population!$A$3:$A$20,0),MATCH(R19,Population!$B$26:$EB$26,0)):INDEX(Population!$B$26:$EB$43,MATCH($A33,Population!$A$3:$A$20,0),MATCH(R19,Population!$B$26:$EB$26,0)))/SUM(INDEX(Population!$B$26:$EB$43,MATCH($A22,Population!$A$3:$A$20,0),MATCH(R19,Population!$B$26:$EB$26,0)):INDEX(Population!$B$26:$EB$43,MATCH($A33,Population!$A$3:$A$20,0),MATCH(R19,Population!$B$26:$EB$26,0)))</f>
        <v>3.2490230550082155</v>
      </c>
      <c r="Y35" t="s">
        <v>0</v>
      </c>
      <c r="Z35">
        <f>SUMPRODUCT(INDEX(Z20:Z33,MATCH($A22,$A20:$A33,0),1):INDEX(Z20:Z33,MATCH($A29,$A20:$A33,0),1),INDEX(Population!$B$26:$EB$43,MATCH($A22,Population!$A$3:$A$20,0),MATCH(Z19,Population!$B$26:$EB$26,0)):INDEX(Population!$B$26:$EB$43,MATCH($A29,Population!$A$3:$A$20,0),MATCH(Z19,Population!$B$26:$EB$26,0)))/SUM(INDEX(Population!$B$26:$EB$43,MATCH($A22,Population!$A$3:$A$20,0),MATCH(Z19,Population!$B$26:$EB$26,0)):INDEX(Population!$B$26:$EB$43,MATCH($A29,Population!$A$3:$A$20,0),MATCH(Z19,Population!$B$26:$EB$26,0)))</f>
        <v>0.16682108361696954</v>
      </c>
      <c r="AA35">
        <f>SUMPRODUCT(INDEX(AA20:AA33,MATCH($A22,$A20:$A33,0),1):INDEX(AA20:AA33,MATCH($A29,$A20:$A33,0),1),INDEX(Population!$B$26:$EB$43,MATCH($A22,Population!$A$3:$A$20,0),MATCH(AA19,Population!$B$26:$EB$26,0)):INDEX(Population!$B$26:$EB$43,MATCH($A29,Population!$A$3:$A$20,0),MATCH(AA19,Population!$B$26:$EB$26,0)))/SUM(INDEX(Population!$B$26:$EB$43,MATCH($A22,Population!$A$3:$A$20,0),MATCH(AA19,Population!$B$26:$EB$26,0)):INDEX(Population!$B$26:$EB$43,MATCH($A29,Population!$A$3:$A$20,0),MATCH(AA19,Population!$B$26:$EB$26,0)))</f>
        <v>0.170606237024402</v>
      </c>
      <c r="AB35">
        <f>SUMPRODUCT(INDEX(AB20:AB33,MATCH($A21,$A20:$A33,0),1):INDEX(AB20:AB33,MATCH($A30,$A20:$A33,0),1),INDEX(Population!$B$26:$EB$43,MATCH($A21,Population!$A$3:$A$20,0),MATCH(AB19,Population!$B$26:$EB$26,0)):INDEX(Population!$B$26:$EB$43,MATCH($A30,Population!$A$3:$A$20,0),MATCH(AB19,Population!$B$26:$EB$26,0)))/SUM(INDEX(Population!$B$26:$EB$43,MATCH($A21,Population!$A$3:$A$20,0),MATCH(AB19,Population!$B$26:$EB$26,0)):INDEX(Population!$B$26:$EB$43,MATCH($A30,Population!$A$3:$A$20,0),MATCH(AB19,Population!$B$26:$EB$26,0)))</f>
        <v>0.17667562237362269</v>
      </c>
      <c r="AD35">
        <f>SUMPRODUCT(INDEX(AD20:AD33,MATCH($A22,$A20:$A33,0),1):INDEX(AD20:AD33,MATCH($A33,$A20:$A33,0),1),INDEX(Population!$B$26:$EB$43,MATCH($A22,Population!$A$3:$A$20,0),MATCH(AD19,Population!$B$26:$EB$26,0)):INDEX(Population!$B$26:$EB$43,MATCH($A33,Population!$A$3:$A$20,0),MATCH(AD19,Population!$B$26:$EB$26,0)))/SUM(INDEX(Population!$B$26:$EB$43,MATCH($A22,Population!$A$3:$A$20,0),MATCH(AD19,Population!$B$26:$EB$26,0)):INDEX(Population!$B$26:$EB$43,MATCH($A33,Population!$A$3:$A$20,0),MATCH(AD19,Population!$B$26:$EB$26,0)))</f>
        <v>0.18882953737152833</v>
      </c>
      <c r="AK35">
        <v>46</v>
      </c>
      <c r="AL35">
        <f t="shared" si="9"/>
        <v>0.99999641864738464</v>
      </c>
      <c r="AM35">
        <f t="shared" si="16"/>
        <v>1.9337384321582718E-6</v>
      </c>
      <c r="AN35">
        <v>46</v>
      </c>
      <c r="AO35">
        <f t="shared" si="1"/>
        <v>0.99994998825688841</v>
      </c>
      <c r="AP35">
        <f t="shared" si="17"/>
        <v>2.3126581359833587E-5</v>
      </c>
      <c r="AQ35">
        <v>46</v>
      </c>
      <c r="AR35">
        <f t="shared" si="10"/>
        <v>0.99923637697121204</v>
      </c>
      <c r="AS35">
        <f t="shared" si="18"/>
        <v>2.8316853760312899E-4</v>
      </c>
      <c r="AT35">
        <v>46</v>
      </c>
      <c r="AU35">
        <f t="shared" si="11"/>
        <v>0.99547825495324771</v>
      </c>
      <c r="AV35">
        <f t="shared" si="19"/>
        <v>1.3583102117444845E-3</v>
      </c>
      <c r="AW35">
        <v>46</v>
      </c>
      <c r="AX35">
        <f t="shared" si="12"/>
        <v>0.98801926411822105</v>
      </c>
      <c r="AY35">
        <f t="shared" si="20"/>
        <v>3.0853932866813372E-3</v>
      </c>
      <c r="BA35">
        <v>46</v>
      </c>
      <c r="BB35">
        <f t="shared" si="13"/>
        <v>0.99999675521154052</v>
      </c>
      <c r="BC35">
        <f t="shared" si="21"/>
        <v>1.7523740447611402E-6</v>
      </c>
      <c r="BD35">
        <v>46</v>
      </c>
      <c r="BE35">
        <f t="shared" si="14"/>
        <v>0.99994238930309498</v>
      </c>
      <c r="BF35">
        <f t="shared" si="22"/>
        <v>2.6809539049987841E-5</v>
      </c>
      <c r="BG35">
        <v>46</v>
      </c>
      <c r="BH35">
        <f t="shared" si="15"/>
        <v>0.99910496076895117</v>
      </c>
      <c r="BI35">
        <f t="shared" si="23"/>
        <v>3.2536139743288839E-4</v>
      </c>
    </row>
    <row r="36" spans="1:61" x14ac:dyDescent="0.3">
      <c r="A36" t="s">
        <v>80</v>
      </c>
      <c r="B36">
        <v>1980</v>
      </c>
      <c r="C36">
        <v>1983</v>
      </c>
      <c r="D36">
        <v>1989</v>
      </c>
      <c r="E36">
        <v>1995</v>
      </c>
      <c r="F36">
        <v>2000</v>
      </c>
      <c r="G36">
        <v>2008</v>
      </c>
      <c r="H36">
        <v>2012</v>
      </c>
      <c r="I36">
        <v>2015</v>
      </c>
      <c r="J36">
        <v>2035</v>
      </c>
      <c r="K36">
        <v>2050</v>
      </c>
      <c r="M36" t="s">
        <v>79</v>
      </c>
      <c r="N36">
        <v>1980</v>
      </c>
      <c r="O36">
        <v>1983</v>
      </c>
      <c r="P36">
        <v>1989</v>
      </c>
      <c r="Q36">
        <v>1995</v>
      </c>
      <c r="R36">
        <v>2000</v>
      </c>
      <c r="S36">
        <v>2008</v>
      </c>
      <c r="T36">
        <v>2012</v>
      </c>
      <c r="U36">
        <v>2015</v>
      </c>
      <c r="V36">
        <v>2035</v>
      </c>
      <c r="W36">
        <v>2050</v>
      </c>
      <c r="Y36" t="s">
        <v>78</v>
      </c>
      <c r="Z36">
        <v>1980</v>
      </c>
      <c r="AA36">
        <v>1983</v>
      </c>
      <c r="AB36">
        <v>1989</v>
      </c>
      <c r="AC36">
        <v>1995</v>
      </c>
      <c r="AD36">
        <v>2000</v>
      </c>
      <c r="AE36">
        <v>2008</v>
      </c>
      <c r="AF36">
        <v>2012</v>
      </c>
      <c r="AG36">
        <v>2015</v>
      </c>
      <c r="AH36">
        <v>2035</v>
      </c>
      <c r="AI36">
        <v>2050</v>
      </c>
      <c r="AK36">
        <v>47</v>
      </c>
      <c r="AL36">
        <f t="shared" si="9"/>
        <v>0.9999983523858168</v>
      </c>
      <c r="AM36">
        <f t="shared" si="16"/>
        <v>8.9592824126238924E-7</v>
      </c>
      <c r="AN36">
        <v>47</v>
      </c>
      <c r="AO36">
        <f t="shared" si="1"/>
        <v>0.99997311483824824</v>
      </c>
      <c r="AP36">
        <f t="shared" si="17"/>
        <v>1.2535881073416633E-5</v>
      </c>
      <c r="AQ36">
        <v>47</v>
      </c>
      <c r="AR36">
        <f t="shared" si="10"/>
        <v>0.99951954550881517</v>
      </c>
      <c r="AS36">
        <f t="shared" si="18"/>
        <v>1.8001454850324894E-4</v>
      </c>
      <c r="AT36">
        <v>47</v>
      </c>
      <c r="AU36">
        <f t="shared" si="11"/>
        <v>0.99683656516499219</v>
      </c>
      <c r="AV36">
        <f t="shared" si="19"/>
        <v>9.619785224278532E-4</v>
      </c>
      <c r="AW36">
        <v>47</v>
      </c>
      <c r="AX36">
        <f t="shared" si="12"/>
        <v>0.99110465740490239</v>
      </c>
      <c r="AY36">
        <f t="shared" si="20"/>
        <v>2.3222283844842595E-3</v>
      </c>
      <c r="BA36">
        <v>47</v>
      </c>
      <c r="BB36">
        <f t="shared" si="13"/>
        <v>0.99999850758558528</v>
      </c>
      <c r="BC36">
        <f t="shared" si="21"/>
        <v>8.1157214315563664E-7</v>
      </c>
      <c r="BD36">
        <v>47</v>
      </c>
      <c r="BE36">
        <f t="shared" si="14"/>
        <v>0.99996919884214497</v>
      </c>
      <c r="BF36">
        <f t="shared" si="22"/>
        <v>1.4460460440512968E-5</v>
      </c>
      <c r="BG36">
        <v>47</v>
      </c>
      <c r="BH36">
        <f t="shared" si="15"/>
        <v>0.99943032216638406</v>
      </c>
      <c r="BI36">
        <f t="shared" si="23"/>
        <v>2.0924591599524867E-4</v>
      </c>
    </row>
    <row r="37" spans="1:61" x14ac:dyDescent="0.3">
      <c r="A37">
        <v>17</v>
      </c>
      <c r="B37" t="str">
        <f>IFERROR(VLOOKUP(B$36&amp;$A37&amp;"1",'Raw fitted values'!$A$1:$K$187,10,FALSE),"")</f>
        <v/>
      </c>
      <c r="C37" t="str">
        <f>IFERROR(VLOOKUP(C$36&amp;$A37&amp;"1",'Raw fitted values'!$A$1:$K$187,10,FALSE),"")</f>
        <v/>
      </c>
      <c r="D37" t="str">
        <f>IFERROR(VLOOKUP(D$36&amp;$A37&amp;"1",'Raw fitted values'!$A$1:$K$187,10,FALSE),"")</f>
        <v/>
      </c>
      <c r="E37">
        <f>IFERROR(VLOOKUP(E$36&amp;$A37&amp;"1",'Raw fitted values'!$A$1:$K$187,10,FALSE),"")</f>
        <v>22.930782735558889</v>
      </c>
      <c r="F37" t="str">
        <f>IFERROR(VLOOKUP(F$36&amp;$A37&amp;"1",'Raw fitted values'!$A$1:$K$187,10,FALSE),"")</f>
        <v/>
      </c>
      <c r="G37" t="str">
        <f>IFERROR(VLOOKUP(G$36&amp;$A37&amp;"1",'Raw fitted values'!$A$1:$K$187,10,FALSE),"")</f>
        <v/>
      </c>
      <c r="H37">
        <f>IFERROR(VLOOKUP(H$36&amp;$A37&amp;"1",'Raw fitted values'!$A$1:$K$187,10,FALSE),"")</f>
        <v>23.024965715723955</v>
      </c>
      <c r="I37">
        <f>IFERROR(VLOOKUP(I$36&amp;$A37&amp;"1",'Raw fitted values'!$A$1:$K$187,10,FALSE),"")</f>
        <v>23.769420194245548</v>
      </c>
      <c r="M37">
        <v>17</v>
      </c>
      <c r="N37" t="str">
        <f>IFERROR(VLOOKUP(B$36&amp;$A37&amp;"1",'Raw fitted values'!$A$1:$K$187,6,FALSE),"")</f>
        <v/>
      </c>
      <c r="O37" t="str">
        <f>IFERROR(VLOOKUP(C$36&amp;$A37&amp;"1",'Raw fitted values'!$A$1:$K$187,6,FALSE),"")</f>
        <v/>
      </c>
      <c r="P37" t="str">
        <f>IFERROR(VLOOKUP(D$36&amp;$A37&amp;"1",'Raw fitted values'!$A$1:$K$187,6,FALSE),"")</f>
        <v/>
      </c>
      <c r="Q37">
        <f>IFERROR(VLOOKUP(E$36&amp;$A37&amp;"1",'Raw fitted values'!$A$1:$K$187,6,FALSE),"")</f>
        <v>3.1184609999999999</v>
      </c>
      <c r="R37" t="str">
        <f>IFERROR(VLOOKUP(F$36&amp;$A37&amp;"1",'Raw fitted values'!$A$1:$K$187,6,FALSE),"")</f>
        <v/>
      </c>
      <c r="S37" t="str">
        <f>IFERROR(VLOOKUP(G$36&amp;$A37&amp;"1",'Raw fitted values'!$A$1:$K$187,6,FALSE),"")</f>
        <v/>
      </c>
      <c r="T37">
        <f>IFERROR(VLOOKUP(H$36&amp;$A37&amp;"1",'Raw fitted values'!$A$1:$K$187,6,FALSE),"")</f>
        <v>3.1211720000000001</v>
      </c>
      <c r="U37">
        <f>IFERROR(VLOOKUP(I$36&amp;$A37&amp;"1",'Raw fitted values'!$A$1:$K$187,6,FALSE),"")</f>
        <v>3.1506210000000001</v>
      </c>
      <c r="Y37">
        <v>17</v>
      </c>
      <c r="Z37" t="str">
        <f>IFERROR(VLOOKUP(B$36&amp;$A37&amp;"1",'Raw fitted values'!$A$1:$K$187,7,FALSE),"")</f>
        <v/>
      </c>
      <c r="AA37" t="str">
        <f>IFERROR(VLOOKUP(C$36&amp;$A37&amp;"1",'Raw fitted values'!$A$1:$K$187,7,FALSE),"")</f>
        <v/>
      </c>
      <c r="AB37" t="str">
        <f>IFERROR(VLOOKUP(D$36&amp;$A37&amp;"1",'Raw fitted values'!$A$1:$K$187,7,FALSE),"")</f>
        <v/>
      </c>
      <c r="AC37">
        <f>IFERROR(VLOOKUP(E$36&amp;$A37&amp;"1",'Raw fitted values'!$A$1:$K$187,7,FALSE),"")</f>
        <v>0.16744690000000001</v>
      </c>
      <c r="AD37" t="str">
        <f>IFERROR(VLOOKUP(F$36&amp;$A37&amp;"1",'Raw fitted values'!$A$1:$K$187,7,FALSE),"")</f>
        <v/>
      </c>
      <c r="AE37" t="str">
        <f>IFERROR(VLOOKUP(G$36&amp;$A37&amp;"1",'Raw fitted values'!$A$1:$K$187,7,FALSE),"")</f>
        <v/>
      </c>
      <c r="AF37">
        <f>IFERROR(VLOOKUP(H$36&amp;$A37&amp;"1",'Raw fitted values'!$A$1:$K$187,7,FALSE),"")</f>
        <v>0.17553969999999999</v>
      </c>
      <c r="AG37">
        <f>IFERROR(VLOOKUP(I$36&amp;$A37&amp;"1",'Raw fitted values'!$A$1:$K$187,7,FALSE),"")</f>
        <v>0.1885677</v>
      </c>
      <c r="AK37">
        <v>48</v>
      </c>
      <c r="AL37">
        <f t="shared" si="9"/>
        <v>0.99999924831405806</v>
      </c>
      <c r="AM37">
        <f t="shared" si="16"/>
        <v>4.1132686390277229E-7</v>
      </c>
      <c r="AN37">
        <v>48</v>
      </c>
      <c r="AO37">
        <f t="shared" si="1"/>
        <v>0.99998565071932166</v>
      </c>
      <c r="AP37">
        <f t="shared" si="17"/>
        <v>6.7405684264221222E-6</v>
      </c>
      <c r="AQ37">
        <v>48</v>
      </c>
      <c r="AR37">
        <f t="shared" si="10"/>
        <v>0.99969956005731841</v>
      </c>
      <c r="AS37">
        <f t="shared" si="18"/>
        <v>1.1362011624493906E-4</v>
      </c>
      <c r="AT37">
        <v>48</v>
      </c>
      <c r="AU37">
        <f t="shared" si="11"/>
        <v>0.99779854368742005</v>
      </c>
      <c r="AV37">
        <f t="shared" si="19"/>
        <v>6.7689904853518446E-4</v>
      </c>
      <c r="AW37">
        <v>48</v>
      </c>
      <c r="AX37">
        <f t="shared" si="12"/>
        <v>0.99342688578938665</v>
      </c>
      <c r="AY37">
        <f t="shared" si="20"/>
        <v>1.7373281421781961E-3</v>
      </c>
      <c r="BA37">
        <v>48</v>
      </c>
      <c r="BB37">
        <f t="shared" si="13"/>
        <v>0.99999931915772844</v>
      </c>
      <c r="BC37">
        <f t="shared" si="21"/>
        <v>3.7252303997092895E-7</v>
      </c>
      <c r="BD37">
        <v>48</v>
      </c>
      <c r="BE37">
        <f t="shared" si="14"/>
        <v>0.99998365930258548</v>
      </c>
      <c r="BF37">
        <f t="shared" si="22"/>
        <v>7.7324510818765901E-6</v>
      </c>
      <c r="BG37">
        <v>48</v>
      </c>
      <c r="BH37">
        <f t="shared" si="15"/>
        <v>0.9996395680823793</v>
      </c>
      <c r="BI37">
        <f t="shared" si="23"/>
        <v>1.3363089285112206E-4</v>
      </c>
    </row>
    <row r="38" spans="1:61" x14ac:dyDescent="0.3">
      <c r="A38">
        <v>22</v>
      </c>
      <c r="B38" t="str">
        <f>IFERROR(VLOOKUP(B$36&amp;$A38&amp;"1",'Raw fitted values'!$A$1:$K$187,10,FALSE),"")</f>
        <v/>
      </c>
      <c r="C38" t="str">
        <f>IFERROR(VLOOKUP(C$36&amp;$A38&amp;"1",'Raw fitted values'!$A$1:$K$187,10,FALSE),"")</f>
        <v/>
      </c>
      <c r="D38">
        <f>IFERROR(VLOOKUP(D$36&amp;$A38&amp;"1",'Raw fitted values'!$A$1:$K$187,10,FALSE),"")</f>
        <v>24.064501310237862</v>
      </c>
      <c r="E38">
        <f>IFERROR(VLOOKUP(E$36&amp;$A38&amp;"1",'Raw fitted values'!$A$1:$K$187,10,FALSE),"")</f>
        <v>24.691730688757353</v>
      </c>
      <c r="F38" t="str">
        <f>IFERROR(VLOOKUP(F$36&amp;$A38&amp;"1",'Raw fitted values'!$A$1:$K$187,10,FALSE),"")</f>
        <v/>
      </c>
      <c r="G38">
        <f>IFERROR(VLOOKUP(G$36&amp;$A38&amp;"1",'Raw fitted values'!$A$1:$K$187,10,FALSE),"")</f>
        <v>24.764839303841036</v>
      </c>
      <c r="H38">
        <f>IFERROR(VLOOKUP(H$36&amp;$A38&amp;"1",'Raw fitted values'!$A$1:$K$187,10,FALSE),"")</f>
        <v>24.88599999017017</v>
      </c>
      <c r="I38">
        <f>IFERROR(VLOOKUP(I$36&amp;$A38&amp;"1",'Raw fitted values'!$A$1:$K$187,10,FALSE),"")</f>
        <v>26.060740880755436</v>
      </c>
      <c r="M38">
        <v>22</v>
      </c>
      <c r="N38" t="str">
        <f>IFERROR(VLOOKUP(B$36&amp;$A38&amp;"1",'Raw fitted values'!$A$1:$K$187,6,FALSE),"")</f>
        <v/>
      </c>
      <c r="O38" t="str">
        <f>IFERROR(VLOOKUP(C$36&amp;$A38&amp;"1",'Raw fitted values'!$A$1:$K$187,6,FALSE),"")</f>
        <v/>
      </c>
      <c r="P38">
        <f>IFERROR(VLOOKUP(D$36&amp;$A38&amp;"1",'Raw fitted values'!$A$1:$K$187,6,FALSE),"")</f>
        <v>3.1711299999999998</v>
      </c>
      <c r="Q38">
        <f>IFERROR(VLOOKUP(E$36&amp;$A38&amp;"1",'Raw fitted values'!$A$1:$K$187,6,FALSE),"")</f>
        <v>3.1947779999999999</v>
      </c>
      <c r="R38" t="str">
        <f>IFERROR(VLOOKUP(F$36&amp;$A38&amp;"1",'Raw fitted values'!$A$1:$K$187,6,FALSE),"")</f>
        <v/>
      </c>
      <c r="S38">
        <f>IFERROR(VLOOKUP(G$36&amp;$A38&amp;"1",'Raw fitted values'!$A$1:$K$187,6,FALSE),"")</f>
        <v>3.1950129999999999</v>
      </c>
      <c r="T38">
        <f>IFERROR(VLOOKUP(H$36&amp;$A38&amp;"1",'Raw fitted values'!$A$1:$K$187,6,FALSE),"")</f>
        <v>3.2005129999999999</v>
      </c>
      <c r="U38">
        <f>IFERROR(VLOOKUP(I$36&amp;$A38&amp;"1",'Raw fitted values'!$A$1:$K$187,6,FALSE),"")</f>
        <v>3.2424729999999999</v>
      </c>
      <c r="Y38">
        <v>22</v>
      </c>
      <c r="Z38" t="str">
        <f>IFERROR(VLOOKUP(B$36&amp;$A38&amp;"1",'Raw fitted values'!$A$1:$K$187,7,FALSE),"")</f>
        <v/>
      </c>
      <c r="AA38" t="str">
        <f>IFERROR(VLOOKUP(C$36&amp;$A38&amp;"1",'Raw fitted values'!$A$1:$K$187,7,FALSE),"")</f>
        <v/>
      </c>
      <c r="AB38">
        <f>IFERROR(VLOOKUP(D$36&amp;$A38&amp;"1",'Raw fitted values'!$A$1:$K$187,7,FALSE),"")</f>
        <v>0.1386202</v>
      </c>
      <c r="AC38">
        <f>IFERROR(VLOOKUP(E$36&amp;$A38&amp;"1",'Raw fitted values'!$A$1:$K$187,7,FALSE),"")</f>
        <v>0.15290780000000001</v>
      </c>
      <c r="AD38" t="str">
        <f>IFERROR(VLOOKUP(F$36&amp;$A38&amp;"1",'Raw fitted values'!$A$1:$K$187,7,FALSE),"")</f>
        <v/>
      </c>
      <c r="AE38">
        <f>IFERROR(VLOOKUP(G$36&amp;$A38&amp;"1",'Raw fitted values'!$A$1:$K$187,7,FALSE),"")</f>
        <v>0.1697756</v>
      </c>
      <c r="AF38">
        <f>IFERROR(VLOOKUP(H$36&amp;$A38&amp;"1",'Raw fitted values'!$A$1:$K$187,7,FALSE),"")</f>
        <v>0.1660867</v>
      </c>
      <c r="AG38">
        <f>IFERROR(VLOOKUP(I$36&amp;$A38&amp;"1",'Raw fitted values'!$A$1:$K$187,7,FALSE),"")</f>
        <v>0.18950990000000001</v>
      </c>
      <c r="AK38">
        <v>49</v>
      </c>
      <c r="AL38">
        <f t="shared" si="9"/>
        <v>0.99999965964092197</v>
      </c>
      <c r="AM38">
        <f t="shared" si="16"/>
        <v>1.8729310224951945E-7</v>
      </c>
      <c r="AN38">
        <v>49</v>
      </c>
      <c r="AO38">
        <f t="shared" si="1"/>
        <v>0.99999239128774808</v>
      </c>
      <c r="AP38">
        <f t="shared" si="17"/>
        <v>3.5980076692476715E-6</v>
      </c>
      <c r="AQ38">
        <v>49</v>
      </c>
      <c r="AR38">
        <f t="shared" si="10"/>
        <v>0.99981318017356335</v>
      </c>
      <c r="AS38">
        <f t="shared" si="18"/>
        <v>7.124604042008098E-5</v>
      </c>
      <c r="AT38">
        <v>49</v>
      </c>
      <c r="AU38">
        <f t="shared" si="11"/>
        <v>0.99847544273595523</v>
      </c>
      <c r="AV38">
        <f t="shared" si="19"/>
        <v>4.7348792122470229E-4</v>
      </c>
      <c r="AW38">
        <v>49</v>
      </c>
      <c r="AX38">
        <f t="shared" si="12"/>
        <v>0.99516421393156484</v>
      </c>
      <c r="AY38">
        <f t="shared" si="20"/>
        <v>1.2925665471510417E-3</v>
      </c>
      <c r="BA38">
        <v>49</v>
      </c>
      <c r="BB38">
        <f t="shared" si="13"/>
        <v>0.99999969168076841</v>
      </c>
      <c r="BC38">
        <f t="shared" si="21"/>
        <v>1.696219693592127E-7</v>
      </c>
      <c r="BD38">
        <v>49</v>
      </c>
      <c r="BE38">
        <f t="shared" si="14"/>
        <v>0.99999139175366736</v>
      </c>
      <c r="BF38">
        <f t="shared" si="22"/>
        <v>4.1023875703150026E-6</v>
      </c>
      <c r="BG38">
        <v>49</v>
      </c>
      <c r="BH38">
        <f t="shared" si="15"/>
        <v>0.99977319897523043</v>
      </c>
      <c r="BI38">
        <f t="shared" si="23"/>
        <v>8.4797276469816829E-5</v>
      </c>
    </row>
    <row r="39" spans="1:61" x14ac:dyDescent="0.3">
      <c r="A39">
        <v>27</v>
      </c>
      <c r="B39">
        <f>IFERROR(VLOOKUP(B$36&amp;$A39&amp;"1",'Raw fitted values'!$A$1:$K$187,10,FALSE),"")</f>
        <v>24.15408918410014</v>
      </c>
      <c r="C39">
        <f>IFERROR(VLOOKUP(C$36&amp;$A39&amp;"1",'Raw fitted values'!$A$1:$K$187,10,FALSE),"")</f>
        <v>24.330345229689733</v>
      </c>
      <c r="D39">
        <f>IFERROR(VLOOKUP(D$36&amp;$A39&amp;"1",'Raw fitted values'!$A$1:$K$187,10,FALSE),"")</f>
        <v>24.965925357433516</v>
      </c>
      <c r="E39">
        <f>IFERROR(VLOOKUP(E$36&amp;$A39&amp;"1",'Raw fitted values'!$A$1:$K$187,10,FALSE),"")</f>
        <v>25.830855181567713</v>
      </c>
      <c r="F39">
        <f>IFERROR(VLOOKUP(F$36&amp;$A39&amp;"1",'Raw fitted values'!$A$1:$K$187,10,FALSE),"")</f>
        <v>26.031928505798877</v>
      </c>
      <c r="G39">
        <f>IFERROR(VLOOKUP(G$36&amp;$A39&amp;"1",'Raw fitted values'!$A$1:$K$187,10,FALSE),"")</f>
        <v>26.070242635046519</v>
      </c>
      <c r="H39">
        <f>IFERROR(VLOOKUP(H$36&amp;$A39&amp;"1",'Raw fitted values'!$A$1:$K$187,10,FALSE),"")</f>
        <v>26.589279570332632</v>
      </c>
      <c r="I39">
        <f>IFERROR(VLOOKUP(I$36&amp;$A39&amp;"1",'Raw fitted values'!$A$1:$K$187,10,FALSE),"")</f>
        <v>27.079822088704425</v>
      </c>
      <c r="M39">
        <v>27</v>
      </c>
      <c r="N39">
        <f>IFERROR(VLOOKUP(B$36&amp;$A39&amp;"1",'Raw fitted values'!$A$1:$K$187,6,FALSE),"")</f>
        <v>3.1764700000000001</v>
      </c>
      <c r="O39">
        <f>IFERROR(VLOOKUP(C$36&amp;$A39&amp;"1",'Raw fitted values'!$A$1:$K$187,6,FALSE),"")</f>
        <v>3.1831700000000001</v>
      </c>
      <c r="P39">
        <f>IFERROR(VLOOKUP(D$36&amp;$A39&amp;"1",'Raw fitted values'!$A$1:$K$187,6,FALSE),"")</f>
        <v>3.2076259999999999</v>
      </c>
      <c r="Q39">
        <f>IFERROR(VLOOKUP(E$36&amp;$A39&amp;"1",'Raw fitted values'!$A$1:$K$187,6,FALSE),"")</f>
        <v>3.2418019999999999</v>
      </c>
      <c r="R39">
        <f>IFERROR(VLOOKUP(F$36&amp;$A39&amp;"1",'Raw fitted values'!$A$1:$K$187,6,FALSE),"")</f>
        <v>3.2451189999999999</v>
      </c>
      <c r="S39">
        <f>IFERROR(VLOOKUP(G$36&amp;$A39&amp;"1",'Raw fitted values'!$A$1:$K$187,6,FALSE),"")</f>
        <v>3.2470210000000002</v>
      </c>
      <c r="T39">
        <f>IFERROR(VLOOKUP(H$36&amp;$A39&amp;"1",'Raw fitted values'!$A$1:$K$187,6,FALSE),"")</f>
        <v>3.2669450000000002</v>
      </c>
      <c r="U39">
        <f>IFERROR(VLOOKUP(I$36&amp;$A39&amp;"1",'Raw fitted values'!$A$1:$K$187,6,FALSE),"")</f>
        <v>3.2834059999999998</v>
      </c>
      <c r="Y39">
        <v>27</v>
      </c>
      <c r="Z39">
        <f>IFERROR(VLOOKUP(B$36&amp;$A39&amp;"1",'Raw fitted values'!$A$1:$K$187,7,FALSE),"")</f>
        <v>0.1263621</v>
      </c>
      <c r="AA39">
        <f>IFERROR(VLOOKUP(C$36&amp;$A39&amp;"1",'Raw fitted values'!$A$1:$K$187,7,FALSE),"")</f>
        <v>0.13080020000000001</v>
      </c>
      <c r="AB39">
        <f>IFERROR(VLOOKUP(D$36&amp;$A39&amp;"1",'Raw fitted values'!$A$1:$K$187,7,FALSE),"")</f>
        <v>0.1406123</v>
      </c>
      <c r="AC39">
        <f>IFERROR(VLOOKUP(E$36&amp;$A39&amp;"1",'Raw fitted values'!$A$1:$K$187,7,FALSE),"")</f>
        <v>0.13976920000000001</v>
      </c>
      <c r="AD39">
        <f>IFERROR(VLOOKUP(F$36&amp;$A39&amp;"1",'Raw fitted values'!$A$1:$K$187,7,FALSE),"")</f>
        <v>0.16855149999999999</v>
      </c>
      <c r="AE39">
        <f>IFERROR(VLOOKUP(G$36&amp;$A39&amp;"1",'Raw fitted values'!$A$1:$K$187,7,FALSE),"")</f>
        <v>0.16597310000000001</v>
      </c>
      <c r="AF39">
        <f>IFERROR(VLOOKUP(H$36&amp;$A39&amp;"1",'Raw fitted values'!$A$1:$K$187,7,FALSE),"")</f>
        <v>0.1647004</v>
      </c>
      <c r="AG39">
        <f>IFERROR(VLOOKUP(I$36&amp;$A39&amp;"1",'Raw fitted values'!$A$1:$K$187,7,FALSE),"")</f>
        <v>0.17540169999999999</v>
      </c>
      <c r="AK39">
        <v>50</v>
      </c>
      <c r="AL39">
        <f t="shared" si="9"/>
        <v>0.99999984693402422</v>
      </c>
      <c r="AM39">
        <f t="shared" si="16"/>
        <v>8.4650243814543558E-8</v>
      </c>
      <c r="AN39">
        <v>50</v>
      </c>
      <c r="AO39">
        <f t="shared" si="1"/>
        <v>0.99999598929541733</v>
      </c>
      <c r="AP39">
        <f t="shared" si="17"/>
        <v>1.907877470230801E-6</v>
      </c>
      <c r="AQ39">
        <v>50</v>
      </c>
      <c r="AR39">
        <f t="shared" si="10"/>
        <v>0.99988442621398343</v>
      </c>
      <c r="AS39">
        <f t="shared" si="18"/>
        <v>4.4409395656419548E-5</v>
      </c>
      <c r="AT39">
        <v>50</v>
      </c>
      <c r="AU39">
        <f t="shared" si="11"/>
        <v>0.99894893065717993</v>
      </c>
      <c r="AV39">
        <f t="shared" si="19"/>
        <v>3.2940937131398229E-4</v>
      </c>
      <c r="AW39">
        <v>50</v>
      </c>
      <c r="AX39">
        <f t="shared" si="12"/>
        <v>0.99645678047871589</v>
      </c>
      <c r="AY39">
        <f t="shared" si="20"/>
        <v>9.5678173610813655E-4</v>
      </c>
      <c r="BA39">
        <v>50</v>
      </c>
      <c r="BB39">
        <f t="shared" si="13"/>
        <v>0.99999986130273777</v>
      </c>
      <c r="BC39">
        <f t="shared" si="21"/>
        <v>7.667610024686411E-8</v>
      </c>
      <c r="BD39">
        <v>50</v>
      </c>
      <c r="BE39">
        <f t="shared" si="14"/>
        <v>0.99999549414123767</v>
      </c>
      <c r="BF39">
        <f t="shared" si="22"/>
        <v>2.161000344447217E-6</v>
      </c>
      <c r="BG39">
        <v>50</v>
      </c>
      <c r="BH39">
        <f t="shared" si="15"/>
        <v>0.99985799625170024</v>
      </c>
      <c r="BI39">
        <f t="shared" si="23"/>
        <v>5.3496670377684019E-5</v>
      </c>
    </row>
    <row r="40" spans="1:61" x14ac:dyDescent="0.3">
      <c r="A40">
        <v>32</v>
      </c>
      <c r="B40">
        <f>IFERROR(VLOOKUP(B$36&amp;$A40&amp;"1",'Raw fitted values'!$A$1:$K$187,10,FALSE),"")</f>
        <v>24.912367855489236</v>
      </c>
      <c r="C40">
        <f>IFERROR(VLOOKUP(C$36&amp;$A40&amp;"1",'Raw fitted values'!$A$1:$K$187,10,FALSE),"")</f>
        <v>24.67967745258813</v>
      </c>
      <c r="D40">
        <f>IFERROR(VLOOKUP(D$36&amp;$A40&amp;"1",'Raw fitted values'!$A$1:$K$187,10,FALSE),"")</f>
        <v>25.227919784382536</v>
      </c>
      <c r="E40">
        <f>IFERROR(VLOOKUP(E$36&amp;$A40&amp;"1",'Raw fitted values'!$A$1:$K$187,10,FALSE),"")</f>
        <v>26.463736151847886</v>
      </c>
      <c r="F40">
        <f>IFERROR(VLOOKUP(F$36&amp;$A40&amp;"1",'Raw fitted values'!$A$1:$K$187,10,FALSE),"")</f>
        <v>27.021971579562607</v>
      </c>
      <c r="G40">
        <f>IFERROR(VLOOKUP(G$36&amp;$A40&amp;"1",'Raw fitted values'!$A$1:$K$187,10,FALSE),"")</f>
        <v>27.310706759033344</v>
      </c>
      <c r="H40">
        <f>IFERROR(VLOOKUP(H$36&amp;$A40&amp;"1",'Raw fitted values'!$A$1:$K$187,10,FALSE),"")</f>
        <v>26.688093579216627</v>
      </c>
      <c r="I40">
        <f>IFERROR(VLOOKUP(I$36&amp;$A40&amp;"1",'Raw fitted values'!$A$1:$K$187,10,FALSE),"")</f>
        <v>26.820919812030379</v>
      </c>
      <c r="M40">
        <v>32</v>
      </c>
      <c r="N40">
        <f>IFERROR(VLOOKUP(B$36&amp;$A40&amp;"1",'Raw fitted values'!$A$1:$K$187,6,FALSE),"")</f>
        <v>3.206931</v>
      </c>
      <c r="O40">
        <f>IFERROR(VLOOKUP(C$36&amp;$A40&amp;"1",'Raw fitted values'!$A$1:$K$187,6,FALSE),"")</f>
        <v>3.196669</v>
      </c>
      <c r="P40">
        <f>IFERROR(VLOOKUP(D$36&amp;$A40&amp;"1",'Raw fitted values'!$A$1:$K$187,6,FALSE),"")</f>
        <v>3.2195670000000001</v>
      </c>
      <c r="Q40">
        <f>IFERROR(VLOOKUP(E$36&amp;$A40&amp;"1",'Raw fitted values'!$A$1:$K$187,6,FALSE),"")</f>
        <v>3.2656679999999998</v>
      </c>
      <c r="R40">
        <f>IFERROR(VLOOKUP(F$36&amp;$A40&amp;"1",'Raw fitted values'!$A$1:$K$187,6,FALSE),"")</f>
        <v>3.2852269999999999</v>
      </c>
      <c r="S40">
        <f>IFERROR(VLOOKUP(G$36&amp;$A40&amp;"1",'Raw fitted values'!$A$1:$K$187,6,FALSE),"")</f>
        <v>3.2930120000000001</v>
      </c>
      <c r="T40">
        <f>IFERROR(VLOOKUP(H$36&amp;$A40&amp;"1",'Raw fitted values'!$A$1:$K$187,6,FALSE),"")</f>
        <v>3.2731979999999998</v>
      </c>
      <c r="U40">
        <f>IFERROR(VLOOKUP(I$36&amp;$A40&amp;"1",'Raw fitted values'!$A$1:$K$187,6,FALSE),"")</f>
        <v>3.276831</v>
      </c>
      <c r="Y40">
        <v>32</v>
      </c>
      <c r="Z40">
        <f>IFERROR(VLOOKUP(B$36&amp;$A40&amp;"1",'Raw fitted values'!$A$1:$K$187,7,FALSE),"")</f>
        <v>0.12987209999999999</v>
      </c>
      <c r="AA40">
        <f>IFERROR(VLOOKUP(C$36&amp;$A40&amp;"1",'Raw fitted values'!$A$1:$K$187,7,FALSE),"")</f>
        <v>0.13646340000000001</v>
      </c>
      <c r="AB40">
        <f>IFERROR(VLOOKUP(D$36&amp;$A40&amp;"1",'Raw fitted values'!$A$1:$K$187,7,FALSE),"")</f>
        <v>0.12949369999999999</v>
      </c>
      <c r="AC40">
        <f>IFERROR(VLOOKUP(E$36&amp;$A40&amp;"1",'Raw fitted values'!$A$1:$K$187,7,FALSE),"")</f>
        <v>0.14217840000000001</v>
      </c>
      <c r="AD40">
        <f>IFERROR(VLOOKUP(F$36&amp;$A40&amp;"1",'Raw fitted values'!$A$1:$K$187,7,FALSE),"")</f>
        <v>0.1511509</v>
      </c>
      <c r="AE40">
        <f>IFERROR(VLOOKUP(G$36&amp;$A40&amp;"1",'Raw fitted values'!$A$1:$K$187,7,FALSE),"")</f>
        <v>0.16891900000000001</v>
      </c>
      <c r="AF40">
        <f>IFERROR(VLOOKUP(H$36&amp;$A40&amp;"1",'Raw fitted values'!$A$1:$K$187,7,FALSE),"")</f>
        <v>0.14845559999999999</v>
      </c>
      <c r="AG40">
        <f>IFERROR(VLOOKUP(I$36&amp;$A40&amp;"1",'Raw fitted values'!$A$1:$K$187,7,FALSE),"")</f>
        <v>0.1571698</v>
      </c>
      <c r="AK40">
        <v>51</v>
      </c>
      <c r="AL40">
        <f t="shared" si="9"/>
        <v>0.99999993158426803</v>
      </c>
      <c r="AM40">
        <f t="shared" si="16"/>
        <v>3.8003933888752783E-8</v>
      </c>
      <c r="AN40">
        <v>51</v>
      </c>
      <c r="AO40">
        <f t="shared" si="1"/>
        <v>0.99999789717288756</v>
      </c>
      <c r="AP40">
        <f t="shared" si="17"/>
        <v>1.0056257875312724E-6</v>
      </c>
      <c r="AQ40">
        <v>51</v>
      </c>
      <c r="AR40">
        <f t="shared" si="10"/>
        <v>0.99992883560963985</v>
      </c>
      <c r="AS40">
        <f t="shared" si="18"/>
        <v>2.7531401163849445E-5</v>
      </c>
      <c r="AT40">
        <v>51</v>
      </c>
      <c r="AU40">
        <f t="shared" si="11"/>
        <v>0.99927834002849392</v>
      </c>
      <c r="AV40">
        <f t="shared" si="19"/>
        <v>2.2803608366017691E-4</v>
      </c>
      <c r="AW40">
        <v>51</v>
      </c>
      <c r="AX40">
        <f t="shared" si="12"/>
        <v>0.99741356221482402</v>
      </c>
      <c r="AY40">
        <f t="shared" si="20"/>
        <v>7.0492230769592101E-4</v>
      </c>
      <c r="BA40">
        <v>51</v>
      </c>
      <c r="BB40">
        <f t="shared" si="13"/>
        <v>0.99999993797883802</v>
      </c>
      <c r="BC40">
        <f t="shared" si="21"/>
        <v>3.4435354567818877E-8</v>
      </c>
      <c r="BD40">
        <v>51</v>
      </c>
      <c r="BE40">
        <f t="shared" si="14"/>
        <v>0.99999765514158212</v>
      </c>
      <c r="BF40">
        <f t="shared" si="22"/>
        <v>1.1309944528692384E-6</v>
      </c>
      <c r="BG40">
        <v>51</v>
      </c>
      <c r="BH40">
        <f t="shared" si="15"/>
        <v>0.99991149292207793</v>
      </c>
      <c r="BI40">
        <f t="shared" si="23"/>
        <v>3.3571172879609534E-5</v>
      </c>
    </row>
    <row r="41" spans="1:61" x14ac:dyDescent="0.3">
      <c r="A41">
        <v>37</v>
      </c>
      <c r="B41">
        <f>IFERROR(VLOOKUP(B$36&amp;$A41&amp;"1",'Raw fitted values'!$A$1:$K$187,10,FALSE),"")</f>
        <v>25.853486579924056</v>
      </c>
      <c r="C41">
        <f>IFERROR(VLOOKUP(C$36&amp;$A41&amp;"1",'Raw fitted values'!$A$1:$K$187,10,FALSE),"")</f>
        <v>25.308904360954759</v>
      </c>
      <c r="D41">
        <f>IFERROR(VLOOKUP(D$36&amp;$A41&amp;"1",'Raw fitted values'!$A$1:$K$187,10,FALSE),"")</f>
        <v>25.754676638124614</v>
      </c>
      <c r="E41">
        <f>IFERROR(VLOOKUP(E$36&amp;$A41&amp;"1",'Raw fitted values'!$A$1:$K$187,10,FALSE),"")</f>
        <v>26.785936400491973</v>
      </c>
      <c r="F41">
        <f>IFERROR(VLOOKUP(F$36&amp;$A41&amp;"1",'Raw fitted values'!$A$1:$K$187,10,FALSE),"")</f>
        <v>26.802408099194018</v>
      </c>
      <c r="G41">
        <f>IFERROR(VLOOKUP(G$36&amp;$A41&amp;"1",'Raw fitted values'!$A$1:$K$187,10,FALSE),"")</f>
        <v>27.535174667329553</v>
      </c>
      <c r="H41">
        <f>IFERROR(VLOOKUP(H$36&amp;$A41&amp;"1",'Raw fitted values'!$A$1:$K$187,10,FALSE),"")</f>
        <v>28.026161277429065</v>
      </c>
      <c r="I41">
        <f>IFERROR(VLOOKUP(I$36&amp;$A41&amp;"1",'Raw fitted values'!$A$1:$K$187,10,FALSE),"")</f>
        <v>27.570812414489179</v>
      </c>
      <c r="M41">
        <v>37</v>
      </c>
      <c r="N41">
        <f>IFERROR(VLOOKUP(B$36&amp;$A41&amp;"1",'Raw fitted values'!$A$1:$K$187,6,FALSE),"")</f>
        <v>3.243919</v>
      </c>
      <c r="O41">
        <f>IFERROR(VLOOKUP(C$36&amp;$A41&amp;"1",'Raw fitted values'!$A$1:$K$187,6,FALSE),"")</f>
        <v>3.223484</v>
      </c>
      <c r="P41">
        <f>IFERROR(VLOOKUP(D$36&amp;$A41&amp;"1",'Raw fitted values'!$A$1:$K$187,6,FALSE),"")</f>
        <v>3.2400549999999999</v>
      </c>
      <c r="Q41">
        <f>IFERROR(VLOOKUP(E$36&amp;$A41&amp;"1",'Raw fitted values'!$A$1:$K$187,6,FALSE),"")</f>
        <v>3.2773409999999998</v>
      </c>
      <c r="R41">
        <f>IFERROR(VLOOKUP(F$36&amp;$A41&amp;"1",'Raw fitted values'!$A$1:$K$187,6,FALSE),"")</f>
        <v>3.2778299999999998</v>
      </c>
      <c r="S41">
        <f>IFERROR(VLOOKUP(G$36&amp;$A41&amp;"1",'Raw fitted values'!$A$1:$K$187,6,FALSE),"")</f>
        <v>3.3037749999999999</v>
      </c>
      <c r="T41">
        <f>IFERROR(VLOOKUP(H$36&amp;$A41&amp;"1",'Raw fitted values'!$A$1:$K$187,6,FALSE),"")</f>
        <v>3.3186640000000001</v>
      </c>
      <c r="U41">
        <f>IFERROR(VLOOKUP(I$36&amp;$A41&amp;"1",'Raw fitted values'!$A$1:$K$187,6,FALSE),"")</f>
        <v>3.3030400000000002</v>
      </c>
      <c r="Y41">
        <v>37</v>
      </c>
      <c r="Z41">
        <f>IFERROR(VLOOKUP(B$36&amp;$A41&amp;"1",'Raw fitted values'!$A$1:$K$187,7,FALSE),"")</f>
        <v>0.13058690000000001</v>
      </c>
      <c r="AA41">
        <f>IFERROR(VLOOKUP(C$36&amp;$A41&amp;"1",'Raw fitted values'!$A$1:$K$187,7,FALSE),"")</f>
        <v>0.1238732</v>
      </c>
      <c r="AB41">
        <f>IFERROR(VLOOKUP(D$36&amp;$A41&amp;"1",'Raw fitted values'!$A$1:$K$187,7,FALSE),"")</f>
        <v>0.13085279999999999</v>
      </c>
      <c r="AC41">
        <f>IFERROR(VLOOKUP(E$36&amp;$A41&amp;"1",'Raw fitted values'!$A$1:$K$187,7,FALSE),"")</f>
        <v>0.14516190000000001</v>
      </c>
      <c r="AD41">
        <f>IFERROR(VLOOKUP(F$36&amp;$A41&amp;"1",'Raw fitted values'!$A$1:$K$187,7,FALSE),"")</f>
        <v>0.14602560000000001</v>
      </c>
      <c r="AE41">
        <f>IFERROR(VLOOKUP(G$36&amp;$A41&amp;"1",'Raw fitted values'!$A$1:$K$187,7,FALSE),"")</f>
        <v>0.15290039999999999</v>
      </c>
      <c r="AF41">
        <f>IFERROR(VLOOKUP(H$36&amp;$A41&amp;"1",'Raw fitted values'!$A$1:$K$187,7,FALSE),"")</f>
        <v>0.1701435</v>
      </c>
      <c r="AG41">
        <f>IFERROR(VLOOKUP(I$36&amp;$A41&amp;"1",'Raw fitted values'!$A$1:$K$187,7,FALSE),"")</f>
        <v>0.16563629999999999</v>
      </c>
      <c r="AK41">
        <v>52</v>
      </c>
      <c r="AL41">
        <f t="shared" si="9"/>
        <v>0.99999996958820192</v>
      </c>
      <c r="AM41">
        <f t="shared" si="16"/>
        <v>1.6959732063170918E-8</v>
      </c>
      <c r="AN41">
        <v>52</v>
      </c>
      <c r="AO41">
        <f t="shared" si="1"/>
        <v>0.99999890279867509</v>
      </c>
      <c r="AP41">
        <f t="shared" si="17"/>
        <v>5.2719654264343774E-7</v>
      </c>
      <c r="AQ41">
        <v>52</v>
      </c>
      <c r="AR41">
        <f t="shared" si="10"/>
        <v>0.9999563670108037</v>
      </c>
      <c r="AS41">
        <f t="shared" si="18"/>
        <v>1.6983749383192581E-5</v>
      </c>
      <c r="AT41">
        <v>52</v>
      </c>
      <c r="AU41">
        <f t="shared" si="11"/>
        <v>0.99950637611215409</v>
      </c>
      <c r="AV41">
        <f t="shared" si="19"/>
        <v>1.5714292300794686E-4</v>
      </c>
      <c r="AW41">
        <v>52</v>
      </c>
      <c r="AX41">
        <f t="shared" si="12"/>
        <v>0.99811848452251994</v>
      </c>
      <c r="AY41">
        <f t="shared" si="20"/>
        <v>5.1713468855973943E-4</v>
      </c>
      <c r="BA41">
        <v>52</v>
      </c>
      <c r="BB41">
        <f t="shared" si="13"/>
        <v>0.99999997241419258</v>
      </c>
      <c r="BC41">
        <f t="shared" si="21"/>
        <v>1.5374737372120251E-8</v>
      </c>
      <c r="BD41">
        <v>52</v>
      </c>
      <c r="BE41">
        <f t="shared" si="14"/>
        <v>0.99999878613603499</v>
      </c>
      <c r="BF41">
        <f t="shared" si="22"/>
        <v>5.8846338102380713E-7</v>
      </c>
      <c r="BG41">
        <v>52</v>
      </c>
      <c r="BH41">
        <f t="shared" si="15"/>
        <v>0.99994506409495754</v>
      </c>
      <c r="BI41">
        <f t="shared" si="23"/>
        <v>2.0965659217053734E-5</v>
      </c>
    </row>
    <row r="42" spans="1:61" x14ac:dyDescent="0.3">
      <c r="A42">
        <v>42</v>
      </c>
      <c r="B42">
        <f>IFERROR(VLOOKUP(B$36&amp;$A42&amp;"1",'Raw fitted values'!$A$1:$K$187,10,FALSE),"")</f>
        <v>25.794171136170295</v>
      </c>
      <c r="C42">
        <f>IFERROR(VLOOKUP(C$36&amp;$A42&amp;"1",'Raw fitted values'!$A$1:$K$187,10,FALSE),"")</f>
        <v>25.682033892104812</v>
      </c>
      <c r="D42">
        <f>IFERROR(VLOOKUP(D$36&amp;$A42&amp;"1",'Raw fitted values'!$A$1:$K$187,10,FALSE),"")</f>
        <v>25.892278938013654</v>
      </c>
      <c r="E42">
        <f>IFERROR(VLOOKUP(E$36&amp;$A42&amp;"1",'Raw fitted values'!$A$1:$K$187,10,FALSE),"")</f>
        <v>27.05258987253583</v>
      </c>
      <c r="F42">
        <f>IFERROR(VLOOKUP(F$36&amp;$A42&amp;"1",'Raw fitted values'!$A$1:$K$187,10,FALSE),"")</f>
        <v>27.23206546587318</v>
      </c>
      <c r="G42">
        <f>IFERROR(VLOOKUP(G$36&amp;$A42&amp;"1",'Raw fitted values'!$A$1:$K$187,10,FALSE),"")</f>
        <v>27.95936012559692</v>
      </c>
      <c r="H42">
        <f>IFERROR(VLOOKUP(H$36&amp;$A42&amp;"1",'Raw fitted values'!$A$1:$K$187,10,FALSE),"")</f>
        <v>28.379737893069546</v>
      </c>
      <c r="I42">
        <f>IFERROR(VLOOKUP(I$36&amp;$A42&amp;"1",'Raw fitted values'!$A$1:$K$187,10,FALSE),"")</f>
        <v>28.020887408822777</v>
      </c>
      <c r="M42">
        <v>42</v>
      </c>
      <c r="N42">
        <f>IFERROR(VLOOKUP(B$36&amp;$A42&amp;"1",'Raw fitted values'!$A$1:$K$187,6,FALSE),"")</f>
        <v>3.241984</v>
      </c>
      <c r="O42">
        <f>IFERROR(VLOOKUP(C$36&amp;$A42&amp;"1",'Raw fitted values'!$A$1:$K$187,6,FALSE),"")</f>
        <v>3.238032</v>
      </c>
      <c r="P42">
        <f>IFERROR(VLOOKUP(D$36&amp;$A42&amp;"1",'Raw fitted values'!$A$1:$K$187,6,FALSE),"")</f>
        <v>3.2451270000000001</v>
      </c>
      <c r="Q42">
        <f>IFERROR(VLOOKUP(E$36&amp;$A42&amp;"1",'Raw fitted values'!$A$1:$K$187,6,FALSE),"")</f>
        <v>3.2878530000000001</v>
      </c>
      <c r="R42">
        <f>IFERROR(VLOOKUP(F$36&amp;$A42&amp;"1",'Raw fitted values'!$A$1:$K$187,6,FALSE),"")</f>
        <v>3.2920150000000001</v>
      </c>
      <c r="S42">
        <f>IFERROR(VLOOKUP(G$36&amp;$A42&amp;"1",'Raw fitted values'!$A$1:$K$187,6,FALSE),"")</f>
        <v>3.316878</v>
      </c>
      <c r="T42">
        <f>IFERROR(VLOOKUP(H$36&amp;$A42&amp;"1",'Raw fitted values'!$A$1:$K$187,6,FALSE),"")</f>
        <v>3.3328609999999999</v>
      </c>
      <c r="U42">
        <f>IFERROR(VLOOKUP(I$36&amp;$A42&amp;"1",'Raw fitted values'!$A$1:$K$187,6,FALSE),"")</f>
        <v>3.3207770000000001</v>
      </c>
      <c r="Y42">
        <v>42</v>
      </c>
      <c r="Z42">
        <f>IFERROR(VLOOKUP(B$36&amp;$A42&amp;"1",'Raw fitted values'!$A$1:$K$187,7,FALSE),"")</f>
        <v>0.12778529999999999</v>
      </c>
      <c r="AA42">
        <f>IFERROR(VLOOKUP(C$36&amp;$A42&amp;"1",'Raw fitted values'!$A$1:$K$187,7,FALSE),"")</f>
        <v>0.1245767</v>
      </c>
      <c r="AB42">
        <f>IFERROR(VLOOKUP(D$36&amp;$A42&amp;"1",'Raw fitted values'!$A$1:$K$187,7,FALSE),"")</f>
        <v>0.13279920000000001</v>
      </c>
      <c r="AC42">
        <f>IFERROR(VLOOKUP(E$36&amp;$A42&amp;"1",'Raw fitted values'!$A$1:$K$187,7,FALSE),"")</f>
        <v>0.14092370000000001</v>
      </c>
      <c r="AD42">
        <f>IFERROR(VLOOKUP(F$36&amp;$A42&amp;"1",'Raw fitted values'!$A$1:$K$187,7,FALSE),"")</f>
        <v>0.1573541</v>
      </c>
      <c r="AE42">
        <f>IFERROR(VLOOKUP(G$36&amp;$A42&amp;"1",'Raw fitted values'!$A$1:$K$187,7,FALSE),"")</f>
        <v>0.16657749999999999</v>
      </c>
      <c r="AF42">
        <f>IFERROR(VLOOKUP(H$36&amp;$A42&amp;"1",'Raw fitted values'!$A$1:$K$187,7,FALSE),"")</f>
        <v>0.16009019999999999</v>
      </c>
      <c r="AG42">
        <f>IFERROR(VLOOKUP(I$36&amp;$A42&amp;"1",'Raw fitted values'!$A$1:$K$187,7,FALSE),"")</f>
        <v>0.15603339999999999</v>
      </c>
      <c r="AK42">
        <v>53</v>
      </c>
      <c r="AL42">
        <f t="shared" si="9"/>
        <v>0.99999998654793398</v>
      </c>
      <c r="AM42">
        <f t="shared" si="16"/>
        <v>7.5278689948277133E-9</v>
      </c>
      <c r="AN42">
        <v>53</v>
      </c>
      <c r="AO42">
        <f t="shared" si="1"/>
        <v>0.99999942999521774</v>
      </c>
      <c r="AP42">
        <f t="shared" si="17"/>
        <v>2.7503733202038916E-7</v>
      </c>
      <c r="AQ42">
        <v>53</v>
      </c>
      <c r="AR42">
        <f t="shared" si="10"/>
        <v>0.9999733507601869</v>
      </c>
      <c r="AS42">
        <f t="shared" si="18"/>
        <v>1.0430054053878202E-5</v>
      </c>
      <c r="AT42">
        <v>53</v>
      </c>
      <c r="AU42">
        <f t="shared" si="11"/>
        <v>0.99966351903516204</v>
      </c>
      <c r="AV42">
        <f t="shared" si="19"/>
        <v>1.0783970063976689E-4</v>
      </c>
      <c r="AW42">
        <v>53</v>
      </c>
      <c r="AX42">
        <f t="shared" si="12"/>
        <v>0.99863561921107968</v>
      </c>
      <c r="AY42">
        <f t="shared" si="20"/>
        <v>3.7787931046373568E-4</v>
      </c>
      <c r="BA42">
        <v>53</v>
      </c>
      <c r="BB42">
        <f t="shared" si="13"/>
        <v>0.99999998778892996</v>
      </c>
      <c r="BC42">
        <f t="shared" si="21"/>
        <v>6.8287007159995028E-9</v>
      </c>
      <c r="BD42">
        <v>53</v>
      </c>
      <c r="BE42">
        <f t="shared" si="14"/>
        <v>0.99999937459941601</v>
      </c>
      <c r="BF42">
        <f t="shared" si="22"/>
        <v>3.0456265986966713E-7</v>
      </c>
      <c r="BG42">
        <v>53</v>
      </c>
      <c r="BH42">
        <f t="shared" si="15"/>
        <v>0.99996602975417459</v>
      </c>
      <c r="BI42">
        <f t="shared" si="23"/>
        <v>1.3035987907694668E-5</v>
      </c>
    </row>
    <row r="43" spans="1:61" x14ac:dyDescent="0.3">
      <c r="A43">
        <v>47</v>
      </c>
      <c r="B43">
        <f>IFERROR(VLOOKUP(B$36&amp;$A43&amp;"1",'Raw fitted values'!$A$1:$K$187,10,FALSE),"")</f>
        <v>26.076894839627393</v>
      </c>
      <c r="C43">
        <f>IFERROR(VLOOKUP(C$36&amp;$A43&amp;"1",'Raw fitted values'!$A$1:$K$187,10,FALSE),"")</f>
        <v>25.919030170016633</v>
      </c>
      <c r="D43">
        <f>IFERROR(VLOOKUP(D$36&amp;$A43&amp;"1",'Raw fitted values'!$A$1:$K$187,10,FALSE),"")</f>
        <v>26.7140844010199</v>
      </c>
      <c r="E43">
        <f>IFERROR(VLOOKUP(E$36&amp;$A43&amp;"1",'Raw fitted values'!$A$1:$K$187,10,FALSE),"")</f>
        <v>27.825165638063201</v>
      </c>
      <c r="F43">
        <f>IFERROR(VLOOKUP(F$36&amp;$A43&amp;"1",'Raw fitted values'!$A$1:$K$187,10,FALSE),"")</f>
        <v>27.322725533014953</v>
      </c>
      <c r="G43">
        <f>IFERROR(VLOOKUP(G$36&amp;$A43&amp;"1",'Raw fitted values'!$A$1:$K$187,10,FALSE),"")</f>
        <v>27.774725375576512</v>
      </c>
      <c r="H43">
        <f>IFERROR(VLOOKUP(H$36&amp;$A43&amp;"1",'Raw fitted values'!$A$1:$K$187,10,FALSE),"")</f>
        <v>28.249797584676337</v>
      </c>
      <c r="I43">
        <f>IFERROR(VLOOKUP(I$36&amp;$A43&amp;"1",'Raw fitted values'!$A$1:$K$187,10,FALSE),"")</f>
        <v>28.38788512919842</v>
      </c>
      <c r="M43">
        <v>47</v>
      </c>
      <c r="N43">
        <f>IFERROR(VLOOKUP(B$36&amp;$A43&amp;"1",'Raw fitted values'!$A$1:$K$187,6,FALSE),"")</f>
        <v>3.251852</v>
      </c>
      <c r="O43">
        <f>IFERROR(VLOOKUP(C$36&amp;$A43&amp;"1",'Raw fitted values'!$A$1:$K$187,6,FALSE),"")</f>
        <v>3.2464379999999999</v>
      </c>
      <c r="P43">
        <f>IFERROR(VLOOKUP(D$36&amp;$A43&amp;"1",'Raw fitted values'!$A$1:$K$187,6,FALSE),"")</f>
        <v>3.2761390000000001</v>
      </c>
      <c r="Q43">
        <f>IFERROR(VLOOKUP(E$36&amp;$A43&amp;"1",'Raw fitted values'!$A$1:$K$187,6,FALSE),"")</f>
        <v>3.3160609999999999</v>
      </c>
      <c r="R43">
        <f>IFERROR(VLOOKUP(F$36&amp;$A43&amp;"1",'Raw fitted values'!$A$1:$K$187,6,FALSE),"")</f>
        <v>3.2960769999999999</v>
      </c>
      <c r="S43">
        <f>IFERROR(VLOOKUP(G$36&amp;$A43&amp;"1",'Raw fitted values'!$A$1:$K$187,6,FALSE),"")</f>
        <v>3.3115250000000001</v>
      </c>
      <c r="T43">
        <f>IFERROR(VLOOKUP(H$36&amp;$A43&amp;"1",'Raw fitted values'!$A$1:$K$187,6,FALSE),"")</f>
        <v>3.3270119999999999</v>
      </c>
      <c r="U43">
        <f>IFERROR(VLOOKUP(I$36&amp;$A43&amp;"1",'Raw fitted values'!$A$1:$K$187,6,FALSE),"")</f>
        <v>3.3348409999999999</v>
      </c>
      <c r="Y43">
        <v>47</v>
      </c>
      <c r="Z43">
        <f>IFERROR(VLOOKUP(B$36&amp;$A43&amp;"1",'Raw fitted values'!$A$1:$K$187,7,FALSE),"")</f>
        <v>0.13562940000000001</v>
      </c>
      <c r="AA43">
        <f>IFERROR(VLOOKUP(C$36&amp;$A43&amp;"1",'Raw fitted values'!$A$1:$K$187,7,FALSE),"")</f>
        <v>0.13068630000000001</v>
      </c>
      <c r="AB43">
        <f>IFERROR(VLOOKUP(D$36&amp;$A43&amp;"1",'Raw fitted values'!$A$1:$K$187,7,FALSE),"")</f>
        <v>0.13455059999999999</v>
      </c>
      <c r="AC43">
        <f>IFERROR(VLOOKUP(E$36&amp;$A43&amp;"1",'Raw fitted values'!$A$1:$K$187,7,FALSE),"")</f>
        <v>0.14056920000000001</v>
      </c>
      <c r="AD43">
        <f>IFERROR(VLOOKUP(F$36&amp;$A43&amp;"1",'Raw fitted values'!$A$1:$K$187,7,FALSE),"")</f>
        <v>0.15258959999999999</v>
      </c>
      <c r="AE43">
        <f>IFERROR(VLOOKUP(G$36&amp;$A43&amp;"1",'Raw fitted values'!$A$1:$K$187,7,FALSE),"")</f>
        <v>0.15875420000000001</v>
      </c>
      <c r="AF43">
        <f>IFERROR(VLOOKUP(H$36&amp;$A43&amp;"1",'Raw fitted values'!$A$1:$K$187,7,FALSE),"")</f>
        <v>0.16777539999999999</v>
      </c>
      <c r="AG43">
        <f>IFERROR(VLOOKUP(I$36&amp;$A43&amp;"1",'Raw fitted values'!$A$1:$K$187,7,FALSE),"")</f>
        <v>0.14914069999999999</v>
      </c>
      <c r="AK43">
        <v>54</v>
      </c>
      <c r="AL43">
        <f t="shared" si="9"/>
        <v>0.99999999407580298</v>
      </c>
      <c r="AM43">
        <f t="shared" si="16"/>
        <v>3.3253608755501318E-9</v>
      </c>
      <c r="AN43">
        <v>54</v>
      </c>
      <c r="AO43">
        <f t="shared" si="1"/>
        <v>0.99999970503254976</v>
      </c>
      <c r="AP43">
        <f t="shared" si="17"/>
        <v>1.4285919214263032E-7</v>
      </c>
      <c r="AQ43">
        <v>54</v>
      </c>
      <c r="AR43">
        <f t="shared" si="10"/>
        <v>0.99998378081424077</v>
      </c>
      <c r="AS43">
        <f t="shared" si="18"/>
        <v>6.3792277491536709E-6</v>
      </c>
      <c r="AT43">
        <v>54</v>
      </c>
      <c r="AU43">
        <f t="shared" si="11"/>
        <v>0.99977135873580181</v>
      </c>
      <c r="AV43">
        <f t="shared" si="19"/>
        <v>7.3724397896324234E-5</v>
      </c>
      <c r="AW43">
        <v>54</v>
      </c>
      <c r="AX43">
        <f t="shared" si="12"/>
        <v>0.99901349852154342</v>
      </c>
      <c r="AY43">
        <f t="shared" si="20"/>
        <v>2.7512563134723944E-4</v>
      </c>
      <c r="BA43">
        <v>54</v>
      </c>
      <c r="BB43">
        <f t="shared" si="13"/>
        <v>0.99999999461763067</v>
      </c>
      <c r="BC43">
        <f t="shared" si="21"/>
        <v>3.0188608279857476E-9</v>
      </c>
      <c r="BD43">
        <v>54</v>
      </c>
      <c r="BE43">
        <f t="shared" si="14"/>
        <v>0.99999967916207588</v>
      </c>
      <c r="BF43">
        <f t="shared" si="22"/>
        <v>1.5687653265317181E-7</v>
      </c>
      <c r="BG43">
        <v>54</v>
      </c>
      <c r="BH43">
        <f t="shared" si="15"/>
        <v>0.99997906574208228</v>
      </c>
      <c r="BI43">
        <f t="shared" si="23"/>
        <v>8.0732657062876356E-6</v>
      </c>
    </row>
    <row r="44" spans="1:61" x14ac:dyDescent="0.3">
      <c r="A44">
        <v>52</v>
      </c>
      <c r="B44">
        <f>IFERROR(VLOOKUP(B$36&amp;$A44&amp;"1",'Raw fitted values'!$A$1:$K$187,10,FALSE),"")</f>
        <v>26.174661527176308</v>
      </c>
      <c r="C44">
        <f>IFERROR(VLOOKUP(C$36&amp;$A44&amp;"1",'Raw fitted values'!$A$1:$K$187,10,FALSE),"")</f>
        <v>26.654652036297136</v>
      </c>
      <c r="D44">
        <f>IFERROR(VLOOKUP(D$36&amp;$A44&amp;"1",'Raw fitted values'!$A$1:$K$187,10,FALSE),"")</f>
        <v>26.833766612735193</v>
      </c>
      <c r="E44">
        <f>IFERROR(VLOOKUP(E$36&amp;$A44&amp;"1",'Raw fitted values'!$A$1:$K$187,10,FALSE),"")</f>
        <v>27.855203171983426</v>
      </c>
      <c r="F44">
        <f>IFERROR(VLOOKUP(F$36&amp;$A44&amp;"1",'Raw fitted values'!$A$1:$K$187,10,FALSE),"")</f>
        <v>27.6102750976736</v>
      </c>
      <c r="G44">
        <f>IFERROR(VLOOKUP(G$36&amp;$A44&amp;"1",'Raw fitted values'!$A$1:$K$187,10,FALSE),"")</f>
        <v>28.374898129121416</v>
      </c>
      <c r="H44">
        <f>IFERROR(VLOOKUP(H$36&amp;$A44&amp;"1",'Raw fitted values'!$A$1:$K$187,10,FALSE),"")</f>
        <v>28.525678575659477</v>
      </c>
      <c r="I44">
        <f>IFERROR(VLOOKUP(I$36&amp;$A44&amp;"1",'Raw fitted values'!$A$1:$K$187,10,FALSE),"")</f>
        <v>28.645381311546895</v>
      </c>
      <c r="M44">
        <v>52</v>
      </c>
      <c r="N44">
        <f>IFERROR(VLOOKUP(B$36&amp;$A44&amp;"1",'Raw fitted values'!$A$1:$K$187,6,FALSE),"")</f>
        <v>3.2548400000000002</v>
      </c>
      <c r="O44">
        <f>IFERROR(VLOOKUP(C$36&amp;$A44&amp;"1",'Raw fitted values'!$A$1:$K$187,6,FALSE),"")</f>
        <v>3.2736969999999999</v>
      </c>
      <c r="P44">
        <f>IFERROR(VLOOKUP(D$36&amp;$A44&amp;"1",'Raw fitted values'!$A$1:$K$187,6,FALSE),"")</f>
        <v>3.280688</v>
      </c>
      <c r="Q44">
        <f>IFERROR(VLOOKUP(E$36&amp;$A44&amp;"1",'Raw fitted values'!$A$1:$K$187,6,FALSE),"")</f>
        <v>3.3173159999999999</v>
      </c>
      <c r="R44">
        <f>IFERROR(VLOOKUP(F$36&amp;$A44&amp;"1",'Raw fitted values'!$A$1:$K$187,6,FALSE),"")</f>
        <v>3.3081469999999999</v>
      </c>
      <c r="S44">
        <f>IFERROR(VLOOKUP(G$36&amp;$A44&amp;"1",'Raw fitted values'!$A$1:$K$187,6,FALSE),"")</f>
        <v>3.3329900000000001</v>
      </c>
      <c r="T44">
        <f>IFERROR(VLOOKUP(H$36&amp;$A44&amp;"1",'Raw fitted values'!$A$1:$K$187,6,FALSE),"")</f>
        <v>3.3367849999999999</v>
      </c>
      <c r="U44">
        <f>IFERROR(VLOOKUP(I$36&amp;$A44&amp;"1",'Raw fitted values'!$A$1:$K$187,6,FALSE),"")</f>
        <v>3.341602</v>
      </c>
      <c r="Y44">
        <v>52</v>
      </c>
      <c r="Z44">
        <f>IFERROR(VLOOKUP(B$36&amp;$A44&amp;"1",'Raw fitted values'!$A$1:$K$187,7,FALSE),"")</f>
        <v>0.14108029999999999</v>
      </c>
      <c r="AA44">
        <f>IFERROR(VLOOKUP(C$36&amp;$A44&amp;"1",'Raw fitted values'!$A$1:$K$187,7,FALSE),"")</f>
        <v>0.13613739999999999</v>
      </c>
      <c r="AB44">
        <f>IFERROR(VLOOKUP(D$36&amp;$A44&amp;"1",'Raw fitted values'!$A$1:$K$187,7,FALSE),"")</f>
        <v>0.133963</v>
      </c>
      <c r="AC44">
        <f>IFERROR(VLOOKUP(E$36&amp;$A44&amp;"1",'Raw fitted values'!$A$1:$K$187,7,FALSE),"")</f>
        <v>0.13931099999999999</v>
      </c>
      <c r="AD44">
        <f>IFERROR(VLOOKUP(F$36&amp;$A44&amp;"1",'Raw fitted values'!$A$1:$K$187,7,FALSE),"")</f>
        <v>0.1417109</v>
      </c>
      <c r="AE44">
        <f>IFERROR(VLOOKUP(G$36&amp;$A44&amp;"1",'Raw fitted values'!$A$1:$K$187,7,FALSE),"")</f>
        <v>0.15820799999999999</v>
      </c>
      <c r="AF44">
        <f>IFERROR(VLOOKUP(H$36&amp;$A44&amp;"1",'Raw fitted values'!$A$1:$K$187,7,FALSE),"")</f>
        <v>0.1674496</v>
      </c>
      <c r="AG44">
        <f>IFERROR(VLOOKUP(I$36&amp;$A44&amp;"1",'Raw fitted values'!$A$1:$K$187,7,FALSE),"")</f>
        <v>0.1636473</v>
      </c>
      <c r="AK44">
        <v>55</v>
      </c>
      <c r="AL44">
        <f t="shared" si="9"/>
        <v>0.99999999740116385</v>
      </c>
      <c r="AM44">
        <f>1-AL44</f>
        <v>2.5988361462836451E-9</v>
      </c>
      <c r="AN44">
        <v>55</v>
      </c>
      <c r="AO44">
        <f t="shared" si="1"/>
        <v>0.9999998478917419</v>
      </c>
      <c r="AP44">
        <f>1-AO44</f>
        <v>1.5210825810019202E-7</v>
      </c>
      <c r="AQ44">
        <v>55</v>
      </c>
      <c r="AR44">
        <f t="shared" si="10"/>
        <v>0.99999016004198993</v>
      </c>
      <c r="AS44">
        <f>1-AR44</f>
        <v>9.8399580100716477E-6</v>
      </c>
      <c r="AT44">
        <v>55</v>
      </c>
      <c r="AU44">
        <f t="shared" si="11"/>
        <v>0.99984508313369813</v>
      </c>
      <c r="AV44">
        <f>1-AU44</f>
        <v>1.5491686630186852E-4</v>
      </c>
      <c r="AW44">
        <v>55</v>
      </c>
      <c r="AX44">
        <f t="shared" si="12"/>
        <v>0.99928862415289066</v>
      </c>
      <c r="AY44">
        <f>1-AX44</f>
        <v>7.1137584710934121E-4</v>
      </c>
      <c r="BA44">
        <v>55</v>
      </c>
      <c r="BB44">
        <f t="shared" si="13"/>
        <v>0.9999999976364915</v>
      </c>
      <c r="BC44">
        <f>1-BB44</f>
        <v>2.3635085000250911E-9</v>
      </c>
      <c r="BD44">
        <v>55</v>
      </c>
      <c r="BE44">
        <f t="shared" si="14"/>
        <v>0.99999983603860854</v>
      </c>
      <c r="BF44">
        <f>1-BE44</f>
        <v>1.6396139146390709E-7</v>
      </c>
      <c r="BG44">
        <v>55</v>
      </c>
      <c r="BH44">
        <f t="shared" si="15"/>
        <v>0.99998713900778857</v>
      </c>
      <c r="BI44">
        <f>1-BH44</f>
        <v>1.2860992211427558E-5</v>
      </c>
    </row>
    <row r="45" spans="1:61" x14ac:dyDescent="0.3">
      <c r="A45">
        <v>57</v>
      </c>
      <c r="B45">
        <f>IFERROR(VLOOKUP(B$36&amp;$A45&amp;"1",'Raw fitted values'!$A$1:$K$187,10,FALSE),"")</f>
        <v>26.090490505895293</v>
      </c>
      <c r="C45">
        <f>IFERROR(VLOOKUP(C$36&amp;$A45&amp;"1",'Raw fitted values'!$A$1:$K$187,10,FALSE),"")</f>
        <v>26.266436084810358</v>
      </c>
      <c r="D45">
        <f>IFERROR(VLOOKUP(D$36&amp;$A45&amp;"1",'Raw fitted values'!$A$1:$K$187,10,FALSE),"")</f>
        <v>26.71125755020589</v>
      </c>
      <c r="E45">
        <f>IFERROR(VLOOKUP(E$36&amp;$A45&amp;"1",'Raw fitted values'!$A$1:$K$187,10,FALSE),"")</f>
        <v>27.722010082168442</v>
      </c>
      <c r="F45">
        <f>IFERROR(VLOOKUP(F$36&amp;$A45&amp;"1",'Raw fitted values'!$A$1:$K$187,10,FALSE),"")</f>
        <v>27.948369985166607</v>
      </c>
      <c r="G45">
        <f>IFERROR(VLOOKUP(G$36&amp;$A45&amp;"1",'Raw fitted values'!$A$1:$K$187,10,FALSE),"")</f>
        <v>28.473424377453942</v>
      </c>
      <c r="H45">
        <f>IFERROR(VLOOKUP(H$36&amp;$A45&amp;"1",'Raw fitted values'!$A$1:$K$187,10,FALSE),"")</f>
        <v>28.738777322181456</v>
      </c>
      <c r="I45">
        <f>IFERROR(VLOOKUP(I$36&amp;$A45&amp;"1",'Raw fitted values'!$A$1:$K$187,10,FALSE),"")</f>
        <v>28.650444535466367</v>
      </c>
      <c r="M45">
        <v>57</v>
      </c>
      <c r="N45">
        <f>IFERROR(VLOOKUP(B$36&amp;$A45&amp;"1",'Raw fitted values'!$A$1:$K$187,6,FALSE),"")</f>
        <v>3.2534749999999999</v>
      </c>
      <c r="O45">
        <f>IFERROR(VLOOKUP(C$36&amp;$A45&amp;"1",'Raw fitted values'!$A$1:$K$187,6,FALSE),"")</f>
        <v>3.259458</v>
      </c>
      <c r="P45">
        <f>IFERROR(VLOOKUP(D$36&amp;$A45&amp;"1",'Raw fitted values'!$A$1:$K$187,6,FALSE),"")</f>
        <v>3.2751899999999998</v>
      </c>
      <c r="Q45">
        <f>IFERROR(VLOOKUP(E$36&amp;$A45&amp;"1",'Raw fitted values'!$A$1:$K$187,6,FALSE),"")</f>
        <v>3.3124570000000002</v>
      </c>
      <c r="R45">
        <f>IFERROR(VLOOKUP(F$36&amp;$A45&amp;"1",'Raw fitted values'!$A$1:$K$187,6,FALSE),"")</f>
        <v>3.3202099999999999</v>
      </c>
      <c r="S45">
        <f>IFERROR(VLOOKUP(G$36&amp;$A45&amp;"1",'Raw fitted values'!$A$1:$K$187,6,FALSE),"")</f>
        <v>3.3356110000000001</v>
      </c>
      <c r="T45">
        <f>IFERROR(VLOOKUP(H$36&amp;$A45&amp;"1",'Raw fitted values'!$A$1:$K$187,6,FALSE),"")</f>
        <v>3.343407</v>
      </c>
      <c r="U45">
        <f>IFERROR(VLOOKUP(I$36&amp;$A45&amp;"1",'Raw fitted values'!$A$1:$K$187,6,FALSE),"")</f>
        <v>3.3406959999999999</v>
      </c>
      <c r="Y45">
        <v>57</v>
      </c>
      <c r="Z45">
        <f>IFERROR(VLOOKUP(B$36&amp;$A45&amp;"1",'Raw fitted values'!$A$1:$K$187,7,FALSE),"")</f>
        <v>0.127247</v>
      </c>
      <c r="AA45">
        <f>IFERROR(VLOOKUP(C$36&amp;$A45&amp;"1",'Raw fitted values'!$A$1:$K$187,7,FALSE),"")</f>
        <v>0.1329205</v>
      </c>
      <c r="AB45">
        <f>IFERROR(VLOOKUP(D$36&amp;$A45&amp;"1",'Raw fitted values'!$A$1:$K$187,7,FALSE),"")</f>
        <v>0.14067769999999999</v>
      </c>
      <c r="AC45">
        <f>IFERROR(VLOOKUP(E$36&amp;$A45&amp;"1",'Raw fitted values'!$A$1:$K$187,7,FALSE),"")</f>
        <v>0.1397833</v>
      </c>
      <c r="AD45">
        <f>IFERROR(VLOOKUP(F$36&amp;$A45&amp;"1",'Raw fitted values'!$A$1:$K$187,7,FALSE),"")</f>
        <v>0.14247019999999999</v>
      </c>
      <c r="AE45">
        <f>IFERROR(VLOOKUP(G$36&amp;$A45&amp;"1",'Raw fitted values'!$A$1:$K$187,7,FALSE),"")</f>
        <v>0.16346359999999999</v>
      </c>
      <c r="AF45">
        <f>IFERROR(VLOOKUP(H$36&amp;$A45&amp;"1",'Raw fitted values'!$A$1:$K$187,7,FALSE),"")</f>
        <v>0.17228080000000001</v>
      </c>
      <c r="AG45">
        <f>IFERROR(VLOOKUP(I$36&amp;$A45&amp;"1",'Raw fitted values'!$A$1:$K$187,7,FALSE),"")</f>
        <v>0.17013500000000001</v>
      </c>
    </row>
    <row r="46" spans="1:61" x14ac:dyDescent="0.3">
      <c r="A46">
        <v>62</v>
      </c>
      <c r="B46">
        <f>IFERROR(VLOOKUP(B$36&amp;$A46&amp;"1",'Raw fitted values'!$A$1:$K$187,10,FALSE),"")</f>
        <v>26.398490176810103</v>
      </c>
      <c r="C46">
        <f>IFERROR(VLOOKUP(C$36&amp;$A46&amp;"1",'Raw fitted values'!$A$1:$K$187,10,FALSE),"")</f>
        <v>26.30790299038911</v>
      </c>
      <c r="D46">
        <f>IFERROR(VLOOKUP(D$36&amp;$A46&amp;"1",'Raw fitted values'!$A$1:$K$187,10,FALSE),"")</f>
        <v>26.556193966889342</v>
      </c>
      <c r="E46">
        <f>IFERROR(VLOOKUP(E$36&amp;$A46&amp;"1",'Raw fitted values'!$A$1:$K$187,10,FALSE),"")</f>
        <v>28.246214592154178</v>
      </c>
      <c r="F46">
        <f>IFERROR(VLOOKUP(F$36&amp;$A46&amp;"1",'Raw fitted values'!$A$1:$K$187,10,FALSE),"")</f>
        <v>27.375308564836828</v>
      </c>
      <c r="G46">
        <f>IFERROR(VLOOKUP(G$36&amp;$A46&amp;"1",'Raw fitted values'!$A$1:$K$187,10,FALSE),"")</f>
        <v>28.817548639916907</v>
      </c>
      <c r="H46">
        <f>IFERROR(VLOOKUP(H$36&amp;$A46&amp;"1",'Raw fitted values'!$A$1:$K$187,10,FALSE),"")</f>
        <v>28.933856206748541</v>
      </c>
      <c r="I46">
        <f>IFERROR(VLOOKUP(I$36&amp;$A46&amp;"1",'Raw fitted values'!$A$1:$K$187,10,FALSE),"")</f>
        <v>29.322751894106265</v>
      </c>
      <c r="M46">
        <v>62</v>
      </c>
      <c r="N46">
        <f>IFERROR(VLOOKUP(B$36&amp;$A46&amp;"1",'Raw fitted values'!$A$1:$K$187,6,FALSE),"")</f>
        <v>3.261765</v>
      </c>
      <c r="O46">
        <f>IFERROR(VLOOKUP(C$36&amp;$A46&amp;"1",'Raw fitted values'!$A$1:$K$187,6,FALSE),"")</f>
        <v>3.261387</v>
      </c>
      <c r="P46">
        <f>IFERROR(VLOOKUP(D$36&amp;$A46&amp;"1",'Raw fitted values'!$A$1:$K$187,6,FALSE),"")</f>
        <v>3.2713510000000001</v>
      </c>
      <c r="Q46">
        <f>IFERROR(VLOOKUP(E$36&amp;$A46&amp;"1",'Raw fitted values'!$A$1:$K$187,6,FALSE),"")</f>
        <v>3.329666</v>
      </c>
      <c r="R46">
        <f>IFERROR(VLOOKUP(F$36&amp;$A46&amp;"1",'Raw fitted values'!$A$1:$K$187,6,FALSE),"")</f>
        <v>3.3001520000000002</v>
      </c>
      <c r="S46">
        <f>IFERROR(VLOOKUP(G$36&amp;$A46&amp;"1",'Raw fitted values'!$A$1:$K$187,6,FALSE),"")</f>
        <v>3.3475280000000001</v>
      </c>
      <c r="T46">
        <f>IFERROR(VLOOKUP(H$36&amp;$A46&amp;"1",'Raw fitted values'!$A$1:$K$187,6,FALSE),"")</f>
        <v>3.3539240000000001</v>
      </c>
      <c r="U46">
        <f>IFERROR(VLOOKUP(I$36&amp;$A46&amp;"1",'Raw fitted values'!$A$1:$K$187,6,FALSE),"")</f>
        <v>3.3655539999999999</v>
      </c>
      <c r="Y46">
        <v>62</v>
      </c>
      <c r="Z46">
        <f>IFERROR(VLOOKUP(B$36&amp;$A46&amp;"1",'Raw fitted values'!$A$1:$K$187,7,FALSE),"")</f>
        <v>0.15193300000000001</v>
      </c>
      <c r="AA46">
        <f>IFERROR(VLOOKUP(C$36&amp;$A46&amp;"1",'Raw fitted values'!$A$1:$K$187,7,FALSE),"")</f>
        <v>0.1302489</v>
      </c>
      <c r="AB46">
        <f>IFERROR(VLOOKUP(D$36&amp;$A46&amp;"1",'Raw fitted values'!$A$1:$K$187,7,FALSE),"")</f>
        <v>0.12579360000000001</v>
      </c>
      <c r="AC46">
        <f>IFERROR(VLOOKUP(E$36&amp;$A46&amp;"1",'Raw fitted values'!$A$1:$K$187,7,FALSE),"")</f>
        <v>0.15028939999999999</v>
      </c>
      <c r="AD46">
        <f>IFERROR(VLOOKUP(F$36&amp;$A46&amp;"1",'Raw fitted values'!$A$1:$K$187,7,FALSE),"")</f>
        <v>0.137764</v>
      </c>
      <c r="AE46">
        <f>IFERROR(VLOOKUP(G$36&amp;$A46&amp;"1",'Raw fitted values'!$A$1:$K$187,7,FALSE),"")</f>
        <v>0.164052</v>
      </c>
      <c r="AF46">
        <f>IFERROR(VLOOKUP(H$36&amp;$A46&amp;"1",'Raw fitted values'!$A$1:$K$187,7,FALSE),"")</f>
        <v>0.14891879999999999</v>
      </c>
      <c r="AG46">
        <f>IFERROR(VLOOKUP(I$36&amp;$A46&amp;"1",'Raw fitted values'!$A$1:$K$187,7,FALSE),"")</f>
        <v>0.1600608</v>
      </c>
    </row>
    <row r="47" spans="1:61" x14ac:dyDescent="0.3">
      <c r="A47">
        <v>67</v>
      </c>
      <c r="B47" t="str">
        <f>IFERROR(VLOOKUP(B$36&amp;$A47&amp;"1",'Raw fitted values'!$A$1:$K$187,10,FALSE),"")</f>
        <v/>
      </c>
      <c r="C47" t="str">
        <f>IFERROR(VLOOKUP(C$36&amp;$A47&amp;"1",'Raw fitted values'!$A$1:$K$187,10,FALSE),"")</f>
        <v/>
      </c>
      <c r="D47">
        <f>IFERROR(VLOOKUP(D$36&amp;$A47&amp;"1",'Raw fitted values'!$A$1:$K$187,10,FALSE),"")</f>
        <v>26.322703395141914</v>
      </c>
      <c r="E47">
        <f>IFERROR(VLOOKUP(E$36&amp;$A47&amp;"1",'Raw fitted values'!$A$1:$K$187,10,FALSE),"")</f>
        <v>27.511171380629296</v>
      </c>
      <c r="F47">
        <f>IFERROR(VLOOKUP(F$36&amp;$A47&amp;"1",'Raw fitted values'!$A$1:$K$187,10,FALSE),"")</f>
        <v>27.573865599532922</v>
      </c>
      <c r="G47">
        <f>IFERROR(VLOOKUP(G$36&amp;$A47&amp;"1",'Raw fitted values'!$A$1:$K$187,10,FALSE),"")</f>
        <v>28.543895028207139</v>
      </c>
      <c r="H47">
        <f>IFERROR(VLOOKUP(H$36&amp;$A47&amp;"1",'Raw fitted values'!$A$1:$K$187,10,FALSE),"")</f>
        <v>28.796555940177733</v>
      </c>
      <c r="I47">
        <f>IFERROR(VLOOKUP(I$36&amp;$A47&amp;"1",'Raw fitted values'!$A$1:$K$187,10,FALSE),"")</f>
        <v>29.141952346511847</v>
      </c>
      <c r="M47">
        <v>67</v>
      </c>
      <c r="N47" t="str">
        <f>IFERROR(VLOOKUP(B$36&amp;$A47&amp;"1",'Raw fitted values'!$A$1:$K$187,6,FALSE),"")</f>
        <v/>
      </c>
      <c r="O47" t="str">
        <f>IFERROR(VLOOKUP(C$36&amp;$A47&amp;"1",'Raw fitted values'!$A$1:$K$187,6,FALSE),"")</f>
        <v/>
      </c>
      <c r="P47">
        <f>IFERROR(VLOOKUP(D$36&amp;$A47&amp;"1",'Raw fitted values'!$A$1:$K$187,6,FALSE),"")</f>
        <v>3.2617590000000001</v>
      </c>
      <c r="Q47">
        <f>IFERROR(VLOOKUP(E$36&amp;$A47&amp;"1",'Raw fitted values'!$A$1:$K$187,6,FALSE),"")</f>
        <v>3.3041469999999999</v>
      </c>
      <c r="R47">
        <f>IFERROR(VLOOKUP(F$36&amp;$A47&amp;"1",'Raw fitted values'!$A$1:$K$187,6,FALSE),"")</f>
        <v>3.3078880000000002</v>
      </c>
      <c r="S47">
        <f>IFERROR(VLOOKUP(G$36&amp;$A47&amp;"1",'Raw fitted values'!$A$1:$K$187,6,FALSE),"")</f>
        <v>3.3404500000000001</v>
      </c>
      <c r="T47">
        <f>IFERROR(VLOOKUP(H$36&amp;$A47&amp;"1",'Raw fitted values'!$A$1:$K$187,6,FALSE),"")</f>
        <v>3.3470719999999998</v>
      </c>
      <c r="U47">
        <f>IFERROR(VLOOKUP(I$36&amp;$A47&amp;"1",'Raw fitted values'!$A$1:$K$187,6,FALSE),"")</f>
        <v>3.3596659999999998</v>
      </c>
      <c r="Y47">
        <v>67</v>
      </c>
      <c r="Z47" t="str">
        <f>IFERROR(VLOOKUP(B$36&amp;$A47&amp;"1",'Raw fitted values'!$A$1:$K$187,7,FALSE),"")</f>
        <v/>
      </c>
      <c r="AA47" t="str">
        <f>IFERROR(VLOOKUP(C$36&amp;$A47&amp;"1",'Raw fitted values'!$A$1:$K$187,7,FALSE),"")</f>
        <v/>
      </c>
      <c r="AB47">
        <f>IFERROR(VLOOKUP(D$36&amp;$A47&amp;"1",'Raw fitted values'!$A$1:$K$187,7,FALSE),"")</f>
        <v>0.13170280000000001</v>
      </c>
      <c r="AC47">
        <f>IFERROR(VLOOKUP(E$36&amp;$A47&amp;"1",'Raw fitted values'!$A$1:$K$187,7,FALSE),"")</f>
        <v>0.14453479999999999</v>
      </c>
      <c r="AD47">
        <f>IFERROR(VLOOKUP(F$36&amp;$A47&amp;"1",'Raw fitted values'!$A$1:$K$187,7,FALSE),"")</f>
        <v>0.1340181</v>
      </c>
      <c r="AE47">
        <f>IFERROR(VLOOKUP(G$36&amp;$A47&amp;"1",'Raw fitted values'!$A$1:$K$187,7,FALSE),"")</f>
        <v>0.1482773</v>
      </c>
      <c r="AF47">
        <f>IFERROR(VLOOKUP(H$36&amp;$A47&amp;"1",'Raw fitted values'!$A$1:$K$187,7,FALSE),"")</f>
        <v>0.162381</v>
      </c>
      <c r="AG47">
        <f>IFERROR(VLOOKUP(I$36&amp;$A47&amp;"1",'Raw fitted values'!$A$1:$K$187,7,FALSE),"")</f>
        <v>0.1581948</v>
      </c>
      <c r="AK47">
        <v>1980</v>
      </c>
      <c r="AN47">
        <v>1995</v>
      </c>
      <c r="AQ47">
        <v>2015</v>
      </c>
      <c r="AT47">
        <v>2035</v>
      </c>
      <c r="AW47">
        <v>2050</v>
      </c>
      <c r="BA47" t="s">
        <v>2</v>
      </c>
      <c r="BD47" t="s">
        <v>3</v>
      </c>
      <c r="BG47" t="s">
        <v>4</v>
      </c>
    </row>
    <row r="48" spans="1:61" x14ac:dyDescent="0.3">
      <c r="A48">
        <v>72</v>
      </c>
      <c r="B48" t="str">
        <f>IFERROR(VLOOKUP(B$36&amp;$A48&amp;"1",'Raw fitted values'!$A$1:$K$187,10,FALSE),"")</f>
        <v/>
      </c>
      <c r="C48" t="str">
        <f>IFERROR(VLOOKUP(C$36&amp;$A48&amp;"1",'Raw fitted values'!$A$1:$K$187,10,FALSE),"")</f>
        <v/>
      </c>
      <c r="D48" t="str">
        <f>IFERROR(VLOOKUP(D$36&amp;$A48&amp;"1",'Raw fitted values'!$A$1:$K$187,10,FALSE),"")</f>
        <v/>
      </c>
      <c r="E48">
        <f>IFERROR(VLOOKUP(E$36&amp;$A48&amp;"1",'Raw fitted values'!$A$1:$K$187,10,FALSE),"")</f>
        <v>27.289619215351912</v>
      </c>
      <c r="F48">
        <f>IFERROR(VLOOKUP(F$36&amp;$A48&amp;"1",'Raw fitted values'!$A$1:$K$187,10,FALSE),"")</f>
        <v>27.135850278986229</v>
      </c>
      <c r="G48">
        <f>IFERROR(VLOOKUP(G$36&amp;$A48&amp;"1",'Raw fitted values'!$A$1:$K$187,10,FALSE),"")</f>
        <v>28.297698777921234</v>
      </c>
      <c r="H48">
        <f>IFERROR(VLOOKUP(H$36&amp;$A48&amp;"1",'Raw fitted values'!$A$1:$K$187,10,FALSE),"")</f>
        <v>29.090983254253612</v>
      </c>
      <c r="I48">
        <f>IFERROR(VLOOKUP(I$36&amp;$A48&amp;"1",'Raw fitted values'!$A$1:$K$187,10,FALSE),"")</f>
        <v>29.025893342801528</v>
      </c>
      <c r="M48">
        <v>72</v>
      </c>
      <c r="N48" t="str">
        <f>IFERROR(VLOOKUP(B$36&amp;$A48&amp;"1",'Raw fitted values'!$A$1:$K$187,6,FALSE),"")</f>
        <v/>
      </c>
      <c r="O48" t="str">
        <f>IFERROR(VLOOKUP(C$36&amp;$A48&amp;"1",'Raw fitted values'!$A$1:$K$187,6,FALSE),"")</f>
        <v/>
      </c>
      <c r="P48" t="str">
        <f>IFERROR(VLOOKUP(D$36&amp;$A48&amp;"1",'Raw fitted values'!$A$1:$K$187,6,FALSE),"")</f>
        <v/>
      </c>
      <c r="Q48">
        <f>IFERROR(VLOOKUP(E$36&amp;$A48&amp;"1",'Raw fitted values'!$A$1:$K$187,6,FALSE),"")</f>
        <v>3.2968099999999998</v>
      </c>
      <c r="R48">
        <f>IFERROR(VLOOKUP(F$36&amp;$A48&amp;"1",'Raw fitted values'!$A$1:$K$187,6,FALSE),"")</f>
        <v>3.2913109999999999</v>
      </c>
      <c r="S48">
        <f>IFERROR(VLOOKUP(G$36&amp;$A48&amp;"1",'Raw fitted values'!$A$1:$K$187,6,FALSE),"")</f>
        <v>3.3314780000000002</v>
      </c>
      <c r="T48">
        <f>IFERROR(VLOOKUP(H$36&amp;$A48&amp;"1",'Raw fitted values'!$A$1:$K$187,6,FALSE),"")</f>
        <v>3.3588209999999998</v>
      </c>
      <c r="U48">
        <f>IFERROR(VLOOKUP(I$36&amp;$A48&amp;"1",'Raw fitted values'!$A$1:$K$187,6,FALSE),"")</f>
        <v>3.355585</v>
      </c>
      <c r="Y48">
        <v>72</v>
      </c>
      <c r="Z48" t="str">
        <f>IFERROR(VLOOKUP(B$36&amp;$A48&amp;"1",'Raw fitted values'!$A$1:$K$187,7,FALSE),"")</f>
        <v/>
      </c>
      <c r="AA48" t="str">
        <f>IFERROR(VLOOKUP(C$36&amp;$A48&amp;"1",'Raw fitted values'!$A$1:$K$187,7,FALSE),"")</f>
        <v/>
      </c>
      <c r="AB48" t="str">
        <f>IFERROR(VLOOKUP(D$36&amp;$A48&amp;"1",'Raw fitted values'!$A$1:$K$187,7,FALSE),"")</f>
        <v/>
      </c>
      <c r="AC48">
        <f>IFERROR(VLOOKUP(E$36&amp;$A48&amp;"1",'Raw fitted values'!$A$1:$K$187,7,FALSE),"")</f>
        <v>0.13925789999999999</v>
      </c>
      <c r="AD48">
        <f>IFERROR(VLOOKUP(F$36&amp;$A48&amp;"1",'Raw fitted values'!$A$1:$K$187,7,FALSE),"")</f>
        <v>0.1381647</v>
      </c>
      <c r="AE48">
        <f>IFERROR(VLOOKUP(G$36&amp;$A48&amp;"1",'Raw fitted values'!$A$1:$K$187,7,FALSE),"")</f>
        <v>0.1503495</v>
      </c>
      <c r="AF48">
        <f>IFERROR(VLOOKUP(H$36&amp;$A48&amp;"1",'Raw fitted values'!$A$1:$K$187,7,FALSE),"")</f>
        <v>0.1523632</v>
      </c>
      <c r="AG48">
        <f>IFERROR(VLOOKUP(I$36&amp;$A48&amp;"1",'Raw fitted values'!$A$1:$K$187,7,FALSE),"")</f>
        <v>0.15876589999999999</v>
      </c>
      <c r="AL48" t="s">
        <v>5</v>
      </c>
      <c r="AM48" t="s">
        <v>6</v>
      </c>
      <c r="AO48" t="s">
        <v>5</v>
      </c>
      <c r="AP48" t="s">
        <v>6</v>
      </c>
      <c r="AR48" t="s">
        <v>5</v>
      </c>
      <c r="AS48" t="s">
        <v>6</v>
      </c>
      <c r="AU48" t="s">
        <v>5</v>
      </c>
      <c r="AV48" t="s">
        <v>6</v>
      </c>
      <c r="AX48" t="s">
        <v>5</v>
      </c>
      <c r="AY48" t="s">
        <v>6</v>
      </c>
      <c r="BB48" t="s">
        <v>5</v>
      </c>
      <c r="BC48" t="s">
        <v>6</v>
      </c>
      <c r="BE48" t="s">
        <v>5</v>
      </c>
      <c r="BF48" t="s">
        <v>6</v>
      </c>
      <c r="BH48" t="s">
        <v>5</v>
      </c>
      <c r="BI48" t="s">
        <v>6</v>
      </c>
    </row>
    <row r="49" spans="1:61" x14ac:dyDescent="0.3">
      <c r="A49">
        <v>77</v>
      </c>
      <c r="B49" t="str">
        <f>IFERROR(VLOOKUP(B$36&amp;$A49&amp;"1",'Raw fitted values'!$A$1:$K$187,10,FALSE),"")</f>
        <v/>
      </c>
      <c r="C49" t="str">
        <f>IFERROR(VLOOKUP(C$36&amp;$A49&amp;"1",'Raw fitted values'!$A$1:$K$187,10,FALSE),"")</f>
        <v/>
      </c>
      <c r="D49" t="str">
        <f>IFERROR(VLOOKUP(D$36&amp;$A49&amp;"1",'Raw fitted values'!$A$1:$K$187,10,FALSE),"")</f>
        <v/>
      </c>
      <c r="E49">
        <f>IFERROR(VLOOKUP(E$36&amp;$A49&amp;"1",'Raw fitted values'!$A$1:$K$187,10,FALSE),"")</f>
        <v>27.04132030272228</v>
      </c>
      <c r="F49">
        <f>IFERROR(VLOOKUP(F$36&amp;$A49&amp;"1",'Raw fitted values'!$A$1:$K$187,10,FALSE),"")</f>
        <v>26.773976840053937</v>
      </c>
      <c r="G49">
        <f>IFERROR(VLOOKUP(G$36&amp;$A49&amp;"1",'Raw fitted values'!$A$1:$K$187,10,FALSE),"")</f>
        <v>27.365602155480442</v>
      </c>
      <c r="H49">
        <f>IFERROR(VLOOKUP(H$36&amp;$A49&amp;"1",'Raw fitted values'!$A$1:$K$187,10,FALSE),"")</f>
        <v>28.536678873827583</v>
      </c>
      <c r="I49">
        <f>IFERROR(VLOOKUP(I$36&amp;$A49&amp;"1",'Raw fitted values'!$A$1:$K$187,10,FALSE),"")</f>
        <v>28.471764613504529</v>
      </c>
      <c r="M49">
        <v>77</v>
      </c>
      <c r="N49" t="str">
        <f>IFERROR(VLOOKUP(B$36&amp;$A49&amp;"1",'Raw fitted values'!$A$1:$K$187,6,FALSE),"")</f>
        <v/>
      </c>
      <c r="O49" t="str">
        <f>IFERROR(VLOOKUP(C$36&amp;$A49&amp;"1",'Raw fitted values'!$A$1:$K$187,6,FALSE),"")</f>
        <v/>
      </c>
      <c r="P49" t="str">
        <f>IFERROR(VLOOKUP(D$36&amp;$A49&amp;"1",'Raw fitted values'!$A$1:$K$187,6,FALSE),"")</f>
        <v/>
      </c>
      <c r="Q49">
        <f>IFERROR(VLOOKUP(E$36&amp;$A49&amp;"1",'Raw fitted values'!$A$1:$K$187,6,FALSE),"")</f>
        <v>3.2891140000000001</v>
      </c>
      <c r="R49">
        <f>IFERROR(VLOOKUP(F$36&amp;$A49&amp;"1",'Raw fitted values'!$A$1:$K$187,6,FALSE),"")</f>
        <v>3.2788650000000001</v>
      </c>
      <c r="S49">
        <f>IFERROR(VLOOKUP(G$36&amp;$A49&amp;"1",'Raw fitted values'!$A$1:$K$187,6,FALSE),"")</f>
        <v>3.2975219999999998</v>
      </c>
      <c r="T49">
        <f>IFERROR(VLOOKUP(H$36&amp;$A49&amp;"1",'Raw fitted values'!$A$1:$K$187,6,FALSE),"")</f>
        <v>3.339461</v>
      </c>
      <c r="U49">
        <f>IFERROR(VLOOKUP(I$36&amp;$A49&amp;"1",'Raw fitted values'!$A$1:$K$187,6,FALSE),"")</f>
        <v>3.3363580000000002</v>
      </c>
      <c r="Y49">
        <v>77</v>
      </c>
      <c r="Z49" t="str">
        <f>IFERROR(VLOOKUP(B$36&amp;$A49&amp;"1",'Raw fitted values'!$A$1:$K$187,7,FALSE),"")</f>
        <v/>
      </c>
      <c r="AA49" t="str">
        <f>IFERROR(VLOOKUP(C$36&amp;$A49&amp;"1",'Raw fitted values'!$A$1:$K$187,7,FALSE),"")</f>
        <v/>
      </c>
      <c r="AB49" t="str">
        <f>IFERROR(VLOOKUP(D$36&amp;$A49&amp;"1",'Raw fitted values'!$A$1:$K$187,7,FALSE),"")</f>
        <v/>
      </c>
      <c r="AC49">
        <f>IFERROR(VLOOKUP(E$36&amp;$A49&amp;"1",'Raw fitted values'!$A$1:$K$187,7,FALSE),"")</f>
        <v>0.12846850000000001</v>
      </c>
      <c r="AD49">
        <f>IFERROR(VLOOKUP(F$36&amp;$A49&amp;"1",'Raw fitted values'!$A$1:$K$187,7,FALSE),"")</f>
        <v>0.13088469999999999</v>
      </c>
      <c r="AE49">
        <f>IFERROR(VLOOKUP(G$36&amp;$A49&amp;"1",'Raw fitted values'!$A$1:$K$187,7,FALSE),"")</f>
        <v>0.1533938</v>
      </c>
      <c r="AF49">
        <f>IFERROR(VLOOKUP(H$36&amp;$A49&amp;"1",'Raw fitted values'!$A$1:$K$187,7,FALSE),"")</f>
        <v>0.15316160000000001</v>
      </c>
      <c r="AG49">
        <f>IFERROR(VLOOKUP(I$36&amp;$A49&amp;"1",'Raw fitted values'!$A$1:$K$187,7,FALSE),"")</f>
        <v>0.15846060000000001</v>
      </c>
      <c r="AK49">
        <v>15</v>
      </c>
      <c r="AL49">
        <f>LOGNORMDIST(AK49,$N$35,$Z$35)</f>
        <v>2.1958531255005975E-3</v>
      </c>
      <c r="AM49">
        <f t="shared" ref="AM49:AM66" si="24">AL50-AL49</f>
        <v>4.7183342249879634E-3</v>
      </c>
      <c r="AN49">
        <v>15</v>
      </c>
      <c r="AO49">
        <f>LOGNORMDIST(AN49,$Q$34,$AC$34)</f>
        <v>2.3315538975734965E-3</v>
      </c>
      <c r="AP49">
        <f t="shared" ref="AP49:AP66" si="25">AO50-AO49</f>
        <v>4.3182654594594531E-3</v>
      </c>
      <c r="AQ49">
        <v>15</v>
      </c>
      <c r="AR49">
        <f>LOGNORMDIST(AQ49,$U$34,$AG$34)</f>
        <v>2.7198915634892868E-3</v>
      </c>
      <c r="AS49">
        <f t="shared" ref="AS49:AS66" si="26">AR50-AR49</f>
        <v>4.0548185240061379E-3</v>
      </c>
      <c r="AT49">
        <v>15</v>
      </c>
      <c r="AU49">
        <f>LOGNORMDIST(AT49,$V$34,$AH$34)</f>
        <v>3.1247289215483383E-3</v>
      </c>
      <c r="AV49">
        <f t="shared" ref="AV49:AV66" si="27">AU50-AU49</f>
        <v>3.8946406460604144E-3</v>
      </c>
      <c r="AW49">
        <v>15</v>
      </c>
      <c r="AX49">
        <f>LOGNORMDIST(AW49,$W$34,$AI$34)</f>
        <v>3.4332429761362222E-3</v>
      </c>
      <c r="AY49">
        <f t="shared" ref="AY49:AY66" si="28">AX50-AX49</f>
        <v>3.8006567666179921E-3</v>
      </c>
      <c r="BA49">
        <v>15</v>
      </c>
      <c r="BB49">
        <f>LOGNORMDIST(BA49,$N$68,$Z$68)</f>
        <v>2.2988837015059296E-3</v>
      </c>
      <c r="BC49">
        <f t="shared" ref="BC49:BC66" si="29">BB50-BB49</f>
        <v>5.3357952027706414E-3</v>
      </c>
      <c r="BD49">
        <v>15</v>
      </c>
      <c r="BE49">
        <f>LOGNORMDIST(BD49,$Q$68,$AC$68)</f>
        <v>1.7424989554023006E-3</v>
      </c>
      <c r="BF49">
        <f t="shared" ref="BF49:BF66" si="30">BE50-BE49</f>
        <v>3.4163005480075258E-3</v>
      </c>
      <c r="BG49">
        <v>15</v>
      </c>
      <c r="BH49">
        <f>LOGNORMDIST(BG49,$U$68,$AG$68)</f>
        <v>2.8999396897188634E-3</v>
      </c>
      <c r="BI49">
        <f t="shared" ref="BI49:BI66" si="31">BH50-BH49</f>
        <v>4.2642864023670381E-3</v>
      </c>
    </row>
    <row r="50" spans="1:61" x14ac:dyDescent="0.3">
      <c r="A50">
        <v>82</v>
      </c>
      <c r="B50" t="str">
        <f>IFERROR(VLOOKUP(B$36&amp;$A50&amp;"1",'Raw fitted values'!$A$1:$K$187,10,FALSE),"")</f>
        <v/>
      </c>
      <c r="C50" t="str">
        <f>IFERROR(VLOOKUP(C$36&amp;$A50&amp;"1",'Raw fitted values'!$A$1:$K$187,10,FALSE),"")</f>
        <v/>
      </c>
      <c r="D50" t="str">
        <f>IFERROR(VLOOKUP(D$36&amp;$A50&amp;"1",'Raw fitted values'!$A$1:$K$187,10,FALSE),"")</f>
        <v/>
      </c>
      <c r="E50">
        <f>IFERROR(VLOOKUP(E$36&amp;$A50&amp;"1",'Raw fitted values'!$A$1:$K$187,10,FALSE),"")</f>
        <v>25.842856896741878</v>
      </c>
      <c r="F50">
        <f>IFERROR(VLOOKUP(F$36&amp;$A50&amp;"1",'Raw fitted values'!$A$1:$K$187,10,FALSE),"")</f>
        <v>25.703373074606823</v>
      </c>
      <c r="G50">
        <f>IFERROR(VLOOKUP(G$36&amp;$A50&amp;"1",'Raw fitted values'!$A$1:$K$187,10,FALSE),"")</f>
        <v>26.709285950712911</v>
      </c>
      <c r="H50">
        <f>IFERROR(VLOOKUP(H$36&amp;$A50&amp;"1",'Raw fitted values'!$A$1:$K$187,10,FALSE),"")</f>
        <v>27.195790498925877</v>
      </c>
      <c r="I50">
        <f>IFERROR(VLOOKUP(I$36&amp;$A50&amp;"1",'Raw fitted values'!$A$1:$K$187,10,FALSE),"")</f>
        <v>27.077251689476725</v>
      </c>
      <c r="M50">
        <v>82</v>
      </c>
      <c r="N50" t="str">
        <f>IFERROR(VLOOKUP(B$36&amp;$A50&amp;"1",'Raw fitted values'!$A$1:$K$187,6,FALSE),"")</f>
        <v/>
      </c>
      <c r="O50" t="str">
        <f>IFERROR(VLOOKUP(C$36&amp;$A50&amp;"1",'Raw fitted values'!$A$1:$K$187,6,FALSE),"")</f>
        <v/>
      </c>
      <c r="P50" t="str">
        <f>IFERROR(VLOOKUP(D$36&amp;$A50&amp;"1",'Raw fitted values'!$A$1:$K$187,6,FALSE),"")</f>
        <v/>
      </c>
      <c r="Q50">
        <f>IFERROR(VLOOKUP(E$36&amp;$A50&amp;"1",'Raw fitted values'!$A$1:$K$187,6,FALSE),"")</f>
        <v>3.2424369999999998</v>
      </c>
      <c r="R50">
        <f>IFERROR(VLOOKUP(F$36&amp;$A50&amp;"1",'Raw fitted values'!$A$1:$K$187,6,FALSE),"")</f>
        <v>3.2371249999999998</v>
      </c>
      <c r="S50">
        <f>IFERROR(VLOOKUP(G$36&amp;$A50&amp;"1",'Raw fitted values'!$A$1:$K$187,6,FALSE),"")</f>
        <v>3.2741310000000001</v>
      </c>
      <c r="T50">
        <f>IFERROR(VLOOKUP(H$36&amp;$A50&amp;"1",'Raw fitted values'!$A$1:$K$187,6,FALSE),"")</f>
        <v>3.2900499999999999</v>
      </c>
      <c r="U50">
        <f>IFERROR(VLOOKUP(I$36&amp;$A50&amp;"1",'Raw fitted values'!$A$1:$K$187,6,FALSE),"")</f>
        <v>3.2858520000000002</v>
      </c>
      <c r="Y50">
        <v>82</v>
      </c>
      <c r="Z50" t="str">
        <f>IFERROR(VLOOKUP(B$36&amp;$A50&amp;"1",'Raw fitted values'!$A$1:$K$187,7,FALSE),"")</f>
        <v/>
      </c>
      <c r="AA50" t="str">
        <f>IFERROR(VLOOKUP(C$36&amp;$A50&amp;"1",'Raw fitted values'!$A$1:$K$187,7,FALSE),"")</f>
        <v/>
      </c>
      <c r="AB50" t="str">
        <f>IFERROR(VLOOKUP(D$36&amp;$A50&amp;"1",'Raw fitted values'!$A$1:$K$187,7,FALSE),"")</f>
        <v/>
      </c>
      <c r="AC50">
        <f>IFERROR(VLOOKUP(E$36&amp;$A50&amp;"1",'Raw fitted values'!$A$1:$K$187,7,FALSE),"")</f>
        <v>0.1385441</v>
      </c>
      <c r="AD50">
        <f>IFERROR(VLOOKUP(F$36&amp;$A50&amp;"1",'Raw fitted values'!$A$1:$K$187,7,FALSE),"")</f>
        <v>0.13782040000000001</v>
      </c>
      <c r="AE50">
        <f>IFERROR(VLOOKUP(G$36&amp;$A50&amp;"1",'Raw fitted values'!$A$1:$K$187,7,FALSE),"")</f>
        <v>0.1475147</v>
      </c>
      <c r="AF50">
        <f>IFERROR(VLOOKUP(H$36&amp;$A50&amp;"1",'Raw fitted values'!$A$1:$K$187,7,FALSE),"")</f>
        <v>0.16132079999999999</v>
      </c>
      <c r="AG50">
        <f>IFERROR(VLOOKUP(I$36&amp;$A50&amp;"1",'Raw fitted values'!$A$1:$K$187,7,FALSE),"")</f>
        <v>0.16026199999999999</v>
      </c>
      <c r="AK50">
        <v>16</v>
      </c>
      <c r="AL50">
        <f t="shared" ref="AL50:AL89" si="32">LOGNORMDIST(AK50,$N$35,$Z$35)</f>
        <v>6.9141873504885605E-3</v>
      </c>
      <c r="AM50">
        <f t="shared" si="24"/>
        <v>1.1026023132539288E-2</v>
      </c>
      <c r="AN50">
        <v>16</v>
      </c>
      <c r="AO50">
        <f t="shared" ref="AO50:AO89" si="33">LOGNORMDIST(AN50,$Q$34,$AC$34)</f>
        <v>6.6498193570329496E-3</v>
      </c>
      <c r="AP50">
        <f t="shared" si="25"/>
        <v>9.3941981268872779E-3</v>
      </c>
      <c r="AQ50">
        <v>16</v>
      </c>
      <c r="AR50">
        <f t="shared" ref="AR50:AR89" si="34">LOGNORMDIST(AQ50,$U$34,$AG$34)</f>
        <v>6.7747100874954247E-3</v>
      </c>
      <c r="AS50">
        <f t="shared" si="26"/>
        <v>7.9632036666416536E-3</v>
      </c>
      <c r="AT50">
        <v>16</v>
      </c>
      <c r="AU50">
        <f t="shared" ref="AU50:AU89" si="35">LOGNORMDIST(AT50,$V$34,$AH$34)</f>
        <v>7.0193695676087527E-3</v>
      </c>
      <c r="AV50">
        <f t="shared" si="27"/>
        <v>7.062044455200962E-3</v>
      </c>
      <c r="AW50">
        <v>16</v>
      </c>
      <c r="AX50">
        <f t="shared" ref="AX50:AX89" si="36">LOGNORMDIST(AW50,$W$34,$AI$34)</f>
        <v>7.2338997427542143E-3</v>
      </c>
      <c r="AY50">
        <f t="shared" si="28"/>
        <v>6.5546047241778985E-3</v>
      </c>
      <c r="BA50">
        <v>16</v>
      </c>
      <c r="BB50">
        <f t="shared" ref="BB50:BB89" si="37">LOGNORMDIST(BA50,$N$68,$Z$68)</f>
        <v>7.6346789042765709E-3</v>
      </c>
      <c r="BC50">
        <f t="shared" si="29"/>
        <v>1.2908619884932243E-2</v>
      </c>
      <c r="BD50">
        <v>16</v>
      </c>
      <c r="BE50">
        <f t="shared" ref="BE50:BE89" si="38">LOGNORMDIST(BD50,$Q$68,$AC$68)</f>
        <v>5.1587995034098263E-3</v>
      </c>
      <c r="BF50">
        <f t="shared" si="30"/>
        <v>7.7068219573939913E-3</v>
      </c>
      <c r="BG50">
        <v>16</v>
      </c>
      <c r="BH50">
        <f t="shared" ref="BH50:BH89" si="39">LOGNORMDIST(BG50,$U$68,$AG$68)</f>
        <v>7.1642260920859015E-3</v>
      </c>
      <c r="BI50">
        <f t="shared" si="31"/>
        <v>8.309197093841713E-3</v>
      </c>
    </row>
    <row r="51" spans="1:61" x14ac:dyDescent="0.3">
      <c r="B51">
        <f>SUMPRODUCT(INDEX(B37:B50,MATCH($A39,$A37:$A50,0),1):INDEX(B37:B50,MATCH($A46,$A37:$A50,0),1),INDEX(Population!$B$3:$EB$20,MATCH($A39,Population!$A$3:$A$20,0),MATCH(B36,Population!$B$3:$EB$3,0)):INDEX(Population!$B$3:$EB$20,MATCH($A46,Population!$A$3:$A$20,0),MATCH(B36,Population!$B$3:$EB$3,0)))/SUM(INDEX(Population!$B$3:$EB$20,MATCH($A39,Population!$A$3:$A$20,0),MATCH(B36,Population!$B$3:$EB$3,0)):INDEX(Population!$B$3:$EB$20,MATCH($A46,Population!$A$3:$A$20,0),MATCH(B36,Population!$B$3:$EB$3,0)))</f>
        <v>25.521432263708984</v>
      </c>
      <c r="C51">
        <f>SUMPRODUCT(INDEX(C37:C50,MATCH($A39,$A37:$A50,0),1):INDEX(C37:C50,MATCH($A46,$A37:$A50,0),1),INDEX(Population!$B$3:$EB$20,MATCH($A39,Population!$A$3:$A$20,0),MATCH(C36,Population!$B$3:$EB$3,0)):INDEX(Population!$B$3:$EB$20,MATCH($A46,Population!$A$3:$A$20,0),MATCH(C36,Population!$B$3:$EB$3,0)))/SUM(INDEX(Population!$B$3:$EB$20,MATCH($A39,Population!$A$3:$A$20,0),MATCH(C36,Population!$B$3:$EB$3,0)):INDEX(Population!$B$3:$EB$20,MATCH($A46,Population!$A$3:$A$20,0),MATCH(C36,Population!$B$3:$EB$3,0)))</f>
        <v>25.465013128468208</v>
      </c>
      <c r="D51">
        <f>SUMPRODUCT(INDEX(D37:D50,MATCH($A38,$A37:$A50,0),1):INDEX(D37:D50,MATCH($A47,$A37:$A50,0),1),INDEX(Population!$B$3:$EB$20,MATCH($A38,Population!$A$3:$A$20,0),MATCH(D36,Population!$B$3:$EB$3,0)):INDEX(Population!$B$3:$EB$20,MATCH($A47,Population!$A$3:$A$20,0),MATCH(D36,Population!$B$3:$EB$3,0)))/SUM(INDEX(Population!$B$3:$EB$20,MATCH($A38,Population!$A$3:$A$20,0),MATCH(D36,Population!$B$3:$EB$3,0)):INDEX(Population!$B$3:$EB$20,MATCH($A47,Population!$A$3:$A$20,0),MATCH(D36,Population!$B$3:$EB$3,0)))</f>
        <v>25.705051764038004</v>
      </c>
      <c r="E51">
        <f>SUMPRODUCT(INDEX(E37:E50,MATCH($A38,$A37:$A50,0),1):INDEX(E37:E50,MATCH($A50,$A37:$A50,0),1),INDEX(Population!$B$3:$EB$20,MATCH($A38,Population!$A$3:$A$20,0),MATCH(E36,Population!$B$3:$EB$3,0)):INDEX(Population!$B$3:$EB$20,MATCH($A50,Population!$A$3:$A$20,0),MATCH(E36,Population!$B$3:$EB$3,0)))/SUM(INDEX(Population!$B$3:$EB$20,MATCH($A38,Population!$A$3:$A$20,0),MATCH(E36,Population!$B$3:$EB$3,0)):INDEX(Population!$B$3:$EB$20,MATCH($A50,Population!$A$3:$A$20,0),MATCH(E36,Population!$B$3:$EB$3,0)))</f>
        <v>26.805592262609583</v>
      </c>
      <c r="F51">
        <f>SUMPRODUCT(INDEX(F37:F50,MATCH($A39,$A37:$A50,0),1):INDEX(F37:F50,MATCH($A50,$A37:$A50,0),1),INDEX(Population!$B$3:$EB$20,MATCH($A39,Population!$A$3:$A$20,0),MATCH(F36,Population!$B$3:$EB$3,0)):INDEX(Population!$B$3:$EB$20,MATCH($A50,Population!$A$3:$A$20,0),MATCH(F36,Population!$B$3:$EB$3,0)))/SUM(INDEX(Population!$B$3:$EB$20,MATCH($A39,Population!$A$3:$A$20,0),MATCH(F36,Population!$B$3:$EB$3,0)):INDEX(Population!$B$3:$EB$20,MATCH($A50,Population!$A$3:$A$20,0),MATCH(F36,Population!$B$3:$EB$3,0)))</f>
        <v>27.078449425724465</v>
      </c>
      <c r="G51">
        <f>SUMPRODUCT(INDEX(G37:G50,MATCH($A38,$A37:$A50,0),1):INDEX(G37:G50,MATCH($A50,$A37:$A50,0),1),INDEX(Population!$B$3:$EB$20,MATCH($A38,Population!$A$3:$A$20,0),MATCH(G36,Population!$B$3:$EB$3,0)):INDEX(Population!$B$3:$EB$20,MATCH($A50,Population!$A$3:$A$20,0),MATCH(G36,Population!$B$3:$EB$3,0)))/SUM(INDEX(Population!$B$3:$EB$20,MATCH($A38,Population!$A$3:$A$20,0),MATCH(G36,Population!$B$3:$EB$3,0)):INDEX(Population!$B$3:$EB$20,MATCH($A50,Population!$A$3:$A$20,0),MATCH(G36,Population!$B$3:$EB$3,0)))</f>
        <v>27.446812086182462</v>
      </c>
      <c r="H51">
        <f>SUMPRODUCT(INDEX(H37:H50,MATCH($A38,$A37:$A50,0),1):INDEX(H37:H50,MATCH($A50,$A37:$A50,0),1),INDEX(Population!$B$3:$EB$20,MATCH($A38,Population!$A$3:$A$20,0),MATCH(H36,Population!$B$3:$EB$3,0)):INDEX(Population!$B$3:$EB$20,MATCH($A50,Population!$A$3:$A$20,0),MATCH(H36,Population!$B$3:$EB$3,0)))/SUM(INDEX(Population!$B$3:$EB$20,MATCH($A38,Population!$A$3:$A$20,0),MATCH(H36,Population!$B$3:$EB$3,0)):INDEX(Population!$B$3:$EB$20,MATCH($A50,Population!$A$3:$A$20,0),MATCH(H36,Population!$B$3:$EB$3,0)))</f>
        <v>27.737870051106441</v>
      </c>
      <c r="I51">
        <f>SUMPRODUCT(INDEX(I37:I50,MATCH($A38,$A37:$A50,0),1):INDEX(I37:I50,MATCH($A50,$A37:$A50,0),1),INDEX(Population!$B$3:$EB$20,MATCH($A38,Population!$A$3:$A$20,0),MATCH(I36,Population!$B$3:$EB$3,0)):INDEX(Population!$B$3:$EB$20,MATCH($A50,Population!$A$3:$A$20,0),MATCH(I36,Population!$B$3:$EB$3,0)))/SUM(INDEX(Population!$B$3:$EB$20,MATCH($A38,Population!$A$3:$A$20,0),MATCH(I36,Population!$B$3:$EB$3,0)):INDEX(Population!$B$3:$EB$20,MATCH($A50,Population!$A$3:$A$20,0),MATCH(I36,Population!$B$3:$EB$3,0)))</f>
        <v>27.901030771798258</v>
      </c>
      <c r="N51">
        <f>SUMPRODUCT(INDEX(N37:N50,MATCH($A39,$A37:$A50,0),1):INDEX(N37:N50,MATCH($A46,$A37:$A50,0),1),INDEX(Population!$B$3:$EB$20,MATCH($A39,Population!$A$3:$A$20,0),MATCH(N36,Population!$B$3:$EB$3,0)):INDEX(Population!$B$3:$EB$20,MATCH($A46,Population!$A$3:$A$20,0),MATCH(N36,Population!$B$3:$EB$3,0)))/SUM(INDEX(Population!$B$3:$EB$20,MATCH($A39,Population!$A$3:$A$20,0),MATCH(N36,Population!$B$3:$EB$3,0)):INDEX(Population!$B$3:$EB$20,MATCH($A46,Population!$A$3:$A$20,0),MATCH(N36,Population!$B$3:$EB$3,0)))</f>
        <v>3.230258793823666</v>
      </c>
      <c r="O51">
        <f>SUMPRODUCT(INDEX(O37:O50,MATCH($A39,$A37:$A50,0),1):INDEX(O37:O50,MATCH($A46,$A37:$A50,0),1),INDEX(Population!$B$3:$EB$20,MATCH($A39,Population!$A$3:$A$20,0),MATCH(O36,Population!$B$3:$EB$3,0)):INDEX(Population!$B$3:$EB$20,MATCH($A46,Population!$A$3:$A$20,0),MATCH(O36,Population!$B$3:$EB$3,0)))/SUM(INDEX(Population!$B$3:$EB$20,MATCH($A39,Population!$A$3:$A$20,0),MATCH(O36,Population!$B$3:$EB$3,0)):INDEX(Population!$B$3:$EB$20,MATCH($A46,Population!$A$3:$A$20,0),MATCH(O36,Population!$B$3:$EB$3,0)))</f>
        <v>3.2282858021965879</v>
      </c>
      <c r="P51">
        <f>SUMPRODUCT(INDEX(P37:P50,MATCH($A38,$A37:$A50,0),1):INDEX(P37:P50,MATCH($A47,$A37:$A50,0),1),INDEX(Population!$B$3:$EB$20,MATCH($A38,Population!$A$3:$A$20,0),MATCH(P36,Population!$B$3:$EB$3,0)):INDEX(Population!$B$3:$EB$20,MATCH($A47,Population!$A$3:$A$20,0),MATCH(P36,Population!$B$3:$EB$3,0)))/SUM(INDEX(Population!$B$3:$EB$20,MATCH($A38,Population!$A$3:$A$20,0),MATCH(P36,Population!$B$3:$EB$3,0)):INDEX(Population!$B$3:$EB$20,MATCH($A47,Population!$A$3:$A$20,0),MATCH(P36,Population!$B$3:$EB$3,0)))</f>
        <v>3.2370693518365488</v>
      </c>
      <c r="Q51">
        <f>SUMPRODUCT(INDEX(Q37:Q50,MATCH($A38,$A37:$A50,0),1):INDEX(Q37:Q50,MATCH($A50,$A37:$A50,0),1),INDEX(Population!$B$3:$EB$20,MATCH($A38,Population!$A$3:$A$20,0),MATCH(Q36,Population!$B$3:$EB$3,0)):INDEX(Population!$B$3:$EB$20,MATCH($A50,Population!$A$3:$A$20,0),MATCH(Q36,Population!$B$3:$EB$3,0)))/SUM(INDEX(Population!$B$3:$EB$20,MATCH($A38,Population!$A$3:$A$20,0),MATCH(Q36,Population!$B$3:$EB$3,0)):INDEX(Population!$B$3:$EB$20,MATCH($A50,Population!$A$3:$A$20,0),MATCH(Q36,Population!$B$3:$EB$3,0)))</f>
        <v>3.2776541363285414</v>
      </c>
      <c r="R51">
        <f>SUMPRODUCT(INDEX(R37:R50,MATCH($A39,$A37:$A50,0),1):INDEX(R37:R50,MATCH($A50,$A37:$A50,0),1),INDEX(Population!$B$3:$EB$20,MATCH($A39,Population!$A$3:$A$20,0),MATCH(R36,Population!$B$3:$EB$3,0)):INDEX(Population!$B$3:$EB$20,MATCH($A50,Population!$A$3:$A$20,0),MATCH(R36,Population!$B$3:$EB$3,0)))/SUM(INDEX(Population!$B$3:$EB$20,MATCH($A39,Population!$A$3:$A$20,0),MATCH(R36,Population!$B$3:$EB$3,0)):INDEX(Population!$B$3:$EB$20,MATCH($A50,Population!$A$3:$A$20,0),MATCH(R36,Population!$B$3:$EB$3,0)))</f>
        <v>3.2874827455792026</v>
      </c>
      <c r="S51">
        <f>SUMPRODUCT(INDEX(S37:S50,MATCH($A38,$A37:$A50,0),1):INDEX(S37:S50,MATCH($A50,$A37:$A50,0),1),INDEX(Population!$B$3:$EB$20,MATCH($A38,Population!$A$3:$A$20,0),MATCH(S36,Population!$B$3:$EB$3,0)):INDEX(Population!$B$3:$EB$20,MATCH($A50,Population!$A$3:$A$20,0),MATCH(S36,Population!$B$3:$EB$3,0)))/SUM(INDEX(Population!$B$3:$EB$20,MATCH($A38,Population!$A$3:$A$20,0),MATCH(S36,Population!$B$3:$EB$3,0)):INDEX(Population!$B$3:$EB$20,MATCH($A50,Population!$A$3:$A$20,0),MATCH(S36,Population!$B$3:$EB$3,0)))</f>
        <v>3.2983391042776868</v>
      </c>
      <c r="T51">
        <f>SUMPRODUCT(INDEX(T37:T50,MATCH($A38,$A37:$A50,0),1):INDEX(T37:T50,MATCH($A50,$A37:$A50,0),1),INDEX(Population!$B$3:$EB$20,MATCH($A38,Population!$A$3:$A$20,0),MATCH(T36,Population!$B$3:$EB$3,0)):INDEX(Population!$B$3:$EB$20,MATCH($A50,Population!$A$3:$A$20,0),MATCH(T36,Population!$B$3:$EB$3,0)))/SUM(INDEX(Population!$B$3:$EB$20,MATCH($A38,Population!$A$3:$A$20,0),MATCH(T36,Population!$B$3:$EB$3,0)):INDEX(Population!$B$3:$EB$20,MATCH($A50,Population!$A$3:$A$20,0),MATCH(T36,Population!$B$3:$EB$3,0)))</f>
        <v>3.3085841975407613</v>
      </c>
      <c r="U51">
        <f>SUMPRODUCT(INDEX(U37:U50,MATCH($A38,$A37:$A50,0),1):INDEX(U37:U50,MATCH($A50,$A37:$A50,0),1),INDEX(Population!$B$3:$EB$20,MATCH($A38,Population!$A$3:$A$20,0),MATCH(U36,Population!$B$3:$EB$3,0)):INDEX(Population!$B$3:$EB$20,MATCH($A50,Population!$A$3:$A$20,0),MATCH(U36,Population!$B$3:$EB$3,0)))/SUM(INDEX(Population!$B$3:$EB$20,MATCH($A38,Population!$A$3:$A$20,0),MATCH(U36,Population!$B$3:$EB$3,0)):INDEX(Population!$B$3:$EB$20,MATCH($A50,Population!$A$3:$A$20,0),MATCH(U36,Population!$B$3:$EB$3,0)))</f>
        <v>3.3144702681054521</v>
      </c>
      <c r="Z51">
        <f>SQRT(SUMPRODUCT(INDEX(Z37:Z50,MATCH($A39,$A37:$A50,0),1):INDEX(Z37:Z50,MATCH($A46,$A37:$A50,0),1)^2,INDEX(Population!$B$3:$EB$20,MATCH($A39,Population!$A$3:$A$20,0),MATCH(Z36,Population!$B$3:$EB$3,0)):INDEX(Population!$B$3:$EB$20,MATCH($A46,Population!$A$3:$A$20,0),MATCH(Z36,Population!$B$3:$EB$3,0)))/SUM(INDEX(Population!$B$3:$EB$20,MATCH($A39,Population!$A$3:$A$20,0),MATCH(Z36,Population!$B$3:$EB$3,0)):INDEX(Population!$B$3:$EB$20,MATCH($A46,Population!$A$3:$A$20,0),MATCH(Z36,Population!$B$3:$EB$3,0))))</f>
        <v>0.13268562639463785</v>
      </c>
      <c r="AA51">
        <f>SQRT(SUMPRODUCT(INDEX(AA37:AA50,MATCH($A39,$A37:$A50,0),1):INDEX(AA37:AA50,MATCH($A46,$A37:$A50,0),1)^2,INDEX(Population!$B$3:$EB$20,MATCH($A39,Population!$A$3:$A$20,0),MATCH(AA36,Population!$B$3:$EB$3,0)):INDEX(Population!$B$3:$EB$20,MATCH($A46,Population!$A$3:$A$20,0),MATCH(AA36,Population!$B$3:$EB$3,0)))/SUM(INDEX(Population!$B$3:$EB$20,MATCH($A39,Population!$A$3:$A$20,0),MATCH(AA36,Population!$B$3:$EB$3,0)):INDEX(Population!$B$3:$EB$20,MATCH($A46,Population!$A$3:$A$20,0),MATCH(AA36,Population!$B$3:$EB$3,0))))</f>
        <v>0.13069532387803381</v>
      </c>
      <c r="AB51">
        <f>SQRT(SUMPRODUCT(INDEX(AB37:AB50,MATCH($A38,$A37:$A50,0),1):INDEX(AB37:AB50,MATCH($A47,$A37:$A50,0),1)^2,INDEX(Population!$B$3:$EB$20,MATCH($A38,Population!$A$3:$A$20,0),MATCH(AB36,Population!$B$3:$EB$3,0)):INDEX(Population!$B$3:$EB$20,MATCH($A47,Population!$A$3:$A$20,0),MATCH(AB36,Population!$B$3:$EB$3,0)))/SUM(INDEX(Population!$B$3:$EB$20,MATCH($A38,Population!$A$3:$A$20,0),MATCH(AB36,Population!$B$3:$EB$3,0)):INDEX(Population!$B$3:$EB$20,MATCH($A47,Population!$A$3:$A$20,0),MATCH(AB36,Population!$B$3:$EB$3,0))))</f>
        <v>0.1342761942968925</v>
      </c>
      <c r="AC51">
        <f>SQRT(SUMPRODUCT(INDEX(AC37:AC50,MATCH($A38,$A37:$A50,0),1):INDEX(AC37:AC50,MATCH($A50,$A37:$A50,0),1)^2,INDEX(Population!$B$3:$EB$20,MATCH($A38,Population!$A$3:$A$20,0),MATCH(AC36,Population!$B$3:$EB$3,0)):INDEX(Population!$B$3:$EB$20,MATCH($A50,Population!$A$3:$A$20,0),MATCH(AC36,Population!$B$3:$EB$3,0)))/SUM(INDEX(Population!$B$3:$EB$20,MATCH($A38,Population!$A$3:$A$20,0),MATCH(AC36,Population!$B$3:$EB$3,0)):INDEX(Population!$B$3:$EB$20,MATCH($A50,Population!$A$3:$A$20,0),MATCH(AC36,Population!$B$3:$EB$3,0))))</f>
        <v>0.14288804829430218</v>
      </c>
      <c r="AD51">
        <f>SQRT(SUMPRODUCT(INDEX(AD37:AD50,MATCH($A39,$A37:$A50,0),1):INDEX(AD37:AD50,MATCH($A50,$A37:$A50,0),1)^2,INDEX(Population!$B$3:$EB$20,MATCH($A39,Population!$A$3:$A$20,0),MATCH(AD36,Population!$B$3:$EB$3,0)):INDEX(Population!$B$3:$EB$20,MATCH($A50,Population!$A$3:$A$20,0),MATCH(AD36,Population!$B$3:$EB$3,0)))/SUM(INDEX(Population!$B$3:$EB$20,MATCH($A39,Population!$A$3:$A$20,0),MATCH(AD36,Population!$B$3:$EB$3,0)):INDEX(Population!$B$3:$EB$20,MATCH($A50,Population!$A$3:$A$20,0),MATCH(AD36,Population!$B$3:$EB$3,0))))</f>
        <v>0.14855671430353515</v>
      </c>
      <c r="AE51">
        <f>SQRT(SUMPRODUCT(INDEX(AE37:AE50,MATCH($A38,$A37:$A50,0),1):INDEX(AE37:AE50,MATCH($A50,$A37:$A50,0),1)^2,INDEX(Population!$B$3:$EB$20,MATCH($A38,Population!$A$3:$A$20,0),MATCH(AE36,Population!$B$3:$EB$3,0)):INDEX(Population!$B$3:$EB$20,MATCH($A50,Population!$A$3:$A$20,0),MATCH(AE36,Population!$B$3:$EB$3,0)))/SUM(INDEX(Population!$B$3:$EB$20,MATCH($A38,Population!$A$3:$A$20,0),MATCH(AE36,Population!$B$3:$EB$3,0)):INDEX(Population!$B$3:$EB$20,MATCH($A50,Population!$A$3:$A$20,0),MATCH(AE36,Population!$B$3:$EB$3,0))))</f>
        <v>0.16106738466093398</v>
      </c>
      <c r="AF51">
        <f>SQRT(SUMPRODUCT(INDEX(AF37:AF50,MATCH($A38,$A37:$A50,0),1):INDEX(AF37:AF50,MATCH($A50,$A37:$A50,0),1)^2,INDEX(Population!$B$3:$EB$20,MATCH($A38,Population!$A$3:$A$20,0),MATCH(AF36,Population!$B$3:$EB$3,0)):INDEX(Population!$B$3:$EB$20,MATCH($A50,Population!$A$3:$A$20,0),MATCH(AF36,Population!$B$3:$EB$3,0)))/SUM(INDEX(Population!$B$3:$EB$20,MATCH($A38,Population!$A$3:$A$20,0),MATCH(AF36,Population!$B$3:$EB$3,0)):INDEX(Population!$B$3:$EB$20,MATCH($A50,Population!$A$3:$A$20,0),MATCH(AF36,Population!$B$3:$EB$3,0))))</f>
        <v>0.16232558840493713</v>
      </c>
      <c r="AG51">
        <f>SQRT(SUMPRODUCT(INDEX(AG37:AG50,MATCH($A38,$A37:$A50,0),1):INDEX(AG37:AG50,MATCH($A50,$A37:$A50,0),1)^2,INDEX(Population!$B$3:$EB$20,MATCH($A38,Population!$A$3:$A$20,0),MATCH(AG36,Population!$B$3:$EB$3,0)):INDEX(Population!$B$3:$EB$20,MATCH($A50,Population!$A$3:$A$20,0),MATCH(AG36,Population!$B$3:$EB$3,0)))/SUM(INDEX(Population!$B$3:$EB$20,MATCH($A38,Population!$A$3:$A$20,0),MATCH(AG36,Population!$B$3:$EB$3,0)):INDEX(Population!$B$3:$EB$20,MATCH($A50,Population!$A$3:$A$20,0),MATCH(AG36,Population!$B$3:$EB$3,0))))</f>
        <v>0.1646392725275532</v>
      </c>
      <c r="AK51">
        <v>17</v>
      </c>
      <c r="AL51">
        <f t="shared" si="32"/>
        <v>1.7940210483027848E-2</v>
      </c>
      <c r="AM51">
        <f t="shared" si="24"/>
        <v>2.1634145863984492E-2</v>
      </c>
      <c r="AN51">
        <v>17</v>
      </c>
      <c r="AO51">
        <f t="shared" si="33"/>
        <v>1.6044017483920228E-2</v>
      </c>
      <c r="AP51">
        <f t="shared" si="25"/>
        <v>1.7582282984520085E-2</v>
      </c>
      <c r="AQ51">
        <v>17</v>
      </c>
      <c r="AR51">
        <f t="shared" si="34"/>
        <v>1.4737913754137079E-2</v>
      </c>
      <c r="AS51">
        <f t="shared" si="26"/>
        <v>1.3859043333327345E-2</v>
      </c>
      <c r="AT51">
        <v>17</v>
      </c>
      <c r="AU51">
        <f t="shared" si="35"/>
        <v>1.4081414022809715E-2</v>
      </c>
      <c r="AV51">
        <f t="shared" si="27"/>
        <v>1.1584913008287906E-2</v>
      </c>
      <c r="AW51">
        <v>17</v>
      </c>
      <c r="AX51">
        <f t="shared" si="36"/>
        <v>1.3788504466932113E-2</v>
      </c>
      <c r="AY51">
        <f t="shared" si="28"/>
        <v>1.0350311619695336E-2</v>
      </c>
      <c r="BA51">
        <v>17</v>
      </c>
      <c r="BB51">
        <f t="shared" si="37"/>
        <v>2.0543298789208814E-2</v>
      </c>
      <c r="BC51">
        <f t="shared" si="29"/>
        <v>2.5809320350649537E-2</v>
      </c>
      <c r="BD51">
        <v>17</v>
      </c>
      <c r="BE51">
        <f t="shared" si="38"/>
        <v>1.2865621460803818E-2</v>
      </c>
      <c r="BF51">
        <f t="shared" si="30"/>
        <v>1.4904333692330641E-2</v>
      </c>
      <c r="BG51">
        <v>17</v>
      </c>
      <c r="BH51">
        <f t="shared" si="39"/>
        <v>1.5473423185927615E-2</v>
      </c>
      <c r="BI51">
        <f t="shared" si="31"/>
        <v>1.4360736623893042E-2</v>
      </c>
    </row>
    <row r="52" spans="1:61" x14ac:dyDescent="0.3">
      <c r="A52" t="s">
        <v>7</v>
      </c>
      <c r="M52" t="s">
        <v>7</v>
      </c>
      <c r="Y52" t="s">
        <v>7</v>
      </c>
      <c r="AK52">
        <v>18</v>
      </c>
      <c r="AL52">
        <f t="shared" si="32"/>
        <v>3.9574356347012341E-2</v>
      </c>
      <c r="AM52">
        <f t="shared" si="24"/>
        <v>3.6562842403432591E-2</v>
      </c>
      <c r="AN52">
        <v>18</v>
      </c>
      <c r="AO52">
        <f t="shared" si="33"/>
        <v>3.3626300468440312E-2</v>
      </c>
      <c r="AP52">
        <f t="shared" si="25"/>
        <v>2.8938062866280007E-2</v>
      </c>
      <c r="AQ52">
        <v>18</v>
      </c>
      <c r="AR52">
        <f t="shared" si="34"/>
        <v>2.8596957087464424E-2</v>
      </c>
      <c r="AS52">
        <f t="shared" si="26"/>
        <v>2.1752623913003026E-2</v>
      </c>
      <c r="AT52">
        <v>18</v>
      </c>
      <c r="AU52">
        <f t="shared" si="35"/>
        <v>2.566632703109762E-2</v>
      </c>
      <c r="AV52">
        <f t="shared" si="27"/>
        <v>1.7443312344070691E-2</v>
      </c>
      <c r="AW52">
        <v>18</v>
      </c>
      <c r="AX52">
        <f t="shared" si="36"/>
        <v>2.4138816086627449E-2</v>
      </c>
      <c r="AY52">
        <f t="shared" si="28"/>
        <v>1.5155905236438304E-2</v>
      </c>
      <c r="BA52">
        <v>18</v>
      </c>
      <c r="BB52">
        <f t="shared" si="37"/>
        <v>4.6352619139858352E-2</v>
      </c>
      <c r="BC52">
        <f t="shared" si="29"/>
        <v>4.3854346357891504E-2</v>
      </c>
      <c r="BD52">
        <v>18</v>
      </c>
      <c r="BE52">
        <f t="shared" si="38"/>
        <v>2.7769955153134459E-2</v>
      </c>
      <c r="BF52">
        <f t="shared" si="30"/>
        <v>2.526838331171152E-2</v>
      </c>
      <c r="BG52">
        <v>18</v>
      </c>
      <c r="BH52">
        <f t="shared" si="39"/>
        <v>2.9834159809820657E-2</v>
      </c>
      <c r="BI52">
        <f t="shared" si="31"/>
        <v>2.24003005974313E-2</v>
      </c>
    </row>
    <row r="53" spans="1:61" x14ac:dyDescent="0.3">
      <c r="A53" t="s">
        <v>80</v>
      </c>
      <c r="B53">
        <v>1980</v>
      </c>
      <c r="C53">
        <v>1983</v>
      </c>
      <c r="D53">
        <v>1989</v>
      </c>
      <c r="E53">
        <v>1995</v>
      </c>
      <c r="F53">
        <v>2000</v>
      </c>
      <c r="G53">
        <v>2008</v>
      </c>
      <c r="H53">
        <v>2012</v>
      </c>
      <c r="I53">
        <v>2015</v>
      </c>
      <c r="J53">
        <v>2035</v>
      </c>
      <c r="K53">
        <v>2050</v>
      </c>
      <c r="M53" t="s">
        <v>79</v>
      </c>
      <c r="N53">
        <v>1980</v>
      </c>
      <c r="O53">
        <v>1983</v>
      </c>
      <c r="P53">
        <v>1989</v>
      </c>
      <c r="Q53">
        <v>1995</v>
      </c>
      <c r="R53">
        <v>2000</v>
      </c>
      <c r="S53">
        <v>2008</v>
      </c>
      <c r="T53">
        <v>2012</v>
      </c>
      <c r="U53">
        <v>2015</v>
      </c>
      <c r="V53">
        <v>2035</v>
      </c>
      <c r="W53">
        <v>2050</v>
      </c>
      <c r="Y53" t="s">
        <v>78</v>
      </c>
      <c r="Z53">
        <v>1980</v>
      </c>
      <c r="AA53">
        <v>1983</v>
      </c>
      <c r="AB53">
        <v>1989</v>
      </c>
      <c r="AC53">
        <v>1995</v>
      </c>
      <c r="AD53">
        <v>2000</v>
      </c>
      <c r="AE53">
        <v>2008</v>
      </c>
      <c r="AF53">
        <v>2012</v>
      </c>
      <c r="AG53">
        <v>2015</v>
      </c>
      <c r="AH53">
        <v>2035</v>
      </c>
      <c r="AI53">
        <v>2050</v>
      </c>
      <c r="AK53">
        <v>19</v>
      </c>
      <c r="AL53">
        <f t="shared" si="32"/>
        <v>7.6137198750444932E-2</v>
      </c>
      <c r="AM53">
        <f t="shared" si="24"/>
        <v>5.4354678883093574E-2</v>
      </c>
      <c r="AN53">
        <v>19</v>
      </c>
      <c r="AO53">
        <f t="shared" si="33"/>
        <v>6.2564363334720319E-2</v>
      </c>
      <c r="AP53">
        <f t="shared" si="25"/>
        <v>4.2644307796274719E-2</v>
      </c>
      <c r="AQ53">
        <v>19</v>
      </c>
      <c r="AR53">
        <f t="shared" si="34"/>
        <v>5.034958100046745E-2</v>
      </c>
      <c r="AS53">
        <f t="shared" si="26"/>
        <v>3.1236998049339285E-2</v>
      </c>
      <c r="AT53">
        <v>19</v>
      </c>
      <c r="AU53">
        <f t="shared" si="35"/>
        <v>4.3109639375168311E-2</v>
      </c>
      <c r="AV53">
        <f t="shared" si="27"/>
        <v>2.4394501951342122E-2</v>
      </c>
      <c r="AW53">
        <v>19</v>
      </c>
      <c r="AX53">
        <f t="shared" si="36"/>
        <v>3.9294721323065752E-2</v>
      </c>
      <c r="AY53">
        <f t="shared" si="28"/>
        <v>2.0794591142212909E-2</v>
      </c>
      <c r="BA53">
        <v>19</v>
      </c>
      <c r="BB53">
        <f t="shared" si="37"/>
        <v>9.0206965497749855E-2</v>
      </c>
      <c r="BC53">
        <f t="shared" si="29"/>
        <v>6.4797537151470005E-2</v>
      </c>
      <c r="BD53">
        <v>19</v>
      </c>
      <c r="BE53">
        <f t="shared" si="38"/>
        <v>5.3038338464845979E-2</v>
      </c>
      <c r="BF53">
        <f t="shared" si="30"/>
        <v>3.8251892713263798E-2</v>
      </c>
      <c r="BG53">
        <v>19</v>
      </c>
      <c r="BH53">
        <f t="shared" si="39"/>
        <v>5.2234460407251958E-2</v>
      </c>
      <c r="BI53">
        <f t="shared" si="31"/>
        <v>3.1988624628317315E-2</v>
      </c>
    </row>
    <row r="54" spans="1:61" x14ac:dyDescent="0.3">
      <c r="A54">
        <v>17</v>
      </c>
      <c r="B54" t="str">
        <f>IFERROR(VLOOKUP(B$53&amp;$A54&amp;"0",'Raw fitted values'!$A$1:$K$187,10,FALSE),"")</f>
        <v/>
      </c>
      <c r="C54" t="str">
        <f>IFERROR(VLOOKUP(C$53&amp;$A54&amp;"0",'Raw fitted values'!$A$1:$K$187,10,FALSE),"")</f>
        <v/>
      </c>
      <c r="D54" t="str">
        <f>IFERROR(VLOOKUP(D$53&amp;$A54&amp;"0",'Raw fitted values'!$A$1:$K$187,10,FALSE),"")</f>
        <v/>
      </c>
      <c r="E54">
        <f>IFERROR(VLOOKUP(E$53&amp;$A54&amp;"0",'Raw fitted values'!$A$1:$K$187,10,FALSE),"")</f>
        <v>22.833582712698387</v>
      </c>
      <c r="F54" t="str">
        <f>IFERROR(VLOOKUP(F$53&amp;$A54&amp;"0",'Raw fitted values'!$A$1:$K$187,10,FALSE),"")</f>
        <v/>
      </c>
      <c r="G54" t="str">
        <f>IFERROR(VLOOKUP(G$53&amp;$A54&amp;"0",'Raw fitted values'!$A$1:$K$187,10,FALSE),"")</f>
        <v/>
      </c>
      <c r="H54">
        <f>IFERROR(VLOOKUP(H$53&amp;$A54&amp;"0",'Raw fitted values'!$A$1:$K$187,10,FALSE),"")</f>
        <v>22.98537918085405</v>
      </c>
      <c r="I54">
        <f>IFERROR(VLOOKUP(I$53&amp;$A54&amp;"0",'Raw fitted values'!$A$1:$K$187,10,FALSE),"")</f>
        <v>23.592590382846563</v>
      </c>
      <c r="M54">
        <v>17</v>
      </c>
      <c r="N54" t="str">
        <f>IFERROR(VLOOKUP(B$53&amp;$A54&amp;"0",'Raw fitted values'!$A$1:$K$187,6,FALSE),"")</f>
        <v/>
      </c>
      <c r="O54" t="str">
        <f>IFERROR(VLOOKUP(C$53&amp;$A54&amp;"0",'Raw fitted values'!$A$1:$K$187,6,FALSE),"")</f>
        <v/>
      </c>
      <c r="P54" t="str">
        <f>IFERROR(VLOOKUP(D$53&amp;$A54&amp;"0",'Raw fitted values'!$A$1:$K$187,6,FALSE),"")</f>
        <v/>
      </c>
      <c r="Q54">
        <f>IFERROR(VLOOKUP(E$53&amp;$A54&amp;"0",'Raw fitted values'!$A$1:$K$187,6,FALSE),"")</f>
        <v>3.1134590000000002</v>
      </c>
      <c r="R54" t="str">
        <f>IFERROR(VLOOKUP(F$53&amp;$A54&amp;"0",'Raw fitted values'!$A$1:$K$187,6,FALSE),"")</f>
        <v/>
      </c>
      <c r="S54" t="str">
        <f>IFERROR(VLOOKUP(G$53&amp;$A54&amp;"0",'Raw fitted values'!$A$1:$K$187,6,FALSE),"")</f>
        <v/>
      </c>
      <c r="T54">
        <f>IFERROR(VLOOKUP(H$53&amp;$A54&amp;"0",'Raw fitted values'!$A$1:$K$187,6,FALSE),"")</f>
        <v>3.1205820000000002</v>
      </c>
      <c r="U54">
        <f>IFERROR(VLOOKUP(I$53&amp;$A54&amp;"0",'Raw fitted values'!$A$1:$K$187,6,FALSE),"")</f>
        <v>3.1446580000000002</v>
      </c>
      <c r="Y54">
        <v>17</v>
      </c>
      <c r="Z54" t="str">
        <f>IFERROR(VLOOKUP(B$53&amp;$A54&amp;"0",'Raw fitted values'!$A$1:$K$187,7,FALSE),"")</f>
        <v/>
      </c>
      <c r="AA54" t="str">
        <f>IFERROR(VLOOKUP(C$53&amp;$A54&amp;"0",'Raw fitted values'!$A$1:$K$187,7,FALSE),"")</f>
        <v/>
      </c>
      <c r="AB54" t="str">
        <f>IFERROR(VLOOKUP(D$53&amp;$A54&amp;"0",'Raw fitted values'!$A$1:$K$187,7,FALSE),"")</f>
        <v/>
      </c>
      <c r="AC54">
        <f>IFERROR(VLOOKUP(E$53&amp;$A54&amp;"0",'Raw fitted values'!$A$1:$K$187,7,FALSE),"")</f>
        <v>0.17189170000000001</v>
      </c>
      <c r="AD54" t="str">
        <f>IFERROR(VLOOKUP(F$53&amp;$A54&amp;"0",'Raw fitted values'!$A$1:$K$187,7,FALSE),"")</f>
        <v/>
      </c>
      <c r="AE54" t="str">
        <f>IFERROR(VLOOKUP(G$53&amp;$A54&amp;"0",'Raw fitted values'!$A$1:$K$187,7,FALSE),"")</f>
        <v/>
      </c>
      <c r="AF54">
        <f>IFERROR(VLOOKUP(H$53&amp;$A54&amp;"0",'Raw fitted values'!$A$1:$K$187,7,FALSE),"")</f>
        <v>0.16897529999999999</v>
      </c>
      <c r="AG54">
        <f>IFERROR(VLOOKUP(I$53&amp;$A54&amp;"0",'Raw fitted values'!$A$1:$K$187,7,FALSE),"")</f>
        <v>0.18041450000000001</v>
      </c>
      <c r="AK54">
        <v>20</v>
      </c>
      <c r="AL54">
        <f t="shared" si="32"/>
        <v>0.13049187763353851</v>
      </c>
      <c r="AM54">
        <f t="shared" si="24"/>
        <v>7.232578889853053E-2</v>
      </c>
      <c r="AN54">
        <v>20</v>
      </c>
      <c r="AO54">
        <f t="shared" si="33"/>
        <v>0.10520867113099504</v>
      </c>
      <c r="AP54">
        <f t="shared" si="25"/>
        <v>5.7112801676788352E-2</v>
      </c>
      <c r="AQ54">
        <v>20</v>
      </c>
      <c r="AR54">
        <f t="shared" si="34"/>
        <v>8.1586579049806734E-2</v>
      </c>
      <c r="AS54">
        <f t="shared" si="26"/>
        <v>4.1532117293583137E-2</v>
      </c>
      <c r="AT54">
        <v>20</v>
      </c>
      <c r="AU54">
        <f t="shared" si="35"/>
        <v>6.7504141326510433E-2</v>
      </c>
      <c r="AV54">
        <f t="shared" si="27"/>
        <v>3.2000222671717191E-2</v>
      </c>
      <c r="AW54">
        <v>20</v>
      </c>
      <c r="AX54">
        <f t="shared" si="36"/>
        <v>6.0089312465278662E-2</v>
      </c>
      <c r="AY54">
        <f t="shared" si="28"/>
        <v>2.6965243768385057E-2</v>
      </c>
      <c r="BA54">
        <v>20</v>
      </c>
      <c r="BB54">
        <f t="shared" si="37"/>
        <v>0.15500450264921986</v>
      </c>
      <c r="BC54">
        <f t="shared" si="29"/>
        <v>8.4856564065692336E-2</v>
      </c>
      <c r="BD54">
        <v>20</v>
      </c>
      <c r="BE54">
        <f t="shared" si="38"/>
        <v>9.1290231178109776E-2</v>
      </c>
      <c r="BF54">
        <f t="shared" si="30"/>
        <v>5.25001797387597E-2</v>
      </c>
      <c r="BG54">
        <v>20</v>
      </c>
      <c r="BH54">
        <f t="shared" si="39"/>
        <v>8.4223085035569273E-2</v>
      </c>
      <c r="BI54">
        <f t="shared" si="31"/>
        <v>4.2319959402904561E-2</v>
      </c>
    </row>
    <row r="55" spans="1:61" x14ac:dyDescent="0.3">
      <c r="A55">
        <v>22</v>
      </c>
      <c r="B55" t="str">
        <f>IFERROR(VLOOKUP(B$53&amp;$A55&amp;"0",'Raw fitted values'!$A$1:$K$187,10,FALSE),"")</f>
        <v/>
      </c>
      <c r="C55" t="str">
        <f>IFERROR(VLOOKUP(C$53&amp;$A55&amp;"0",'Raw fitted values'!$A$1:$K$187,10,FALSE),"")</f>
        <v/>
      </c>
      <c r="D55">
        <f>IFERROR(VLOOKUP(D$53&amp;$A55&amp;"0",'Raw fitted values'!$A$1:$K$187,10,FALSE),"")</f>
        <v>22.878624250974426</v>
      </c>
      <c r="E55">
        <f>IFERROR(VLOOKUP(E$53&amp;$A55&amp;"0",'Raw fitted values'!$A$1:$K$187,10,FALSE),"")</f>
        <v>23.738859002040428</v>
      </c>
      <c r="F55" t="str">
        <f>IFERROR(VLOOKUP(F$53&amp;$A55&amp;"0",'Raw fitted values'!$A$1:$K$187,10,FALSE),"")</f>
        <v/>
      </c>
      <c r="G55">
        <f>IFERROR(VLOOKUP(G$53&amp;$A55&amp;"0",'Raw fitted values'!$A$1:$K$187,10,FALSE),"")</f>
        <v>24.358096744395304</v>
      </c>
      <c r="H55">
        <f>IFERROR(VLOOKUP(H$53&amp;$A55&amp;"0",'Raw fitted values'!$A$1:$K$187,10,FALSE),"")</f>
        <v>25.113514357594173</v>
      </c>
      <c r="I55">
        <f>IFERROR(VLOOKUP(I$53&amp;$A55&amp;"0",'Raw fitted values'!$A$1:$K$187,10,FALSE),"")</f>
        <v>25.272766432787321</v>
      </c>
      <c r="M55">
        <v>22</v>
      </c>
      <c r="N55" t="str">
        <f>IFERROR(VLOOKUP(B$53&amp;$A55&amp;"0",'Raw fitted values'!$A$1:$K$187,6,FALSE),"")</f>
        <v/>
      </c>
      <c r="O55" t="str">
        <f>IFERROR(VLOOKUP(C$53&amp;$A55&amp;"0",'Raw fitted values'!$A$1:$K$187,6,FALSE),"")</f>
        <v/>
      </c>
      <c r="P55">
        <f>IFERROR(VLOOKUP(D$53&amp;$A55&amp;"0",'Raw fitted values'!$A$1:$K$187,6,FALSE),"")</f>
        <v>3.1195170000000001</v>
      </c>
      <c r="Q55">
        <f>IFERROR(VLOOKUP(E$53&amp;$A55&amp;"0",'Raw fitted values'!$A$1:$K$187,6,FALSE),"")</f>
        <v>3.150401</v>
      </c>
      <c r="R55" t="str">
        <f>IFERROR(VLOOKUP(F$53&amp;$A55&amp;"0",'Raw fitted values'!$A$1:$K$187,6,FALSE),"")</f>
        <v/>
      </c>
      <c r="S55">
        <f>IFERROR(VLOOKUP(G$53&amp;$A55&amp;"0",'Raw fitted values'!$A$1:$K$187,6,FALSE),"")</f>
        <v>3.171319</v>
      </c>
      <c r="T55">
        <f>IFERROR(VLOOKUP(H$53&amp;$A55&amp;"0",'Raw fitted values'!$A$1:$K$187,6,FALSE),"")</f>
        <v>3.1996000000000002</v>
      </c>
      <c r="U55">
        <f>IFERROR(VLOOKUP(I$53&amp;$A55&amp;"0",'Raw fitted values'!$A$1:$K$187,6,FALSE),"")</f>
        <v>3.2055479999999998</v>
      </c>
      <c r="Y55">
        <v>22</v>
      </c>
      <c r="Z55" t="str">
        <f>IFERROR(VLOOKUP(B$53&amp;$A55&amp;"0",'Raw fitted values'!$A$1:$K$187,7,FALSE),"")</f>
        <v/>
      </c>
      <c r="AA55" t="str">
        <f>IFERROR(VLOOKUP(C$53&amp;$A55&amp;"0",'Raw fitted values'!$A$1:$K$187,7,FALSE),"")</f>
        <v/>
      </c>
      <c r="AB55">
        <f>IFERROR(VLOOKUP(D$53&amp;$A55&amp;"0",'Raw fitted values'!$A$1:$K$187,7,FALSE),"")</f>
        <v>0.14619190000000001</v>
      </c>
      <c r="AC55">
        <f>IFERROR(VLOOKUP(E$53&amp;$A55&amp;"0",'Raw fitted values'!$A$1:$K$187,7,FALSE),"")</f>
        <v>0.18282409999999999</v>
      </c>
      <c r="AD55" t="str">
        <f>IFERROR(VLOOKUP(F$53&amp;$A55&amp;"0",'Raw fitted values'!$A$1:$K$187,7,FALSE),"")</f>
        <v/>
      </c>
      <c r="AE55">
        <f>IFERROR(VLOOKUP(G$53&amp;$A55&amp;"0",'Raw fitted values'!$A$1:$K$187,7,FALSE),"")</f>
        <v>0.20758280000000001</v>
      </c>
      <c r="AF55">
        <f>IFERROR(VLOOKUP(H$53&amp;$A55&amp;"0",'Raw fitted values'!$A$1:$K$187,7,FALSE),"")</f>
        <v>0.21820229999999999</v>
      </c>
      <c r="AG55">
        <f>IFERROR(VLOOKUP(I$53&amp;$A55&amp;"0",'Raw fitted values'!$A$1:$K$187,7,FALSE),"")</f>
        <v>0.2199063</v>
      </c>
      <c r="AK55">
        <v>21</v>
      </c>
      <c r="AL55">
        <f t="shared" si="32"/>
        <v>0.20281766653206904</v>
      </c>
      <c r="AM55">
        <f t="shared" si="24"/>
        <v>8.7404000905735385E-2</v>
      </c>
      <c r="AN55">
        <v>21</v>
      </c>
      <c r="AO55">
        <f t="shared" si="33"/>
        <v>0.16232147280778339</v>
      </c>
      <c r="AP55">
        <f t="shared" si="25"/>
        <v>7.0389228080008748E-2</v>
      </c>
      <c r="AQ55">
        <v>21</v>
      </c>
      <c r="AR55">
        <f t="shared" si="34"/>
        <v>0.12311869634338987</v>
      </c>
      <c r="AS55">
        <f t="shared" si="26"/>
        <v>5.1639713805326865E-2</v>
      </c>
      <c r="AT55">
        <v>21</v>
      </c>
      <c r="AU55">
        <f t="shared" si="35"/>
        <v>9.9504363998227624E-2</v>
      </c>
      <c r="AV55">
        <f t="shared" si="27"/>
        <v>3.9699248891867905E-2</v>
      </c>
      <c r="AW55">
        <v>21</v>
      </c>
      <c r="AX55">
        <f t="shared" si="36"/>
        <v>8.7054556233663719E-2</v>
      </c>
      <c r="AY55">
        <f t="shared" si="28"/>
        <v>3.3287010021855537E-2</v>
      </c>
      <c r="BA55">
        <v>21</v>
      </c>
      <c r="BB55">
        <f t="shared" si="37"/>
        <v>0.2398610667149122</v>
      </c>
      <c r="BC55">
        <f t="shared" si="29"/>
        <v>0.10007122101590199</v>
      </c>
      <c r="BD55">
        <v>21</v>
      </c>
      <c r="BE55">
        <f t="shared" si="38"/>
        <v>0.14379041091686948</v>
      </c>
      <c r="BF55">
        <f t="shared" si="30"/>
        <v>6.6166509459495065E-2</v>
      </c>
      <c r="BG55">
        <v>21</v>
      </c>
      <c r="BH55">
        <f t="shared" si="39"/>
        <v>0.12654304443847383</v>
      </c>
      <c r="BI55">
        <f t="shared" si="31"/>
        <v>5.2384341863701195E-2</v>
      </c>
    </row>
    <row r="56" spans="1:61" x14ac:dyDescent="0.3">
      <c r="A56">
        <v>27</v>
      </c>
      <c r="B56">
        <f>IFERROR(VLOOKUP(B$53&amp;$A56&amp;"0",'Raw fitted values'!$A$1:$K$187,10,FALSE),"")</f>
        <v>22.264014612541601</v>
      </c>
      <c r="C56">
        <f>IFERROR(VLOOKUP(C$53&amp;$A56&amp;"0",'Raw fitted values'!$A$1:$K$187,10,FALSE),"")</f>
        <v>22.911419982110548</v>
      </c>
      <c r="D56">
        <f>IFERROR(VLOOKUP(D$53&amp;$A56&amp;"0",'Raw fitted values'!$A$1:$K$187,10,FALSE),"")</f>
        <v>23.470802777598241</v>
      </c>
      <c r="E56">
        <f>IFERROR(VLOOKUP(E$53&amp;$A56&amp;"0",'Raw fitted values'!$A$1:$K$187,10,FALSE),"")</f>
        <v>24.362046578161916</v>
      </c>
      <c r="F56">
        <f>IFERROR(VLOOKUP(F$53&amp;$A56&amp;"0",'Raw fitted values'!$A$1:$K$187,10,FALSE),"")</f>
        <v>25.213241487579644</v>
      </c>
      <c r="G56">
        <f>IFERROR(VLOOKUP(G$53&amp;$A56&amp;"0",'Raw fitted values'!$A$1:$K$187,10,FALSE),"")</f>
        <v>24.888521297589644</v>
      </c>
      <c r="H56">
        <f>IFERROR(VLOOKUP(H$53&amp;$A56&amp;"0",'Raw fitted values'!$A$1:$K$187,10,FALSE),"")</f>
        <v>25.888202704333189</v>
      </c>
      <c r="I56">
        <f>IFERROR(VLOOKUP(I$53&amp;$A56&amp;"0",'Raw fitted values'!$A$1:$K$187,10,FALSE),"")</f>
        <v>25.375645433835523</v>
      </c>
      <c r="M56">
        <v>27</v>
      </c>
      <c r="N56">
        <f>IFERROR(VLOOKUP(B$53&amp;$A56&amp;"0",'Raw fitted values'!$A$1:$K$187,6,FALSE),"")</f>
        <v>3.0937489999999999</v>
      </c>
      <c r="O56">
        <f>IFERROR(VLOOKUP(C$53&amp;$A56&amp;"0",'Raw fitted values'!$A$1:$K$187,6,FALSE),"")</f>
        <v>3.1197569999999999</v>
      </c>
      <c r="P56">
        <f>IFERROR(VLOOKUP(D$53&amp;$A56&amp;"0",'Raw fitted values'!$A$1:$K$187,6,FALSE),"")</f>
        <v>3.1412460000000002</v>
      </c>
      <c r="Q56">
        <f>IFERROR(VLOOKUP(E$53&amp;$A56&amp;"0",'Raw fitted values'!$A$1:$K$187,6,FALSE),"")</f>
        <v>3.1755969999999998</v>
      </c>
      <c r="R56">
        <f>IFERROR(VLOOKUP(F$53&amp;$A56&amp;"0",'Raw fitted values'!$A$1:$K$187,6,FALSE),"")</f>
        <v>3.2063280000000001</v>
      </c>
      <c r="S56">
        <f>IFERROR(VLOOKUP(G$53&amp;$A56&amp;"0",'Raw fitted values'!$A$1:$K$187,6,FALSE),"")</f>
        <v>3.1951700000000001</v>
      </c>
      <c r="T56">
        <f>IFERROR(VLOOKUP(H$53&amp;$A56&amp;"0",'Raw fitted values'!$A$1:$K$187,6,FALSE),"")</f>
        <v>3.2303679999999999</v>
      </c>
      <c r="U56">
        <f>IFERROR(VLOOKUP(I$53&amp;$A56&amp;"0",'Raw fitted values'!$A$1:$K$187,6,FALSE),"")</f>
        <v>3.2134619999999998</v>
      </c>
      <c r="Y56">
        <v>27</v>
      </c>
      <c r="Z56">
        <f>IFERROR(VLOOKUP(B$53&amp;$A56&amp;"0",'Raw fitted values'!$A$1:$K$187,7,FALSE),"")</f>
        <v>0.13581370000000001</v>
      </c>
      <c r="AA56">
        <f>IFERROR(VLOOKUP(C$53&amp;$A56&amp;"0",'Raw fitted values'!$A$1:$K$187,7,FALSE),"")</f>
        <v>0.15413289999999999</v>
      </c>
      <c r="AB56">
        <f>IFERROR(VLOOKUP(D$53&amp;$A56&amp;"0",'Raw fitted values'!$A$1:$K$187,7,FALSE),"")</f>
        <v>0.1703597</v>
      </c>
      <c r="AC56">
        <f>IFERROR(VLOOKUP(E$53&amp;$A56&amp;"0",'Raw fitted values'!$A$1:$K$187,7,FALSE),"")</f>
        <v>0.18670539999999999</v>
      </c>
      <c r="AD56">
        <f>IFERROR(VLOOKUP(F$53&amp;$A56&amp;"0",'Raw fitted values'!$A$1:$K$187,7,FALSE),"")</f>
        <v>0.2051405</v>
      </c>
      <c r="AE56">
        <f>IFERROR(VLOOKUP(G$53&amp;$A56&amp;"0",'Raw fitted values'!$A$1:$K$187,7,FALSE),"")</f>
        <v>0.1961464</v>
      </c>
      <c r="AF56">
        <f>IFERROR(VLOOKUP(H$53&amp;$A56&amp;"0",'Raw fitted values'!$A$1:$K$187,7,FALSE),"")</f>
        <v>0.21642259999999999</v>
      </c>
      <c r="AG56">
        <f>IFERROR(VLOOKUP(I$53&amp;$A56&amp;"0",'Raw fitted values'!$A$1:$K$187,7,FALSE),"")</f>
        <v>0.2016327</v>
      </c>
      <c r="AK56">
        <v>22</v>
      </c>
      <c r="AL56">
        <f t="shared" si="32"/>
        <v>0.29022166743780442</v>
      </c>
      <c r="AM56">
        <f t="shared" si="24"/>
        <v>9.711263441394713E-2</v>
      </c>
      <c r="AN56">
        <v>22</v>
      </c>
      <c r="AO56">
        <f t="shared" si="33"/>
        <v>0.23271070088779214</v>
      </c>
      <c r="AP56">
        <f t="shared" si="25"/>
        <v>8.0675754328936894E-2</v>
      </c>
      <c r="AQ56">
        <v>22</v>
      </c>
      <c r="AR56">
        <f>LOGNORMDIST(AQ56,$U$34,$AG$34)</f>
        <v>0.17475841014871674</v>
      </c>
      <c r="AS56">
        <f t="shared" si="26"/>
        <v>6.0549862893949841E-2</v>
      </c>
      <c r="AT56">
        <v>22</v>
      </c>
      <c r="AU56">
        <f t="shared" si="35"/>
        <v>0.13920361289009553</v>
      </c>
      <c r="AV56">
        <f t="shared" si="27"/>
        <v>4.6901520322080503E-2</v>
      </c>
      <c r="AW56">
        <v>22</v>
      </c>
      <c r="AX56">
        <f t="shared" si="36"/>
        <v>0.12034156625551926</v>
      </c>
      <c r="AY56">
        <f t="shared" si="28"/>
        <v>3.9354947095101234E-2</v>
      </c>
      <c r="BA56">
        <v>22</v>
      </c>
      <c r="BB56">
        <f t="shared" si="37"/>
        <v>0.33993228773081419</v>
      </c>
      <c r="BC56">
        <f t="shared" si="29"/>
        <v>0.10770938857215134</v>
      </c>
      <c r="BD56">
        <v>22</v>
      </c>
      <c r="BE56">
        <f t="shared" si="38"/>
        <v>0.20995692037636454</v>
      </c>
      <c r="BF56">
        <f t="shared" si="30"/>
        <v>7.7401536395396431E-2</v>
      </c>
      <c r="BG56">
        <v>22</v>
      </c>
      <c r="BH56">
        <f t="shared" si="39"/>
        <v>0.17892738630217503</v>
      </c>
      <c r="BI56">
        <f t="shared" si="31"/>
        <v>6.1176419347027999E-2</v>
      </c>
    </row>
    <row r="57" spans="1:61" x14ac:dyDescent="0.3">
      <c r="A57">
        <v>32</v>
      </c>
      <c r="B57">
        <f>IFERROR(VLOOKUP(B$53&amp;$A57&amp;"0",'Raw fitted values'!$A$1:$K$187,10,FALSE),"")</f>
        <v>22.770386651411727</v>
      </c>
      <c r="C57">
        <f>IFERROR(VLOOKUP(C$53&amp;$A57&amp;"0",'Raw fitted values'!$A$1:$K$187,10,FALSE),"")</f>
        <v>23.266506432797886</v>
      </c>
      <c r="D57">
        <f>IFERROR(VLOOKUP(D$53&amp;$A57&amp;"0",'Raw fitted values'!$A$1:$K$187,10,FALSE),"")</f>
        <v>23.587723466262876</v>
      </c>
      <c r="E57">
        <f>IFERROR(VLOOKUP(E$53&amp;$A57&amp;"0",'Raw fitted values'!$A$1:$K$187,10,FALSE),"")</f>
        <v>25.013077054225835</v>
      </c>
      <c r="F57">
        <f>IFERROR(VLOOKUP(F$53&amp;$A57&amp;"0",'Raw fitted values'!$A$1:$K$187,10,FALSE),"")</f>
        <v>25.083684375418581</v>
      </c>
      <c r="G57">
        <f>IFERROR(VLOOKUP(G$53&amp;$A57&amp;"0",'Raw fitted values'!$A$1:$K$187,10,FALSE),"")</f>
        <v>26.411420118315743</v>
      </c>
      <c r="H57">
        <f>IFERROR(VLOOKUP(H$53&amp;$A57&amp;"0",'Raw fitted values'!$A$1:$K$187,10,FALSE),"")</f>
        <v>26.370567524582398</v>
      </c>
      <c r="I57">
        <f>IFERROR(VLOOKUP(I$53&amp;$A57&amp;"0",'Raw fitted values'!$A$1:$K$187,10,FALSE),"")</f>
        <v>25.914576451278613</v>
      </c>
      <c r="M57">
        <v>32</v>
      </c>
      <c r="N57">
        <f>IFERROR(VLOOKUP(B$53&amp;$A57&amp;"0",'Raw fitted values'!$A$1:$K$187,6,FALSE),"")</f>
        <v>3.1148980000000002</v>
      </c>
      <c r="O57">
        <f>IFERROR(VLOOKUP(C$53&amp;$A57&amp;"0",'Raw fitted values'!$A$1:$K$187,6,FALSE),"")</f>
        <v>3.1335109999999999</v>
      </c>
      <c r="P57">
        <f>IFERROR(VLOOKUP(D$53&amp;$A57&amp;"0",'Raw fitted values'!$A$1:$K$187,6,FALSE),"")</f>
        <v>3.1465719999999999</v>
      </c>
      <c r="Q57">
        <f>IFERROR(VLOOKUP(E$53&amp;$A57&amp;"0",'Raw fitted values'!$A$1:$K$187,6,FALSE),"")</f>
        <v>3.2028880000000002</v>
      </c>
      <c r="R57">
        <f>IFERROR(VLOOKUP(F$53&amp;$A57&amp;"0",'Raw fitted values'!$A$1:$K$187,6,FALSE),"")</f>
        <v>3.2051569999999998</v>
      </c>
      <c r="S57">
        <f>IFERROR(VLOOKUP(G$53&amp;$A57&amp;"0",'Raw fitted values'!$A$1:$K$187,6,FALSE),"")</f>
        <v>3.2497639999999999</v>
      </c>
      <c r="T57">
        <f>IFERROR(VLOOKUP(H$53&amp;$A57&amp;"0",'Raw fitted values'!$A$1:$K$187,6,FALSE),"")</f>
        <v>3.247315</v>
      </c>
      <c r="U57">
        <f>IFERROR(VLOOKUP(I$53&amp;$A57&amp;"0",'Raw fitted values'!$A$1:$K$187,6,FALSE),"")</f>
        <v>3.231052</v>
      </c>
      <c r="Y57">
        <v>32</v>
      </c>
      <c r="Z57">
        <f>IFERROR(VLOOKUP(B$53&amp;$A57&amp;"0",'Raw fitted values'!$A$1:$K$187,7,FALSE),"")</f>
        <v>0.1453469</v>
      </c>
      <c r="AA57">
        <f>IFERROR(VLOOKUP(C$53&amp;$A57&amp;"0",'Raw fitted values'!$A$1:$K$187,7,FALSE),"")</f>
        <v>0.16434009999999999</v>
      </c>
      <c r="AB57">
        <f>IFERROR(VLOOKUP(D$53&amp;$A57&amp;"0",'Raw fitted values'!$A$1:$K$187,7,FALSE),"")</f>
        <v>0.16825209999999999</v>
      </c>
      <c r="AC57">
        <f>IFERROR(VLOOKUP(E$53&amp;$A57&amp;"0",'Raw fitted values'!$A$1:$K$187,7,FALSE),"")</f>
        <v>0.1817183</v>
      </c>
      <c r="AD57">
        <f>IFERROR(VLOOKUP(F$53&amp;$A57&amp;"0",'Raw fitted values'!$A$1:$K$187,7,FALSE),"")</f>
        <v>0.1847193</v>
      </c>
      <c r="AE57">
        <f>IFERROR(VLOOKUP(G$53&amp;$A57&amp;"0",'Raw fitted values'!$A$1:$K$187,7,FALSE),"")</f>
        <v>0.2192373</v>
      </c>
      <c r="AF57">
        <f>IFERROR(VLOOKUP(H$53&amp;$A57&amp;"0",'Raw fitted values'!$A$1:$K$187,7,FALSE),"")</f>
        <v>0.22330929999999999</v>
      </c>
      <c r="AG57">
        <f>IFERROR(VLOOKUP(I$53&amp;$A57&amp;"0",'Raw fitted values'!$A$1:$K$187,7,FALSE),"")</f>
        <v>0.2179615</v>
      </c>
      <c r="AK57">
        <v>23</v>
      </c>
      <c r="AL57">
        <f t="shared" si="32"/>
        <v>0.38733430185175155</v>
      </c>
      <c r="AM57">
        <f t="shared" si="24"/>
        <v>0.10023975901405913</v>
      </c>
      <c r="AN57">
        <v>23</v>
      </c>
      <c r="AO57">
        <f t="shared" si="33"/>
        <v>0.31338645521672903</v>
      </c>
      <c r="AP57">
        <f t="shared" si="25"/>
        <v>8.6758695211155257E-2</v>
      </c>
      <c r="AQ57">
        <v>23</v>
      </c>
      <c r="AR57">
        <f t="shared" si="34"/>
        <v>0.23530827304266658</v>
      </c>
      <c r="AS57">
        <f t="shared" si="26"/>
        <v>6.7431448881785511E-2</v>
      </c>
      <c r="AT57">
        <v>23</v>
      </c>
      <c r="AU57">
        <f t="shared" si="35"/>
        <v>0.18610513321217603</v>
      </c>
      <c r="AV57">
        <f t="shared" si="27"/>
        <v>5.3078350194274898E-2</v>
      </c>
      <c r="AW57">
        <v>23</v>
      </c>
      <c r="AX57">
        <f t="shared" si="36"/>
        <v>0.15969651335062049</v>
      </c>
      <c r="AY57">
        <f t="shared" si="28"/>
        <v>4.479356956707567E-2</v>
      </c>
      <c r="BA57">
        <v>23</v>
      </c>
      <c r="BB57">
        <f t="shared" si="37"/>
        <v>0.44764167630296553</v>
      </c>
      <c r="BC57">
        <f t="shared" si="29"/>
        <v>0.10701755312964695</v>
      </c>
      <c r="BD57">
        <v>23</v>
      </c>
      <c r="BE57">
        <f t="shared" si="38"/>
        <v>0.28735845677176097</v>
      </c>
      <c r="BF57">
        <f t="shared" si="30"/>
        <v>8.4810664918059553E-2</v>
      </c>
      <c r="BG57">
        <v>23</v>
      </c>
      <c r="BH57">
        <f t="shared" si="39"/>
        <v>0.24010380564920303</v>
      </c>
      <c r="BI57">
        <f t="shared" si="31"/>
        <v>6.7883155885122448E-2</v>
      </c>
    </row>
    <row r="58" spans="1:61" x14ac:dyDescent="0.3">
      <c r="A58">
        <v>37</v>
      </c>
      <c r="B58">
        <f>IFERROR(VLOOKUP(B$53&amp;$A58&amp;"0",'Raw fitted values'!$A$1:$K$187,10,FALSE),"")</f>
        <v>23.328089531920089</v>
      </c>
      <c r="C58">
        <f>IFERROR(VLOOKUP(C$53&amp;$A58&amp;"0",'Raw fitted values'!$A$1:$K$187,10,FALSE),"")</f>
        <v>23.770015832988754</v>
      </c>
      <c r="D58">
        <f>IFERROR(VLOOKUP(D$53&amp;$A58&amp;"0",'Raw fitted values'!$A$1:$K$187,10,FALSE),"")</f>
        <v>24.391789090080803</v>
      </c>
      <c r="E58">
        <f>IFERROR(VLOOKUP(E$53&amp;$A58&amp;"0",'Raw fitted values'!$A$1:$K$187,10,FALSE),"")</f>
        <v>25.332687230365817</v>
      </c>
      <c r="F58">
        <f>IFERROR(VLOOKUP(F$53&amp;$A58&amp;"0",'Raw fitted values'!$A$1:$K$187,10,FALSE),"")</f>
        <v>26.197733492068835</v>
      </c>
      <c r="G58">
        <f>IFERROR(VLOOKUP(G$53&amp;$A58&amp;"0",'Raw fitted values'!$A$1:$K$187,10,FALSE),"")</f>
        <v>26.320215608947613</v>
      </c>
      <c r="H58">
        <f>IFERROR(VLOOKUP(H$53&amp;$A58&amp;"0",'Raw fitted values'!$A$1:$K$187,10,FALSE),"")</f>
        <v>26.723962857316693</v>
      </c>
      <c r="I58">
        <f>IFERROR(VLOOKUP(I$53&amp;$A58&amp;"0",'Raw fitted values'!$A$1:$K$187,10,FALSE),"")</f>
        <v>27.190753021237715</v>
      </c>
      <c r="M58">
        <v>37</v>
      </c>
      <c r="N58">
        <f>IFERROR(VLOOKUP(B$53&amp;$A58&amp;"0",'Raw fitted values'!$A$1:$K$187,6,FALSE),"")</f>
        <v>3.1355599999999999</v>
      </c>
      <c r="O58">
        <f>IFERROR(VLOOKUP(C$53&amp;$A58&amp;"0",'Raw fitted values'!$A$1:$K$187,6,FALSE),"")</f>
        <v>3.1546789999999998</v>
      </c>
      <c r="P58">
        <f>IFERROR(VLOOKUP(D$53&amp;$A58&amp;"0",'Raw fitted values'!$A$1:$K$187,6,FALSE),"")</f>
        <v>3.1784520000000001</v>
      </c>
      <c r="Q58">
        <f>IFERROR(VLOOKUP(E$53&amp;$A58&amp;"0",'Raw fitted values'!$A$1:$K$187,6,FALSE),"")</f>
        <v>3.2157559999999998</v>
      </c>
      <c r="R58">
        <f>IFERROR(VLOOKUP(F$53&amp;$A58&amp;"0",'Raw fitted values'!$A$1:$K$187,6,FALSE),"")</f>
        <v>3.2431459999999999</v>
      </c>
      <c r="S58">
        <f>IFERROR(VLOOKUP(G$53&amp;$A58&amp;"0",'Raw fitted values'!$A$1:$K$187,6,FALSE),"")</f>
        <v>3.2500870000000002</v>
      </c>
      <c r="T58">
        <f>IFERROR(VLOOKUP(H$53&amp;$A58&amp;"0",'Raw fitted values'!$A$1:$K$187,6,FALSE),"")</f>
        <v>3.263217</v>
      </c>
      <c r="U58">
        <f>IFERROR(VLOOKUP(I$53&amp;$A58&amp;"0",'Raw fitted values'!$A$1:$K$187,6,FALSE),"")</f>
        <v>3.2786080000000002</v>
      </c>
      <c r="Y58">
        <v>37</v>
      </c>
      <c r="Z58">
        <f>IFERROR(VLOOKUP(B$53&amp;$A58&amp;"0",'Raw fitted values'!$A$1:$K$187,7,FALSE),"")</f>
        <v>0.16791780000000001</v>
      </c>
      <c r="AA58">
        <f>IFERROR(VLOOKUP(C$53&amp;$A58&amp;"0",'Raw fitted values'!$A$1:$K$187,7,FALSE),"")</f>
        <v>0.1658068</v>
      </c>
      <c r="AB58">
        <f>IFERROR(VLOOKUP(D$53&amp;$A58&amp;"0",'Raw fitted values'!$A$1:$K$187,7,FALSE),"")</f>
        <v>0.17773330000000001</v>
      </c>
      <c r="AC58">
        <f>IFERROR(VLOOKUP(E$53&amp;$A58&amp;"0",'Raw fitted values'!$A$1:$K$187,7,FALSE),"")</f>
        <v>0.18077360000000001</v>
      </c>
      <c r="AD58">
        <f>IFERROR(VLOOKUP(F$53&amp;$A58&amp;"0",'Raw fitted values'!$A$1:$K$187,7,FALSE),"")</f>
        <v>0.2122588</v>
      </c>
      <c r="AE58">
        <f>IFERROR(VLOOKUP(G$53&amp;$A58&amp;"0",'Raw fitted values'!$A$1:$K$187,7,FALSE),"")</f>
        <v>0.2012476</v>
      </c>
      <c r="AF58">
        <f>IFERROR(VLOOKUP(H$53&amp;$A58&amp;"0",'Raw fitted values'!$A$1:$K$187,7,FALSE),"")</f>
        <v>0.21139369999999999</v>
      </c>
      <c r="AG58">
        <f>IFERROR(VLOOKUP(I$53&amp;$A58&amp;"0",'Raw fitted values'!$A$1:$K$187,7,FALSE),"")</f>
        <v>0.22031319999999999</v>
      </c>
      <c r="AK58">
        <v>24</v>
      </c>
      <c r="AL58">
        <f t="shared" si="32"/>
        <v>0.48757406086581068</v>
      </c>
      <c r="AM58">
        <f t="shared" si="24"/>
        <v>9.6978111554389623E-2</v>
      </c>
      <c r="AN58">
        <v>24</v>
      </c>
      <c r="AO58">
        <f t="shared" si="33"/>
        <v>0.40014515042788429</v>
      </c>
      <c r="AP58">
        <f t="shared" si="25"/>
        <v>8.8209747255532656E-2</v>
      </c>
      <c r="AQ58">
        <v>24</v>
      </c>
      <c r="AR58">
        <f t="shared" si="34"/>
        <v>0.30273972192445209</v>
      </c>
      <c r="AS58">
        <f t="shared" si="26"/>
        <v>7.175775673952417E-2</v>
      </c>
      <c r="AT58">
        <v>24</v>
      </c>
      <c r="AU58">
        <f t="shared" si="35"/>
        <v>0.23918348340645093</v>
      </c>
      <c r="AV58">
        <f t="shared" si="27"/>
        <v>5.7829695531624231E-2</v>
      </c>
      <c r="AW58">
        <v>24</v>
      </c>
      <c r="AX58">
        <f t="shared" si="36"/>
        <v>0.20449008291769616</v>
      </c>
      <c r="AY58">
        <f t="shared" si="28"/>
        <v>4.929858289543243E-2</v>
      </c>
      <c r="BA58">
        <v>24</v>
      </c>
      <c r="BB58">
        <f t="shared" si="37"/>
        <v>0.55465922943261248</v>
      </c>
      <c r="BC58">
        <f t="shared" si="29"/>
        <v>9.9111311236806721E-2</v>
      </c>
      <c r="BD58">
        <v>24</v>
      </c>
      <c r="BE58">
        <f t="shared" si="38"/>
        <v>0.37216912168982053</v>
      </c>
      <c r="BF58">
        <f t="shared" si="30"/>
        <v>8.7723555356206961E-2</v>
      </c>
      <c r="BG58">
        <v>24</v>
      </c>
      <c r="BH58">
        <f t="shared" si="39"/>
        <v>0.30798696153432548</v>
      </c>
      <c r="BI58">
        <f t="shared" si="31"/>
        <v>7.2003578215505515E-2</v>
      </c>
    </row>
    <row r="59" spans="1:61" x14ac:dyDescent="0.3">
      <c r="A59">
        <v>42</v>
      </c>
      <c r="B59">
        <f>IFERROR(VLOOKUP(B$53&amp;$A59&amp;"0",'Raw fitted values'!$A$1:$K$187,10,FALSE),"")</f>
        <v>23.94767289393511</v>
      </c>
      <c r="C59">
        <f>IFERROR(VLOOKUP(C$53&amp;$A59&amp;"0",'Raw fitted values'!$A$1:$K$187,10,FALSE),"")</f>
        <v>24.310967448241165</v>
      </c>
      <c r="D59">
        <f>IFERROR(VLOOKUP(D$53&amp;$A59&amp;"0",'Raw fitted values'!$A$1:$K$187,10,FALSE),"")</f>
        <v>24.52469730147131</v>
      </c>
      <c r="E59">
        <f>IFERROR(VLOOKUP(E$53&amp;$A59&amp;"0",'Raw fitted values'!$A$1:$K$187,10,FALSE),"")</f>
        <v>25.998839397651317</v>
      </c>
      <c r="F59">
        <f>IFERROR(VLOOKUP(F$53&amp;$A59&amp;"0",'Raw fitted values'!$A$1:$K$187,10,FALSE),"")</f>
        <v>26.015499868593643</v>
      </c>
      <c r="G59">
        <f>IFERROR(VLOOKUP(G$53&amp;$A59&amp;"0",'Raw fitted values'!$A$1:$K$187,10,FALSE),"")</f>
        <v>27.611037669316001</v>
      </c>
      <c r="H59">
        <f>IFERROR(VLOOKUP(H$53&amp;$A59&amp;"0",'Raw fitted values'!$A$1:$K$187,10,FALSE),"")</f>
        <v>27.25085283006857</v>
      </c>
      <c r="I59">
        <f>IFERROR(VLOOKUP(I$53&amp;$A59&amp;"0",'Raw fitted values'!$A$1:$K$187,10,FALSE),"")</f>
        <v>27.718163825336312</v>
      </c>
      <c r="M59">
        <v>42</v>
      </c>
      <c r="N59">
        <f>IFERROR(VLOOKUP(B$53&amp;$A59&amp;"0",'Raw fitted values'!$A$1:$K$187,6,FALSE),"")</f>
        <v>3.16215</v>
      </c>
      <c r="O59">
        <f>IFERROR(VLOOKUP(C$53&amp;$A59&amp;"0",'Raw fitted values'!$A$1:$K$187,6,FALSE),"")</f>
        <v>3.177365</v>
      </c>
      <c r="P59">
        <f>IFERROR(VLOOKUP(D$53&amp;$A59&amp;"0",'Raw fitted values'!$A$1:$K$187,6,FALSE),"")</f>
        <v>3.1862210000000002</v>
      </c>
      <c r="Q59">
        <f>IFERROR(VLOOKUP(E$53&amp;$A59&amp;"0",'Raw fitted values'!$A$1:$K$187,6,FALSE),"")</f>
        <v>3.2415949999999998</v>
      </c>
      <c r="R59">
        <f>IFERROR(VLOOKUP(F$53&amp;$A59&amp;"0",'Raw fitted values'!$A$1:$K$187,6,FALSE),"")</f>
        <v>3.2385760000000001</v>
      </c>
      <c r="S59">
        <f>IFERROR(VLOOKUP(G$53&amp;$A59&amp;"0",'Raw fitted values'!$A$1:$K$187,6,FALSE),"")</f>
        <v>3.2941159999999998</v>
      </c>
      <c r="T59">
        <f>IFERROR(VLOOKUP(H$53&amp;$A59&amp;"0",'Raw fitted values'!$A$1:$K$187,6,FALSE),"")</f>
        <v>3.2839670000000001</v>
      </c>
      <c r="U59">
        <f>IFERROR(VLOOKUP(I$53&amp;$A59&amp;"0",'Raw fitted values'!$A$1:$K$187,6,FALSE),"")</f>
        <v>3.2982689999999999</v>
      </c>
      <c r="Y59">
        <v>42</v>
      </c>
      <c r="Z59">
        <f>IFERROR(VLOOKUP(B$53&amp;$A59&amp;"0",'Raw fitted values'!$A$1:$K$187,7,FALSE),"")</f>
        <v>0.1656572</v>
      </c>
      <c r="AA59">
        <f>IFERROR(VLOOKUP(C$53&amp;$A59&amp;"0",'Raw fitted values'!$A$1:$K$187,7,FALSE),"")</f>
        <v>0.16469719999999999</v>
      </c>
      <c r="AB59">
        <f>IFERROR(VLOOKUP(D$53&amp;$A59&amp;"0",'Raw fitted values'!$A$1:$K$187,7,FALSE),"")</f>
        <v>0.1640711</v>
      </c>
      <c r="AC59">
        <f>IFERROR(VLOOKUP(E$53&amp;$A59&amp;"0",'Raw fitted values'!$A$1:$K$187,7,FALSE),"")</f>
        <v>0.18142159999999999</v>
      </c>
      <c r="AD59">
        <f>IFERROR(VLOOKUP(F$53&amp;$A59&amp;"0",'Raw fitted values'!$A$1:$K$187,7,FALSE),"")</f>
        <v>0.2005817</v>
      </c>
      <c r="AE59">
        <f>IFERROR(VLOOKUP(G$53&amp;$A59&amp;"0",'Raw fitted values'!$A$1:$K$187,7,FALSE),"")</f>
        <v>0.21954319999999999</v>
      </c>
      <c r="AF59">
        <f>IFERROR(VLOOKUP(H$53&amp;$A59&amp;"0",'Raw fitted values'!$A$1:$K$187,7,FALSE),"")</f>
        <v>0.2055131</v>
      </c>
      <c r="AG59">
        <f>IFERROR(VLOOKUP(I$53&amp;$A59&amp;"0",'Raw fitted values'!$A$1:$K$187,7,FALSE),"")</f>
        <v>0.21826100000000001</v>
      </c>
      <c r="AK59">
        <v>25</v>
      </c>
      <c r="AL59">
        <f t="shared" si="32"/>
        <v>0.5845521724202003</v>
      </c>
      <c r="AM59">
        <f t="shared" si="24"/>
        <v>8.860915770376232E-2</v>
      </c>
      <c r="AN59">
        <v>25</v>
      </c>
      <c r="AO59">
        <f t="shared" si="33"/>
        <v>0.48835489768341694</v>
      </c>
      <c r="AP59">
        <f t="shared" si="25"/>
        <v>8.5346402251168907E-2</v>
      </c>
      <c r="AQ59">
        <v>25</v>
      </c>
      <c r="AR59">
        <f t="shared" si="34"/>
        <v>0.37449747866397626</v>
      </c>
      <c r="AS59">
        <f t="shared" si="26"/>
        <v>7.3349224410213298E-2</v>
      </c>
      <c r="AT59">
        <v>25</v>
      </c>
      <c r="AU59">
        <f t="shared" si="35"/>
        <v>0.29701317893807516</v>
      </c>
      <c r="AV59">
        <f t="shared" si="27"/>
        <v>6.0919556711164058E-2</v>
      </c>
      <c r="AW59">
        <v>25</v>
      </c>
      <c r="AX59">
        <f t="shared" si="36"/>
        <v>0.25378866581312859</v>
      </c>
      <c r="AY59">
        <f t="shared" si="28"/>
        <v>5.266191786818103E-2</v>
      </c>
      <c r="BA59">
        <v>25</v>
      </c>
      <c r="BB59">
        <f t="shared" si="37"/>
        <v>0.6537705406694192</v>
      </c>
      <c r="BC59">
        <f t="shared" si="29"/>
        <v>8.6271632600534165E-2</v>
      </c>
      <c r="BD59">
        <v>25</v>
      </c>
      <c r="BE59">
        <f t="shared" si="38"/>
        <v>0.45989267704602749</v>
      </c>
      <c r="BF59">
        <f t="shared" si="30"/>
        <v>8.6227041027292561E-2</v>
      </c>
      <c r="BG59">
        <v>25</v>
      </c>
      <c r="BH59">
        <f t="shared" si="39"/>
        <v>0.37999053974983099</v>
      </c>
      <c r="BI59">
        <f t="shared" si="31"/>
        <v>7.3385046834079981E-2</v>
      </c>
    </row>
    <row r="60" spans="1:61" x14ac:dyDescent="0.3">
      <c r="A60">
        <v>47</v>
      </c>
      <c r="B60">
        <f>IFERROR(VLOOKUP(B$53&amp;$A60&amp;"0",'Raw fitted values'!$A$1:$K$187,10,FALSE),"")</f>
        <v>24.332609001732017</v>
      </c>
      <c r="C60">
        <f>IFERROR(VLOOKUP(C$53&amp;$A60&amp;"0",'Raw fitted values'!$A$1:$K$187,10,FALSE),"")</f>
        <v>25.026373690314774</v>
      </c>
      <c r="D60">
        <f>IFERROR(VLOOKUP(D$53&amp;$A60&amp;"0",'Raw fitted values'!$A$1:$K$187,10,FALSE),"")</f>
        <v>25.322299092142522</v>
      </c>
      <c r="E60">
        <f>IFERROR(VLOOKUP(E$53&amp;$A60&amp;"0",'Raw fitted values'!$A$1:$K$187,10,FALSE),"")</f>
        <v>26.83217161427163</v>
      </c>
      <c r="F60">
        <f>IFERROR(VLOOKUP(F$53&amp;$A60&amp;"0",'Raw fitted values'!$A$1:$K$187,10,FALSE),"")</f>
        <v>26.805381075134015</v>
      </c>
      <c r="G60">
        <f>IFERROR(VLOOKUP(G$53&amp;$A60&amp;"0",'Raw fitted values'!$A$1:$K$187,10,FALSE),"")</f>
        <v>27.268304518715158</v>
      </c>
      <c r="H60">
        <f>IFERROR(VLOOKUP(H$53&amp;$A60&amp;"0",'Raw fitted values'!$A$1:$K$187,10,FALSE),"")</f>
        <v>28.260138944148203</v>
      </c>
      <c r="I60">
        <f>IFERROR(VLOOKUP(I$53&amp;$A60&amp;"0",'Raw fitted values'!$A$1:$K$187,10,FALSE),"")</f>
        <v>27.75518067671139</v>
      </c>
      <c r="M60">
        <v>47</v>
      </c>
      <c r="N60">
        <f>IFERROR(VLOOKUP(B$53&amp;$A60&amp;"0",'Raw fitted values'!$A$1:$K$187,6,FALSE),"")</f>
        <v>3.1785239999999999</v>
      </c>
      <c r="O60">
        <f>IFERROR(VLOOKUP(C$53&amp;$A60&amp;"0",'Raw fitted values'!$A$1:$K$187,6,FALSE),"")</f>
        <v>3.206928</v>
      </c>
      <c r="P60">
        <f>IFERROR(VLOOKUP(D$53&amp;$A60&amp;"0",'Raw fitted values'!$A$1:$K$187,6,FALSE),"")</f>
        <v>3.217635</v>
      </c>
      <c r="Q60">
        <f>IFERROR(VLOOKUP(E$53&amp;$A60&amp;"0",'Raw fitted values'!$A$1:$K$187,6,FALSE),"")</f>
        <v>3.2709990000000002</v>
      </c>
      <c r="R60">
        <f>IFERROR(VLOOKUP(F$53&amp;$A60&amp;"0",'Raw fitted values'!$A$1:$K$187,6,FALSE),"")</f>
        <v>3.2701370000000001</v>
      </c>
      <c r="S60">
        <f>IFERROR(VLOOKUP(G$53&amp;$A60&amp;"0",'Raw fitted values'!$A$1:$K$187,6,FALSE),"")</f>
        <v>3.2849740000000001</v>
      </c>
      <c r="T60">
        <f>IFERROR(VLOOKUP(H$53&amp;$A60&amp;"0",'Raw fitted values'!$A$1:$K$187,6,FALSE),"")</f>
        <v>3.317453</v>
      </c>
      <c r="U60">
        <f>IFERROR(VLOOKUP(I$53&amp;$A60&amp;"0",'Raw fitted values'!$A$1:$K$187,6,FALSE),"")</f>
        <v>3.3030970000000002</v>
      </c>
      <c r="Y60">
        <v>47</v>
      </c>
      <c r="Z60">
        <f>IFERROR(VLOOKUP(B$53&amp;$A60&amp;"0",'Raw fitted values'!$A$1:$K$187,7,FALSE),"")</f>
        <v>0.16305449999999999</v>
      </c>
      <c r="AA60">
        <f>IFERROR(VLOOKUP(C$53&amp;$A60&amp;"0",'Raw fitted values'!$A$1:$K$187,7,FALSE),"")</f>
        <v>0.16125890000000001</v>
      </c>
      <c r="AB60">
        <f>IFERROR(VLOOKUP(D$53&amp;$A60&amp;"0",'Raw fitted values'!$A$1:$K$187,7,FALSE),"")</f>
        <v>0.1676329</v>
      </c>
      <c r="AC60">
        <f>IFERROR(VLOOKUP(E$53&amp;$A60&amp;"0",'Raw fitted values'!$A$1:$K$187,7,FALSE),"")</f>
        <v>0.19288649999999999</v>
      </c>
      <c r="AD60">
        <f>IFERROR(VLOOKUP(F$53&amp;$A60&amp;"0",'Raw fitted values'!$A$1:$K$187,7,FALSE),"")</f>
        <v>0.19217519999999999</v>
      </c>
      <c r="AE60">
        <f>IFERROR(VLOOKUP(G$53&amp;$A60&amp;"0",'Raw fitted values'!$A$1:$K$187,7,FALSE),"")</f>
        <v>0.2037205</v>
      </c>
      <c r="AF60">
        <f>IFERROR(VLOOKUP(H$53&amp;$A60&amp;"0",'Raw fitted values'!$A$1:$K$187,7,FALSE),"")</f>
        <v>0.2190858</v>
      </c>
      <c r="AG60">
        <f>IFERROR(VLOOKUP(I$53&amp;$A60&amp;"0",'Raw fitted values'!$A$1:$K$187,7,FALSE),"")</f>
        <v>0.20162099999999999</v>
      </c>
      <c r="AK60">
        <v>26</v>
      </c>
      <c r="AL60">
        <f t="shared" si="32"/>
        <v>0.67316133012396262</v>
      </c>
      <c r="AM60">
        <f t="shared" si="24"/>
        <v>7.6966419195289903E-2</v>
      </c>
      <c r="AN60">
        <v>26</v>
      </c>
      <c r="AO60">
        <f t="shared" si="33"/>
        <v>0.57370129993458585</v>
      </c>
      <c r="AP60">
        <f t="shared" si="25"/>
        <v>7.9024346095750042E-2</v>
      </c>
      <c r="AQ60">
        <v>26</v>
      </c>
      <c r="AR60">
        <f t="shared" si="34"/>
        <v>0.44784670307418956</v>
      </c>
      <c r="AS60">
        <f t="shared" si="26"/>
        <v>7.2342815885237888E-2</v>
      </c>
      <c r="AT60">
        <v>26</v>
      </c>
      <c r="AU60">
        <f t="shared" si="35"/>
        <v>0.35793273564923922</v>
      </c>
      <c r="AV60">
        <f t="shared" si="27"/>
        <v>6.2280010215081782E-2</v>
      </c>
      <c r="AW60">
        <v>26</v>
      </c>
      <c r="AX60">
        <f t="shared" si="36"/>
        <v>0.30645058368130962</v>
      </c>
      <c r="AY60">
        <f t="shared" si="28"/>
        <v>5.4779691370184791E-2</v>
      </c>
      <c r="BA60">
        <v>26</v>
      </c>
      <c r="BB60">
        <f t="shared" si="37"/>
        <v>0.74004217326995336</v>
      </c>
      <c r="BC60">
        <f t="shared" si="29"/>
        <v>7.1088745224100469E-2</v>
      </c>
      <c r="BD60">
        <v>26</v>
      </c>
      <c r="BE60">
        <f t="shared" si="38"/>
        <v>0.54611971807332005</v>
      </c>
      <c r="BF60">
        <f t="shared" si="30"/>
        <v>8.1008606047642706E-2</v>
      </c>
      <c r="BG60">
        <v>26</v>
      </c>
      <c r="BH60">
        <f t="shared" si="39"/>
        <v>0.45337558658391097</v>
      </c>
      <c r="BI60">
        <f t="shared" si="31"/>
        <v>7.2187424977430914E-2</v>
      </c>
    </row>
    <row r="61" spans="1:61" x14ac:dyDescent="0.3">
      <c r="A61">
        <v>52</v>
      </c>
      <c r="B61">
        <f>IFERROR(VLOOKUP(B$53&amp;$A61&amp;"0",'Raw fitted values'!$A$1:$K$187,10,FALSE),"")</f>
        <v>24.92277372675828</v>
      </c>
      <c r="C61">
        <f>IFERROR(VLOOKUP(C$53&amp;$A61&amp;"0",'Raw fitted values'!$A$1:$K$187,10,FALSE),"")</f>
        <v>25.880958339591476</v>
      </c>
      <c r="D61">
        <f>IFERROR(VLOOKUP(D$53&amp;$A61&amp;"0",'Raw fitted values'!$A$1:$K$187,10,FALSE),"")</f>
        <v>26.516357240565068</v>
      </c>
      <c r="E61">
        <f>IFERROR(VLOOKUP(E$53&amp;$A61&amp;"0",'Raw fitted values'!$A$1:$K$187,10,FALSE),"")</f>
        <v>27.239126596013268</v>
      </c>
      <c r="F61">
        <f>IFERROR(VLOOKUP(F$53&amp;$A61&amp;"0",'Raw fitted values'!$A$1:$K$187,10,FALSE),"")</f>
        <v>27.447898480440081</v>
      </c>
      <c r="G61">
        <f>IFERROR(VLOOKUP(G$53&amp;$A61&amp;"0",'Raw fitted values'!$A$1:$K$187,10,FALSE),"")</f>
        <v>27.538558452780027</v>
      </c>
      <c r="H61">
        <f>IFERROR(VLOOKUP(H$53&amp;$A61&amp;"0",'Raw fitted values'!$A$1:$K$187,10,FALSE),"")</f>
        <v>27.620045750011911</v>
      </c>
      <c r="I61">
        <f>IFERROR(VLOOKUP(I$53&amp;$A61&amp;"0",'Raw fitted values'!$A$1:$K$187,10,FALSE),"")</f>
        <v>28.443043289535829</v>
      </c>
      <c r="M61">
        <v>52</v>
      </c>
      <c r="N61">
        <f>IFERROR(VLOOKUP(B$53&amp;$A61&amp;"0",'Raw fitted values'!$A$1:$K$187,6,FALSE),"")</f>
        <v>3.201851</v>
      </c>
      <c r="O61">
        <f>IFERROR(VLOOKUP(C$53&amp;$A61&amp;"0",'Raw fitted values'!$A$1:$K$187,6,FALSE),"")</f>
        <v>3.2378770000000001</v>
      </c>
      <c r="P61">
        <f>IFERROR(VLOOKUP(D$53&amp;$A61&amp;"0",'Raw fitted values'!$A$1:$K$187,6,FALSE),"")</f>
        <v>3.260866</v>
      </c>
      <c r="Q61">
        <f>IFERROR(VLOOKUP(E$53&amp;$A61&amp;"0",'Raw fitted values'!$A$1:$K$187,6,FALSE),"")</f>
        <v>3.2896939999999999</v>
      </c>
      <c r="R61">
        <f>IFERROR(VLOOKUP(F$53&amp;$A61&amp;"0",'Raw fitted values'!$A$1:$K$187,6,FALSE),"")</f>
        <v>3.2923360000000002</v>
      </c>
      <c r="S61">
        <f>IFERROR(VLOOKUP(G$53&amp;$A61&amp;"0",'Raw fitted values'!$A$1:$K$187,6,FALSE),"")</f>
        <v>3.2943370000000001</v>
      </c>
      <c r="T61">
        <f>IFERROR(VLOOKUP(H$53&amp;$A61&amp;"0",'Raw fitted values'!$A$1:$K$187,6,FALSE),"")</f>
        <v>3.2983250000000002</v>
      </c>
      <c r="U61">
        <f>IFERROR(VLOOKUP(I$53&amp;$A61&amp;"0",'Raw fitted values'!$A$1:$K$187,6,FALSE),"")</f>
        <v>3.3239960000000002</v>
      </c>
      <c r="Y61">
        <v>52</v>
      </c>
      <c r="Z61">
        <f>IFERROR(VLOOKUP(B$53&amp;$A61&amp;"0",'Raw fitted values'!$A$1:$K$187,7,FALSE),"")</f>
        <v>0.16691909999999999</v>
      </c>
      <c r="AA61">
        <f>IFERROR(VLOOKUP(C$53&amp;$A61&amp;"0",'Raw fitted values'!$A$1:$K$187,7,FALSE),"")</f>
        <v>0.17680779999999999</v>
      </c>
      <c r="AB61">
        <f>IFERROR(VLOOKUP(D$53&amp;$A61&amp;"0",'Raw fitted values'!$A$1:$K$187,7,FALSE),"")</f>
        <v>0.18382490000000001</v>
      </c>
      <c r="AC61">
        <f>IFERROR(VLOOKUP(E$53&amp;$A61&amp;"0",'Raw fitted values'!$A$1:$K$187,7,FALSE),"")</f>
        <v>0.1729764</v>
      </c>
      <c r="AD61">
        <f>IFERROR(VLOOKUP(F$53&amp;$A61&amp;"0",'Raw fitted values'!$A$1:$K$187,7,FALSE),"")</f>
        <v>0.1997679</v>
      </c>
      <c r="AE61">
        <f>IFERROR(VLOOKUP(G$53&amp;$A61&amp;"0",'Raw fitted values'!$A$1:$K$187,7,FALSE),"")</f>
        <v>0.20615600000000001</v>
      </c>
      <c r="AF61">
        <f>IFERROR(VLOOKUP(H$53&amp;$A61&amp;"0",'Raw fitted values'!$A$1:$K$187,7,FALSE),"")</f>
        <v>0.20108110000000001</v>
      </c>
      <c r="AG61">
        <f>IFERROR(VLOOKUP(I$53&amp;$A61&amp;"0",'Raw fitted values'!$A$1:$K$187,7,FALSE),"")</f>
        <v>0.2186669</v>
      </c>
      <c r="AK61">
        <v>27</v>
      </c>
      <c r="AL61">
        <f t="shared" si="32"/>
        <v>0.75012774931925252</v>
      </c>
      <c r="AM61">
        <f t="shared" si="24"/>
        <v>6.3915735283509467E-2</v>
      </c>
      <c r="AN61">
        <v>27</v>
      </c>
      <c r="AO61">
        <f t="shared" si="33"/>
        <v>0.65272564603033589</v>
      </c>
      <c r="AP61">
        <f t="shared" si="25"/>
        <v>7.0365534323936996E-2</v>
      </c>
      <c r="AQ61">
        <v>27</v>
      </c>
      <c r="AR61">
        <f t="shared" si="34"/>
        <v>0.52018951895942744</v>
      </c>
      <c r="AS61">
        <f t="shared" si="26"/>
        <v>6.9113350684358643E-2</v>
      </c>
      <c r="AT61">
        <v>27</v>
      </c>
      <c r="AU61">
        <f t="shared" si="35"/>
        <v>0.420212745864321</v>
      </c>
      <c r="AV61">
        <f t="shared" si="27"/>
        <v>6.1990744888813176E-2</v>
      </c>
      <c r="AW61">
        <v>27</v>
      </c>
      <c r="AX61">
        <f t="shared" si="36"/>
        <v>0.36123027505149441</v>
      </c>
      <c r="AY61">
        <f t="shared" si="28"/>
        <v>5.5645906732426753E-2</v>
      </c>
      <c r="BA61">
        <v>27</v>
      </c>
      <c r="BB61">
        <f t="shared" si="37"/>
        <v>0.81113091849405383</v>
      </c>
      <c r="BC61">
        <f t="shared" si="29"/>
        <v>5.5797712395055488E-2</v>
      </c>
      <c r="BD61">
        <v>27</v>
      </c>
      <c r="BE61">
        <f t="shared" si="38"/>
        <v>0.62712832412096275</v>
      </c>
      <c r="BF61">
        <f t="shared" si="30"/>
        <v>7.3104747449788898E-2</v>
      </c>
      <c r="BG61">
        <v>27</v>
      </c>
      <c r="BH61">
        <f t="shared" si="39"/>
        <v>0.52556301156134189</v>
      </c>
      <c r="BI61">
        <f t="shared" si="31"/>
        <v>6.8801406315371016E-2</v>
      </c>
    </row>
    <row r="62" spans="1:61" x14ac:dyDescent="0.3">
      <c r="A62">
        <v>57</v>
      </c>
      <c r="B62">
        <f>IFERROR(VLOOKUP(B$53&amp;$A62&amp;"0",'Raw fitted values'!$A$1:$K$187,10,FALSE),"")</f>
        <v>25.39279840189193</v>
      </c>
      <c r="C62">
        <f>IFERROR(VLOOKUP(C$53&amp;$A62&amp;"0",'Raw fitted values'!$A$1:$K$187,10,FALSE),"")</f>
        <v>25.58472631364085</v>
      </c>
      <c r="D62">
        <f>IFERROR(VLOOKUP(D$53&amp;$A62&amp;"0",'Raw fitted values'!$A$1:$K$187,10,FALSE),"")</f>
        <v>26.778971676324591</v>
      </c>
      <c r="E62">
        <f>IFERROR(VLOOKUP(E$53&amp;$A62&amp;"0",'Raw fitted values'!$A$1:$K$187,10,FALSE),"")</f>
        <v>27.827340673095733</v>
      </c>
      <c r="F62">
        <f>IFERROR(VLOOKUP(F$53&amp;$A62&amp;"0",'Raw fitted values'!$A$1:$K$187,10,FALSE),"")</f>
        <v>27.770211384458769</v>
      </c>
      <c r="G62">
        <f>IFERROR(VLOOKUP(G$53&amp;$A62&amp;"0",'Raw fitted values'!$A$1:$K$187,10,FALSE),"")</f>
        <v>28.042176811499232</v>
      </c>
      <c r="H62">
        <f>IFERROR(VLOOKUP(H$53&amp;$A62&amp;"0",'Raw fitted values'!$A$1:$K$187,10,FALSE),"")</f>
        <v>28.083779165409378</v>
      </c>
      <c r="I62">
        <f>IFERROR(VLOOKUP(I$53&amp;$A62&amp;"0",'Raw fitted values'!$A$1:$K$187,10,FALSE),"")</f>
        <v>28.365878062509285</v>
      </c>
      <c r="M62">
        <v>57</v>
      </c>
      <c r="N62">
        <f>IFERROR(VLOOKUP(B$53&amp;$A62&amp;"0",'Raw fitted values'!$A$1:$K$187,6,FALSE),"")</f>
        <v>3.2205509999999999</v>
      </c>
      <c r="O62">
        <f>IFERROR(VLOOKUP(C$53&amp;$A62&amp;"0",'Raw fitted values'!$A$1:$K$187,6,FALSE),"")</f>
        <v>3.229174</v>
      </c>
      <c r="P62">
        <f>IFERROR(VLOOKUP(D$53&amp;$A62&amp;"0",'Raw fitted values'!$A$1:$K$187,6,FALSE),"")</f>
        <v>3.270934</v>
      </c>
      <c r="Q62">
        <f>IFERROR(VLOOKUP(E$53&amp;$A62&amp;"0",'Raw fitted values'!$A$1:$K$187,6,FALSE),"")</f>
        <v>3.3070900000000001</v>
      </c>
      <c r="R62">
        <f>IFERROR(VLOOKUP(F$53&amp;$A62&amp;"0",'Raw fitted values'!$A$1:$K$187,6,FALSE),"")</f>
        <v>3.3062939999999998</v>
      </c>
      <c r="S62">
        <f>IFERROR(VLOOKUP(G$53&amp;$A62&amp;"0",'Raw fitted values'!$A$1:$K$187,6,FALSE),"")</f>
        <v>3.3135150000000002</v>
      </c>
      <c r="T62">
        <f>IFERROR(VLOOKUP(H$53&amp;$A62&amp;"0",'Raw fitted values'!$A$1:$K$187,6,FALSE),"")</f>
        <v>3.3170989999999998</v>
      </c>
      <c r="U62">
        <f>IFERROR(VLOOKUP(I$53&amp;$A62&amp;"0",'Raw fitted values'!$A$1:$K$187,6,FALSE),"")</f>
        <v>3.3238219999999998</v>
      </c>
      <c r="Y62">
        <v>57</v>
      </c>
      <c r="Z62">
        <f>IFERROR(VLOOKUP(B$53&amp;$A62&amp;"0",'Raw fitted values'!$A$1:$K$187,7,FALSE),"")</f>
        <v>0.16682089999999999</v>
      </c>
      <c r="AA62">
        <f>IFERROR(VLOOKUP(C$53&amp;$A62&amp;"0",'Raw fitted values'!$A$1:$K$187,7,FALSE),"")</f>
        <v>0.16013459999999999</v>
      </c>
      <c r="AB62">
        <f>IFERROR(VLOOKUP(D$53&amp;$A62&amp;"0",'Raw fitted values'!$A$1:$K$187,7,FALSE),"")</f>
        <v>0.1826633</v>
      </c>
      <c r="AC62">
        <f>IFERROR(VLOOKUP(E$53&amp;$A62&amp;"0",'Raw fitted values'!$A$1:$K$187,7,FALSE),"")</f>
        <v>0.19457140000000001</v>
      </c>
      <c r="AD62">
        <f>IFERROR(VLOOKUP(F$53&amp;$A62&amp;"0",'Raw fitted values'!$A$1:$K$187,7,FALSE),"")</f>
        <v>0.18798889999999999</v>
      </c>
      <c r="AE62">
        <f>IFERROR(VLOOKUP(G$53&amp;$A62&amp;"0",'Raw fitted values'!$A$1:$K$187,7,FALSE),"")</f>
        <v>0.20097110000000001</v>
      </c>
      <c r="AF62">
        <f>IFERROR(VLOOKUP(H$53&amp;$A62&amp;"0",'Raw fitted values'!$A$1:$K$187,7,FALSE),"")</f>
        <v>0.19022700000000001</v>
      </c>
      <c r="AG62">
        <f>IFERROR(VLOOKUP(I$53&amp;$A62&amp;"0",'Raw fitted values'!$A$1:$K$187,7,FALSE),"")</f>
        <v>0.20671210000000001</v>
      </c>
      <c r="AK62">
        <v>28</v>
      </c>
      <c r="AL62">
        <f t="shared" si="32"/>
        <v>0.81404348460276199</v>
      </c>
      <c r="AM62">
        <f t="shared" si="24"/>
        <v>5.0996931952792535E-2</v>
      </c>
      <c r="AN62">
        <v>28</v>
      </c>
      <c r="AO62">
        <f t="shared" si="33"/>
        <v>0.72309118035427289</v>
      </c>
      <c r="AP62">
        <f t="shared" si="25"/>
        <v>6.0509683375227774E-2</v>
      </c>
      <c r="AQ62">
        <v>28</v>
      </c>
      <c r="AR62">
        <f t="shared" si="34"/>
        <v>0.58930286964378609</v>
      </c>
      <c r="AS62">
        <f t="shared" si="26"/>
        <v>6.4175661328414124E-2</v>
      </c>
      <c r="AT62">
        <v>28</v>
      </c>
      <c r="AU62">
        <f t="shared" si="35"/>
        <v>0.48220349075313418</v>
      </c>
      <c r="AV62">
        <f t="shared" si="27"/>
        <v>6.0243705787482837E-2</v>
      </c>
      <c r="AW62">
        <v>28</v>
      </c>
      <c r="AX62">
        <f t="shared" si="36"/>
        <v>0.41687618178392116</v>
      </c>
      <c r="AY62">
        <f t="shared" si="28"/>
        <v>5.5336312267464716E-2</v>
      </c>
      <c r="BA62">
        <v>28</v>
      </c>
      <c r="BB62">
        <f t="shared" si="37"/>
        <v>0.86692863088910932</v>
      </c>
      <c r="BC62">
        <f t="shared" si="29"/>
        <v>4.1942927435954291E-2</v>
      </c>
      <c r="BD62">
        <v>28</v>
      </c>
      <c r="BE62">
        <f t="shared" si="38"/>
        <v>0.70023307157075165</v>
      </c>
      <c r="BF62">
        <f t="shared" si="30"/>
        <v>6.3646313873426563E-2</v>
      </c>
      <c r="BG62">
        <v>28</v>
      </c>
      <c r="BH62">
        <f t="shared" si="39"/>
        <v>0.5943644178767129</v>
      </c>
      <c r="BI62">
        <f t="shared" si="31"/>
        <v>6.3749886656845556E-2</v>
      </c>
    </row>
    <row r="63" spans="1:61" x14ac:dyDescent="0.3">
      <c r="A63">
        <v>62</v>
      </c>
      <c r="B63">
        <f>IFERROR(VLOOKUP(B$53&amp;$A63&amp;"0",'Raw fitted values'!$A$1:$K$187,10,FALSE),"")</f>
        <v>25.402577931837232</v>
      </c>
      <c r="C63">
        <f>IFERROR(VLOOKUP(C$53&amp;$A63&amp;"0",'Raw fitted values'!$A$1:$K$187,10,FALSE),"")</f>
        <v>25.919575474807612</v>
      </c>
      <c r="D63">
        <f>IFERROR(VLOOKUP(D$53&amp;$A63&amp;"0",'Raw fitted values'!$A$1:$K$187,10,FALSE),"")</f>
        <v>26.176277577659675</v>
      </c>
      <c r="E63">
        <f>IFERROR(VLOOKUP(E$53&amp;$A63&amp;"0",'Raw fitted values'!$A$1:$K$187,10,FALSE),"")</f>
        <v>27.313337125173458</v>
      </c>
      <c r="F63">
        <f>IFERROR(VLOOKUP(F$53&amp;$A63&amp;"0",'Raw fitted values'!$A$1:$K$187,10,FALSE),"")</f>
        <v>27.808777814259297</v>
      </c>
      <c r="G63">
        <f>IFERROR(VLOOKUP(G$53&amp;$A63&amp;"0",'Raw fitted values'!$A$1:$K$187,10,FALSE),"")</f>
        <v>27.653422944704804</v>
      </c>
      <c r="H63">
        <f>IFERROR(VLOOKUP(H$53&amp;$A63&amp;"0",'Raw fitted values'!$A$1:$K$187,10,FALSE),"")</f>
        <v>28.807436028983439</v>
      </c>
      <c r="I63">
        <f>IFERROR(VLOOKUP(I$53&amp;$A63&amp;"0",'Raw fitted values'!$A$1:$K$187,10,FALSE),"")</f>
        <v>28.760215404683176</v>
      </c>
      <c r="M63">
        <v>62</v>
      </c>
      <c r="N63">
        <f>IFERROR(VLOOKUP(B$53&amp;$A63&amp;"0",'Raw fitted values'!$A$1:$K$187,6,FALSE),"")</f>
        <v>3.2205840000000001</v>
      </c>
      <c r="O63">
        <f>IFERROR(VLOOKUP(C$53&amp;$A63&amp;"0",'Raw fitted values'!$A$1:$K$187,6,FALSE),"")</f>
        <v>3.2394729999999998</v>
      </c>
      <c r="P63">
        <f>IFERROR(VLOOKUP(D$53&amp;$A63&amp;"0",'Raw fitted values'!$A$1:$K$187,6,FALSE),"")</f>
        <v>3.2503690000000001</v>
      </c>
      <c r="Q63">
        <f>IFERROR(VLOOKUP(E$53&amp;$A63&amp;"0",'Raw fitted values'!$A$1:$K$187,6,FALSE),"")</f>
        <v>3.2931140000000001</v>
      </c>
      <c r="R63">
        <f>IFERROR(VLOOKUP(F$53&amp;$A63&amp;"0",'Raw fitted values'!$A$1:$K$187,6,FALSE),"")</f>
        <v>3.3087580000000001</v>
      </c>
      <c r="S63">
        <f>IFERROR(VLOOKUP(G$53&amp;$A63&amp;"0",'Raw fitted values'!$A$1:$K$187,6,FALSE),"")</f>
        <v>3.3020740000000002</v>
      </c>
      <c r="T63">
        <f>IFERROR(VLOOKUP(H$53&amp;$A63&amp;"0",'Raw fitted values'!$A$1:$K$187,6,FALSE),"")</f>
        <v>3.33826</v>
      </c>
      <c r="U63">
        <f>IFERROR(VLOOKUP(I$53&amp;$A63&amp;"0",'Raw fitted values'!$A$1:$K$187,6,FALSE),"")</f>
        <v>3.336786</v>
      </c>
      <c r="Y63">
        <v>62</v>
      </c>
      <c r="Z63">
        <f>IFERROR(VLOOKUP(B$53&amp;$A63&amp;"0",'Raw fitted values'!$A$1:$K$187,7,FALSE),"")</f>
        <v>0.16891809999999999</v>
      </c>
      <c r="AA63">
        <f>IFERROR(VLOOKUP(C$53&amp;$A63&amp;"0",'Raw fitted values'!$A$1:$K$187,7,FALSE),"")</f>
        <v>0.17621290000000001</v>
      </c>
      <c r="AB63">
        <f>IFERROR(VLOOKUP(D$53&amp;$A63&amp;"0",'Raw fitted values'!$A$1:$K$187,7,FALSE),"")</f>
        <v>0.1702032</v>
      </c>
      <c r="AC63">
        <f>IFERROR(VLOOKUP(E$53&amp;$A63&amp;"0",'Raw fitted values'!$A$1:$K$187,7,FALSE),"")</f>
        <v>0.16888529999999999</v>
      </c>
      <c r="AD63">
        <f>IFERROR(VLOOKUP(F$53&amp;$A63&amp;"0",'Raw fitted values'!$A$1:$K$187,7,FALSE),"")</f>
        <v>0.18217420000000001</v>
      </c>
      <c r="AE63">
        <f>IFERROR(VLOOKUP(G$53&amp;$A63&amp;"0",'Raw fitted values'!$A$1:$K$187,7,FALSE),"")</f>
        <v>0.18801870000000001</v>
      </c>
      <c r="AF63">
        <f>IFERROR(VLOOKUP(H$53&amp;$A63&amp;"0",'Raw fitted values'!$A$1:$K$187,7,FALSE),"")</f>
        <v>0.2115351</v>
      </c>
      <c r="AG63">
        <f>IFERROR(VLOOKUP(I$53&amp;$A63&amp;"0",'Raw fitted values'!$A$1:$K$187,7,FALSE),"")</f>
        <v>0.2107464</v>
      </c>
      <c r="AK63">
        <v>29</v>
      </c>
      <c r="AL63">
        <f t="shared" si="32"/>
        <v>0.86504041655555453</v>
      </c>
      <c r="AM63">
        <f t="shared" si="24"/>
        <v>3.9263153743435586E-2</v>
      </c>
      <c r="AN63">
        <v>29</v>
      </c>
      <c r="AO63">
        <f t="shared" si="33"/>
        <v>0.78360086372950066</v>
      </c>
      <c r="AP63">
        <f t="shared" si="25"/>
        <v>5.0438980934998434E-2</v>
      </c>
      <c r="AQ63">
        <v>29</v>
      </c>
      <c r="AR63">
        <f t="shared" si="34"/>
        <v>0.65347853097220021</v>
      </c>
      <c r="AS63">
        <f t="shared" si="26"/>
        <v>5.8091314807002137E-2</v>
      </c>
      <c r="AT63">
        <v>29</v>
      </c>
      <c r="AU63">
        <f t="shared" si="35"/>
        <v>0.54244719654061702</v>
      </c>
      <c r="AV63">
        <f t="shared" si="27"/>
        <v>5.7302224891202069E-2</v>
      </c>
      <c r="AW63">
        <v>29</v>
      </c>
      <c r="AX63">
        <f t="shared" si="36"/>
        <v>0.47221249405138588</v>
      </c>
      <c r="AY63">
        <f t="shared" si="28"/>
        <v>5.3987091219471761E-2</v>
      </c>
      <c r="BA63">
        <v>29</v>
      </c>
      <c r="BB63">
        <f t="shared" si="37"/>
        <v>0.90887155832506361</v>
      </c>
      <c r="BC63">
        <f t="shared" si="29"/>
        <v>3.0337194270336876E-2</v>
      </c>
      <c r="BD63">
        <v>29</v>
      </c>
      <c r="BE63">
        <f t="shared" si="38"/>
        <v>0.76387938544417822</v>
      </c>
      <c r="BF63">
        <f t="shared" si="30"/>
        <v>5.3661638590488336E-2</v>
      </c>
      <c r="BG63">
        <v>29</v>
      </c>
      <c r="BH63">
        <f t="shared" si="39"/>
        <v>0.65811430453355846</v>
      </c>
      <c r="BI63">
        <f t="shared" si="31"/>
        <v>5.759556301523161E-2</v>
      </c>
    </row>
    <row r="64" spans="1:61" x14ac:dyDescent="0.3">
      <c r="A64">
        <v>67</v>
      </c>
      <c r="B64" t="str">
        <f>IFERROR(VLOOKUP(B$53&amp;$A64&amp;"0",'Raw fitted values'!$A$1:$K$187,10,FALSE),"")</f>
        <v/>
      </c>
      <c r="C64" t="str">
        <f>IFERROR(VLOOKUP(C$53&amp;$A64&amp;"0",'Raw fitted values'!$A$1:$K$187,10,FALSE),"")</f>
        <v/>
      </c>
      <c r="D64">
        <f>IFERROR(VLOOKUP(D$53&amp;$A64&amp;"0",'Raw fitted values'!$A$1:$K$187,10,FALSE),"")</f>
        <v>26.90046472377362</v>
      </c>
      <c r="E64">
        <f>IFERROR(VLOOKUP(E$53&amp;$A64&amp;"0",'Raw fitted values'!$A$1:$K$187,10,FALSE),"")</f>
        <v>27.484220555895078</v>
      </c>
      <c r="F64">
        <f>IFERROR(VLOOKUP(F$53&amp;$A64&amp;"0",'Raw fitted values'!$A$1:$K$187,10,FALSE),"")</f>
        <v>27.854894959100747</v>
      </c>
      <c r="G64">
        <f>IFERROR(VLOOKUP(G$53&amp;$A64&amp;"0",'Raw fitted values'!$A$1:$K$187,10,FALSE),"")</f>
        <v>28.153782503450763</v>
      </c>
      <c r="H64">
        <f>IFERROR(VLOOKUP(H$53&amp;$A64&amp;"0",'Raw fitted values'!$A$1:$K$187,10,FALSE),"")</f>
        <v>28.648612942158117</v>
      </c>
      <c r="I64">
        <f>IFERROR(VLOOKUP(I$53&amp;$A64&amp;"0",'Raw fitted values'!$A$1:$K$187,10,FALSE),"")</f>
        <v>28.573842319431726</v>
      </c>
      <c r="M64">
        <v>67</v>
      </c>
      <c r="N64" t="str">
        <f>IFERROR(VLOOKUP(B$53&amp;$A64&amp;"0",'Raw fitted values'!$A$1:$K$187,6,FALSE),"")</f>
        <v/>
      </c>
      <c r="O64" t="str">
        <f>IFERROR(VLOOKUP(C$53&amp;$A64&amp;"0",'Raw fitted values'!$A$1:$K$187,6,FALSE),"")</f>
        <v/>
      </c>
      <c r="P64">
        <f>IFERROR(VLOOKUP(D$53&amp;$A64&amp;"0",'Raw fitted values'!$A$1:$K$187,6,FALSE),"")</f>
        <v>3.2748439999999999</v>
      </c>
      <c r="Q64">
        <f>IFERROR(VLOOKUP(E$53&amp;$A64&amp;"0",'Raw fitted values'!$A$1:$K$187,6,FALSE),"")</f>
        <v>3.296481</v>
      </c>
      <c r="R64">
        <f>IFERROR(VLOOKUP(F$53&amp;$A64&amp;"0",'Raw fitted values'!$A$1:$K$187,6,FALSE),"")</f>
        <v>3.3082889999999998</v>
      </c>
      <c r="S64">
        <f>IFERROR(VLOOKUP(G$53&amp;$A64&amp;"0",'Raw fitted values'!$A$1:$K$187,6,FALSE),"")</f>
        <v>3.321701</v>
      </c>
      <c r="T64">
        <f>IFERROR(VLOOKUP(H$53&amp;$A64&amp;"0",'Raw fitted values'!$A$1:$K$187,6,FALSE),"")</f>
        <v>3.3341669999999999</v>
      </c>
      <c r="U64">
        <f>IFERROR(VLOOKUP(I$53&amp;$A64&amp;"0",'Raw fitted values'!$A$1:$K$187,6,FALSE),"")</f>
        <v>3.3328989999999998</v>
      </c>
      <c r="Y64">
        <v>67</v>
      </c>
      <c r="Z64" t="str">
        <f>IFERROR(VLOOKUP(B$53&amp;$A64&amp;"0",'Raw fitted values'!$A$1:$K$187,7,FALSE),"")</f>
        <v/>
      </c>
      <c r="AA64" t="str">
        <f>IFERROR(VLOOKUP(C$53&amp;$A64&amp;"0",'Raw fitted values'!$A$1:$K$187,7,FALSE),"")</f>
        <v/>
      </c>
      <c r="AB64">
        <f>IFERROR(VLOOKUP(D$53&amp;$A64&amp;"0",'Raw fitted values'!$A$1:$K$187,7,FALSE),"")</f>
        <v>0.18600839999999999</v>
      </c>
      <c r="AC64">
        <f>IFERROR(VLOOKUP(E$53&amp;$A64&amp;"0",'Raw fitted values'!$A$1:$K$187,7,FALSE),"")</f>
        <v>0.18510019999999999</v>
      </c>
      <c r="AD64">
        <f>IFERROR(VLOOKUP(F$53&amp;$A64&amp;"0",'Raw fitted values'!$A$1:$K$187,7,FALSE),"")</f>
        <v>0.19349269999999999</v>
      </c>
      <c r="AE64">
        <f>IFERROR(VLOOKUP(G$53&amp;$A64&amp;"0",'Raw fitted values'!$A$1:$K$187,7,FALSE),"")</f>
        <v>0.17877760000000001</v>
      </c>
      <c r="AF64">
        <f>IFERROR(VLOOKUP(H$53&amp;$A64&amp;"0",'Raw fitted values'!$A$1:$K$187,7,FALSE),"")</f>
        <v>0.2046364</v>
      </c>
      <c r="AG64">
        <f>IFERROR(VLOOKUP(I$53&amp;$A64&amp;"0",'Raw fitted values'!$A$1:$K$187,7,FALSE),"")</f>
        <v>0.19795299999999999</v>
      </c>
      <c r="AK64">
        <v>30</v>
      </c>
      <c r="AL64">
        <f t="shared" si="32"/>
        <v>0.90430357029899011</v>
      </c>
      <c r="AM64">
        <f t="shared" si="24"/>
        <v>2.9280334381631024E-2</v>
      </c>
      <c r="AN64">
        <v>30</v>
      </c>
      <c r="AO64">
        <f t="shared" si="33"/>
        <v>0.8340398446644991</v>
      </c>
      <c r="AP64">
        <f t="shared" si="25"/>
        <v>4.0888194826034785E-2</v>
      </c>
      <c r="AQ64">
        <v>30</v>
      </c>
      <c r="AR64">
        <f t="shared" si="34"/>
        <v>0.71156984577920235</v>
      </c>
      <c r="AS64">
        <f t="shared" si="26"/>
        <v>5.1394667519835346E-2</v>
      </c>
      <c r="AT64">
        <v>30</v>
      </c>
      <c r="AU64">
        <f t="shared" si="35"/>
        <v>0.59974942143181909</v>
      </c>
      <c r="AV64">
        <f t="shared" si="27"/>
        <v>5.3462005045957328E-2</v>
      </c>
      <c r="AW64">
        <v>30</v>
      </c>
      <c r="AX64">
        <f t="shared" si="36"/>
        <v>0.52619958527085764</v>
      </c>
      <c r="AY64">
        <f t="shared" si="28"/>
        <v>5.1772409562124366E-2</v>
      </c>
      <c r="BA64">
        <v>30</v>
      </c>
      <c r="BB64">
        <f t="shared" si="37"/>
        <v>0.93920875259540049</v>
      </c>
      <c r="BC64">
        <f t="shared" si="29"/>
        <v>2.120126563157454E-2</v>
      </c>
      <c r="BD64">
        <v>30</v>
      </c>
      <c r="BE64">
        <f t="shared" si="38"/>
        <v>0.81754102403466655</v>
      </c>
      <c r="BF64">
        <f t="shared" si="30"/>
        <v>4.3960837514045559E-2</v>
      </c>
      <c r="BG64">
        <v>30</v>
      </c>
      <c r="BH64">
        <f t="shared" si="39"/>
        <v>0.71570986754879007</v>
      </c>
      <c r="BI64">
        <f t="shared" si="31"/>
        <v>5.0868784805112921E-2</v>
      </c>
    </row>
    <row r="65" spans="1:61" x14ac:dyDescent="0.3">
      <c r="A65">
        <v>72</v>
      </c>
      <c r="B65" t="str">
        <f>IFERROR(VLOOKUP(B$53&amp;$A65&amp;"0",'Raw fitted values'!$A$1:$K$187,10,FALSE),"")</f>
        <v/>
      </c>
      <c r="C65" t="str">
        <f>IFERROR(VLOOKUP(C$53&amp;$A65&amp;"0",'Raw fitted values'!$A$1:$K$187,10,FALSE),"")</f>
        <v/>
      </c>
      <c r="D65" t="str">
        <f>IFERROR(VLOOKUP(D$53&amp;$A65&amp;"0",'Raw fitted values'!$A$1:$K$187,10,FALSE),"")</f>
        <v/>
      </c>
      <c r="E65">
        <f>IFERROR(VLOOKUP(E$53&amp;$A65&amp;"0",'Raw fitted values'!$A$1:$K$187,10,FALSE),"")</f>
        <v>27.172449023497656</v>
      </c>
      <c r="F65">
        <f>IFERROR(VLOOKUP(F$53&amp;$A65&amp;"0",'Raw fitted values'!$A$1:$K$187,10,FALSE),"")</f>
        <v>27.772297187224225</v>
      </c>
      <c r="G65">
        <f>IFERROR(VLOOKUP(G$53&amp;$A65&amp;"0",'Raw fitted values'!$A$1:$K$187,10,FALSE),"")</f>
        <v>27.824364655816289</v>
      </c>
      <c r="H65">
        <f>IFERROR(VLOOKUP(H$53&amp;$A65&amp;"0",'Raw fitted values'!$A$1:$K$187,10,FALSE),"")</f>
        <v>29.241757055975896</v>
      </c>
      <c r="I65">
        <f>IFERROR(VLOOKUP(I$53&amp;$A65&amp;"0",'Raw fitted values'!$A$1:$K$187,10,FALSE),"")</f>
        <v>28.243344617003579</v>
      </c>
      <c r="M65">
        <v>72</v>
      </c>
      <c r="N65" t="str">
        <f>IFERROR(VLOOKUP(B$53&amp;$A65&amp;"0",'Raw fitted values'!$A$1:$K$187,6,FALSE),"")</f>
        <v/>
      </c>
      <c r="O65" t="str">
        <f>IFERROR(VLOOKUP(C$53&amp;$A65&amp;"0",'Raw fitted values'!$A$1:$K$187,6,FALSE),"")</f>
        <v/>
      </c>
      <c r="P65" t="str">
        <f>IFERROR(VLOOKUP(D$53&amp;$A65&amp;"0",'Raw fitted values'!$A$1:$K$187,6,FALSE),"")</f>
        <v/>
      </c>
      <c r="Q65">
        <f>IFERROR(VLOOKUP(E$53&amp;$A65&amp;"0",'Raw fitted values'!$A$1:$K$187,6,FALSE),"")</f>
        <v>3.28823</v>
      </c>
      <c r="R65">
        <f>IFERROR(VLOOKUP(F$53&amp;$A65&amp;"0",'Raw fitted values'!$A$1:$K$187,6,FALSE),"")</f>
        <v>3.3079320000000001</v>
      </c>
      <c r="S65">
        <f>IFERROR(VLOOKUP(G$53&amp;$A65&amp;"0",'Raw fitted values'!$A$1:$K$187,6,FALSE),"")</f>
        <v>3.3109030000000002</v>
      </c>
      <c r="T65">
        <f>IFERROR(VLOOKUP(H$53&amp;$A65&amp;"0",'Raw fitted values'!$A$1:$K$187,6,FALSE),"")</f>
        <v>3.353612</v>
      </c>
      <c r="U65">
        <f>IFERROR(VLOOKUP(I$53&amp;$A65&amp;"0",'Raw fitted values'!$A$1:$K$187,6,FALSE),"")</f>
        <v>3.3238409999999998</v>
      </c>
      <c r="Y65">
        <v>72</v>
      </c>
      <c r="Z65" t="str">
        <f>IFERROR(VLOOKUP(B$53&amp;$A65&amp;"0",'Raw fitted values'!$A$1:$K$187,7,FALSE),"")</f>
        <v/>
      </c>
      <c r="AA65" t="str">
        <f>IFERROR(VLOOKUP(C$53&amp;$A65&amp;"0",'Raw fitted values'!$A$1:$K$187,7,FALSE),"")</f>
        <v/>
      </c>
      <c r="AB65" t="str">
        <f>IFERROR(VLOOKUP(D$53&amp;$A65&amp;"0",'Raw fitted values'!$A$1:$K$187,7,FALSE),"")</f>
        <v/>
      </c>
      <c r="AC65">
        <f>IFERROR(VLOOKUP(E$53&amp;$A65&amp;"0",'Raw fitted values'!$A$1:$K$187,7,FALSE),"")</f>
        <v>0.16717389999999999</v>
      </c>
      <c r="AD65">
        <f>IFERROR(VLOOKUP(F$53&amp;$A65&amp;"0",'Raw fitted values'!$A$1:$K$187,7,FALSE),"")</f>
        <v>0.1794827</v>
      </c>
      <c r="AE65">
        <f>IFERROR(VLOOKUP(G$53&amp;$A65&amp;"0",'Raw fitted values'!$A$1:$K$187,7,FALSE),"")</f>
        <v>0.17325740000000001</v>
      </c>
      <c r="AF65">
        <f>IFERROR(VLOOKUP(H$53&amp;$A65&amp;"0",'Raw fitted values'!$A$1:$K$187,7,FALSE),"")</f>
        <v>0.20969370000000001</v>
      </c>
      <c r="AG65">
        <f>IFERROR(VLOOKUP(I$53&amp;$A65&amp;"0",'Raw fitted values'!$A$1:$K$187,7,FALSE),"")</f>
        <v>0.18448220000000001</v>
      </c>
      <c r="AK65">
        <v>31</v>
      </c>
      <c r="AL65">
        <f t="shared" si="32"/>
        <v>0.93358390468062113</v>
      </c>
      <c r="AM65">
        <f t="shared" si="24"/>
        <v>2.1220943096645462E-2</v>
      </c>
      <c r="AN65">
        <v>31</v>
      </c>
      <c r="AO65">
        <f t="shared" si="33"/>
        <v>0.87492803949053388</v>
      </c>
      <c r="AP65">
        <f t="shared" si="25"/>
        <v>3.2326974541674547E-2</v>
      </c>
      <c r="AQ65">
        <v>31</v>
      </c>
      <c r="AR65">
        <f t="shared" si="34"/>
        <v>0.76296451329903769</v>
      </c>
      <c r="AS65">
        <f t="shared" si="26"/>
        <v>4.4544104654237193E-2</v>
      </c>
      <c r="AT65">
        <v>31</v>
      </c>
      <c r="AU65">
        <f t="shared" si="35"/>
        <v>0.65321142647777641</v>
      </c>
      <c r="AV65">
        <f t="shared" si="27"/>
        <v>4.9018645491680446E-2</v>
      </c>
      <c r="AW65">
        <v>31</v>
      </c>
      <c r="AX65">
        <f t="shared" si="36"/>
        <v>0.57797199483298201</v>
      </c>
      <c r="AY65">
        <f t="shared" si="28"/>
        <v>4.8883761321968699E-2</v>
      </c>
      <c r="BA65">
        <v>31</v>
      </c>
      <c r="BB65">
        <f t="shared" si="37"/>
        <v>0.96041001822697503</v>
      </c>
      <c r="BC65">
        <f t="shared" si="29"/>
        <v>1.4368048596551941E-2</v>
      </c>
      <c r="BD65">
        <v>31</v>
      </c>
      <c r="BE65">
        <f t="shared" si="38"/>
        <v>0.86150186154871211</v>
      </c>
      <c r="BF65">
        <f t="shared" si="30"/>
        <v>3.5095831938489863E-2</v>
      </c>
      <c r="BG65">
        <v>31</v>
      </c>
      <c r="BH65">
        <f t="shared" si="39"/>
        <v>0.76657865235390299</v>
      </c>
      <c r="BI65">
        <f t="shared" si="31"/>
        <v>4.4020839995644101E-2</v>
      </c>
    </row>
    <row r="66" spans="1:61" x14ac:dyDescent="0.3">
      <c r="A66">
        <v>77</v>
      </c>
      <c r="B66" t="str">
        <f>IFERROR(VLOOKUP(B$53&amp;$A66&amp;"0",'Raw fitted values'!$A$1:$K$187,10,FALSE),"")</f>
        <v/>
      </c>
      <c r="C66" t="str">
        <f>IFERROR(VLOOKUP(C$53&amp;$A66&amp;"0",'Raw fitted values'!$A$1:$K$187,10,FALSE),"")</f>
        <v/>
      </c>
      <c r="D66" t="str">
        <f>IFERROR(VLOOKUP(D$53&amp;$A66&amp;"0",'Raw fitted values'!$A$1:$K$187,10,FALSE),"")</f>
        <v/>
      </c>
      <c r="E66">
        <f>IFERROR(VLOOKUP(E$53&amp;$A66&amp;"0",'Raw fitted values'!$A$1:$K$187,10,FALSE),"")</f>
        <v>26.600270075619292</v>
      </c>
      <c r="F66">
        <f>IFERROR(VLOOKUP(F$53&amp;$A66&amp;"0",'Raw fitted values'!$A$1:$K$187,10,FALSE),"")</f>
        <v>26.544894301895219</v>
      </c>
      <c r="G66">
        <f>IFERROR(VLOOKUP(G$53&amp;$A66&amp;"0",'Raw fitted values'!$A$1:$K$187,10,FALSE),"")</f>
        <v>27.354022234748577</v>
      </c>
      <c r="H66">
        <f>IFERROR(VLOOKUP(H$53&amp;$A66&amp;"0",'Raw fitted values'!$A$1:$K$187,10,FALSE),"")</f>
        <v>27.699904733729717</v>
      </c>
      <c r="I66">
        <f>IFERROR(VLOOKUP(I$53&amp;$A66&amp;"0",'Raw fitted values'!$A$1:$K$187,10,FALSE),"")</f>
        <v>27.967407191382819</v>
      </c>
      <c r="M66">
        <v>77</v>
      </c>
      <c r="N66" t="str">
        <f>IFERROR(VLOOKUP(B$53&amp;$A66&amp;"0",'Raw fitted values'!$A$1:$K$187,6,FALSE),"")</f>
        <v/>
      </c>
      <c r="O66" t="str">
        <f>IFERROR(VLOOKUP(C$53&amp;$A66&amp;"0",'Raw fitted values'!$A$1:$K$187,6,FALSE),"")</f>
        <v/>
      </c>
      <c r="P66" t="str">
        <f>IFERROR(VLOOKUP(D$53&amp;$A66&amp;"0",'Raw fitted values'!$A$1:$K$187,6,FALSE),"")</f>
        <v/>
      </c>
      <c r="Q66">
        <f>IFERROR(VLOOKUP(E$53&amp;$A66&amp;"0",'Raw fitted values'!$A$1:$K$187,6,FALSE),"")</f>
        <v>3.2676340000000001</v>
      </c>
      <c r="R66">
        <f>IFERROR(VLOOKUP(F$53&amp;$A66&amp;"0",'Raw fitted values'!$A$1:$K$187,6,FALSE),"")</f>
        <v>3.2642530000000001</v>
      </c>
      <c r="S66">
        <f>IFERROR(VLOOKUP(G$53&amp;$A66&amp;"0",'Raw fitted values'!$A$1:$K$187,6,FALSE),"")</f>
        <v>3.2886030000000002</v>
      </c>
      <c r="T66">
        <f>IFERROR(VLOOKUP(H$53&amp;$A66&amp;"0",'Raw fitted values'!$A$1:$K$187,6,FALSE),"")</f>
        <v>3.3046760000000002</v>
      </c>
      <c r="U66">
        <f>IFERROR(VLOOKUP(I$53&amp;$A66&amp;"0",'Raw fitted values'!$A$1:$K$187,6,FALSE),"")</f>
        <v>3.3122289999999999</v>
      </c>
      <c r="Y66">
        <v>77</v>
      </c>
      <c r="Z66" t="str">
        <f>IFERROR(VLOOKUP(B$53&amp;$A66&amp;"0",'Raw fitted values'!$A$1:$K$187,7,FALSE),"")</f>
        <v/>
      </c>
      <c r="AA66" t="str">
        <f>IFERROR(VLOOKUP(C$53&amp;$A66&amp;"0",'Raw fitted values'!$A$1:$K$187,7,FALSE),"")</f>
        <v/>
      </c>
      <c r="AB66" t="str">
        <f>IFERROR(VLOOKUP(D$53&amp;$A66&amp;"0",'Raw fitted values'!$A$1:$K$187,7,FALSE),"")</f>
        <v/>
      </c>
      <c r="AC66">
        <f>IFERROR(VLOOKUP(E$53&amp;$A66&amp;"0",'Raw fitted values'!$A$1:$K$187,7,FALSE),"")</f>
        <v>0.16301760000000001</v>
      </c>
      <c r="AD66">
        <f>IFERROR(VLOOKUP(F$53&amp;$A66&amp;"0",'Raw fitted values'!$A$1:$K$187,7,FALSE),"")</f>
        <v>0.17078889999999999</v>
      </c>
      <c r="AE66">
        <f>IFERROR(VLOOKUP(G$53&amp;$A66&amp;"0",'Raw fitted values'!$A$1:$K$187,7,FALSE),"")</f>
        <v>0.2012987</v>
      </c>
      <c r="AF66">
        <f>IFERROR(VLOOKUP(H$53&amp;$A66&amp;"0",'Raw fitted values'!$A$1:$K$187,7,FALSE),"")</f>
        <v>0.1830463</v>
      </c>
      <c r="AG66">
        <f>IFERROR(VLOOKUP(I$53&amp;$A66&amp;"0",'Raw fitted values'!$A$1:$K$187,7,FALSE),"")</f>
        <v>0.19396289999999999</v>
      </c>
      <c r="AK66">
        <v>32</v>
      </c>
      <c r="AL66">
        <f t="shared" si="32"/>
        <v>0.9548048477772666</v>
      </c>
      <c r="AM66">
        <f t="shared" si="24"/>
        <v>1.4990989003940913E-2</v>
      </c>
      <c r="AN66">
        <v>32</v>
      </c>
      <c r="AO66">
        <f t="shared" si="33"/>
        <v>0.90725501403220843</v>
      </c>
      <c r="AP66">
        <f t="shared" si="25"/>
        <v>2.4990121424380618E-2</v>
      </c>
      <c r="AQ66">
        <v>32</v>
      </c>
      <c r="AR66">
        <f t="shared" si="34"/>
        <v>0.80750861795327489</v>
      </c>
      <c r="AS66">
        <f t="shared" si="26"/>
        <v>3.7897604039805466E-2</v>
      </c>
      <c r="AT66">
        <v>32</v>
      </c>
      <c r="AU66">
        <f t="shared" si="35"/>
        <v>0.70223007196945686</v>
      </c>
      <c r="AV66">
        <f t="shared" si="27"/>
        <v>4.4243858956019566E-2</v>
      </c>
      <c r="AW66">
        <v>32</v>
      </c>
      <c r="AX66">
        <f t="shared" si="36"/>
        <v>0.62685575615495071</v>
      </c>
      <c r="AY66">
        <f t="shared" si="28"/>
        <v>4.5512886197965008E-2</v>
      </c>
      <c r="BA66">
        <v>32</v>
      </c>
      <c r="BB66">
        <f t="shared" si="37"/>
        <v>0.97477806682352697</v>
      </c>
      <c r="BC66">
        <f t="shared" si="29"/>
        <v>9.4728010386166961E-3</v>
      </c>
      <c r="BD66">
        <v>32</v>
      </c>
      <c r="BE66">
        <f t="shared" si="38"/>
        <v>0.89659769348720197</v>
      </c>
      <c r="BF66">
        <f t="shared" si="30"/>
        <v>2.7375435672275072E-2</v>
      </c>
      <c r="BG66">
        <v>32</v>
      </c>
      <c r="BH66">
        <f t="shared" si="39"/>
        <v>0.81059949234954709</v>
      </c>
      <c r="BI66">
        <f t="shared" si="31"/>
        <v>3.7401354416481736E-2</v>
      </c>
    </row>
    <row r="67" spans="1:61" x14ac:dyDescent="0.3">
      <c r="A67">
        <v>82</v>
      </c>
      <c r="B67" t="str">
        <f>IFERROR(VLOOKUP(B$53&amp;$A67&amp;"0",'Raw fitted values'!$A$1:$K$187,10,FALSE),"")</f>
        <v/>
      </c>
      <c r="C67" t="str">
        <f>IFERROR(VLOOKUP(C$53&amp;$A67&amp;"0",'Raw fitted values'!$A$1:$K$187,10,FALSE),"")</f>
        <v/>
      </c>
      <c r="D67" t="str">
        <f>IFERROR(VLOOKUP(D$53&amp;$A67&amp;"0",'Raw fitted values'!$A$1:$K$187,10,FALSE),"")</f>
        <v/>
      </c>
      <c r="E67">
        <f>IFERROR(VLOOKUP(E$53&amp;$A67&amp;"0",'Raw fitted values'!$A$1:$K$187,10,FALSE),"")</f>
        <v>26.020191414191626</v>
      </c>
      <c r="F67">
        <f>IFERROR(VLOOKUP(F$53&amp;$A67&amp;"0",'Raw fitted values'!$A$1:$K$187,10,FALSE),"")</f>
        <v>25.426001459974927</v>
      </c>
      <c r="G67">
        <f>IFERROR(VLOOKUP(G$53&amp;$A67&amp;"0",'Raw fitted values'!$A$1:$K$187,10,FALSE),"")</f>
        <v>26.100063177670631</v>
      </c>
      <c r="H67">
        <f>IFERROR(VLOOKUP(H$53&amp;$A67&amp;"0",'Raw fitted values'!$A$1:$K$187,10,FALSE),"")</f>
        <v>26.147054911264959</v>
      </c>
      <c r="I67">
        <f>IFERROR(VLOOKUP(I$53&amp;$A67&amp;"0",'Raw fitted values'!$A$1:$K$187,10,FALSE),"")</f>
        <v>26.446356479360048</v>
      </c>
      <c r="M67">
        <v>82</v>
      </c>
      <c r="N67" t="str">
        <f>IFERROR(VLOOKUP(B$53&amp;$A67&amp;"0",'Raw fitted values'!$A$1:$K$187,6,FALSE),"")</f>
        <v/>
      </c>
      <c r="O67" t="str">
        <f>IFERROR(VLOOKUP(C$53&amp;$A67&amp;"0",'Raw fitted values'!$A$1:$K$187,6,FALSE),"")</f>
        <v/>
      </c>
      <c r="P67" t="str">
        <f>IFERROR(VLOOKUP(D$53&amp;$A67&amp;"0",'Raw fitted values'!$A$1:$K$187,6,FALSE),"")</f>
        <v/>
      </c>
      <c r="Q67">
        <f>IFERROR(VLOOKUP(E$53&amp;$A67&amp;"0",'Raw fitted values'!$A$1:$K$187,6,FALSE),"")</f>
        <v>3.2446570000000001</v>
      </c>
      <c r="R67">
        <f>IFERROR(VLOOKUP(F$53&amp;$A67&amp;"0",'Raw fitted values'!$A$1:$K$187,6,FALSE),"")</f>
        <v>3.2223199999999999</v>
      </c>
      <c r="S67">
        <f>IFERROR(VLOOKUP(G$53&amp;$A67&amp;"0",'Raw fitted values'!$A$1:$K$187,6,FALSE),"")</f>
        <v>3.2461760000000002</v>
      </c>
      <c r="T67">
        <f>IFERROR(VLOOKUP(H$53&amp;$A67&amp;"0",'Raw fitted values'!$A$1:$K$187,6,FALSE),"")</f>
        <v>3.247655</v>
      </c>
      <c r="U67">
        <f>IFERROR(VLOOKUP(I$53&amp;$A67&amp;"0",'Raw fitted values'!$A$1:$K$187,6,FALSE),"")</f>
        <v>3.259153</v>
      </c>
      <c r="Y67">
        <v>82</v>
      </c>
      <c r="Z67" t="str">
        <f>IFERROR(VLOOKUP(B$53&amp;$A67&amp;"0",'Raw fitted values'!$A$1:$K$187,7,FALSE),"")</f>
        <v/>
      </c>
      <c r="AA67" t="str">
        <f>IFERROR(VLOOKUP(C$53&amp;$A67&amp;"0",'Raw fitted values'!$A$1:$K$187,7,FALSE),"")</f>
        <v/>
      </c>
      <c r="AB67" t="str">
        <f>IFERROR(VLOOKUP(D$53&amp;$A67&amp;"0",'Raw fitted values'!$A$1:$K$187,7,FALSE),"")</f>
        <v/>
      </c>
      <c r="AC67">
        <f>IFERROR(VLOOKUP(E$53&amp;$A67&amp;"0",'Raw fitted values'!$A$1:$K$187,7,FALSE),"")</f>
        <v>0.16861689999999999</v>
      </c>
      <c r="AD67">
        <f>IFERROR(VLOOKUP(F$53&amp;$A67&amp;"0",'Raw fitted values'!$A$1:$K$187,7,FALSE),"")</f>
        <v>0.16402639999999999</v>
      </c>
      <c r="AE67">
        <f>IFERROR(VLOOKUP(G$53&amp;$A67&amp;"0",'Raw fitted values'!$A$1:$K$187,7,FALSE),"")</f>
        <v>0.1775485</v>
      </c>
      <c r="AF67">
        <f>IFERROR(VLOOKUP(H$53&amp;$A67&amp;"0",'Raw fitted values'!$A$1:$K$187,7,FALSE),"")</f>
        <v>0.17934079999999999</v>
      </c>
      <c r="AG67">
        <f>IFERROR(VLOOKUP(I$53&amp;$A67&amp;"0",'Raw fitted values'!$A$1:$K$187,7,FALSE),"")</f>
        <v>0.17869189999999999</v>
      </c>
      <c r="AK67">
        <v>33</v>
      </c>
      <c r="AL67">
        <f t="shared" si="32"/>
        <v>0.96979583678120751</v>
      </c>
      <c r="AM67">
        <f>AL68-AL67</f>
        <v>1.0349190207267434E-2</v>
      </c>
      <c r="AN67">
        <v>33</v>
      </c>
      <c r="AO67">
        <f t="shared" si="33"/>
        <v>0.93224513545658905</v>
      </c>
      <c r="AP67">
        <f>AO68-AO67</f>
        <v>1.8931449024946367E-2</v>
      </c>
      <c r="AQ67">
        <v>33</v>
      </c>
      <c r="AR67">
        <f t="shared" si="34"/>
        <v>0.84540622199308035</v>
      </c>
      <c r="AS67">
        <f>AR68-AR67</f>
        <v>3.1707879230125857E-2</v>
      </c>
      <c r="AT67">
        <v>33</v>
      </c>
      <c r="AU67">
        <f t="shared" si="35"/>
        <v>0.74647393092547643</v>
      </c>
      <c r="AV67">
        <f>AU68-AU67</f>
        <v>3.9370564073186509E-2</v>
      </c>
      <c r="AW67">
        <v>33</v>
      </c>
      <c r="AX67">
        <f t="shared" si="36"/>
        <v>0.67236864235291571</v>
      </c>
      <c r="AY67">
        <f>AX68-AX67</f>
        <v>4.1839018587492838E-2</v>
      </c>
      <c r="BA67">
        <v>33</v>
      </c>
      <c r="BB67">
        <f t="shared" si="37"/>
        <v>0.98425086786214366</v>
      </c>
      <c r="BC67">
        <f>BB68-BB67</f>
        <v>6.0931134158438427E-3</v>
      </c>
      <c r="BD67">
        <v>33</v>
      </c>
      <c r="BE67">
        <f t="shared" si="38"/>
        <v>0.92397312915947705</v>
      </c>
      <c r="BF67">
        <f>BE68-BE67</f>
        <v>2.0911408502108708E-2</v>
      </c>
      <c r="BG67">
        <v>33</v>
      </c>
      <c r="BH67">
        <f t="shared" si="39"/>
        <v>0.84800084676602883</v>
      </c>
      <c r="BI67">
        <f>BH68-BH67</f>
        <v>3.1254822025234219E-2</v>
      </c>
    </row>
    <row r="68" spans="1:61" x14ac:dyDescent="0.3">
      <c r="B68">
        <f>SUMPRODUCT(INDEX(B54:B67,MATCH($A56,$A54:$A67,0),1):INDEX(B54:B67,MATCH($A63,$A54:$A67,0),1),INDEX(Population!$B$26:$EB$43,MATCH($A56,Population!$A$3:$A$20,0),MATCH(B53,Population!$B$26:$EB$26,0)):INDEX(Population!$B$26:$EB$43,MATCH($A63,Population!$A$3:$A$20,0),MATCH(B53,Population!$B$26:$EB$26,0)))/SUM(INDEX(Population!$B$26:$EB$43,MATCH($A56,Population!$A$3:$A$20,0),MATCH(B53,Population!$B$26:$EB$26,0)):INDEX(Population!$B$26:$EB$43,MATCH($A63,Population!$A$3:$A$20,0),MATCH(B53,Population!$B$26:$EB$26,0)))</f>
        <v>23.806499577609227</v>
      </c>
      <c r="C68">
        <f>SUMPRODUCT(INDEX(C54:C67,MATCH($A56,$A54:$A67,0),1):INDEX(C54:C67,MATCH($A63,$A54:$A67,0),1),INDEX(Population!$B$26:$EB$43,MATCH($A56,Population!$A$3:$A$20,0),MATCH(C53,Population!$B$26:$EB$26,0)):INDEX(Population!$B$26:$EB$43,MATCH($A63,Population!$A$3:$A$20,0),MATCH(C53,Population!$B$26:$EB$26,0)))/SUM(INDEX(Population!$B$26:$EB$43,MATCH($A56,Population!$A$3:$A$20,0),MATCH(C53,Population!$B$26:$EB$26,0)):INDEX(Population!$B$26:$EB$43,MATCH($A63,Population!$A$3:$A$20,0),MATCH(C53,Population!$B$26:$EB$26,0)))</f>
        <v>24.324338449436105</v>
      </c>
      <c r="D68">
        <f>SUMPRODUCT(INDEX(D54:D67,MATCH($A55,$A54:$A67,0),1):INDEX(D54:D67,MATCH($A64,$A54:$A67,0),1),INDEX(Population!$B$26:$EB$43,MATCH($A55,Population!$A$3:$A$20,0),MATCH(D53,Population!$B$26:$EB$26,0)):INDEX(Population!$B$26:$EB$43,MATCH($A64,Population!$A$3:$A$20,0),MATCH(D53,Population!$B$26:$EB$26,0)))/SUM(INDEX(Population!$B$26:$EB$43,MATCH($A55,Population!$A$3:$A$20,0),MATCH(D53,Population!$B$26:$EB$26,0)):INDEX(Population!$B$26:$EB$43,MATCH($A64,Population!$A$3:$A$20,0),MATCH(D53,Population!$B$26:$EB$26,0)))</f>
        <v>24.684200279593743</v>
      </c>
      <c r="E68">
        <f>SUMPRODUCT(INDEX(E54:E67,MATCH($A55,$A54:$A67,0),1):INDEX(E54:E67,MATCH($A67,$A54:$A67,0),1),INDEX(Population!$B$26:$EB$43,MATCH($A55,Population!$A$3:$A$20,0),MATCH(E53,Population!$B$26:$EB$26,0)):INDEX(Population!$B$26:$EB$43,MATCH($A67,Population!$A$3:$A$20,0),MATCH(E53,Population!$B$26:$EB$26,0)))/SUM(INDEX(Population!$B$26:$EB$43,MATCH($A55,Population!$A$3:$A$20,0),MATCH(E53,Population!$B$26:$EB$26,0)):INDEX(Population!$B$26:$EB$43,MATCH($A67,Population!$A$3:$A$20,0),MATCH(E53,Population!$B$26:$EB$26,0)))</f>
        <v>25.913174649894355</v>
      </c>
      <c r="F68">
        <f>SUMPRODUCT(INDEX(F54:F67,MATCH($A56,$A54:$A67,0),1):INDEX(F54:F67,MATCH($A67,$A54:$A67,0),1),INDEX(Population!$B$26:$EB$43,MATCH($A56,Population!$A$3:$A$20,0),MATCH(F53,Population!$B$26:$EB$26,0)):INDEX(Population!$B$26:$EB$43,MATCH($A67,Population!$A$3:$A$20,0),MATCH(F53,Population!$B$26:$EB$26,0)))/SUM(INDEX(Population!$B$26:$EB$43,MATCH($A56,Population!$A$3:$A$20,0),MATCH(F53,Population!$B$26:$EB$26,0)):INDEX(Population!$B$26:$EB$43,MATCH($A67,Population!$A$3:$A$20,0),MATCH(F53,Population!$B$26:$EB$26,0)))</f>
        <v>26.48391247706628</v>
      </c>
      <c r="G68">
        <f>SUMPRODUCT(INDEX(G54:G67,MATCH($A55,$A54:$A67,0),1):INDEX(G54:G67,MATCH($A67,$A54:$A67,0),1),INDEX(Population!$B$26:$EB$43,MATCH($A55,Population!$A$3:$A$20,0),MATCH(G53,Population!$B$26:$EB$26,0)):INDEX(Population!$B$26:$EB$43,MATCH($A67,Population!$A$3:$A$20,0),MATCH(G53,Population!$B$26:$EB$26,0)))/SUM(INDEX(Population!$B$26:$EB$43,MATCH($A55,Population!$A$3:$A$20,0),MATCH(G53,Population!$B$26:$EB$26,0)):INDEX(Population!$B$26:$EB$43,MATCH($A67,Population!$A$3:$A$20,0),MATCH(G53,Population!$B$26:$EB$26,0)))</f>
        <v>26.750431897517451</v>
      </c>
      <c r="H68">
        <f>SUMPRODUCT(INDEX(H54:H67,MATCH($A55,$A54:$A67,0),1):INDEX(H54:H67,MATCH($A67,$A54:$A67,0),1),INDEX(Population!$B$26:$EB$43,MATCH($A55,Population!$A$3:$A$20,0),MATCH(H53,Population!$B$26:$EB$26,0)):INDEX(Population!$B$26:$EB$43,MATCH($A67,Population!$A$3:$A$20,0),MATCH(H53,Population!$B$26:$EB$26,0)))/SUM(INDEX(Population!$B$26:$EB$43,MATCH($A55,Population!$A$3:$A$20,0),MATCH(H53,Population!$B$26:$EB$26,0)):INDEX(Population!$B$26:$EB$43,MATCH($A67,Population!$A$3:$A$20,0),MATCH(H53,Population!$B$26:$EB$26,0)))</f>
        <v>27.214160354281375</v>
      </c>
      <c r="I68">
        <f>SUMPRODUCT(INDEX(I54:I67,MATCH($A55,$A54:$A67,0),1):INDEX(I54:I67,MATCH($A67,$A54:$A67,0),1),INDEX(Population!$B$26:$EB$43,MATCH($A55,Population!$A$3:$A$20,0),MATCH(I53,Population!$B$26:$EB$26,0)):INDEX(Population!$B$26:$EB$43,MATCH($A67,Population!$A$3:$A$20,0),MATCH(I53,Population!$B$26:$EB$26,0)))/SUM(INDEX(Population!$B$26:$EB$43,MATCH($A55,Population!$A$3:$A$20,0),MATCH(I53,Population!$B$26:$EB$26,0)):INDEX(Population!$B$26:$EB$43,MATCH($A67,Population!$A$3:$A$20,0),MATCH(I53,Population!$B$26:$EB$26,0)))</f>
        <v>27.254022453059033</v>
      </c>
      <c r="N68">
        <f>SUMPRODUCT(INDEX(N54:N67,MATCH($A56,$A54:$A67,0),1):INDEX(N54:N67,MATCH($A63,$A54:$A67,0),1),INDEX(Population!$B$26:$EB$43,MATCH($A56,Population!$A$3:$A$20,0),MATCH(N53,Population!$B$26:$EB$26,0)):INDEX(Population!$B$26:$EB$43,MATCH($A63,Population!$A$3:$A$20,0),MATCH(N53,Population!$B$26:$EB$26,0)))/SUM(INDEX(Population!$B$26:$EB$43,MATCH($A56,Population!$A$3:$A$20,0),MATCH(N53,Population!$B$26:$EB$26,0)):INDEX(Population!$B$26:$EB$43,MATCH($A63,Population!$A$3:$A$20,0),MATCH(N53,Population!$B$26:$EB$26,0)))</f>
        <v>3.1563137327286537</v>
      </c>
      <c r="O68">
        <f>SUMPRODUCT(INDEX(O54:O67,MATCH($A56,$A54:$A67,0),1):INDEX(O54:O67,MATCH($A63,$A54:$A67,0),1),INDEX(Population!$B$26:$EB$43,MATCH($A56,Population!$A$3:$A$20,0),MATCH(O53,Population!$B$26:$EB$26,0)):INDEX(Population!$B$26:$EB$43,MATCH($A63,Population!$A$3:$A$20,0),MATCH(O53,Population!$B$26:$EB$26,0)))/SUM(INDEX(Population!$B$26:$EB$43,MATCH($A56,Population!$A$3:$A$20,0),MATCH(O53,Population!$B$26:$EB$26,0)):INDEX(Population!$B$26:$EB$43,MATCH($A63,Population!$A$3:$A$20,0),MATCH(O53,Population!$B$26:$EB$26,0)))</f>
        <v>3.1768668935447151</v>
      </c>
      <c r="P68">
        <f>SUMPRODUCT(INDEX(P54:P67,MATCH($A55,$A54:$A67,0),1):INDEX(P54:P67,MATCH($A64,$A54:$A67,0),1),INDEX(Population!$B$26:$EB$43,MATCH($A55,Population!$A$3:$A$20,0),MATCH(P53,Population!$B$26:$EB$26,0)):INDEX(Population!$B$26:$EB$43,MATCH($A64,Population!$A$3:$A$20,0),MATCH(P53,Population!$B$26:$EB$26,0)))/SUM(INDEX(Population!$B$26:$EB$43,MATCH($A55,Population!$A$3:$A$20,0),MATCH(P53,Population!$B$26:$EB$26,0)):INDEX(Population!$B$26:$EB$43,MATCH($A64,Population!$A$3:$A$20,0),MATCH(P53,Population!$B$26:$EB$26,0)))</f>
        <v>3.1901668567145851</v>
      </c>
      <c r="Q68">
        <f>SUMPRODUCT(INDEX(Q54:Q67,MATCH($A55,$A54:$A67,0),1):INDEX(Q54:Q67,MATCH($A67,$A54:$A67,0),1),INDEX(Population!$B$26:$EB$43,MATCH($A55,Population!$A$3:$A$20,0),MATCH(Q53,Population!$B$26:$EB$26,0)):INDEX(Population!$B$26:$EB$43,MATCH($A67,Population!$A$3:$A$20,0),MATCH(Q53,Population!$B$26:$EB$26,0)))/SUM(INDEX(Population!$B$26:$EB$43,MATCH($A55,Population!$A$3:$A$20,0),MATCH(Q53,Population!$B$26:$EB$26,0)):INDEX(Population!$B$26:$EB$43,MATCH($A67,Population!$A$3:$A$20,0),MATCH(Q53,Population!$B$26:$EB$26,0)))</f>
        <v>3.2371134698787665</v>
      </c>
      <c r="R68">
        <f>SUMPRODUCT(INDEX(R54:R67,MATCH($A56,$A54:$A67,0),1):INDEX(R54:R67,MATCH($A67,$A54:$A67,0),1),INDEX(Population!$B$26:$EB$43,MATCH($A56,Population!$A$3:$A$20,0),MATCH(R53,Population!$B$26:$EB$26,0)):INDEX(Population!$B$26:$EB$43,MATCH($A67,Population!$A$3:$A$20,0),MATCH(R53,Population!$B$26:$EB$26,0)))/SUM(INDEX(Population!$B$26:$EB$43,MATCH($A56,Population!$A$3:$A$20,0),MATCH(R53,Population!$B$26:$EB$26,0)):INDEX(Population!$B$26:$EB$43,MATCH($A67,Population!$A$3:$A$20,0),MATCH(R53,Population!$B$26:$EB$26,0)))</f>
        <v>3.2571440269983478</v>
      </c>
      <c r="S68">
        <f>SUMPRODUCT(INDEX(S54:S67,MATCH($A55,$A54:$A67,0),1):INDEX(S54:S67,MATCH($A67,$A54:$A67,0),1),INDEX(Population!$B$26:$EB$43,MATCH($A55,Population!$A$3:$A$20,0),MATCH(S53,Population!$B$26:$EB$26,0)):INDEX(Population!$B$26:$EB$43,MATCH($A67,Population!$A$3:$A$20,0),MATCH(S53,Population!$B$26:$EB$26,0)))/SUM(INDEX(Population!$B$26:$EB$43,MATCH($A55,Population!$A$3:$A$20,0),MATCH(S53,Population!$B$26:$EB$26,0)):INDEX(Population!$B$26:$EB$43,MATCH($A67,Population!$A$3:$A$20,0),MATCH(S53,Population!$B$26:$EB$26,0)))</f>
        <v>3.2653107016986618</v>
      </c>
      <c r="T68">
        <f>SUMPRODUCT(INDEX(T54:T67,MATCH($A55,$A54:$A67,0),1):INDEX(T54:T67,MATCH($A67,$A54:$A67,0),1),INDEX(Population!$B$26:$EB$43,MATCH($A55,Population!$A$3:$A$20,0),MATCH(T53,Population!$B$26:$EB$26,0)):INDEX(Population!$B$26:$EB$43,MATCH($A67,Population!$A$3:$A$20,0),MATCH(T53,Population!$B$26:$EB$26,0)))/SUM(INDEX(Population!$B$26:$EB$43,MATCH($A55,Population!$A$3:$A$20,0),MATCH(T53,Population!$B$26:$EB$26,0)):INDEX(Population!$B$26:$EB$43,MATCH($A67,Population!$A$3:$A$20,0),MATCH(T53,Population!$B$26:$EB$26,0)))</f>
        <v>3.281137549004761</v>
      </c>
      <c r="U68">
        <f>SUMPRODUCT(INDEX(U54:U67,MATCH($A55,$A54:$A67,0),1):INDEX(U54:U67,MATCH($A67,$A54:$A67,0),1),INDEX(Population!$B$26:$EB$43,MATCH($A55,Population!$A$3:$A$20,0),MATCH(U53,Population!$B$26:$EB$26,0)):INDEX(Population!$B$26:$EB$43,MATCH($A67,Population!$A$3:$A$20,0),MATCH(U53,Population!$B$26:$EB$26,0)))/SUM(INDEX(Population!$B$26:$EB$43,MATCH($A55,Population!$A$3:$A$20,0),MATCH(U53,Population!$B$26:$EB$26,0)):INDEX(Population!$B$26:$EB$43,MATCH($A67,Population!$A$3:$A$20,0),MATCH(U53,Population!$B$26:$EB$26,0)))</f>
        <v>3.2824860660984152</v>
      </c>
      <c r="Z68">
        <f>SQRT(SUMPRODUCT(INDEX(Z54:Z67,MATCH($A56,$A54:$A67,0),1):INDEX(Z54:Z67,MATCH($A63,$A54:$A67,0),1)^2,INDEX(Population!$B$26:$EB$43,MATCH($A56,Population!$A$3:$A$20,0),MATCH(Z53,Population!$B$26:$EB$26,0)):INDEX(Population!$B$26:$EB$43,MATCH($A63,Population!$A$3:$A$20,0),MATCH(Z53,Population!$B$26:$EB$26,0)))/SUM(INDEX(Population!$B$26:$EB$43,MATCH($A56,Population!$A$3:$A$20,0),MATCH(Z53,Population!$B$26:$EB$26,0)):INDEX(Population!$B$26:$EB$43,MATCH($A63,Population!$A$3:$A$20,0),MATCH(Z53,Population!$B$26:$EB$26,0))))</f>
        <v>0.15817667739146998</v>
      </c>
      <c r="AA68">
        <f>SQRT(SUMPRODUCT(INDEX(AA54:AA67,MATCH($A56,$A54:$A67,0),1):INDEX(AA54:AA67,MATCH($A63,$A54:$A67,0),1)^2,INDEX(Population!$B$26:$EB$43,MATCH($A56,Population!$A$3:$A$20,0),MATCH(AA53,Population!$B$26:$EB$26,0)):INDEX(Population!$B$26:$EB$43,MATCH($A63,Population!$A$3:$A$20,0),MATCH(AA53,Population!$B$26:$EB$26,0)))/SUM(INDEX(Population!$B$26:$EB$43,MATCH($A56,Population!$A$3:$A$20,0),MATCH(AA53,Population!$B$26:$EB$26,0)):INDEX(Population!$B$26:$EB$43,MATCH($A63,Population!$A$3:$A$20,0),MATCH(AA53,Population!$B$26:$EB$26,0))))</f>
        <v>0.16462186777119631</v>
      </c>
      <c r="AB68">
        <f>SQRT(SUMPRODUCT(INDEX(AB54:AB67,MATCH($A55,$A54:$A67,0),1):INDEX(AB54:AB67,MATCH($A64,$A54:$A67,0),1)^2,INDEX(Population!$B$26:$EB$43,MATCH($A55,Population!$A$3:$A$20,0),MATCH(AB53,Population!$B$26:$EB$26,0)):INDEX(Population!$B$26:$EB$43,MATCH($A64,Population!$A$3:$A$20,0),MATCH(AB53,Population!$B$26:$EB$26,0)))/SUM(INDEX(Population!$B$26:$EB$43,MATCH($A55,Population!$A$3:$A$20,0),MATCH(AB53,Population!$B$26:$EB$26,0)):INDEX(Population!$B$26:$EB$43,MATCH($A64,Population!$A$3:$A$20,0),MATCH(AB53,Population!$B$26:$EB$26,0))))</f>
        <v>0.17023423315149902</v>
      </c>
      <c r="AC68">
        <f>SQRT(SUMPRODUCT(INDEX(AC54:AC67,MATCH($A55,$A54:$A67,0),1):INDEX(AC54:AC67,MATCH($A67,$A54:$A67,0),1)^2,INDEX(Population!$B$26:$EB$43,MATCH($A55,Population!$A$3:$A$20,0),MATCH(AC53,Population!$B$26:$EB$26,0)):INDEX(Population!$B$26:$EB$43,MATCH($A67,Population!$A$3:$A$20,0),MATCH(AC53,Population!$B$26:$EB$26,0)))/SUM(INDEX(Population!$B$26:$EB$43,MATCH($A55,Population!$A$3:$A$20,0),MATCH(AC53,Population!$B$26:$EB$26,0)):INDEX(Population!$B$26:$EB$43,MATCH($A67,Population!$A$3:$A$20,0),MATCH(AC53,Population!$B$26:$EB$26,0))))</f>
        <v>0.1811013100748573</v>
      </c>
      <c r="AD68">
        <f>SQRT(SUMPRODUCT(INDEX(AD54:AD67,MATCH($A56,$A54:$A67,0),1):INDEX(AD54:AD67,MATCH($A67,$A54:$A67,0),1)^2,INDEX(Population!$B$26:$EB$43,MATCH($A56,Population!$A$3:$A$20,0),MATCH(AD53,Population!$B$26:$EB$26,0)):INDEX(Population!$B$26:$EB$43,MATCH($A67,Population!$A$3:$A$20,0),MATCH(AD53,Population!$B$26:$EB$26,0)))/SUM(INDEX(Population!$B$26:$EB$43,MATCH($A56,Population!$A$3:$A$20,0),MATCH(AD53,Population!$B$26:$EB$26,0)):INDEX(Population!$B$26:$EB$43,MATCH($A67,Population!$A$3:$A$20,0),MATCH(AD53,Population!$B$26:$EB$26,0))))</f>
        <v>0.19322293344465324</v>
      </c>
      <c r="AE68">
        <f>SQRT(SUMPRODUCT(INDEX(AE54:AE67,MATCH($A55,$A54:$A67,0),1):INDEX(AE54:AE67,MATCH($A67,$A54:$A67,0),1)^2,INDEX(Population!$B$26:$EB$43,MATCH($A55,Population!$A$3:$A$20,0),MATCH(AE53,Population!$B$26:$EB$26,0)):INDEX(Population!$B$26:$EB$43,MATCH($A67,Population!$A$3:$A$20,0),MATCH(AE53,Population!$B$26:$EB$26,0)))/SUM(INDEX(Population!$B$26:$EB$43,MATCH($A55,Population!$A$3:$A$20,0),MATCH(AE53,Population!$B$26:$EB$26,0)):INDEX(Population!$B$26:$EB$43,MATCH($A67,Population!$A$3:$A$20,0),MATCH(AE53,Population!$B$26:$EB$26,0))))</f>
        <v>0.20111702794007313</v>
      </c>
      <c r="AF68">
        <f>SQRT(SUMPRODUCT(INDEX(AF54:AF67,MATCH($A55,$A54:$A67,0),1):INDEX(AF54:AF67,MATCH($A67,$A54:$A67,0),1)^2,INDEX(Population!$B$26:$EB$43,MATCH($A55,Population!$A$3:$A$20,0),MATCH(AF53,Population!$B$26:$EB$26,0)):INDEX(Population!$B$26:$EB$43,MATCH($A67,Population!$A$3:$A$20,0),MATCH(AF53,Population!$B$26:$EB$26,0)))/SUM(INDEX(Population!$B$26:$EB$43,MATCH($A55,Population!$A$3:$A$20,0),MATCH(AF53,Population!$B$26:$EB$26,0)):INDEX(Population!$B$26:$EB$43,MATCH($A67,Population!$A$3:$A$20,0),MATCH(AF53,Population!$B$26:$EB$26,0))))</f>
        <v>0.20806181143487673</v>
      </c>
      <c r="AG68">
        <f>SQRT(SUMPRODUCT(INDEX(AG54:AG67,MATCH($A55,$A54:$A67,0),1):INDEX(AG54:AG67,MATCH($A67,$A54:$A67,0),1)^2,INDEX(Population!$B$26:$EB$43,MATCH($A55,Population!$A$3:$A$20,0),MATCH(AG53,Population!$B$26:$EB$26,0)):INDEX(Population!$B$26:$EB$43,MATCH($A67,Population!$A$3:$A$20,0),MATCH(AG53,Population!$B$26:$EB$26,0)))/SUM(INDEX(Population!$B$26:$EB$43,MATCH($A55,Population!$A$3:$A$20,0),MATCH(AG53,Population!$B$26:$EB$26,0)):INDEX(Population!$B$26:$EB$43,MATCH($A67,Population!$A$3:$A$20,0),MATCH(AG53,Population!$B$26:$EB$26,0))))</f>
        <v>0.20821298893197476</v>
      </c>
      <c r="AK68">
        <v>34</v>
      </c>
      <c r="AL68">
        <f t="shared" si="32"/>
        <v>0.98014502698847494</v>
      </c>
      <c r="AM68">
        <f t="shared" ref="AM68:AM88" si="40">AL69-AL68</f>
        <v>6.9984260654355479E-3</v>
      </c>
      <c r="AN68">
        <v>34</v>
      </c>
      <c r="AO68">
        <f t="shared" si="33"/>
        <v>0.95117658448153541</v>
      </c>
      <c r="AP68">
        <f t="shared" ref="AP68:AP88" si="41">AO69-AO68</f>
        <v>1.4082493775215532E-2</v>
      </c>
      <c r="AQ68">
        <v>34</v>
      </c>
      <c r="AR68">
        <f t="shared" si="34"/>
        <v>0.87711410122320621</v>
      </c>
      <c r="AS68">
        <f t="shared" ref="AS68:AS88" si="42">AR69-AR68</f>
        <v>2.613093697992952E-2</v>
      </c>
      <c r="AT68">
        <v>34</v>
      </c>
      <c r="AU68">
        <f t="shared" si="35"/>
        <v>0.78584449499866293</v>
      </c>
      <c r="AV68">
        <f t="shared" ref="AV68:AV88" si="43">AU69-AU68</f>
        <v>3.4585771957809763E-2</v>
      </c>
      <c r="AW68">
        <v>34</v>
      </c>
      <c r="AX68">
        <f t="shared" si="36"/>
        <v>0.71420766094040855</v>
      </c>
      <c r="AY68">
        <f t="shared" ref="AY68:AY88" si="44">AX69-AX68</f>
        <v>3.8020466409944498E-2</v>
      </c>
      <c r="BA68">
        <v>34</v>
      </c>
      <c r="BB68">
        <f t="shared" si="37"/>
        <v>0.99034398127798751</v>
      </c>
      <c r="BC68">
        <f t="shared" ref="BC68:BC88" si="45">BB69-BB68</f>
        <v>3.8333453804714201E-3</v>
      </c>
      <c r="BD68">
        <v>34</v>
      </c>
      <c r="BE68">
        <f t="shared" si="38"/>
        <v>0.94488453766158575</v>
      </c>
      <c r="BF68">
        <f t="shared" ref="BF68:BF88" si="46">BE69-BE68</f>
        <v>1.567518479753649E-2</v>
      </c>
      <c r="BG68">
        <v>34</v>
      </c>
      <c r="BH68">
        <f t="shared" si="39"/>
        <v>0.87925566879126305</v>
      </c>
      <c r="BI68">
        <f t="shared" ref="BI68:BI88" si="47">BH69-BH68</f>
        <v>2.5730044471064306E-2</v>
      </c>
    </row>
    <row r="69" spans="1:61" x14ac:dyDescent="0.3">
      <c r="AK69">
        <v>35</v>
      </c>
      <c r="AL69">
        <f t="shared" si="32"/>
        <v>0.98714345305391049</v>
      </c>
      <c r="AM69">
        <f t="shared" si="40"/>
        <v>4.6452619041079668E-3</v>
      </c>
      <c r="AN69">
        <v>35</v>
      </c>
      <c r="AO69">
        <f t="shared" si="33"/>
        <v>0.96525907825675095</v>
      </c>
      <c r="AP69">
        <f t="shared" si="41"/>
        <v>1.0304565549859146E-2</v>
      </c>
      <c r="AQ69">
        <v>35</v>
      </c>
      <c r="AR69">
        <f t="shared" si="34"/>
        <v>0.90324503820313573</v>
      </c>
      <c r="AS69">
        <f t="shared" si="42"/>
        <v>2.1242157336839207E-2</v>
      </c>
      <c r="AT69">
        <v>35</v>
      </c>
      <c r="AU69">
        <f t="shared" si="35"/>
        <v>0.8204302669564727</v>
      </c>
      <c r="AV69">
        <f t="shared" si="43"/>
        <v>3.002955801251217E-2</v>
      </c>
      <c r="AW69">
        <v>35</v>
      </c>
      <c r="AX69">
        <f t="shared" si="36"/>
        <v>0.75222812735035305</v>
      </c>
      <c r="AY69">
        <f t="shared" si="44"/>
        <v>3.419002971766949E-2</v>
      </c>
      <c r="BA69">
        <v>35</v>
      </c>
      <c r="BB69">
        <f t="shared" si="37"/>
        <v>0.99417732665845893</v>
      </c>
      <c r="BC69">
        <f t="shared" si="45"/>
        <v>2.3641347989169503E-3</v>
      </c>
      <c r="BD69">
        <v>35</v>
      </c>
      <c r="BE69">
        <f t="shared" si="38"/>
        <v>0.96055972245912224</v>
      </c>
      <c r="BF69">
        <f t="shared" si="46"/>
        <v>1.1551637513737445E-2</v>
      </c>
      <c r="BG69">
        <v>35</v>
      </c>
      <c r="BH69">
        <f t="shared" si="39"/>
        <v>0.90498571326232735</v>
      </c>
      <c r="BI69">
        <f t="shared" si="47"/>
        <v>2.0896645269556036E-2</v>
      </c>
    </row>
    <row r="70" spans="1:61" x14ac:dyDescent="0.3">
      <c r="AK70">
        <v>36</v>
      </c>
      <c r="AL70">
        <f t="shared" si="32"/>
        <v>0.99178871495801846</v>
      </c>
      <c r="AM70">
        <f t="shared" si="40"/>
        <v>3.0320627494774266E-3</v>
      </c>
      <c r="AN70">
        <v>36</v>
      </c>
      <c r="AO70">
        <f t="shared" si="33"/>
        <v>0.97556364380661009</v>
      </c>
      <c r="AP70">
        <f t="shared" si="41"/>
        <v>7.4289343104507743E-3</v>
      </c>
      <c r="AQ70">
        <v>36</v>
      </c>
      <c r="AR70">
        <f t="shared" si="34"/>
        <v>0.92448719553997494</v>
      </c>
      <c r="AS70">
        <f t="shared" si="42"/>
        <v>1.705517682913904E-2</v>
      </c>
      <c r="AT70">
        <v>36</v>
      </c>
      <c r="AU70">
        <f t="shared" si="35"/>
        <v>0.85045982496898487</v>
      </c>
      <c r="AV70">
        <f t="shared" si="43"/>
        <v>2.5798264170498131E-2</v>
      </c>
      <c r="AW70">
        <v>36</v>
      </c>
      <c r="AX70">
        <f t="shared" si="36"/>
        <v>0.78641815706802254</v>
      </c>
      <c r="AY70">
        <f t="shared" si="44"/>
        <v>3.0453518095700072E-2</v>
      </c>
      <c r="BA70">
        <v>36</v>
      </c>
      <c r="BB70">
        <f t="shared" si="37"/>
        <v>0.99654146145737588</v>
      </c>
      <c r="BC70">
        <f t="shared" si="45"/>
        <v>1.4321725778124739E-3</v>
      </c>
      <c r="BD70">
        <v>36</v>
      </c>
      <c r="BE70">
        <f t="shared" si="38"/>
        <v>0.97211135997285969</v>
      </c>
      <c r="BF70">
        <f t="shared" si="46"/>
        <v>8.3827497945474505E-3</v>
      </c>
      <c r="BG70">
        <v>36</v>
      </c>
      <c r="BH70">
        <f t="shared" si="39"/>
        <v>0.92588235853188339</v>
      </c>
      <c r="BI70">
        <f t="shared" si="47"/>
        <v>1.6764049198252362E-2</v>
      </c>
    </row>
    <row r="71" spans="1:61" x14ac:dyDescent="0.3">
      <c r="AK71">
        <v>37</v>
      </c>
      <c r="AL71">
        <f t="shared" si="32"/>
        <v>0.99482077770749588</v>
      </c>
      <c r="AM71">
        <f t="shared" si="40"/>
        <v>1.9494093119412081E-3</v>
      </c>
      <c r="AN71">
        <v>37</v>
      </c>
      <c r="AO71">
        <f t="shared" si="33"/>
        <v>0.98299257811706087</v>
      </c>
      <c r="AP71">
        <f t="shared" si="41"/>
        <v>5.2843392498711506E-3</v>
      </c>
      <c r="AQ71">
        <v>37</v>
      </c>
      <c r="AR71">
        <f t="shared" si="34"/>
        <v>0.94154237236911398</v>
      </c>
      <c r="AS71">
        <f t="shared" si="42"/>
        <v>1.3540311020574847E-2</v>
      </c>
      <c r="AT71">
        <v>37</v>
      </c>
      <c r="AU71">
        <f t="shared" si="35"/>
        <v>0.876258089139483</v>
      </c>
      <c r="AV71">
        <f t="shared" si="43"/>
        <v>2.1950239184418963E-2</v>
      </c>
      <c r="AW71">
        <v>37</v>
      </c>
      <c r="AX71">
        <f t="shared" si="36"/>
        <v>0.81687167516372261</v>
      </c>
      <c r="AY71">
        <f t="shared" si="44"/>
        <v>2.6890554526381338E-2</v>
      </c>
      <c r="BA71">
        <v>37</v>
      </c>
      <c r="BB71">
        <f t="shared" si="37"/>
        <v>0.99797363403518835</v>
      </c>
      <c r="BC71">
        <f t="shared" si="45"/>
        <v>8.5374681808736419E-4</v>
      </c>
      <c r="BD71">
        <v>37</v>
      </c>
      <c r="BE71">
        <f t="shared" si="38"/>
        <v>0.98049410976740714</v>
      </c>
      <c r="BF71">
        <f t="shared" si="46"/>
        <v>5.9989980549796096E-3</v>
      </c>
      <c r="BG71">
        <v>37</v>
      </c>
      <c r="BH71">
        <f t="shared" si="39"/>
        <v>0.94264640773013575</v>
      </c>
      <c r="BI71">
        <f t="shared" si="47"/>
        <v>1.329978248503827E-2</v>
      </c>
    </row>
    <row r="72" spans="1:61" x14ac:dyDescent="0.3">
      <c r="AK72">
        <v>38</v>
      </c>
      <c r="AL72">
        <f t="shared" si="32"/>
        <v>0.99677018701943709</v>
      </c>
      <c r="AM72">
        <f t="shared" si="40"/>
        <v>1.2363745609261789E-3</v>
      </c>
      <c r="AN72">
        <v>38</v>
      </c>
      <c r="AO72">
        <f t="shared" si="33"/>
        <v>0.98827691736693202</v>
      </c>
      <c r="AP72">
        <f t="shared" si="41"/>
        <v>3.713469636865252E-3</v>
      </c>
      <c r="AQ72">
        <v>38</v>
      </c>
      <c r="AR72">
        <f t="shared" si="34"/>
        <v>0.95508268338968882</v>
      </c>
      <c r="AS72">
        <f t="shared" si="42"/>
        <v>1.0640606315602597E-2</v>
      </c>
      <c r="AT72">
        <v>38</v>
      </c>
      <c r="AU72">
        <f t="shared" si="35"/>
        <v>0.89820832832390196</v>
      </c>
      <c r="AV72">
        <f t="shared" si="43"/>
        <v>1.8512744874258358E-2</v>
      </c>
      <c r="AW72">
        <v>38</v>
      </c>
      <c r="AX72">
        <f t="shared" si="36"/>
        <v>0.84376222969010395</v>
      </c>
      <c r="AY72">
        <f t="shared" si="44"/>
        <v>2.3556901062517843E-2</v>
      </c>
      <c r="BA72">
        <v>38</v>
      </c>
      <c r="BB72">
        <f t="shared" si="37"/>
        <v>0.99882738085327571</v>
      </c>
      <c r="BC72">
        <f t="shared" si="45"/>
        <v>5.0162017847787954E-4</v>
      </c>
      <c r="BD72">
        <v>38</v>
      </c>
      <c r="BE72">
        <f t="shared" si="38"/>
        <v>0.98649310782238675</v>
      </c>
      <c r="BF72">
        <f t="shared" si="46"/>
        <v>4.2392882591045788E-3</v>
      </c>
      <c r="BG72">
        <v>38</v>
      </c>
      <c r="BH72">
        <f t="shared" si="39"/>
        <v>0.95594619021517402</v>
      </c>
      <c r="BI72">
        <f t="shared" si="47"/>
        <v>1.0445286862642456E-2</v>
      </c>
    </row>
    <row r="73" spans="1:61" x14ac:dyDescent="0.3">
      <c r="AK73">
        <v>39</v>
      </c>
      <c r="AL73">
        <f t="shared" si="32"/>
        <v>0.99800656158036327</v>
      </c>
      <c r="AM73">
        <f t="shared" si="40"/>
        <v>7.7456863221481154E-4</v>
      </c>
      <c r="AN73">
        <v>39</v>
      </c>
      <c r="AO73">
        <f t="shared" si="33"/>
        <v>0.99199038700379727</v>
      </c>
      <c r="AP73">
        <f t="shared" si="41"/>
        <v>2.5810492089421988E-3</v>
      </c>
      <c r="AQ73">
        <v>39</v>
      </c>
      <c r="AR73">
        <f t="shared" si="34"/>
        <v>0.96572328970529142</v>
      </c>
      <c r="AS73">
        <f t="shared" si="42"/>
        <v>8.284677011050734E-3</v>
      </c>
      <c r="AT73">
        <v>39</v>
      </c>
      <c r="AU73">
        <f t="shared" si="35"/>
        <v>0.91672107319816032</v>
      </c>
      <c r="AV73">
        <f t="shared" si="43"/>
        <v>1.5489023933599522E-2</v>
      </c>
      <c r="AW73">
        <v>39</v>
      </c>
      <c r="AX73">
        <f t="shared" si="36"/>
        <v>0.86731913075262179</v>
      </c>
      <c r="AY73">
        <f t="shared" si="44"/>
        <v>2.0487655838393737E-2</v>
      </c>
      <c r="BA73">
        <v>39</v>
      </c>
      <c r="BB73">
        <f t="shared" si="37"/>
        <v>0.99932900103175359</v>
      </c>
      <c r="BC73">
        <f t="shared" si="45"/>
        <v>2.9091353091792449E-4</v>
      </c>
      <c r="BD73">
        <v>39</v>
      </c>
      <c r="BE73">
        <f t="shared" si="38"/>
        <v>0.99073239608149133</v>
      </c>
      <c r="BF73">
        <f t="shared" si="46"/>
        <v>2.961727737661346E-3</v>
      </c>
      <c r="BG73">
        <v>39</v>
      </c>
      <c r="BH73">
        <f t="shared" si="39"/>
        <v>0.96639147707781647</v>
      </c>
      <c r="BI73">
        <f t="shared" si="47"/>
        <v>8.1284801914996985E-3</v>
      </c>
    </row>
    <row r="74" spans="1:61" x14ac:dyDescent="0.3">
      <c r="AK74">
        <v>40</v>
      </c>
      <c r="AL74">
        <f t="shared" si="32"/>
        <v>0.99878113021257808</v>
      </c>
      <c r="AM74">
        <f t="shared" si="40"/>
        <v>4.7990592715174696E-4</v>
      </c>
      <c r="AN74">
        <v>40</v>
      </c>
      <c r="AO74">
        <f t="shared" si="33"/>
        <v>0.99457143621273947</v>
      </c>
      <c r="AP74">
        <f t="shared" si="41"/>
        <v>1.7762051079969199E-3</v>
      </c>
      <c r="AQ74">
        <v>40</v>
      </c>
      <c r="AR74">
        <f t="shared" si="34"/>
        <v>0.97400796671634216</v>
      </c>
      <c r="AS74">
        <f t="shared" si="42"/>
        <v>6.3962169734067542E-3</v>
      </c>
      <c r="AT74">
        <v>40</v>
      </c>
      <c r="AU74">
        <f t="shared" si="35"/>
        <v>0.93221009713175984</v>
      </c>
      <c r="AV74">
        <f t="shared" si="43"/>
        <v>1.2864870244209348E-2</v>
      </c>
      <c r="AW74">
        <v>40</v>
      </c>
      <c r="AX74">
        <f t="shared" si="36"/>
        <v>0.88780678659101553</v>
      </c>
      <c r="AY74">
        <f t="shared" si="44"/>
        <v>1.7700811878291201E-2</v>
      </c>
      <c r="BA74">
        <v>40</v>
      </c>
      <c r="BB74">
        <f t="shared" si="37"/>
        <v>0.99961991456267152</v>
      </c>
      <c r="BC74">
        <f t="shared" si="45"/>
        <v>1.6674942377048474E-4</v>
      </c>
      <c r="BD74">
        <v>40</v>
      </c>
      <c r="BE74">
        <f t="shared" si="38"/>
        <v>0.99369412381915267</v>
      </c>
      <c r="BF74">
        <f t="shared" si="46"/>
        <v>2.0478636039400477E-3</v>
      </c>
      <c r="BG74">
        <v>40</v>
      </c>
      <c r="BH74">
        <f t="shared" si="39"/>
        <v>0.97451995726931617</v>
      </c>
      <c r="BI74">
        <f t="shared" si="47"/>
        <v>6.2730026112383097E-3</v>
      </c>
    </row>
    <row r="75" spans="1:61" x14ac:dyDescent="0.3">
      <c r="AK75">
        <v>41</v>
      </c>
      <c r="AL75">
        <f t="shared" si="32"/>
        <v>0.99926103613972983</v>
      </c>
      <c r="AM75">
        <f t="shared" si="40"/>
        <v>2.9438227346101353E-4</v>
      </c>
      <c r="AN75">
        <v>41</v>
      </c>
      <c r="AO75">
        <f t="shared" si="33"/>
        <v>0.99634764132073639</v>
      </c>
      <c r="AP75">
        <f t="shared" si="41"/>
        <v>1.2113792962387127E-3</v>
      </c>
      <c r="AQ75">
        <v>41</v>
      </c>
      <c r="AR75">
        <f t="shared" si="34"/>
        <v>0.98040418368974891</v>
      </c>
      <c r="AS75">
        <f t="shared" si="42"/>
        <v>4.9005107978692397E-3</v>
      </c>
      <c r="AT75">
        <v>41</v>
      </c>
      <c r="AU75">
        <f t="shared" si="35"/>
        <v>0.94507496737596919</v>
      </c>
      <c r="AV75">
        <f t="shared" si="43"/>
        <v>1.0614329622204988E-2</v>
      </c>
      <c r="AW75">
        <v>41</v>
      </c>
      <c r="AX75">
        <f t="shared" si="36"/>
        <v>0.90550759846930673</v>
      </c>
      <c r="AY75">
        <f t="shared" si="44"/>
        <v>1.5200809069122467E-2</v>
      </c>
      <c r="BA75">
        <v>41</v>
      </c>
      <c r="BB75">
        <f t="shared" si="37"/>
        <v>0.999786663986442</v>
      </c>
      <c r="BC75">
        <f t="shared" si="45"/>
        <v>9.4577862015832181E-5</v>
      </c>
      <c r="BD75">
        <v>41</v>
      </c>
      <c r="BE75">
        <f t="shared" si="38"/>
        <v>0.99574198742309272</v>
      </c>
      <c r="BF75">
        <f t="shared" si="46"/>
        <v>1.4027552506390428E-3</v>
      </c>
      <c r="BG75">
        <v>41</v>
      </c>
      <c r="BH75">
        <f t="shared" si="39"/>
        <v>0.98079295988055448</v>
      </c>
      <c r="BI75">
        <f t="shared" si="47"/>
        <v>4.8044999702041569E-3</v>
      </c>
    </row>
    <row r="76" spans="1:61" x14ac:dyDescent="0.3">
      <c r="AK76">
        <v>42</v>
      </c>
      <c r="AL76">
        <f t="shared" si="32"/>
        <v>0.99955541841319084</v>
      </c>
      <c r="AM76">
        <f t="shared" si="40"/>
        <v>1.7895943037704587E-4</v>
      </c>
      <c r="AN76">
        <v>42</v>
      </c>
      <c r="AO76">
        <f t="shared" si="33"/>
        <v>0.9975590206169751</v>
      </c>
      <c r="AP76">
        <f t="shared" si="41"/>
        <v>8.1946155958656508E-4</v>
      </c>
      <c r="AQ76">
        <v>42</v>
      </c>
      <c r="AR76">
        <f t="shared" si="34"/>
        <v>0.98530469448761815</v>
      </c>
      <c r="AS76">
        <f t="shared" si="42"/>
        <v>3.728475715819024E-3</v>
      </c>
      <c r="AT76">
        <v>42</v>
      </c>
      <c r="AU76">
        <f t="shared" si="35"/>
        <v>0.95568929699817418</v>
      </c>
      <c r="AV76">
        <f t="shared" si="43"/>
        <v>8.7043754748652447E-3</v>
      </c>
      <c r="AW76">
        <v>42</v>
      </c>
      <c r="AX76">
        <f t="shared" si="36"/>
        <v>0.9207084075384292</v>
      </c>
      <c r="AY76">
        <f t="shared" si="44"/>
        <v>1.298183588240287E-2</v>
      </c>
      <c r="BA76">
        <v>42</v>
      </c>
      <c r="BB76">
        <f t="shared" si="37"/>
        <v>0.99988124184845784</v>
      </c>
      <c r="BC76">
        <f t="shared" si="45"/>
        <v>5.3137799918001605E-5</v>
      </c>
      <c r="BD76">
        <v>42</v>
      </c>
      <c r="BE76">
        <f t="shared" si="38"/>
        <v>0.99714474267373177</v>
      </c>
      <c r="BF76">
        <f t="shared" si="46"/>
        <v>9.5272926111356071E-4</v>
      </c>
      <c r="BG76">
        <v>42</v>
      </c>
      <c r="BH76">
        <f t="shared" si="39"/>
        <v>0.98559745985075864</v>
      </c>
      <c r="BI76">
        <f t="shared" si="47"/>
        <v>3.6544861880041246E-3</v>
      </c>
    </row>
    <row r="77" spans="1:61" x14ac:dyDescent="0.3">
      <c r="AK77">
        <v>43</v>
      </c>
      <c r="AL77">
        <f t="shared" si="32"/>
        <v>0.99973437784356789</v>
      </c>
      <c r="AM77">
        <f t="shared" si="40"/>
        <v>1.0791280894750788E-4</v>
      </c>
      <c r="AN77">
        <v>43</v>
      </c>
      <c r="AO77">
        <f t="shared" si="33"/>
        <v>0.99837848217656167</v>
      </c>
      <c r="AP77">
        <f t="shared" si="41"/>
        <v>5.5026929744550479E-4</v>
      </c>
      <c r="AQ77">
        <v>43</v>
      </c>
      <c r="AR77">
        <f t="shared" si="34"/>
        <v>0.98903317020343717</v>
      </c>
      <c r="AS77">
        <f t="shared" si="42"/>
        <v>2.8188164438859298E-3</v>
      </c>
      <c r="AT77">
        <v>43</v>
      </c>
      <c r="AU77">
        <f t="shared" si="35"/>
        <v>0.96439367247303942</v>
      </c>
      <c r="AV77">
        <f t="shared" si="43"/>
        <v>7.0985528129107189E-3</v>
      </c>
      <c r="AW77">
        <v>43</v>
      </c>
      <c r="AX77">
        <f t="shared" si="36"/>
        <v>0.93369024342083207</v>
      </c>
      <c r="AY77">
        <f t="shared" si="44"/>
        <v>1.1030739680167767E-2</v>
      </c>
      <c r="BA77">
        <v>43</v>
      </c>
      <c r="BB77">
        <f t="shared" si="37"/>
        <v>0.99993437964837584</v>
      </c>
      <c r="BC77">
        <f t="shared" si="45"/>
        <v>2.9602414182150483E-5</v>
      </c>
      <c r="BD77">
        <v>43</v>
      </c>
      <c r="BE77">
        <f t="shared" si="38"/>
        <v>0.99809747193484533</v>
      </c>
      <c r="BF77">
        <f t="shared" si="46"/>
        <v>6.4211137872605129E-4</v>
      </c>
      <c r="BG77">
        <v>43</v>
      </c>
      <c r="BH77">
        <f t="shared" si="39"/>
        <v>0.98925194603876276</v>
      </c>
      <c r="BI77">
        <f t="shared" si="47"/>
        <v>2.7623665764420213E-3</v>
      </c>
    </row>
    <row r="78" spans="1:61" x14ac:dyDescent="0.3">
      <c r="AK78">
        <v>44</v>
      </c>
      <c r="AL78">
        <f t="shared" si="32"/>
        <v>0.9998422906525154</v>
      </c>
      <c r="AM78">
        <f t="shared" si="40"/>
        <v>6.4598032432972019E-5</v>
      </c>
      <c r="AN78">
        <v>44</v>
      </c>
      <c r="AO78">
        <f t="shared" si="33"/>
        <v>0.99892875147400717</v>
      </c>
      <c r="AP78">
        <f t="shared" si="41"/>
        <v>3.6705100270117974E-4</v>
      </c>
      <c r="AQ78">
        <v>44</v>
      </c>
      <c r="AR78">
        <f t="shared" si="34"/>
        <v>0.9918519866473231</v>
      </c>
      <c r="AS78">
        <f t="shared" si="42"/>
        <v>2.1188337455467776E-3</v>
      </c>
      <c r="AT78">
        <v>44</v>
      </c>
      <c r="AU78">
        <f t="shared" si="35"/>
        <v>0.97149222528595014</v>
      </c>
      <c r="AV78">
        <f t="shared" si="43"/>
        <v>5.7596759306355327E-3</v>
      </c>
      <c r="AW78">
        <v>44</v>
      </c>
      <c r="AX78">
        <f t="shared" si="36"/>
        <v>0.94472098310099983</v>
      </c>
      <c r="AY78">
        <f t="shared" si="44"/>
        <v>9.3294821239845449E-3</v>
      </c>
      <c r="BA78">
        <v>44</v>
      </c>
      <c r="BB78">
        <f t="shared" si="37"/>
        <v>0.99996398206255799</v>
      </c>
      <c r="BC78">
        <f t="shared" si="45"/>
        <v>1.636597224619063E-5</v>
      </c>
      <c r="BD78">
        <v>44</v>
      </c>
      <c r="BE78">
        <f t="shared" si="38"/>
        <v>0.99873958331357138</v>
      </c>
      <c r="BF78">
        <f t="shared" si="46"/>
        <v>4.29753662661847E-4</v>
      </c>
      <c r="BG78">
        <v>44</v>
      </c>
      <c r="BH78">
        <f t="shared" si="39"/>
        <v>0.99201431261520479</v>
      </c>
      <c r="BI78">
        <f t="shared" si="47"/>
        <v>2.0761569580112216E-3</v>
      </c>
    </row>
    <row r="79" spans="1:61" x14ac:dyDescent="0.3">
      <c r="AK79">
        <v>45</v>
      </c>
      <c r="AL79">
        <f t="shared" si="32"/>
        <v>0.99990688868494837</v>
      </c>
      <c r="AM79">
        <f t="shared" si="40"/>
        <v>3.8416162008614307E-5</v>
      </c>
      <c r="AN79">
        <v>45</v>
      </c>
      <c r="AO79">
        <f t="shared" si="33"/>
        <v>0.99929580247670835</v>
      </c>
      <c r="AP79">
        <f t="shared" si="41"/>
        <v>2.4336645898881404E-4</v>
      </c>
      <c r="AQ79">
        <v>45</v>
      </c>
      <c r="AR79">
        <f t="shared" si="34"/>
        <v>0.99397082039286988</v>
      </c>
      <c r="AS79">
        <f t="shared" si="42"/>
        <v>1.5843409237422668E-3</v>
      </c>
      <c r="AT79">
        <v>45</v>
      </c>
      <c r="AU79">
        <f t="shared" si="35"/>
        <v>0.97725190121658567</v>
      </c>
      <c r="AV79">
        <f t="shared" si="43"/>
        <v>4.6517130128578277E-3</v>
      </c>
      <c r="AW79">
        <v>45</v>
      </c>
      <c r="AX79">
        <f t="shared" si="36"/>
        <v>0.95405046522498438</v>
      </c>
      <c r="AY79">
        <f t="shared" si="44"/>
        <v>7.8571311484842976E-3</v>
      </c>
      <c r="BA79">
        <v>45</v>
      </c>
      <c r="BB79">
        <f t="shared" si="37"/>
        <v>0.99998034803480418</v>
      </c>
      <c r="BC79">
        <f t="shared" si="45"/>
        <v>8.9865799434152294E-6</v>
      </c>
      <c r="BD79">
        <v>45</v>
      </c>
      <c r="BE79">
        <f t="shared" si="38"/>
        <v>0.99916933697623322</v>
      </c>
      <c r="BF79">
        <f t="shared" si="46"/>
        <v>2.858144142384722E-4</v>
      </c>
      <c r="BG79">
        <v>45</v>
      </c>
      <c r="BH79">
        <f t="shared" si="39"/>
        <v>0.99409046957321601</v>
      </c>
      <c r="BI79">
        <f t="shared" si="47"/>
        <v>1.5523445033832628E-3</v>
      </c>
    </row>
    <row r="80" spans="1:61" x14ac:dyDescent="0.3">
      <c r="AK80">
        <v>46</v>
      </c>
      <c r="AL80">
        <f t="shared" si="32"/>
        <v>0.99994530484695698</v>
      </c>
      <c r="AM80">
        <f t="shared" si="40"/>
        <v>2.2711664442565116E-5</v>
      </c>
      <c r="AN80">
        <v>46</v>
      </c>
      <c r="AO80">
        <f t="shared" si="33"/>
        <v>0.99953916893569716</v>
      </c>
      <c r="AP80">
        <f t="shared" si="41"/>
        <v>1.6048422062409085E-4</v>
      </c>
      <c r="AQ80">
        <v>46</v>
      </c>
      <c r="AR80">
        <f t="shared" si="34"/>
        <v>0.99555516131661215</v>
      </c>
      <c r="AS80">
        <f t="shared" si="42"/>
        <v>1.1790422619033514E-3</v>
      </c>
      <c r="AT80">
        <v>46</v>
      </c>
      <c r="AU80">
        <f t="shared" si="35"/>
        <v>0.9819036142294435</v>
      </c>
      <c r="AV80">
        <f t="shared" si="43"/>
        <v>3.7410077947966913E-3</v>
      </c>
      <c r="AW80">
        <v>46</v>
      </c>
      <c r="AX80">
        <f t="shared" si="36"/>
        <v>0.96190759637346868</v>
      </c>
      <c r="AY80">
        <f t="shared" si="44"/>
        <v>6.5914167014378133E-3</v>
      </c>
      <c r="BA80">
        <v>46</v>
      </c>
      <c r="BB80">
        <f t="shared" si="37"/>
        <v>0.99998933461474759</v>
      </c>
      <c r="BC80">
        <f t="shared" si="45"/>
        <v>4.9045671206560115E-6</v>
      </c>
      <c r="BD80">
        <v>46</v>
      </c>
      <c r="BE80">
        <f t="shared" si="38"/>
        <v>0.9994551513904717</v>
      </c>
      <c r="BF80">
        <f t="shared" si="46"/>
        <v>1.8900170176849862E-4</v>
      </c>
      <c r="BG80">
        <v>46</v>
      </c>
      <c r="BH80">
        <f t="shared" si="39"/>
        <v>0.99564281407659927</v>
      </c>
      <c r="BI80">
        <f t="shared" si="47"/>
        <v>1.1552357818128689E-3</v>
      </c>
    </row>
    <row r="81" spans="37:61" x14ac:dyDescent="0.3">
      <c r="AK81">
        <v>47</v>
      </c>
      <c r="AL81">
        <f t="shared" si="32"/>
        <v>0.99996801651139955</v>
      </c>
      <c r="AM81">
        <f t="shared" si="40"/>
        <v>1.3356433020472736E-5</v>
      </c>
      <c r="AN81">
        <v>47</v>
      </c>
      <c r="AO81">
        <f t="shared" si="33"/>
        <v>0.99969965315632126</v>
      </c>
      <c r="AP81">
        <f t="shared" si="41"/>
        <v>1.0531088857856918E-4</v>
      </c>
      <c r="AQ81">
        <v>47</v>
      </c>
      <c r="AR81">
        <f t="shared" si="34"/>
        <v>0.9967342035785155</v>
      </c>
      <c r="AS81">
        <f t="shared" si="42"/>
        <v>8.7363213487323677E-4</v>
      </c>
      <c r="AT81">
        <v>47</v>
      </c>
      <c r="AU81">
        <f t="shared" si="35"/>
        <v>0.98564462202424019</v>
      </c>
      <c r="AV81">
        <f t="shared" si="43"/>
        <v>2.9969851524428437E-3</v>
      </c>
      <c r="AW81">
        <v>47</v>
      </c>
      <c r="AX81">
        <f t="shared" si="36"/>
        <v>0.96849901307490649</v>
      </c>
      <c r="AY81">
        <f t="shared" si="44"/>
        <v>5.5098980944585652E-3</v>
      </c>
      <c r="BA81">
        <v>47</v>
      </c>
      <c r="BB81">
        <f t="shared" si="37"/>
        <v>0.99999423918186825</v>
      </c>
      <c r="BC81">
        <f t="shared" si="45"/>
        <v>2.662246086915232E-6</v>
      </c>
      <c r="BD81">
        <v>47</v>
      </c>
      <c r="BE81">
        <f t="shared" si="38"/>
        <v>0.9996441530922402</v>
      </c>
      <c r="BF81">
        <f t="shared" si="46"/>
        <v>1.2433786182164397E-4</v>
      </c>
      <c r="BG81">
        <v>47</v>
      </c>
      <c r="BH81">
        <f t="shared" si="39"/>
        <v>0.99679804985841214</v>
      </c>
      <c r="BI81">
        <f t="shared" si="47"/>
        <v>8.5604315841958378E-4</v>
      </c>
    </row>
    <row r="82" spans="37:61" x14ac:dyDescent="0.3">
      <c r="AK82">
        <v>48</v>
      </c>
      <c r="AL82">
        <f t="shared" si="32"/>
        <v>0.99998137294442002</v>
      </c>
      <c r="AM82">
        <f t="shared" si="40"/>
        <v>7.8177482830676936E-6</v>
      </c>
      <c r="AN82">
        <v>48</v>
      </c>
      <c r="AO82">
        <f t="shared" si="33"/>
        <v>0.99980496404489982</v>
      </c>
      <c r="AP82">
        <f t="shared" si="41"/>
        <v>6.8801143093488726E-5</v>
      </c>
      <c r="AQ82">
        <v>48</v>
      </c>
      <c r="AR82">
        <f t="shared" si="34"/>
        <v>0.99760783571338874</v>
      </c>
      <c r="AS82">
        <f t="shared" si="42"/>
        <v>6.4479228382763321E-4</v>
      </c>
      <c r="AT82">
        <v>48</v>
      </c>
      <c r="AU82">
        <f t="shared" si="35"/>
        <v>0.98864160717668303</v>
      </c>
      <c r="AV82">
        <f t="shared" si="43"/>
        <v>2.3924726737859503E-3</v>
      </c>
      <c r="AW82">
        <v>48</v>
      </c>
      <c r="AX82">
        <f t="shared" si="36"/>
        <v>0.97400891116936505</v>
      </c>
      <c r="AY82">
        <f t="shared" si="44"/>
        <v>4.5908003111720941E-3</v>
      </c>
      <c r="BA82">
        <v>48</v>
      </c>
      <c r="BB82">
        <f t="shared" si="37"/>
        <v>0.99999690142795516</v>
      </c>
      <c r="BC82">
        <f t="shared" si="45"/>
        <v>1.4381344020097941E-6</v>
      </c>
      <c r="BD82">
        <v>48</v>
      </c>
      <c r="BE82">
        <f t="shared" si="38"/>
        <v>0.99976849095406184</v>
      </c>
      <c r="BF82">
        <f t="shared" si="46"/>
        <v>8.1417130225025502E-5</v>
      </c>
      <c r="BG82">
        <v>48</v>
      </c>
      <c r="BH82">
        <f t="shared" si="39"/>
        <v>0.99765409301683172</v>
      </c>
      <c r="BI82">
        <f t="shared" si="47"/>
        <v>6.3188086924192977E-4</v>
      </c>
    </row>
    <row r="83" spans="37:61" x14ac:dyDescent="0.3">
      <c r="AK83">
        <v>49</v>
      </c>
      <c r="AL83">
        <f t="shared" si="32"/>
        <v>0.99998919069270309</v>
      </c>
      <c r="AM83">
        <f t="shared" si="40"/>
        <v>4.5566411958075648E-6</v>
      </c>
      <c r="AN83">
        <v>49</v>
      </c>
      <c r="AO83">
        <f t="shared" si="33"/>
        <v>0.99987376518799331</v>
      </c>
      <c r="AP83">
        <f t="shared" si="41"/>
        <v>4.47706728264885E-5</v>
      </c>
      <c r="AQ83">
        <v>49</v>
      </c>
      <c r="AR83">
        <f t="shared" si="34"/>
        <v>0.99825262799721637</v>
      </c>
      <c r="AS83">
        <f t="shared" si="42"/>
        <v>4.7420061901026767E-4</v>
      </c>
      <c r="AT83">
        <v>49</v>
      </c>
      <c r="AU83">
        <f t="shared" si="35"/>
        <v>0.99103407985046899</v>
      </c>
      <c r="AV83">
        <f t="shared" si="43"/>
        <v>1.9037500057932366E-3</v>
      </c>
      <c r="AW83">
        <v>49</v>
      </c>
      <c r="AX83">
        <f t="shared" si="36"/>
        <v>0.97859971148053715</v>
      </c>
      <c r="AY83">
        <f t="shared" si="44"/>
        <v>3.8135784263161332E-3</v>
      </c>
      <c r="BA83">
        <v>49</v>
      </c>
      <c r="BB83">
        <f t="shared" si="37"/>
        <v>0.99999833956235717</v>
      </c>
      <c r="BC83">
        <f t="shared" si="45"/>
        <v>7.7356055061539308E-7</v>
      </c>
      <c r="BD83">
        <v>49</v>
      </c>
      <c r="BE83">
        <f t="shared" si="38"/>
        <v>0.99984990808428686</v>
      </c>
      <c r="BF83">
        <f t="shared" si="46"/>
        <v>5.3088822947078285E-5</v>
      </c>
      <c r="BG83">
        <v>49</v>
      </c>
      <c r="BH83">
        <f t="shared" si="39"/>
        <v>0.99828597388607365</v>
      </c>
      <c r="BI83">
        <f t="shared" si="47"/>
        <v>4.647794713872333E-4</v>
      </c>
    </row>
    <row r="84" spans="37:61" x14ac:dyDescent="0.3">
      <c r="AK84">
        <v>50</v>
      </c>
      <c r="AL84">
        <f t="shared" si="32"/>
        <v>0.9999937473338989</v>
      </c>
      <c r="AM84">
        <f t="shared" si="40"/>
        <v>2.6459608550855052E-6</v>
      </c>
      <c r="AN84">
        <v>50</v>
      </c>
      <c r="AO84">
        <f t="shared" si="33"/>
        <v>0.9999185358608198</v>
      </c>
      <c r="AP84">
        <f t="shared" si="41"/>
        <v>2.9029870915464606E-5</v>
      </c>
      <c r="AQ84">
        <v>50</v>
      </c>
      <c r="AR84">
        <f t="shared" si="34"/>
        <v>0.99872682861622664</v>
      </c>
      <c r="AS84">
        <f t="shared" si="42"/>
        <v>3.476173391836479E-4</v>
      </c>
      <c r="AT84">
        <v>50</v>
      </c>
      <c r="AU84">
        <f t="shared" si="35"/>
        <v>0.99293782985626222</v>
      </c>
      <c r="AV84">
        <f t="shared" si="43"/>
        <v>1.5104161888697121E-3</v>
      </c>
      <c r="AW84">
        <v>50</v>
      </c>
      <c r="AX84">
        <f t="shared" si="36"/>
        <v>0.98241328990685328</v>
      </c>
      <c r="AY84">
        <f t="shared" si="44"/>
        <v>3.159266181093634E-3</v>
      </c>
      <c r="BA84">
        <v>50</v>
      </c>
      <c r="BB84">
        <f t="shared" si="37"/>
        <v>0.99999911312290779</v>
      </c>
      <c r="BC84">
        <f t="shared" si="45"/>
        <v>4.145262384458448E-7</v>
      </c>
      <c r="BD84">
        <v>50</v>
      </c>
      <c r="BE84">
        <f t="shared" si="38"/>
        <v>0.99990299690723394</v>
      </c>
      <c r="BF84">
        <f t="shared" si="46"/>
        <v>3.448647869119803E-5</v>
      </c>
      <c r="BG84">
        <v>50</v>
      </c>
      <c r="BH84">
        <f t="shared" si="39"/>
        <v>0.99875075335746089</v>
      </c>
      <c r="BI84">
        <f t="shared" si="47"/>
        <v>3.407811363665969E-4</v>
      </c>
    </row>
    <row r="85" spans="37:61" x14ac:dyDescent="0.3">
      <c r="AK85">
        <v>51</v>
      </c>
      <c r="AL85">
        <f t="shared" si="32"/>
        <v>0.99999639329475398</v>
      </c>
      <c r="AM85">
        <f t="shared" si="40"/>
        <v>1.5313832169017161E-6</v>
      </c>
      <c r="AN85">
        <v>51</v>
      </c>
      <c r="AO85">
        <f t="shared" si="33"/>
        <v>0.99994756573173527</v>
      </c>
      <c r="AP85">
        <f t="shared" si="41"/>
        <v>1.876347789186994E-5</v>
      </c>
      <c r="AQ85">
        <v>51</v>
      </c>
      <c r="AR85">
        <f t="shared" si="34"/>
        <v>0.99907444595541028</v>
      </c>
      <c r="AS85">
        <f t="shared" si="42"/>
        <v>2.5408083409239612E-4</v>
      </c>
      <c r="AT85">
        <v>51</v>
      </c>
      <c r="AU85">
        <f t="shared" si="35"/>
        <v>0.99444824604513193</v>
      </c>
      <c r="AV85">
        <f t="shared" si="43"/>
        <v>1.1951447722523545E-3</v>
      </c>
      <c r="AW85">
        <v>51</v>
      </c>
      <c r="AX85">
        <f t="shared" si="36"/>
        <v>0.98557255608794692</v>
      </c>
      <c r="AY85">
        <f t="shared" si="44"/>
        <v>2.6106588513992168E-3</v>
      </c>
      <c r="BA85">
        <v>51</v>
      </c>
      <c r="BB85">
        <f t="shared" si="37"/>
        <v>0.99999952764914624</v>
      </c>
      <c r="BC85">
        <f t="shared" si="45"/>
        <v>2.2139784860986111E-7</v>
      </c>
      <c r="BD85">
        <v>51</v>
      </c>
      <c r="BE85">
        <f t="shared" si="38"/>
        <v>0.99993748338592514</v>
      </c>
      <c r="BF85">
        <f t="shared" si="46"/>
        <v>2.2326544651507518E-5</v>
      </c>
      <c r="BG85">
        <v>51</v>
      </c>
      <c r="BH85">
        <f t="shared" si="39"/>
        <v>0.99909153449382748</v>
      </c>
      <c r="BI85">
        <f t="shared" si="47"/>
        <v>2.4914603261683155E-4</v>
      </c>
    </row>
    <row r="86" spans="37:61" x14ac:dyDescent="0.3">
      <c r="AK86">
        <v>52</v>
      </c>
      <c r="AL86">
        <f t="shared" si="32"/>
        <v>0.99999792467797088</v>
      </c>
      <c r="AM86">
        <f t="shared" si="40"/>
        <v>8.8372524653657081E-7</v>
      </c>
      <c r="AN86">
        <v>52</v>
      </c>
      <c r="AO86">
        <f t="shared" si="33"/>
        <v>0.99996632920962714</v>
      </c>
      <c r="AP86">
        <f t="shared" si="41"/>
        <v>1.2093395091783421E-5</v>
      </c>
      <c r="AQ86">
        <v>52</v>
      </c>
      <c r="AR86">
        <f t="shared" si="34"/>
        <v>0.99932852678950268</v>
      </c>
      <c r="AS86">
        <f t="shared" si="42"/>
        <v>1.8522385827746124E-4</v>
      </c>
      <c r="AT86">
        <v>52</v>
      </c>
      <c r="AU86">
        <f t="shared" si="35"/>
        <v>0.99564339081738429</v>
      </c>
      <c r="AV86">
        <f t="shared" si="43"/>
        <v>9.4337857096660205E-4</v>
      </c>
      <c r="AW86">
        <v>52</v>
      </c>
      <c r="AX86">
        <f t="shared" si="36"/>
        <v>0.98818321493934613</v>
      </c>
      <c r="AY86">
        <f t="shared" si="44"/>
        <v>2.1523733537603951E-3</v>
      </c>
      <c r="BA86">
        <v>52</v>
      </c>
      <c r="BB86">
        <f t="shared" si="37"/>
        <v>0.99999974904699485</v>
      </c>
      <c r="BC86">
        <f t="shared" si="45"/>
        <v>1.179077714352772E-7</v>
      </c>
      <c r="BD86">
        <v>52</v>
      </c>
      <c r="BE86">
        <f t="shared" si="38"/>
        <v>0.99995980993057665</v>
      </c>
      <c r="BF86">
        <f t="shared" si="46"/>
        <v>1.4410394335806487E-5</v>
      </c>
      <c r="BG86">
        <v>52</v>
      </c>
      <c r="BH86">
        <f t="shared" si="39"/>
        <v>0.99934068052644431</v>
      </c>
      <c r="BI86">
        <f t="shared" si="47"/>
        <v>1.8167890460318858E-4</v>
      </c>
    </row>
    <row r="87" spans="37:61" x14ac:dyDescent="0.3">
      <c r="AK87">
        <v>53</v>
      </c>
      <c r="AL87">
        <f t="shared" si="32"/>
        <v>0.99999880840321742</v>
      </c>
      <c r="AM87">
        <f t="shared" si="40"/>
        <v>5.0867521184105868E-7</v>
      </c>
      <c r="AN87">
        <v>53</v>
      </c>
      <c r="AO87">
        <f t="shared" si="33"/>
        <v>0.99997842260471892</v>
      </c>
      <c r="AP87">
        <f t="shared" si="41"/>
        <v>7.7747713768117066E-6</v>
      </c>
      <c r="AQ87">
        <v>53</v>
      </c>
      <c r="AR87">
        <f t="shared" si="34"/>
        <v>0.99951375064778014</v>
      </c>
      <c r="AS87">
        <f t="shared" si="42"/>
        <v>1.3470698178363882E-4</v>
      </c>
      <c r="AT87">
        <v>53</v>
      </c>
      <c r="AU87">
        <f t="shared" si="35"/>
        <v>0.99658676938835089</v>
      </c>
      <c r="AV87">
        <f t="shared" si="43"/>
        <v>7.4300100160618054E-4</v>
      </c>
      <c r="AW87">
        <v>53</v>
      </c>
      <c r="AX87">
        <f t="shared" si="36"/>
        <v>0.99033558829310653</v>
      </c>
      <c r="AY87">
        <f t="shared" si="44"/>
        <v>1.7708210834512794E-3</v>
      </c>
      <c r="BA87">
        <v>53</v>
      </c>
      <c r="BB87">
        <f t="shared" si="37"/>
        <v>0.99999986695476628</v>
      </c>
      <c r="BC87">
        <f t="shared" si="45"/>
        <v>6.2636561271034452E-8</v>
      </c>
      <c r="BD87">
        <v>53</v>
      </c>
      <c r="BE87">
        <f t="shared" si="38"/>
        <v>0.99997422032491246</v>
      </c>
      <c r="BF87">
        <f t="shared" si="46"/>
        <v>9.2758615570787128E-6</v>
      </c>
      <c r="BG87">
        <v>53</v>
      </c>
      <c r="BH87">
        <f t="shared" si="39"/>
        <v>0.9995223594310475</v>
      </c>
      <c r="BI87">
        <f t="shared" si="47"/>
        <v>1.3217207649085516E-4</v>
      </c>
    </row>
    <row r="88" spans="37:61" x14ac:dyDescent="0.3">
      <c r="AK88">
        <v>54</v>
      </c>
      <c r="AL88">
        <f t="shared" si="32"/>
        <v>0.99999931707842926</v>
      </c>
      <c r="AM88">
        <f t="shared" si="40"/>
        <v>2.9214476870986772E-7</v>
      </c>
      <c r="AN88">
        <v>54</v>
      </c>
      <c r="AO88">
        <f t="shared" si="33"/>
        <v>0.99998619737609573</v>
      </c>
      <c r="AP88">
        <f t="shared" si="41"/>
        <v>4.9872175198473201E-6</v>
      </c>
      <c r="AQ88">
        <v>54</v>
      </c>
      <c r="AR88">
        <f t="shared" si="34"/>
        <v>0.99964845762956378</v>
      </c>
      <c r="AS88">
        <f t="shared" si="42"/>
        <v>9.775886832852354E-5</v>
      </c>
      <c r="AT88">
        <v>54</v>
      </c>
      <c r="AU88">
        <f t="shared" si="35"/>
        <v>0.99732977038995707</v>
      </c>
      <c r="AV88">
        <f t="shared" si="43"/>
        <v>5.8400904325250913E-4</v>
      </c>
      <c r="AW88">
        <v>54</v>
      </c>
      <c r="AX88">
        <f t="shared" si="36"/>
        <v>0.99210640937655781</v>
      </c>
      <c r="AY88">
        <f t="shared" si="44"/>
        <v>1.4541219111084969E-3</v>
      </c>
      <c r="BA88">
        <v>54</v>
      </c>
      <c r="BB88">
        <f t="shared" si="37"/>
        <v>0.99999992959132755</v>
      </c>
      <c r="BC88">
        <f t="shared" si="45"/>
        <v>3.3203569338446925E-8</v>
      </c>
      <c r="BD88">
        <v>54</v>
      </c>
      <c r="BE88">
        <f t="shared" si="38"/>
        <v>0.99998349618646953</v>
      </c>
      <c r="BF88">
        <f t="shared" si="46"/>
        <v>5.9564533525513497E-6</v>
      </c>
      <c r="BG88">
        <v>54</v>
      </c>
      <c r="BH88">
        <f t="shared" si="39"/>
        <v>0.99965453150753836</v>
      </c>
      <c r="BI88">
        <f t="shared" si="47"/>
        <v>9.5954063334069417E-5</v>
      </c>
    </row>
    <row r="89" spans="37:61" x14ac:dyDescent="0.3">
      <c r="AK89">
        <v>55</v>
      </c>
      <c r="AL89">
        <f t="shared" si="32"/>
        <v>0.99999960922319797</v>
      </c>
      <c r="AM89">
        <f>1-AL89</f>
        <v>3.9077680202836973E-7</v>
      </c>
      <c r="AN89">
        <v>55</v>
      </c>
      <c r="AO89">
        <f t="shared" si="33"/>
        <v>0.99999118459361558</v>
      </c>
      <c r="AP89">
        <f>1-AO89</f>
        <v>8.8154063844214647E-6</v>
      </c>
      <c r="AQ89">
        <v>55</v>
      </c>
      <c r="AR89">
        <f t="shared" si="34"/>
        <v>0.9997462164978923</v>
      </c>
      <c r="AS89">
        <f>1-AR89</f>
        <v>2.5378350210769618E-4</v>
      </c>
      <c r="AT89">
        <v>55</v>
      </c>
      <c r="AU89">
        <f t="shared" si="35"/>
        <v>0.99791377943320958</v>
      </c>
      <c r="AV89">
        <f>1-AU89</f>
        <v>2.0862205667904199E-3</v>
      </c>
      <c r="AW89">
        <v>55</v>
      </c>
      <c r="AX89">
        <f t="shared" si="36"/>
        <v>0.9935605312876663</v>
      </c>
      <c r="AY89">
        <f>1-AX89</f>
        <v>6.4394687123336958E-3</v>
      </c>
      <c r="BA89">
        <v>55</v>
      </c>
      <c r="BB89">
        <f t="shared" si="37"/>
        <v>0.99999996279489689</v>
      </c>
      <c r="BC89">
        <f>1-BB89</f>
        <v>3.7205103109450022E-8</v>
      </c>
      <c r="BD89">
        <v>55</v>
      </c>
      <c r="BE89">
        <f t="shared" si="38"/>
        <v>0.99998945263982209</v>
      </c>
      <c r="BF89">
        <f>1-BE89</f>
        <v>1.0547360177914911E-5</v>
      </c>
      <c r="BG89">
        <v>55</v>
      </c>
      <c r="BH89">
        <f t="shared" si="39"/>
        <v>0.99975048557087243</v>
      </c>
      <c r="BI89">
        <f>1-BH89</f>
        <v>2.4951442912757305E-4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AC61"/>
  <sheetViews>
    <sheetView zoomScale="55" zoomScaleNormal="55" workbookViewId="0">
      <selection activeCell="V27" sqref="V27"/>
    </sheetView>
  </sheetViews>
  <sheetFormatPr defaultRowHeight="14.4" x14ac:dyDescent="0.3"/>
  <cols>
    <col min="1" max="1" width="16" bestFit="1" customWidth="1"/>
    <col min="3" max="3" width="9" customWidth="1"/>
    <col min="4" max="4" width="13.44140625" bestFit="1" customWidth="1"/>
    <col min="5" max="5" width="13.44140625" customWidth="1"/>
    <col min="14" max="14" width="13.33203125" bestFit="1" customWidth="1"/>
  </cols>
  <sheetData>
    <row r="1" spans="1:29" x14ac:dyDescent="0.3">
      <c r="A1" s="1" t="s">
        <v>9</v>
      </c>
      <c r="B1" s="1">
        <f>Distribution!B2</f>
        <v>1980</v>
      </c>
      <c r="C1" s="1">
        <f>Distribution!C2</f>
        <v>1983</v>
      </c>
      <c r="D1" s="1">
        <f>Distribution!D2</f>
        <v>1989</v>
      </c>
      <c r="E1" s="1">
        <f>Distribution!E2</f>
        <v>1995</v>
      </c>
      <c r="F1" s="1">
        <f>Distribution!F2</f>
        <v>2000</v>
      </c>
      <c r="G1" s="1">
        <f>Distribution!G2</f>
        <v>2008</v>
      </c>
      <c r="H1" s="1">
        <f>Distribution!H2</f>
        <v>2012</v>
      </c>
      <c r="I1" s="1">
        <f>Distribution!I2</f>
        <v>2015</v>
      </c>
      <c r="J1" s="1">
        <v>2025</v>
      </c>
      <c r="K1" s="1">
        <f>Distribution!J2</f>
        <v>2035</v>
      </c>
      <c r="L1" s="1">
        <f>Distribution!K2</f>
        <v>2050</v>
      </c>
      <c r="P1">
        <v>1980</v>
      </c>
      <c r="Q1">
        <v>1995</v>
      </c>
      <c r="R1">
        <v>2015</v>
      </c>
      <c r="S1">
        <v>2025</v>
      </c>
      <c r="T1">
        <v>2035</v>
      </c>
      <c r="U1">
        <v>2050</v>
      </c>
    </row>
    <row r="2" spans="1:29" x14ac:dyDescent="0.3">
      <c r="A2" s="2" t="s">
        <v>0</v>
      </c>
      <c r="B2" s="3">
        <f>Distribution!N17</f>
        <v>3.2257909303485013</v>
      </c>
      <c r="C2" s="3">
        <f>Distribution!O17</f>
        <v>3.2327758520803731</v>
      </c>
      <c r="D2" s="3">
        <f>Distribution!P17</f>
        <v>3.2482712496966575</v>
      </c>
      <c r="E2" s="3">
        <f>Distribution!Q17</f>
        <v>3.263561841699576</v>
      </c>
      <c r="F2" s="3">
        <f>Distribution!R17</f>
        <v>3.277837801398892</v>
      </c>
      <c r="G2" s="3">
        <f>Distribution!S17</f>
        <v>3.2969208273150374</v>
      </c>
      <c r="H2" s="3">
        <f>Distribution!T17</f>
        <v>3.3062567838004573</v>
      </c>
      <c r="I2" s="3">
        <f>Distribution!U17</f>
        <v>3.3133207982285877</v>
      </c>
      <c r="J2" s="3">
        <f>Distribution!X17</f>
        <v>3.3377318475125919</v>
      </c>
      <c r="K2" s="3">
        <f>Distribution!V17</f>
        <v>3.3605593488252214</v>
      </c>
      <c r="L2" s="4">
        <f>Distribution!W17</f>
        <v>3.3958805477174816</v>
      </c>
      <c r="N2" t="s">
        <v>16</v>
      </c>
      <c r="O2" t="s">
        <v>10</v>
      </c>
      <c r="P2" s="12">
        <f>P13</f>
        <v>0.53418292976635362</v>
      </c>
      <c r="Q2" s="12">
        <f>S13</f>
        <v>0.65959541227214069</v>
      </c>
      <c r="R2" s="12">
        <f>W13</f>
        <v>0.71925495778628545</v>
      </c>
      <c r="S2" s="12">
        <f>X13</f>
        <v>0.75674234127011997</v>
      </c>
      <c r="T2" s="12">
        <f>Y13</f>
        <v>0.78527769867584962</v>
      </c>
      <c r="U2" s="12">
        <f>Z13</f>
        <v>0.82211289188962133</v>
      </c>
      <c r="AB2">
        <v>2015</v>
      </c>
      <c r="AC2">
        <v>1</v>
      </c>
    </row>
    <row r="3" spans="1:29" x14ac:dyDescent="0.3">
      <c r="A3" s="5"/>
      <c r="B3" s="1">
        <f>Distribution!Z17</f>
        <v>0.13203252559273967</v>
      </c>
      <c r="C3" s="1">
        <f>Distribution!AA17</f>
        <v>0.13469401131358921</v>
      </c>
      <c r="D3" s="1">
        <f>Distribution!AB17</f>
        <v>0.13996386696910731</v>
      </c>
      <c r="E3" s="1">
        <f>Distribution!AC17</f>
        <v>0.14524469470454182</v>
      </c>
      <c r="F3" s="1">
        <f>Distribution!AD17</f>
        <v>0.14951742435481641</v>
      </c>
      <c r="G3" s="1">
        <f>Distribution!AE17</f>
        <v>0.15656136848490429</v>
      </c>
      <c r="H3" s="1">
        <f>Distribution!AF17</f>
        <v>0.16004132607014865</v>
      </c>
      <c r="I3" s="1">
        <f>Distribution!AG17</f>
        <v>0.16258960725448743</v>
      </c>
      <c r="J3" s="1">
        <f>Distribution!AJ17</f>
        <v>0.17080403750854098</v>
      </c>
      <c r="K3" s="1">
        <f>Distribution!AH17</f>
        <v>0.17931390797223581</v>
      </c>
      <c r="L3" s="6">
        <f>Distribution!AI17</f>
        <v>0.19167823275662879</v>
      </c>
      <c r="O3" t="s">
        <v>11</v>
      </c>
      <c r="P3" s="12">
        <f>P14</f>
        <v>9.8821176032457991E-2</v>
      </c>
      <c r="Q3" s="12">
        <f>S14</f>
        <v>0.1936248849860952</v>
      </c>
      <c r="R3" s="12">
        <f>W14</f>
        <v>0.29917648206575886</v>
      </c>
      <c r="S3" s="12">
        <f>X14</f>
        <v>0.35510678052176003</v>
      </c>
      <c r="T3" s="12">
        <f>Y14</f>
        <v>0.41035546700500825</v>
      </c>
      <c r="U3" s="12">
        <f>Z14</f>
        <v>0.48893542653731337</v>
      </c>
      <c r="AB3">
        <v>2015</v>
      </c>
      <c r="AC3">
        <v>0</v>
      </c>
    </row>
    <row r="4" spans="1:29" x14ac:dyDescent="0.3">
      <c r="A4" s="5" t="s">
        <v>10</v>
      </c>
      <c r="B4" s="7">
        <f>IFERROR(1-LOGNORMDIST(25,B2,B3),NA())</f>
        <v>0.52088475721092031</v>
      </c>
      <c r="C4" s="7">
        <f t="shared" ref="C4:L4" si="0">IFERROR(1-LOGNORMDIST(25,C2,C3),NA())</f>
        <v>0.54109671705018103</v>
      </c>
      <c r="D4" s="7">
        <f t="shared" si="0"/>
        <v>0.58317456353894737</v>
      </c>
      <c r="E4" s="7">
        <f t="shared" si="0"/>
        <v>0.62082955940543083</v>
      </c>
      <c r="F4" s="7">
        <f t="shared" si="0"/>
        <v>0.65333813090686155</v>
      </c>
      <c r="G4" s="7">
        <f t="shared" si="0"/>
        <v>0.6909322756177273</v>
      </c>
      <c r="H4" s="7">
        <f t="shared" si="0"/>
        <v>0.70746358435258971</v>
      </c>
      <c r="I4" s="7">
        <f t="shared" si="0"/>
        <v>0.7193391726479903</v>
      </c>
      <c r="J4" s="7">
        <f t="shared" si="0"/>
        <v>0.75674234127011997</v>
      </c>
      <c r="K4" s="7">
        <f t="shared" si="0"/>
        <v>0.78527769867584962</v>
      </c>
      <c r="L4" s="8">
        <f t="shared" si="0"/>
        <v>0.82211289188962133</v>
      </c>
      <c r="O4" t="s">
        <v>12</v>
      </c>
      <c r="P4" s="12">
        <f>P15</f>
        <v>7.1413930900771083E-3</v>
      </c>
      <c r="Q4" s="12">
        <f>S15</f>
        <v>2.598168798454692E-2</v>
      </c>
      <c r="R4" s="12">
        <f>W15</f>
        <v>7.1724933067796925E-2</v>
      </c>
      <c r="S4" s="12">
        <f>X15</f>
        <v>0.10131939395006528</v>
      </c>
      <c r="T4" s="12">
        <f>Y15</f>
        <v>0.13867312571639068</v>
      </c>
      <c r="U4" s="12">
        <f>Z15</f>
        <v>0.20271739401646927</v>
      </c>
    </row>
    <row r="5" spans="1:29" x14ac:dyDescent="0.3">
      <c r="A5" s="5" t="s">
        <v>11</v>
      </c>
      <c r="B5" s="7">
        <f>IFERROR(1-LOGNORMDIST(30,B2,B3),NA())</f>
        <v>9.2004940204554964E-2</v>
      </c>
      <c r="C5" s="7">
        <f t="shared" ref="C5:L5" si="1">IFERROR(1-LOGNORMDIST(30,C2,C3),NA())</f>
        <v>0.10557654548135131</v>
      </c>
      <c r="D5" s="7">
        <f t="shared" si="1"/>
        <v>0.13728220358508703</v>
      </c>
      <c r="E5" s="7">
        <f t="shared" si="1"/>
        <v>0.17166364012114721</v>
      </c>
      <c r="F5" s="7">
        <f t="shared" si="1"/>
        <v>0.20467116699394117</v>
      </c>
      <c r="G5" s="7">
        <f t="shared" si="1"/>
        <v>0.25269190846496681</v>
      </c>
      <c r="H5" s="7">
        <f t="shared" si="1"/>
        <v>0.27651512004937506</v>
      </c>
      <c r="I5" s="7">
        <f t="shared" si="1"/>
        <v>0.29443270168391134</v>
      </c>
      <c r="J5" s="7">
        <f t="shared" si="1"/>
        <v>0.35510678052176003</v>
      </c>
      <c r="K5" s="7">
        <f t="shared" si="1"/>
        <v>0.41035546700500825</v>
      </c>
      <c r="L5" s="8">
        <f t="shared" si="1"/>
        <v>0.48893542653731337</v>
      </c>
      <c r="N5" t="s">
        <v>17</v>
      </c>
      <c r="O5" t="s">
        <v>10</v>
      </c>
      <c r="P5" s="12">
        <f>P16</f>
        <v>0.3462294593305808</v>
      </c>
      <c r="Q5" s="12">
        <f>S16</f>
        <v>0.54010732295397257</v>
      </c>
      <c r="R5" s="12">
        <f>W16</f>
        <v>0.62000946025016901</v>
      </c>
      <c r="S5" s="12">
        <f>X16</f>
        <v>0.66874082867168649</v>
      </c>
      <c r="T5" s="12">
        <f>Y16</f>
        <v>0.70298682106192478</v>
      </c>
      <c r="U5" s="12">
        <f>Z16</f>
        <v>0.74621133418687147</v>
      </c>
    </row>
    <row r="6" spans="1:29" x14ac:dyDescent="0.3">
      <c r="A6" s="5" t="s">
        <v>12</v>
      </c>
      <c r="B6" s="7">
        <f>IFERROR(1-LOGNORMDIST(35,B2,B3),NA())</f>
        <v>6.2796008059395891E-3</v>
      </c>
      <c r="C6" s="7">
        <f t="shared" ref="C6:L6" si="2">IFERROR(1-LOGNORMDIST(35,C2,C3),NA())</f>
        <v>8.3135397757805318E-3</v>
      </c>
      <c r="D6" s="7">
        <f t="shared" si="2"/>
        <v>1.4118709567777943E-2</v>
      </c>
      <c r="E6" s="7">
        <f t="shared" si="2"/>
        <v>2.2272353683918777E-2</v>
      </c>
      <c r="F6" s="7">
        <f t="shared" si="2"/>
        <v>3.1723957106980727E-2</v>
      </c>
      <c r="G6" s="7">
        <f t="shared" si="2"/>
        <v>4.9405546104074771E-2</v>
      </c>
      <c r="H6" s="7">
        <f t="shared" si="2"/>
        <v>5.9804306633100657E-2</v>
      </c>
      <c r="I6" s="7">
        <f t="shared" si="2"/>
        <v>6.8299304009532991E-2</v>
      </c>
      <c r="J6" s="7">
        <f t="shared" si="2"/>
        <v>0.10131939395006528</v>
      </c>
      <c r="K6" s="7">
        <f t="shared" si="2"/>
        <v>0.13867312571639068</v>
      </c>
      <c r="L6" s="8">
        <f t="shared" si="2"/>
        <v>0.20271739401646927</v>
      </c>
      <c r="O6" t="s">
        <v>11</v>
      </c>
      <c r="P6" s="12">
        <f>P17</f>
        <v>6.0791247404599513E-2</v>
      </c>
      <c r="Q6" s="12">
        <f>S17</f>
        <v>0.18245897596533345</v>
      </c>
      <c r="R6" s="12">
        <f>W17</f>
        <v>0.28429013245120993</v>
      </c>
      <c r="S6" s="12">
        <f>X17</f>
        <v>0.34725687919165948</v>
      </c>
      <c r="T6" s="12">
        <f>Y17</f>
        <v>0.40025057856818091</v>
      </c>
      <c r="U6" s="12">
        <f>Z17</f>
        <v>0.47380041472914236</v>
      </c>
    </row>
    <row r="7" spans="1:29" x14ac:dyDescent="0.3">
      <c r="A7" s="5" t="s">
        <v>13</v>
      </c>
      <c r="B7" s="7">
        <f>IFERROR(1-LOGNORMDIST(40,B2,B3),NA())</f>
        <v>2.2626937408687375E-4</v>
      </c>
      <c r="C7" s="7">
        <f t="shared" ref="C7:L7" si="3">IFERROR(1-LOGNORMDIST(40,C2,C3),NA())</f>
        <v>3.5431229686255783E-4</v>
      </c>
      <c r="D7" s="7">
        <f t="shared" si="3"/>
        <v>8.2191926751995492E-4</v>
      </c>
      <c r="E7" s="7">
        <f t="shared" si="3"/>
        <v>1.7041967039245209E-3</v>
      </c>
      <c r="F7" s="7">
        <f t="shared" si="3"/>
        <v>2.9877562946216685E-3</v>
      </c>
      <c r="G7" s="7">
        <f t="shared" si="3"/>
        <v>6.1477804680022397E-3</v>
      </c>
      <c r="H7" s="7">
        <f t="shared" si="3"/>
        <v>8.4064451485992286E-3</v>
      </c>
      <c r="I7" s="7">
        <f t="shared" si="3"/>
        <v>1.0448050921770036E-2</v>
      </c>
      <c r="J7" s="7">
        <f t="shared" si="3"/>
        <v>1.9898452829786084E-2</v>
      </c>
      <c r="K7" s="7">
        <f t="shared" si="3"/>
        <v>3.3551794927526024E-2</v>
      </c>
      <c r="L7" s="8">
        <f t="shared" si="3"/>
        <v>6.3182102850087518E-2</v>
      </c>
      <c r="O7" t="s">
        <v>12</v>
      </c>
      <c r="P7" s="12">
        <f>P18</f>
        <v>5.8226733415410736E-3</v>
      </c>
      <c r="Q7" s="12">
        <f>S18</f>
        <v>3.9440277540877755E-2</v>
      </c>
      <c r="R7" s="12">
        <f>W18</f>
        <v>9.5014286737672649E-2</v>
      </c>
      <c r="S7" s="12">
        <f>X18</f>
        <v>0.13702241312711516</v>
      </c>
      <c r="T7" s="12">
        <f>Y18</f>
        <v>0.1795697330435273</v>
      </c>
      <c r="U7" s="12">
        <f>Z18</f>
        <v>0.24777187264964695</v>
      </c>
    </row>
    <row r="8" spans="1:29" x14ac:dyDescent="0.3">
      <c r="A8" s="10" t="s">
        <v>14</v>
      </c>
      <c r="B8" s="9">
        <f>IFERROR(1-LOGNORMDIST(50,B2,B3),NA())</f>
        <v>1.0102197278705205E-7</v>
      </c>
      <c r="C8" s="9">
        <f t="shared" ref="C8:L8" si="4">IFERROR(1-LOGNORMDIST(50,C2,C3),NA())</f>
        <v>2.2927581289078347E-7</v>
      </c>
      <c r="D8" s="9">
        <f t="shared" si="4"/>
        <v>1.05648564430183E-6</v>
      </c>
      <c r="E8" s="9">
        <f t="shared" si="4"/>
        <v>4.0107045826687227E-6</v>
      </c>
      <c r="F8" s="9">
        <f t="shared" si="4"/>
        <v>1.109921248143575E-5</v>
      </c>
      <c r="G8" s="9">
        <f t="shared" si="4"/>
        <v>4.2681010230083416E-5</v>
      </c>
      <c r="H8" s="9">
        <f t="shared" si="4"/>
        <v>7.6835363103211485E-5</v>
      </c>
      <c r="I8" s="9">
        <f t="shared" si="4"/>
        <v>1.1557378601656509E-4</v>
      </c>
      <c r="J8" s="9">
        <f t="shared" si="4"/>
        <v>3.8650717955879266E-4</v>
      </c>
      <c r="K8" s="9">
        <f t="shared" si="4"/>
        <v>1.0510693428200657E-3</v>
      </c>
      <c r="L8" s="11">
        <f t="shared" si="4"/>
        <v>3.5432195212841133E-3</v>
      </c>
      <c r="N8" t="s">
        <v>18</v>
      </c>
      <c r="O8" t="s">
        <v>10</v>
      </c>
      <c r="P8" s="12">
        <f>P19</f>
        <v>0.43895401696415209</v>
      </c>
      <c r="Q8" s="12">
        <f>S19</f>
        <v>0.59885453262768551</v>
      </c>
      <c r="R8" s="12">
        <f>W19</f>
        <v>0.66875098131210675</v>
      </c>
      <c r="S8" s="12">
        <f>X19</f>
        <v>0.71211284035770805</v>
      </c>
      <c r="T8" s="12">
        <f>Y19</f>
        <v>0.74355926585611221</v>
      </c>
      <c r="U8" s="12">
        <f>Z19</f>
        <v>0.78377119396046302</v>
      </c>
    </row>
    <row r="9" spans="1:29" x14ac:dyDescent="0.3">
      <c r="A9" s="2" t="s">
        <v>7</v>
      </c>
      <c r="B9" s="3">
        <f>Distribution!N34</f>
        <v>3.1803298249444141</v>
      </c>
      <c r="C9" s="3">
        <f>Distribution!O34</f>
        <v>3.1884039410392502</v>
      </c>
      <c r="D9" s="3">
        <f>Distribution!P34</f>
        <v>3.2059898196351648</v>
      </c>
      <c r="E9" s="3">
        <f>Distribution!Q34</f>
        <v>3.2242014803338375</v>
      </c>
      <c r="F9" s="3">
        <f>Distribution!R34</f>
        <v>3.2409346209829937</v>
      </c>
      <c r="G9" s="3">
        <f>Distribution!S34</f>
        <v>3.2651568797684898</v>
      </c>
      <c r="H9" s="3">
        <f>Distribution!T34</f>
        <v>3.2766203524632811</v>
      </c>
      <c r="I9" s="3">
        <f>Distribution!U34</f>
        <v>3.2853227242526071</v>
      </c>
      <c r="J9" s="3">
        <f>Distribution!X34</f>
        <v>3.3148412520734603</v>
      </c>
      <c r="K9" s="3">
        <f>Distribution!V34</f>
        <v>3.342559392520819</v>
      </c>
      <c r="L9" s="4">
        <f>Distribution!W34</f>
        <v>3.3847459405475857</v>
      </c>
      <c r="O9" t="s">
        <v>11</v>
      </c>
      <c r="P9" s="12">
        <f>P20</f>
        <v>7.9552849947391993E-2</v>
      </c>
      <c r="Q9" s="12">
        <f>S20</f>
        <v>0.18794877835637855</v>
      </c>
      <c r="R9" s="12">
        <f>W20</f>
        <v>0.29160112732036109</v>
      </c>
      <c r="S9" s="12">
        <f>X20</f>
        <v>0.35112574464828911</v>
      </c>
      <c r="T9" s="12">
        <f>Y20</f>
        <v>0.40523266212521936</v>
      </c>
      <c r="U9" s="12">
        <f>Z20</f>
        <v>0.48128997012684349</v>
      </c>
    </row>
    <row r="10" spans="1:29" x14ac:dyDescent="0.3">
      <c r="A10" s="5"/>
      <c r="B10" s="1">
        <f>Distribution!Z34</f>
        <v>0.16264279914418045</v>
      </c>
      <c r="C10" s="1">
        <f>Distribution!AA34</f>
        <v>0.16655767461836354</v>
      </c>
      <c r="D10" s="1">
        <f>Distribution!AB34</f>
        <v>0.17456627138688924</v>
      </c>
      <c r="E10" s="1">
        <f>Distribution!AC34</f>
        <v>0.18242238798581983</v>
      </c>
      <c r="F10" s="1">
        <f>Distribution!AD34</f>
        <v>0.18888402353661285</v>
      </c>
      <c r="G10" s="1">
        <f>Distribution!AE34</f>
        <v>0.19892481219372185</v>
      </c>
      <c r="H10" s="1">
        <f>Distribution!AF34</f>
        <v>0.20393235174070462</v>
      </c>
      <c r="I10" s="1">
        <f>Distribution!AG34</f>
        <v>0.20766935530212863</v>
      </c>
      <c r="J10" s="1">
        <f>Distribution!AJ34</f>
        <v>0.21988286076682387</v>
      </c>
      <c r="K10" s="1">
        <f>Distribution!AH34</f>
        <v>0.23204717930200383</v>
      </c>
      <c r="L10" s="6">
        <f>Distribution!AI34</f>
        <v>0.25032663372906705</v>
      </c>
      <c r="O10" t="s">
        <v>12</v>
      </c>
      <c r="P10" s="12">
        <f>P21</f>
        <v>6.4732476833829966E-3</v>
      </c>
      <c r="Q10" s="12">
        <f>S21</f>
        <v>3.2823261676870705E-2</v>
      </c>
      <c r="R10" s="12">
        <f>W21</f>
        <v>8.3576402394294078E-2</v>
      </c>
      <c r="S10" s="12">
        <f>X21</f>
        <v>0.11942599098333462</v>
      </c>
      <c r="T10" s="12">
        <f>Y21</f>
        <v>0.15940619376479401</v>
      </c>
      <c r="U10" s="12">
        <f>Z21</f>
        <v>0.22547667936439614</v>
      </c>
    </row>
    <row r="11" spans="1:29" x14ac:dyDescent="0.3">
      <c r="A11" s="5" t="s">
        <v>10</v>
      </c>
      <c r="B11" s="7">
        <f>IFERROR(1-LOGNORMDIST(25,B9,B10),NA())</f>
        <v>0.40632921429397095</v>
      </c>
      <c r="C11" s="7">
        <f t="shared" ref="C11:L11" si="5">IFERROR(1-LOGNORMDIST(25,C9,C10),NA())</f>
        <v>0.42741825487367668</v>
      </c>
      <c r="D11" s="7">
        <f t="shared" si="5"/>
        <v>0.47057789333009326</v>
      </c>
      <c r="E11" s="7">
        <f t="shared" si="5"/>
        <v>0.51164510231658311</v>
      </c>
      <c r="F11" s="7">
        <f t="shared" si="5"/>
        <v>0.54648473311404033</v>
      </c>
      <c r="G11" s="7">
        <f t="shared" si="5"/>
        <v>0.59198573812952127</v>
      </c>
      <c r="H11" s="7">
        <f t="shared" si="5"/>
        <v>0.61147110651100056</v>
      </c>
      <c r="I11" s="7">
        <f t="shared" si="5"/>
        <v>0.62550252133602369</v>
      </c>
      <c r="J11" s="7">
        <f t="shared" si="5"/>
        <v>0.66874082867168649</v>
      </c>
      <c r="K11" s="7">
        <f t="shared" si="5"/>
        <v>0.70298682106192478</v>
      </c>
      <c r="L11" s="8">
        <f t="shared" si="5"/>
        <v>0.74621133418687147</v>
      </c>
      <c r="N11" s="2"/>
      <c r="O11" s="3"/>
      <c r="P11" s="23" t="s">
        <v>8</v>
      </c>
      <c r="Q11" s="23"/>
      <c r="R11" s="23"/>
      <c r="S11" s="23"/>
      <c r="T11" s="23"/>
      <c r="U11" s="23"/>
      <c r="V11" s="23"/>
      <c r="W11" s="23"/>
      <c r="X11" s="23" t="s">
        <v>89</v>
      </c>
      <c r="Y11" s="23"/>
      <c r="Z11" s="24"/>
    </row>
    <row r="12" spans="1:29" x14ac:dyDescent="0.3">
      <c r="A12" s="5" t="s">
        <v>11</v>
      </c>
      <c r="B12" s="7">
        <f>IFERROR(1-LOGNORMDIST(30,B9,B10),NA())</f>
        <v>8.7233173153241306E-2</v>
      </c>
      <c r="C12" s="7">
        <f t="shared" ref="C12:L12" si="6">IFERROR(1-LOGNORMDIST(30,C9,C10),NA())</f>
        <v>0.1006959327973268</v>
      </c>
      <c r="D12" s="7">
        <f t="shared" si="6"/>
        <v>0.13173154953867694</v>
      </c>
      <c r="E12" s="7">
        <f t="shared" si="6"/>
        <v>0.1659601553355009</v>
      </c>
      <c r="F12" s="7">
        <f t="shared" si="6"/>
        <v>0.19808764545660951</v>
      </c>
      <c r="G12" s="7">
        <f t="shared" si="6"/>
        <v>0.24702578745393944</v>
      </c>
      <c r="H12" s="7">
        <f t="shared" si="6"/>
        <v>0.27064140557985106</v>
      </c>
      <c r="I12" s="7">
        <f t="shared" si="6"/>
        <v>0.28843015422079765</v>
      </c>
      <c r="J12" s="7">
        <f t="shared" si="6"/>
        <v>0.34725687919165948</v>
      </c>
      <c r="K12" s="7">
        <f t="shared" si="6"/>
        <v>0.40025057856818091</v>
      </c>
      <c r="L12" s="8">
        <f t="shared" si="6"/>
        <v>0.47380041472914236</v>
      </c>
      <c r="N12" s="5"/>
      <c r="O12" s="1"/>
      <c r="P12" s="1">
        <v>1980</v>
      </c>
      <c r="Q12" s="1">
        <v>1983</v>
      </c>
      <c r="R12" s="1">
        <v>1989</v>
      </c>
      <c r="S12" s="1">
        <v>1995</v>
      </c>
      <c r="T12" s="1">
        <v>2000</v>
      </c>
      <c r="U12" s="1">
        <v>2008</v>
      </c>
      <c r="V12" s="1">
        <v>2012</v>
      </c>
      <c r="W12" s="1">
        <v>2015</v>
      </c>
      <c r="X12" s="1">
        <v>2025</v>
      </c>
      <c r="Y12" s="1">
        <v>2035</v>
      </c>
      <c r="Z12" s="6">
        <v>2050</v>
      </c>
    </row>
    <row r="13" spans="1:29" x14ac:dyDescent="0.3">
      <c r="A13" s="5" t="s">
        <v>12</v>
      </c>
      <c r="B13" s="7">
        <f>IFERROR(1-LOGNORMDIST(35,B9,B10),NA())</f>
        <v>1.0561511738006457E-2</v>
      </c>
      <c r="C13" s="7">
        <f t="shared" ref="C13:L13" si="7">IFERROR(1-LOGNORMDIST(35,C9,C10),NA())</f>
        <v>1.3793658632350159E-2</v>
      </c>
      <c r="D13" s="7">
        <f t="shared" si="7"/>
        <v>2.2680416495637901E-2</v>
      </c>
      <c r="E13" s="7">
        <f t="shared" si="7"/>
        <v>3.4740921743249054E-2</v>
      </c>
      <c r="F13" s="7">
        <f t="shared" si="7"/>
        <v>4.7997827957642958E-2</v>
      </c>
      <c r="G13" s="7">
        <f t="shared" si="7"/>
        <v>7.2310312653398934E-2</v>
      </c>
      <c r="H13" s="7">
        <f t="shared" si="7"/>
        <v>8.5849405038963544E-2</v>
      </c>
      <c r="I13" s="7">
        <f t="shared" si="7"/>
        <v>9.6754961796864269E-2</v>
      </c>
      <c r="J13" s="7">
        <f t="shared" si="7"/>
        <v>0.13702241312711516</v>
      </c>
      <c r="K13" s="7">
        <f t="shared" si="7"/>
        <v>0.1795697330435273</v>
      </c>
      <c r="L13" s="8">
        <f t="shared" si="7"/>
        <v>0.24777187264964695</v>
      </c>
      <c r="N13" s="5" t="s">
        <v>69</v>
      </c>
      <c r="O13" s="1"/>
      <c r="P13" s="7">
        <f>B19</f>
        <v>0.53418292976635362</v>
      </c>
      <c r="Q13" s="7">
        <f>C19</f>
        <v>0.52869878426950856</v>
      </c>
      <c r="R13" s="7">
        <f>D19</f>
        <v>0.55388907612859639</v>
      </c>
      <c r="S13" s="7">
        <f>E19</f>
        <v>0.65959541227214069</v>
      </c>
      <c r="T13" s="7">
        <f>F19</f>
        <v>0.67789590410314304</v>
      </c>
      <c r="U13" s="7">
        <f>G19</f>
        <v>0.68911885018323271</v>
      </c>
      <c r="V13" s="7">
        <f>H19</f>
        <v>0.70974662920220111</v>
      </c>
      <c r="W13" s="7">
        <f>I19</f>
        <v>0.71925495778628545</v>
      </c>
      <c r="X13" s="7">
        <f>J4</f>
        <v>0.75674234127011997</v>
      </c>
      <c r="Y13" s="7">
        <f>K4</f>
        <v>0.78527769867584962</v>
      </c>
      <c r="Z13" s="8">
        <f>L4</f>
        <v>0.82211289188962133</v>
      </c>
    </row>
    <row r="14" spans="1:29" x14ac:dyDescent="0.3">
      <c r="A14" s="5" t="s">
        <v>13</v>
      </c>
      <c r="B14" s="7">
        <f>IFERROR(1-LOGNORMDIST(40,B9,B10),NA())</f>
        <v>8.8363515942335713E-4</v>
      </c>
      <c r="C14" s="7">
        <f t="shared" ref="C14:L14" si="8">IFERROR(1-LOGNORMDIST(40,C9,C10),NA())</f>
        <v>1.3286986662854883E-3</v>
      </c>
      <c r="D14" s="7">
        <f t="shared" si="8"/>
        <v>2.8354671116698205E-3</v>
      </c>
      <c r="E14" s="7">
        <f t="shared" si="8"/>
        <v>5.4285637872605319E-3</v>
      </c>
      <c r="F14" s="7">
        <f t="shared" si="8"/>
        <v>8.8572148304087994E-3</v>
      </c>
      <c r="G14" s="7">
        <f t="shared" si="8"/>
        <v>1.6583166387766024E-2</v>
      </c>
      <c r="H14" s="7">
        <f t="shared" si="8"/>
        <v>2.1611518187450107E-2</v>
      </c>
      <c r="I14" s="7">
        <f t="shared" si="8"/>
        <v>2.5992033283657845E-2</v>
      </c>
      <c r="J14" s="7">
        <f t="shared" si="8"/>
        <v>4.4464040492870338E-2</v>
      </c>
      <c r="K14" s="7">
        <f t="shared" si="8"/>
        <v>6.7789902868240159E-2</v>
      </c>
      <c r="L14" s="8">
        <f t="shared" si="8"/>
        <v>0.11219321340898447</v>
      </c>
      <c r="N14" s="5" t="s">
        <v>70</v>
      </c>
      <c r="O14" s="1"/>
      <c r="P14" s="7">
        <f>B20</f>
        <v>9.8821176032457991E-2</v>
      </c>
      <c r="Q14" s="7">
        <f>C20</f>
        <v>9.2915569404501186E-2</v>
      </c>
      <c r="R14" s="7">
        <f>D20</f>
        <v>0.1107939500356937</v>
      </c>
      <c r="S14" s="7">
        <f>E20</f>
        <v>0.1936248849860952</v>
      </c>
      <c r="T14" s="7">
        <f>F20</f>
        <v>0.22199800971262384</v>
      </c>
      <c r="U14" s="7">
        <f>G20</f>
        <v>0.26154028667581541</v>
      </c>
      <c r="V14" s="7">
        <f>H20</f>
        <v>0.28415586933403036</v>
      </c>
      <c r="W14" s="7">
        <f>I20</f>
        <v>0.29917648206575886</v>
      </c>
      <c r="X14" s="7">
        <f>J5</f>
        <v>0.35510678052176003</v>
      </c>
      <c r="Y14" s="7">
        <f>K5</f>
        <v>0.41035546700500825</v>
      </c>
      <c r="Z14" s="8">
        <f>L5</f>
        <v>0.48893542653731337</v>
      </c>
    </row>
    <row r="15" spans="1:29" x14ac:dyDescent="0.3">
      <c r="A15" s="10" t="s">
        <v>14</v>
      </c>
      <c r="B15" s="9">
        <f>IFERROR(1-LOGNORMDIST(50,B9,B10),NA())</f>
        <v>3.4173248826263602E-6</v>
      </c>
      <c r="C15" s="9">
        <f t="shared" ref="C15:L15" si="9">IFERROR(1-LOGNORMDIST(50,C9,C10),NA())</f>
        <v>6.9778973205147921E-6</v>
      </c>
      <c r="D15" s="9">
        <f t="shared" si="9"/>
        <v>2.6217517549609326E-5</v>
      </c>
      <c r="E15" s="9">
        <f t="shared" si="9"/>
        <v>8.1464139180198458E-5</v>
      </c>
      <c r="F15" s="9">
        <f t="shared" si="9"/>
        <v>1.9049567582263283E-4</v>
      </c>
      <c r="G15" s="9">
        <f t="shared" si="9"/>
        <v>5.733588664389444E-4</v>
      </c>
      <c r="H15" s="9">
        <f t="shared" si="9"/>
        <v>9.1738222086401588E-4</v>
      </c>
      <c r="I15" s="9">
        <f t="shared" si="9"/>
        <v>1.2731713837733638E-3</v>
      </c>
      <c r="J15" s="9">
        <f t="shared" si="9"/>
        <v>3.3047080649388771E-3</v>
      </c>
      <c r="K15" s="9">
        <f t="shared" si="9"/>
        <v>7.0621701437377782E-3</v>
      </c>
      <c r="L15" s="11">
        <f t="shared" si="9"/>
        <v>1.7586710093146718E-2</v>
      </c>
      <c r="N15" s="5" t="s">
        <v>71</v>
      </c>
      <c r="O15" s="1"/>
      <c r="P15" s="7">
        <f>B21</f>
        <v>7.1413930900771083E-3</v>
      </c>
      <c r="Q15" s="7">
        <f>C21</f>
        <v>6.1663529636410974E-3</v>
      </c>
      <c r="R15" s="7">
        <f>D21</f>
        <v>8.8861399698250132E-3</v>
      </c>
      <c r="S15" s="7">
        <f>E21</f>
        <v>2.598168798454692E-2</v>
      </c>
      <c r="T15" s="7">
        <f>F21</f>
        <v>3.568482639089865E-2</v>
      </c>
      <c r="U15" s="7">
        <f>G21</f>
        <v>5.5282241084818384E-2</v>
      </c>
      <c r="V15" s="7">
        <f>H21</f>
        <v>6.4233064015150054E-2</v>
      </c>
      <c r="W15" s="7">
        <f>I21</f>
        <v>7.1724933067796925E-2</v>
      </c>
      <c r="X15" s="7">
        <f>J6</f>
        <v>0.10131939395006528</v>
      </c>
      <c r="Y15" s="7">
        <f>K6</f>
        <v>0.13867312571639068</v>
      </c>
      <c r="Z15" s="8">
        <f>L6</f>
        <v>0.20271739401646927</v>
      </c>
    </row>
    <row r="16" spans="1:29" x14ac:dyDescent="0.3">
      <c r="A16" s="1" t="s">
        <v>15</v>
      </c>
      <c r="B16" s="1">
        <v>1980</v>
      </c>
      <c r="C16" s="1">
        <v>1983</v>
      </c>
      <c r="D16" s="1">
        <v>1989</v>
      </c>
      <c r="E16" s="1">
        <v>1995</v>
      </c>
      <c r="F16" s="1">
        <v>2000</v>
      </c>
      <c r="G16" s="1">
        <v>2008</v>
      </c>
      <c r="H16" s="1">
        <v>2012</v>
      </c>
      <c r="I16" s="1">
        <v>2015</v>
      </c>
      <c r="J16" s="1">
        <v>2025</v>
      </c>
      <c r="K16" s="1">
        <v>2035</v>
      </c>
      <c r="L16" s="1">
        <v>2050</v>
      </c>
      <c r="N16" s="5" t="s">
        <v>72</v>
      </c>
      <c r="O16" s="1"/>
      <c r="P16" s="7">
        <f>B26</f>
        <v>0.3462294593305808</v>
      </c>
      <c r="Q16" s="7">
        <f>C26</f>
        <v>0.39929034253763507</v>
      </c>
      <c r="R16" s="7">
        <f>D26</f>
        <v>0.43303836663404116</v>
      </c>
      <c r="S16" s="7">
        <f>E26</f>
        <v>0.54010732295397257</v>
      </c>
      <c r="T16" s="7">
        <f>F26</f>
        <v>0.57849783811294353</v>
      </c>
      <c r="U16" s="7">
        <f>G26</f>
        <v>0.59129787350191243</v>
      </c>
      <c r="V16" s="7">
        <f>H26</f>
        <v>0.61762393202343968</v>
      </c>
      <c r="W16" s="7">
        <f>I26</f>
        <v>0.62000946025016901</v>
      </c>
      <c r="X16" s="7">
        <f>J11</f>
        <v>0.66874082867168649</v>
      </c>
      <c r="Y16" s="7">
        <f>K11</f>
        <v>0.70298682106192478</v>
      </c>
      <c r="Z16" s="8">
        <f>L11</f>
        <v>0.74621133418687147</v>
      </c>
    </row>
    <row r="17" spans="1:26" x14ac:dyDescent="0.3">
      <c r="A17" s="2" t="s">
        <v>0</v>
      </c>
      <c r="B17" s="3">
        <f>Distribution!N51</f>
        <v>3.230258793823666</v>
      </c>
      <c r="C17" s="3">
        <f>Distribution!O51</f>
        <v>3.2282858021965879</v>
      </c>
      <c r="D17" s="3">
        <f>Distribution!P51</f>
        <v>3.2370693518365488</v>
      </c>
      <c r="E17" s="3">
        <f>Distribution!Q51</f>
        <v>3.2776541363285414</v>
      </c>
      <c r="F17" s="3">
        <f>Distribution!R51</f>
        <v>3.2874827455792026</v>
      </c>
      <c r="G17" s="3">
        <f>Distribution!S51</f>
        <v>3.2983391042776868</v>
      </c>
      <c r="H17" s="3">
        <f>Distribution!T51</f>
        <v>3.3085841975407613</v>
      </c>
      <c r="I17" s="3">
        <f>Distribution!U51</f>
        <v>3.3144702681054521</v>
      </c>
      <c r="J17" s="3"/>
      <c r="K17" s="3"/>
      <c r="L17" s="4"/>
      <c r="N17" s="5" t="s">
        <v>73</v>
      </c>
      <c r="O17" s="1"/>
      <c r="P17" s="7">
        <f>B27</f>
        <v>6.0791247404599513E-2</v>
      </c>
      <c r="Q17" s="7">
        <f>C27</f>
        <v>8.648828141584608E-2</v>
      </c>
      <c r="R17" s="7">
        <f>D27</f>
        <v>0.10755281106392001</v>
      </c>
      <c r="S17" s="7">
        <f>E27</f>
        <v>0.18245897596533345</v>
      </c>
      <c r="T17" s="7">
        <f>F27</f>
        <v>0.22797590831347947</v>
      </c>
      <c r="U17" s="7">
        <f>G27</f>
        <v>0.2496283495716618</v>
      </c>
      <c r="V17" s="7">
        <f>H27</f>
        <v>0.28195646893274839</v>
      </c>
      <c r="W17" s="7">
        <f>I27</f>
        <v>0.28429013245120993</v>
      </c>
      <c r="X17" s="7">
        <f>J12</f>
        <v>0.34725687919165948</v>
      </c>
      <c r="Y17" s="7">
        <f>K12</f>
        <v>0.40025057856818091</v>
      </c>
      <c r="Z17" s="8">
        <f>L12</f>
        <v>0.47380041472914236</v>
      </c>
    </row>
    <row r="18" spans="1:26" x14ac:dyDescent="0.3">
      <c r="A18" s="5"/>
      <c r="B18" s="1">
        <f>Distribution!Z51</f>
        <v>0.13268562639463785</v>
      </c>
      <c r="C18" s="1">
        <f>Distribution!AA51</f>
        <v>0.13069532387803381</v>
      </c>
      <c r="D18" s="1">
        <f>Distribution!AB51</f>
        <v>0.1342761942968925</v>
      </c>
      <c r="E18" s="1">
        <f>Distribution!AC51</f>
        <v>0.14288804829430218</v>
      </c>
      <c r="F18" s="1">
        <f>Distribution!AD51</f>
        <v>0.14855671430353515</v>
      </c>
      <c r="G18" s="1">
        <f>Distribution!AE51</f>
        <v>0.16106738466093398</v>
      </c>
      <c r="H18" s="1">
        <f>Distribution!AF51</f>
        <v>0.16232558840493713</v>
      </c>
      <c r="I18" s="1">
        <f>Distribution!AG51</f>
        <v>0.1646392725275532</v>
      </c>
      <c r="J18" s="1"/>
      <c r="K18" s="1"/>
      <c r="L18" s="6"/>
      <c r="N18" s="5" t="s">
        <v>74</v>
      </c>
      <c r="O18" s="1"/>
      <c r="P18" s="7">
        <f>B28</f>
        <v>5.8226733415410736E-3</v>
      </c>
      <c r="Q18" s="7">
        <f>C28</f>
        <v>1.0749797713044296E-2</v>
      </c>
      <c r="R18" s="7">
        <f>D28</f>
        <v>1.5969667414119426E-2</v>
      </c>
      <c r="S18" s="7">
        <f>E28</f>
        <v>3.9440277540877755E-2</v>
      </c>
      <c r="T18" s="7">
        <f>F28</f>
        <v>6.1377068135620605E-2</v>
      </c>
      <c r="U18" s="7">
        <f>G28</f>
        <v>7.4632528891900529E-2</v>
      </c>
      <c r="V18" s="7">
        <f>H28</f>
        <v>9.3763855257126605E-2</v>
      </c>
      <c r="W18" s="7">
        <f>I28</f>
        <v>9.5014286737672649E-2</v>
      </c>
      <c r="X18" s="7">
        <f>J13</f>
        <v>0.13702241312711516</v>
      </c>
      <c r="Y18" s="7">
        <f>K13</f>
        <v>0.1795697330435273</v>
      </c>
      <c r="Z18" s="8">
        <f>L13</f>
        <v>0.24777187264964695</v>
      </c>
    </row>
    <row r="19" spans="1:26" x14ac:dyDescent="0.3">
      <c r="A19" s="5" t="s">
        <v>10</v>
      </c>
      <c r="B19" s="7">
        <f>IFERROR(1-LOGNORMDIST(25,B17,B18),NA())</f>
        <v>0.53418292976635362</v>
      </c>
      <c r="C19" s="7">
        <f t="shared" ref="C19:I19" si="10">IFERROR(1-LOGNORMDIST(25,C17,C18),NA())</f>
        <v>0.52869878426950856</v>
      </c>
      <c r="D19" s="7">
        <f t="shared" si="10"/>
        <v>0.55388907612859639</v>
      </c>
      <c r="E19" s="7">
        <f t="shared" si="10"/>
        <v>0.65959541227214069</v>
      </c>
      <c r="F19" s="7">
        <f t="shared" si="10"/>
        <v>0.67789590410314304</v>
      </c>
      <c r="G19" s="7">
        <f t="shared" si="10"/>
        <v>0.68911885018323271</v>
      </c>
      <c r="H19" s="7">
        <f t="shared" si="10"/>
        <v>0.70974662920220111</v>
      </c>
      <c r="I19" s="7">
        <f t="shared" si="10"/>
        <v>0.71925495778628545</v>
      </c>
      <c r="J19" s="7"/>
      <c r="K19" s="7"/>
      <c r="L19" s="8"/>
      <c r="N19" s="5" t="s">
        <v>18</v>
      </c>
      <c r="O19" s="1" t="s">
        <v>10</v>
      </c>
      <c r="P19" s="7">
        <f>(P13*SUM(INDEX(Population!$B$3:$EB$20,MATCH(22,Population!$A$3:$A$20,0),MATCH(P$12,Population!$B$3:$EB$3,0)):INDEX(Population!$B$3:$EB$20,MATCH(82,Population!$A$3:$A$20,0),MATCH(P$12,Population!$B$3:$EB$3,0)))+P16*SUM(INDEX(Population!$B$26:$EB$43,MATCH(22,Population!$A$26:$A$43,0),MATCH(P$12,Population!$B$26:$EB$26,0)):INDEX(Population!$B$26:$EB$43,MATCH(82,Population!$A$26:$A$43,0),MATCH(P$12,Population!$B$26:$EB$26,0))))/(SUM(INDEX(Population!$B$3:$EB$20,MATCH(22,Population!$A$3:$A$20,0),MATCH(P$12,Population!$B$3:$EB$3,0)):INDEX(Population!$B$3:$EB$20,MATCH(82,Population!$A$3:$A$20,0),MATCH(P$12,Population!$B$3:$EB$3,0)))+SUM(INDEX(Population!$B$26:$EB$43,MATCH(22,Population!$A$26:$A$43,0),MATCH(P$12,Population!$B$26:$EB$26,0)):INDEX(Population!$B$26:$EB$43,MATCH(82,Population!$A$26:$A$43,0),MATCH(P$12,Population!$B$26:$EB$26,0))))</f>
        <v>0.43895401696415209</v>
      </c>
      <c r="Q19" s="7">
        <f>(Q13*SUM(INDEX(Population!$B$3:$EB$20,MATCH(22,Population!$A$3:$A$20,0),MATCH(Q$12,Population!$B$3:$EB$3,0)):INDEX(Population!$B$3:$EB$20,MATCH(82,Population!$A$3:$A$20,0),MATCH(Q$12,Population!$B$3:$EB$3,0)))+Q16*SUM(INDEX(Population!$B$26:$EB$43,MATCH(22,Population!$A$26:$A$43,0),MATCH(Q$12,Population!$B$26:$EB$26,0)):INDEX(Population!$B$26:$EB$43,MATCH(82,Population!$A$26:$A$43,0),MATCH(Q$12,Population!$B$26:$EB$26,0))))/(SUM(INDEX(Population!$B$3:$EB$20,MATCH(22,Population!$A$3:$A$20,0),MATCH(Q$12,Population!$B$3:$EB$3,0)):INDEX(Population!$B$3:$EB$20,MATCH(82,Population!$A$3:$A$20,0),MATCH(Q$12,Population!$B$3:$EB$3,0)))+SUM(INDEX(Population!$B$26:$EB$43,MATCH(22,Population!$A$26:$A$43,0),MATCH(Q$12,Population!$B$26:$EB$26,0)):INDEX(Population!$B$26:$EB$43,MATCH(82,Population!$A$26:$A$43,0),MATCH(Q$12,Population!$B$26:$EB$26,0))))</f>
        <v>0.46313094922449644</v>
      </c>
      <c r="R19" s="7">
        <f>(R13*SUM(INDEX(Population!$B$3:$EB$20,MATCH(22,Population!$A$3:$A$20,0),MATCH(R$12,Population!$B$3:$EB$3,0)):INDEX(Population!$B$3:$EB$20,MATCH(82,Population!$A$3:$A$20,0),MATCH(R$12,Population!$B$3:$EB$3,0)))+R16*SUM(INDEX(Population!$B$26:$EB$43,MATCH(22,Population!$A$26:$A$43,0),MATCH(R$12,Population!$B$26:$EB$26,0)):INDEX(Population!$B$26:$EB$43,MATCH(82,Population!$A$26:$A$43,0),MATCH(R$12,Population!$B$26:$EB$26,0))))/(SUM(INDEX(Population!$B$3:$EB$20,MATCH(22,Population!$A$3:$A$20,0),MATCH(R$12,Population!$B$3:$EB$3,0)):INDEX(Population!$B$3:$EB$20,MATCH(82,Population!$A$3:$A$20,0),MATCH(R$12,Population!$B$3:$EB$3,0)))+SUM(INDEX(Population!$B$26:$EB$43,MATCH(22,Population!$A$26:$A$43,0),MATCH(R$12,Population!$B$26:$EB$26,0)):INDEX(Population!$B$26:$EB$43,MATCH(82,Population!$A$26:$A$43,0),MATCH(R$12,Population!$B$26:$EB$26,0))))</f>
        <v>0.49260382779873829</v>
      </c>
      <c r="S19" s="7">
        <f>(S13*SUM(INDEX(Population!$B$3:$EB$20,MATCH(22,Population!$A$3:$A$20,0),MATCH(S$12,Population!$B$3:$EB$3,0)):INDEX(Population!$B$3:$EB$20,MATCH(82,Population!$A$3:$A$20,0),MATCH(S$12,Population!$B$3:$EB$3,0)))+S16*SUM(INDEX(Population!$B$26:$EB$43,MATCH(22,Population!$A$26:$A$43,0),MATCH(S$12,Population!$B$26:$EB$26,0)):INDEX(Population!$B$26:$EB$43,MATCH(82,Population!$A$26:$A$43,0),MATCH(S$12,Population!$B$26:$EB$26,0))))/(SUM(INDEX(Population!$B$3:$EB$20,MATCH(22,Population!$A$3:$A$20,0),MATCH(S$12,Population!$B$3:$EB$3,0)):INDEX(Population!$B$3:$EB$20,MATCH(82,Population!$A$3:$A$20,0),MATCH(S$12,Population!$B$3:$EB$3,0)))+SUM(INDEX(Population!$B$26:$EB$43,MATCH(22,Population!$A$26:$A$43,0),MATCH(S$12,Population!$B$26:$EB$26,0)):INDEX(Population!$B$26:$EB$43,MATCH(82,Population!$A$26:$A$43,0),MATCH(S$12,Population!$B$26:$EB$26,0))))</f>
        <v>0.59885453262768551</v>
      </c>
      <c r="T19" s="7">
        <f>(T13*SUM(INDEX(Population!$B$3:$EB$20,MATCH(22,Population!$A$3:$A$20,0),MATCH(T$12,Population!$B$3:$EB$3,0)):INDEX(Population!$B$3:$EB$20,MATCH(82,Population!$A$3:$A$20,0),MATCH(T$12,Population!$B$3:$EB$3,0)))+T16*SUM(INDEX(Population!$B$26:$EB$43,MATCH(22,Population!$A$26:$A$43,0),MATCH(T$12,Population!$B$26:$EB$26,0)):INDEX(Population!$B$26:$EB$43,MATCH(82,Population!$A$26:$A$43,0),MATCH(T$12,Population!$B$26:$EB$26,0))))/(SUM(INDEX(Population!$B$3:$EB$20,MATCH(22,Population!$A$3:$A$20,0),MATCH(T$12,Population!$B$3:$EB$3,0)):INDEX(Population!$B$3:$EB$20,MATCH(82,Population!$A$3:$A$20,0),MATCH(T$12,Population!$B$3:$EB$3,0)))+SUM(INDEX(Population!$B$26:$EB$43,MATCH(22,Population!$A$26:$A$43,0),MATCH(T$12,Population!$B$26:$EB$26,0)):INDEX(Population!$B$26:$EB$43,MATCH(82,Population!$A$26:$A$43,0),MATCH(T$12,Population!$B$26:$EB$26,0))))</f>
        <v>0.62722327749726814</v>
      </c>
      <c r="U19" s="7">
        <f>(U13*SUM(INDEX(Population!$B$3:$EB$20,MATCH(22,Population!$A$3:$A$20,0),MATCH(U$12,Population!$B$3:$EB$3,0)):INDEX(Population!$B$3:$EB$20,MATCH(82,Population!$A$3:$A$20,0),MATCH(U$12,Population!$B$3:$EB$3,0)))+U16*SUM(INDEX(Population!$B$26:$EB$43,MATCH(22,Population!$A$26:$A$43,0),MATCH(U$12,Population!$B$26:$EB$26,0)):INDEX(Population!$B$26:$EB$43,MATCH(82,Population!$A$26:$A$43,0),MATCH(U$12,Population!$B$26:$EB$26,0))))/(SUM(INDEX(Population!$B$3:$EB$20,MATCH(22,Population!$A$3:$A$20,0),MATCH(U$12,Population!$B$3:$EB$3,0)):INDEX(Population!$B$3:$EB$20,MATCH(82,Population!$A$3:$A$20,0),MATCH(U$12,Population!$B$3:$EB$3,0)))+SUM(INDEX(Population!$B$26:$EB$43,MATCH(22,Population!$A$26:$A$43,0),MATCH(U$12,Population!$B$26:$EB$26,0)):INDEX(Population!$B$26:$EB$43,MATCH(82,Population!$A$26:$A$43,0),MATCH(U$12,Population!$B$26:$EB$26,0))))</f>
        <v>0.63942155132756628</v>
      </c>
      <c r="V19" s="7">
        <f>(V13*SUM(INDEX(Population!$B$3:$EB$20,MATCH(22,Population!$A$3:$A$20,0),MATCH(V$12,Population!$B$3:$EB$3,0)):INDEX(Population!$B$3:$EB$20,MATCH(82,Population!$A$3:$A$20,0),MATCH(V$12,Population!$B$3:$EB$3,0)))+V16*SUM(INDEX(Population!$B$26:$EB$43,MATCH(22,Population!$A$26:$A$43,0),MATCH(V$12,Population!$B$26:$EB$26,0)):INDEX(Population!$B$26:$EB$43,MATCH(82,Population!$A$26:$A$43,0),MATCH(V$12,Population!$B$26:$EB$26,0))))/(SUM(INDEX(Population!$B$3:$EB$20,MATCH(22,Population!$A$3:$A$20,0),MATCH(V$12,Population!$B$3:$EB$3,0)):INDEX(Population!$B$3:$EB$20,MATCH(82,Population!$A$3:$A$20,0),MATCH(V$12,Population!$B$3:$EB$3,0)))+SUM(INDEX(Population!$B$26:$EB$43,MATCH(22,Population!$A$26:$A$43,0),MATCH(V$12,Population!$B$26:$EB$26,0)):INDEX(Population!$B$26:$EB$43,MATCH(82,Population!$A$26:$A$43,0),MATCH(V$12,Population!$B$26:$EB$26,0))))</f>
        <v>0.66297882444763434</v>
      </c>
      <c r="W19" s="7">
        <f>(W13*SUM(INDEX(Population!$B$3:$EB$20,MATCH(22,Population!$A$3:$A$20,0),MATCH(W$12,Population!$B$3:$EB$3,0)):INDEX(Population!$B$3:$EB$20,MATCH(82,Population!$A$3:$A$20,0),MATCH(W$12,Population!$B$3:$EB$3,0)))+W16*SUM(INDEX(Population!$B$26:$EB$43,MATCH(22,Population!$A$26:$A$43,0),MATCH(W$12,Population!$B$26:$EB$26,0)):INDEX(Population!$B$26:$EB$43,MATCH(82,Population!$A$26:$A$43,0),MATCH(W$12,Population!$B$26:$EB$26,0))))/(SUM(INDEX(Population!$B$3:$EB$20,MATCH(22,Population!$A$3:$A$20,0),MATCH(W$12,Population!$B$3:$EB$3,0)):INDEX(Population!$B$3:$EB$20,MATCH(82,Population!$A$3:$A$20,0),MATCH(W$12,Population!$B$3:$EB$3,0)))+SUM(INDEX(Population!$B$26:$EB$43,MATCH(22,Population!$A$26:$A$43,0),MATCH(W$12,Population!$B$26:$EB$26,0)):INDEX(Population!$B$26:$EB$43,MATCH(82,Population!$A$26:$A$43,0),MATCH(W$12,Population!$B$26:$EB$26,0))))</f>
        <v>0.66875098131210675</v>
      </c>
      <c r="X19" s="7">
        <f>(X13*SUM(INDEX(Population!$B$3:$EB$20,MATCH(22,Population!$A$3:$A$20,0),MATCH(X$12,Population!$B$3:$EB$3,0)):INDEX(Population!$B$3:$EB$20,MATCH(82,Population!$A$3:$A$20,0),MATCH(X$12,Population!$B$3:$EB$3,0)))+X16*SUM(INDEX(Population!$B$26:$EB$43,MATCH(22,Population!$A$26:$A$43,0),MATCH(X$12,Population!$B$26:$EB$26,0)):INDEX(Population!$B$26:$EB$43,MATCH(82,Population!$A$26:$A$43,0),MATCH(X$12,Population!$B$26:$EB$26,0))))/(SUM(INDEX(Population!$B$3:$EB$20,MATCH(22,Population!$A$3:$A$20,0),MATCH(X$12,Population!$B$3:$EB$3,0)):INDEX(Population!$B$3:$EB$20,MATCH(82,Population!$A$3:$A$20,0),MATCH(X$12,Population!$B$3:$EB$3,0)))+SUM(INDEX(Population!$B$26:$EB$43,MATCH(22,Population!$A$26:$A$43,0),MATCH(X$12,Population!$B$26:$EB$26,0)):INDEX(Population!$B$26:$EB$43,MATCH(82,Population!$A$26:$A$43,0),MATCH(X$12,Population!$B$26:$EB$26,0))))</f>
        <v>0.71211284035770805</v>
      </c>
      <c r="Y19" s="7">
        <f>(Y13*SUM(INDEX(Population!$B$3:$EB$20,MATCH(22,Population!$A$3:$A$20,0),MATCH(Y$12,Population!$B$3:$EB$3,0)):INDEX(Population!$B$3:$EB$20,MATCH(82,Population!$A$3:$A$20,0),MATCH(Y$12,Population!$B$3:$EB$3,0)))+Y16*SUM(INDEX(Population!$B$26:$EB$43,MATCH(22,Population!$A$26:$A$43,0),MATCH(Y$12,Population!$B$26:$EB$26,0)):INDEX(Population!$B$26:$EB$43,MATCH(82,Population!$A$26:$A$43,0),MATCH(Y$12,Population!$B$26:$EB$26,0))))/(SUM(INDEX(Population!$B$3:$EB$20,MATCH(22,Population!$A$3:$A$20,0),MATCH(Y$12,Population!$B$3:$EB$3,0)):INDEX(Population!$B$3:$EB$20,MATCH(82,Population!$A$3:$A$20,0),MATCH(Y$12,Population!$B$3:$EB$3,0)))+SUM(INDEX(Population!$B$26:$EB$43,MATCH(22,Population!$A$26:$A$43,0),MATCH(Y$12,Population!$B$26:$EB$26,0)):INDEX(Population!$B$26:$EB$43,MATCH(82,Population!$A$26:$A$43,0),MATCH(Y$12,Population!$B$26:$EB$26,0))))</f>
        <v>0.74355926585611221</v>
      </c>
      <c r="Z19" s="8">
        <f>(Z13*SUM(INDEX(Population!$B$3:$EB$20,MATCH(22,Population!$A$3:$A$20,0),MATCH(Z$12,Population!$B$3:$EB$3,0)):INDEX(Population!$B$3:$EB$20,MATCH(82,Population!$A$3:$A$20,0),MATCH(Z$12,Population!$B$3:$EB$3,0)))+Z16*SUM(INDEX(Population!$B$26:$EB$43,MATCH(22,Population!$A$26:$A$43,0),MATCH(Z$12,Population!$B$26:$EB$26,0)):INDEX(Population!$B$26:$EB$43,MATCH(82,Population!$A$26:$A$43,0),MATCH(Z$12,Population!$B$26:$EB$26,0))))/(SUM(INDEX(Population!$B$3:$EB$20,MATCH(22,Population!$A$3:$A$20,0),MATCH(Z$12,Population!$B$3:$EB$3,0)):INDEX(Population!$B$3:$EB$20,MATCH(82,Population!$A$3:$A$20,0),MATCH(Z$12,Population!$B$3:$EB$3,0)))+SUM(INDEX(Population!$B$26:$EB$43,MATCH(22,Population!$A$26:$A$43,0),MATCH(Z$12,Population!$B$26:$EB$26,0)):INDEX(Population!$B$26:$EB$43,MATCH(82,Population!$A$26:$A$43,0),MATCH(Z$12,Population!$B$26:$EB$26,0))))</f>
        <v>0.78377119396046302</v>
      </c>
    </row>
    <row r="20" spans="1:26" x14ac:dyDescent="0.3">
      <c r="A20" s="5" t="s">
        <v>11</v>
      </c>
      <c r="B20" s="7">
        <f>IFERROR(1-LOGNORMDIST(30,B17,B18),NA())</f>
        <v>9.8821176032457991E-2</v>
      </c>
      <c r="C20" s="7">
        <f t="shared" ref="C20:I20" si="11">IFERROR(1-LOGNORMDIST(30,C17,C18),NA())</f>
        <v>9.2915569404501186E-2</v>
      </c>
      <c r="D20" s="7">
        <f t="shared" si="11"/>
        <v>0.1107939500356937</v>
      </c>
      <c r="E20" s="7">
        <f t="shared" si="11"/>
        <v>0.1936248849860952</v>
      </c>
      <c r="F20" s="7">
        <f t="shared" si="11"/>
        <v>0.22199800971262384</v>
      </c>
      <c r="G20" s="7">
        <f t="shared" si="11"/>
        <v>0.26154028667581541</v>
      </c>
      <c r="H20" s="7">
        <f t="shared" si="11"/>
        <v>0.28415586933403036</v>
      </c>
      <c r="I20" s="7">
        <f t="shared" si="11"/>
        <v>0.29917648206575886</v>
      </c>
      <c r="J20" s="7"/>
      <c r="K20" s="7"/>
      <c r="L20" s="8"/>
      <c r="N20" s="5"/>
      <c r="O20" s="1" t="s">
        <v>11</v>
      </c>
      <c r="P20" s="7">
        <f>(P14*SUM(INDEX(Population!$B$3:$EB$20,MATCH(22,Population!$A$3:$A$20,0),MATCH(P$12,Population!$B$3:$EB$3,0)):INDEX(Population!$B$3:$EB$20,MATCH(82,Population!$A$3:$A$20,0),MATCH(P$12,Population!$B$3:$EB$3,0)))+P17*SUM(INDEX(Population!$B$26:$EB$43,MATCH(22,Population!$A$26:$A$43,0),MATCH(P$12,Population!$B$26:$EB$26,0)):INDEX(Population!$B$26:$EB$43,MATCH(82,Population!$A$26:$A$43,0),MATCH(P$12,Population!$B$26:$EB$26,0))))/(SUM(INDEX(Population!$B$3:$EB$20,MATCH(22,Population!$A$3:$A$20,0),MATCH(P$12,Population!$B$3:$EB$3,0)):INDEX(Population!$B$3:$EB$20,MATCH(82,Population!$A$3:$A$20,0),MATCH(P$12,Population!$B$3:$EB$3,0)))+SUM(INDEX(Population!$B$26:$EB$43,MATCH(22,Population!$A$26:$A$43,0),MATCH(P$12,Population!$B$26:$EB$26,0)):INDEX(Population!$B$26:$EB$43,MATCH(82,Population!$A$26:$A$43,0),MATCH(P$12,Population!$B$26:$EB$26,0))))</f>
        <v>7.9552849947391993E-2</v>
      </c>
      <c r="Q20" s="7">
        <f>(Q14*SUM(INDEX(Population!$B$3:$EB$20,MATCH(22,Population!$A$3:$A$20,0),MATCH(Q$12,Population!$B$3:$EB$3,0)):INDEX(Population!$B$3:$EB$20,MATCH(82,Population!$A$3:$A$20,0),MATCH(Q$12,Population!$B$3:$EB$3,0)))+Q17*SUM(INDEX(Population!$B$26:$EB$43,MATCH(22,Population!$A$26:$A$43,0),MATCH(Q$12,Population!$B$26:$EB$26,0)):INDEX(Population!$B$26:$EB$43,MATCH(82,Population!$A$26:$A$43,0),MATCH(Q$12,Population!$B$26:$EB$26,0))))/(SUM(INDEX(Population!$B$3:$EB$20,MATCH(22,Population!$A$3:$A$20,0),MATCH(Q$12,Population!$B$3:$EB$3,0)):INDEX(Population!$B$3:$EB$20,MATCH(82,Population!$A$3:$A$20,0),MATCH(Q$12,Population!$B$3:$EB$3,0)))+SUM(INDEX(Population!$B$26:$EB$43,MATCH(22,Population!$A$26:$A$43,0),MATCH(Q$12,Population!$B$26:$EB$26,0)):INDEX(Population!$B$26:$EB$43,MATCH(82,Population!$A$26:$A$43,0),MATCH(Q$12,Population!$B$26:$EB$26,0))))</f>
        <v>8.9659032558936744E-2</v>
      </c>
      <c r="R20" s="7">
        <f>(R14*SUM(INDEX(Population!$B$3:$EB$20,MATCH(22,Population!$A$3:$A$20,0),MATCH(R$12,Population!$B$3:$EB$3,0)):INDEX(Population!$B$3:$EB$20,MATCH(82,Population!$A$3:$A$20,0),MATCH(R$12,Population!$B$3:$EB$3,0)))+R17*SUM(INDEX(Population!$B$26:$EB$43,MATCH(22,Population!$A$26:$A$43,0),MATCH(R$12,Population!$B$26:$EB$26,0)):INDEX(Population!$B$26:$EB$43,MATCH(82,Population!$A$26:$A$43,0),MATCH(R$12,Population!$B$26:$EB$26,0))))/(SUM(INDEX(Population!$B$3:$EB$20,MATCH(22,Population!$A$3:$A$20,0),MATCH(R$12,Population!$B$3:$EB$3,0)):INDEX(Population!$B$3:$EB$20,MATCH(82,Population!$A$3:$A$20,0),MATCH(R$12,Population!$B$3:$EB$3,0)))+SUM(INDEX(Population!$B$26:$EB$43,MATCH(22,Population!$A$26:$A$43,0),MATCH(R$12,Population!$B$26:$EB$26,0)):INDEX(Population!$B$26:$EB$43,MATCH(82,Population!$A$26:$A$43,0),MATCH(R$12,Population!$B$26:$EB$26,0))))</f>
        <v>0.10915031875220768</v>
      </c>
      <c r="S20" s="7">
        <f>(S14*SUM(INDEX(Population!$B$3:$EB$20,MATCH(22,Population!$A$3:$A$20,0),MATCH(S$12,Population!$B$3:$EB$3,0)):INDEX(Population!$B$3:$EB$20,MATCH(82,Population!$A$3:$A$20,0),MATCH(S$12,Population!$B$3:$EB$3,0)))+S17*SUM(INDEX(Population!$B$26:$EB$43,MATCH(22,Population!$A$26:$A$43,0),MATCH(S$12,Population!$B$26:$EB$26,0)):INDEX(Population!$B$26:$EB$43,MATCH(82,Population!$A$26:$A$43,0),MATCH(S$12,Population!$B$26:$EB$26,0))))/(SUM(INDEX(Population!$B$3:$EB$20,MATCH(22,Population!$A$3:$A$20,0),MATCH(S$12,Population!$B$3:$EB$3,0)):INDEX(Population!$B$3:$EB$20,MATCH(82,Population!$A$3:$A$20,0),MATCH(S$12,Population!$B$3:$EB$3,0)))+SUM(INDEX(Population!$B$26:$EB$43,MATCH(22,Population!$A$26:$A$43,0),MATCH(S$12,Population!$B$26:$EB$26,0)):INDEX(Population!$B$26:$EB$43,MATCH(82,Population!$A$26:$A$43,0),MATCH(S$12,Population!$B$26:$EB$26,0))))</f>
        <v>0.18794877835637855</v>
      </c>
      <c r="T20" s="7">
        <f>(T14*SUM(INDEX(Population!$B$3:$EB$20,MATCH(22,Population!$A$3:$A$20,0),MATCH(T$12,Population!$B$3:$EB$3,0)):INDEX(Population!$B$3:$EB$20,MATCH(82,Population!$A$3:$A$20,0),MATCH(T$12,Population!$B$3:$EB$3,0)))+T17*SUM(INDEX(Population!$B$26:$EB$43,MATCH(22,Population!$A$26:$A$43,0),MATCH(T$12,Population!$B$26:$EB$26,0)):INDEX(Population!$B$26:$EB$43,MATCH(82,Population!$A$26:$A$43,0),MATCH(T$12,Population!$B$26:$EB$26,0))))/(SUM(INDEX(Population!$B$3:$EB$20,MATCH(22,Population!$A$3:$A$20,0),MATCH(T$12,Population!$B$3:$EB$3,0)):INDEX(Population!$B$3:$EB$20,MATCH(82,Population!$A$3:$A$20,0),MATCH(T$12,Population!$B$3:$EB$3,0)))+SUM(INDEX(Population!$B$26:$EB$43,MATCH(22,Population!$A$26:$A$43,0),MATCH(T$12,Population!$B$26:$EB$26,0)):INDEX(Population!$B$26:$EB$43,MATCH(82,Population!$A$26:$A$43,0),MATCH(T$12,Population!$B$26:$EB$26,0))))</f>
        <v>0.2250455119016383</v>
      </c>
      <c r="U20" s="7">
        <f>(U14*SUM(INDEX(Population!$B$3:$EB$20,MATCH(22,Population!$A$3:$A$20,0),MATCH(U$12,Population!$B$3:$EB$3,0)):INDEX(Population!$B$3:$EB$20,MATCH(82,Population!$A$3:$A$20,0),MATCH(U$12,Population!$B$3:$EB$3,0)))+U17*SUM(INDEX(Population!$B$26:$EB$43,MATCH(22,Population!$A$26:$A$43,0),MATCH(U$12,Population!$B$26:$EB$26,0)):INDEX(Population!$B$26:$EB$43,MATCH(82,Population!$A$26:$A$43,0),MATCH(U$12,Population!$B$26:$EB$26,0))))/(SUM(INDEX(Population!$B$3:$EB$20,MATCH(22,Population!$A$3:$A$20,0),MATCH(U$12,Population!$B$3:$EB$3,0)):INDEX(Population!$B$3:$EB$20,MATCH(82,Population!$A$3:$A$20,0),MATCH(U$12,Population!$B$3:$EB$3,0)))+SUM(INDEX(Population!$B$26:$EB$43,MATCH(22,Population!$A$26:$A$43,0),MATCH(U$12,Population!$B$26:$EB$26,0)):INDEX(Population!$B$26:$EB$43,MATCH(82,Population!$A$26:$A$43,0),MATCH(U$12,Population!$B$26:$EB$26,0))))</f>
        <v>0.25548850598113265</v>
      </c>
      <c r="V20" s="7">
        <f>(V14*SUM(INDEX(Population!$B$3:$EB$20,MATCH(22,Population!$A$3:$A$20,0),MATCH(V$12,Population!$B$3:$EB$3,0)):INDEX(Population!$B$3:$EB$20,MATCH(82,Population!$A$3:$A$20,0),MATCH(V$12,Population!$B$3:$EB$3,0)))+V17*SUM(INDEX(Population!$B$26:$EB$43,MATCH(22,Population!$A$26:$A$43,0),MATCH(V$12,Population!$B$26:$EB$26,0)):INDEX(Population!$B$26:$EB$43,MATCH(82,Population!$A$26:$A$43,0),MATCH(V$12,Population!$B$26:$EB$26,0))))/(SUM(INDEX(Population!$B$3:$EB$20,MATCH(22,Population!$A$3:$A$20,0),MATCH(V$12,Population!$B$3:$EB$3,0)):INDEX(Population!$B$3:$EB$20,MATCH(82,Population!$A$3:$A$20,0),MATCH(V$12,Population!$B$3:$EB$3,0)))+SUM(INDEX(Population!$B$26:$EB$43,MATCH(22,Population!$A$26:$A$43,0),MATCH(V$12,Population!$B$26:$EB$26,0)):INDEX(Population!$B$26:$EB$43,MATCH(82,Population!$A$26:$A$43,0),MATCH(V$12,Population!$B$26:$EB$26,0))))</f>
        <v>0.28303930271478916</v>
      </c>
      <c r="W20" s="7">
        <f>(W14*SUM(INDEX(Population!$B$3:$EB$20,MATCH(22,Population!$A$3:$A$20,0),MATCH(W$12,Population!$B$3:$EB$3,0)):INDEX(Population!$B$3:$EB$20,MATCH(82,Population!$A$3:$A$20,0),MATCH(W$12,Population!$B$3:$EB$3,0)))+W17*SUM(INDEX(Population!$B$26:$EB$43,MATCH(22,Population!$A$26:$A$43,0),MATCH(W$12,Population!$B$26:$EB$26,0)):INDEX(Population!$B$26:$EB$43,MATCH(82,Population!$A$26:$A$43,0),MATCH(W$12,Population!$B$26:$EB$26,0))))/(SUM(INDEX(Population!$B$3:$EB$20,MATCH(22,Population!$A$3:$A$20,0),MATCH(W$12,Population!$B$3:$EB$3,0)):INDEX(Population!$B$3:$EB$20,MATCH(82,Population!$A$3:$A$20,0),MATCH(W$12,Population!$B$3:$EB$3,0)))+SUM(INDEX(Population!$B$26:$EB$43,MATCH(22,Population!$A$26:$A$43,0),MATCH(W$12,Population!$B$26:$EB$26,0)):INDEX(Population!$B$26:$EB$43,MATCH(82,Population!$A$26:$A$43,0),MATCH(W$12,Population!$B$26:$EB$26,0))))</f>
        <v>0.29160112732036109</v>
      </c>
      <c r="X20" s="7">
        <f>(X14*SUM(INDEX(Population!$B$3:$EB$20,MATCH(22,Population!$A$3:$A$20,0),MATCH(X$12,Population!$B$3:$EB$3,0)):INDEX(Population!$B$3:$EB$20,MATCH(82,Population!$A$3:$A$20,0),MATCH(X$12,Population!$B$3:$EB$3,0)))+X17*SUM(INDEX(Population!$B$26:$EB$43,MATCH(22,Population!$A$26:$A$43,0),MATCH(X$12,Population!$B$26:$EB$26,0)):INDEX(Population!$B$26:$EB$43,MATCH(82,Population!$A$26:$A$43,0),MATCH(X$12,Population!$B$26:$EB$26,0))))/(SUM(INDEX(Population!$B$3:$EB$20,MATCH(22,Population!$A$3:$A$20,0),MATCH(X$12,Population!$B$3:$EB$3,0)):INDEX(Population!$B$3:$EB$20,MATCH(82,Population!$A$3:$A$20,0),MATCH(X$12,Population!$B$3:$EB$3,0)))+SUM(INDEX(Population!$B$26:$EB$43,MATCH(22,Population!$A$26:$A$43,0),MATCH(X$12,Population!$B$26:$EB$26,0)):INDEX(Population!$B$26:$EB$43,MATCH(82,Population!$A$26:$A$43,0),MATCH(X$12,Population!$B$26:$EB$26,0))))</f>
        <v>0.35112574464828911</v>
      </c>
      <c r="Y20" s="7">
        <f>(Y14*SUM(INDEX(Population!$B$3:$EB$20,MATCH(22,Population!$A$3:$A$20,0),MATCH(Y$12,Population!$B$3:$EB$3,0)):INDEX(Population!$B$3:$EB$20,MATCH(82,Population!$A$3:$A$20,0),MATCH(Y$12,Population!$B$3:$EB$3,0)))+Y17*SUM(INDEX(Population!$B$26:$EB$43,MATCH(22,Population!$A$26:$A$43,0),MATCH(Y$12,Population!$B$26:$EB$26,0)):INDEX(Population!$B$26:$EB$43,MATCH(82,Population!$A$26:$A$43,0),MATCH(Y$12,Population!$B$26:$EB$26,0))))/(SUM(INDEX(Population!$B$3:$EB$20,MATCH(22,Population!$A$3:$A$20,0),MATCH(Y$12,Population!$B$3:$EB$3,0)):INDEX(Population!$B$3:$EB$20,MATCH(82,Population!$A$3:$A$20,0),MATCH(Y$12,Population!$B$3:$EB$3,0)))+SUM(INDEX(Population!$B$26:$EB$43,MATCH(22,Population!$A$26:$A$43,0),MATCH(Y$12,Population!$B$26:$EB$26,0)):INDEX(Population!$B$26:$EB$43,MATCH(82,Population!$A$26:$A$43,0),MATCH(Y$12,Population!$B$26:$EB$26,0))))</f>
        <v>0.40523266212521936</v>
      </c>
      <c r="Z20" s="8">
        <f>(Z14*SUM(INDEX(Population!$B$3:$EB$20,MATCH(22,Population!$A$3:$A$20,0),MATCH(Z$12,Population!$B$3:$EB$3,0)):INDEX(Population!$B$3:$EB$20,MATCH(82,Population!$A$3:$A$20,0),MATCH(Z$12,Population!$B$3:$EB$3,0)))+Z17*SUM(INDEX(Population!$B$26:$EB$43,MATCH(22,Population!$A$26:$A$43,0),MATCH(Z$12,Population!$B$26:$EB$26,0)):INDEX(Population!$B$26:$EB$43,MATCH(82,Population!$A$26:$A$43,0),MATCH(Z$12,Population!$B$26:$EB$26,0))))/(SUM(INDEX(Population!$B$3:$EB$20,MATCH(22,Population!$A$3:$A$20,0),MATCH(Z$12,Population!$B$3:$EB$3,0)):INDEX(Population!$B$3:$EB$20,MATCH(82,Population!$A$3:$A$20,0),MATCH(Z$12,Population!$B$3:$EB$3,0)))+SUM(INDEX(Population!$B$26:$EB$43,MATCH(22,Population!$A$26:$A$43,0),MATCH(Z$12,Population!$B$26:$EB$26,0)):INDEX(Population!$B$26:$EB$43,MATCH(82,Population!$A$26:$A$43,0),MATCH(Z$12,Population!$B$26:$EB$26,0))))</f>
        <v>0.48128997012684349</v>
      </c>
    </row>
    <row r="21" spans="1:26" x14ac:dyDescent="0.3">
      <c r="A21" s="5" t="s">
        <v>12</v>
      </c>
      <c r="B21" s="7">
        <f>IFERROR(1-LOGNORMDIST(35,B17,B18),NA())</f>
        <v>7.1413930900771083E-3</v>
      </c>
      <c r="C21" s="7">
        <f t="shared" ref="C21:I21" si="12">IFERROR(1-LOGNORMDIST(35,C17,C18),NA())</f>
        <v>6.1663529636410974E-3</v>
      </c>
      <c r="D21" s="7">
        <f t="shared" si="12"/>
        <v>8.8861399698250132E-3</v>
      </c>
      <c r="E21" s="7">
        <f t="shared" si="12"/>
        <v>2.598168798454692E-2</v>
      </c>
      <c r="F21" s="7">
        <f t="shared" si="12"/>
        <v>3.568482639089865E-2</v>
      </c>
      <c r="G21" s="7">
        <f t="shared" si="12"/>
        <v>5.5282241084818384E-2</v>
      </c>
      <c r="H21" s="7">
        <f t="shared" si="12"/>
        <v>6.4233064015150054E-2</v>
      </c>
      <c r="I21" s="7">
        <f t="shared" si="12"/>
        <v>7.1724933067796925E-2</v>
      </c>
      <c r="J21" s="7"/>
      <c r="K21" s="7"/>
      <c r="L21" s="8"/>
      <c r="N21" s="10"/>
      <c r="O21" s="25" t="s">
        <v>12</v>
      </c>
      <c r="P21" s="9">
        <f>(P15*SUM(INDEX(Population!$B$3:$EB$20,MATCH(22,Population!$A$3:$A$20,0),MATCH(P$12,Population!$B$3:$EB$3,0)):INDEX(Population!$B$3:$EB$20,MATCH(82,Population!$A$3:$A$20,0),MATCH(P$12,Population!$B$3:$EB$3,0)))+P18*SUM(INDEX(Population!$B$26:$EB$43,MATCH(22,Population!$A$26:$A$43,0),MATCH(P$12,Population!$B$26:$EB$26,0)):INDEX(Population!$B$26:$EB$43,MATCH(82,Population!$A$26:$A$43,0),MATCH(P$12,Population!$B$26:$EB$26,0))))/(SUM(INDEX(Population!$B$3:$EB$20,MATCH(22,Population!$A$3:$A$20,0),MATCH(P$12,Population!$B$3:$EB$3,0)):INDEX(Population!$B$3:$EB$20,MATCH(82,Population!$A$3:$A$20,0),MATCH(P$12,Population!$B$3:$EB$3,0)))+SUM(INDEX(Population!$B$26:$EB$43,MATCH(22,Population!$A$26:$A$43,0),MATCH(P$12,Population!$B$26:$EB$26,0)):INDEX(Population!$B$26:$EB$43,MATCH(82,Population!$A$26:$A$43,0),MATCH(P$12,Population!$B$26:$EB$26,0))))</f>
        <v>6.4732476833829966E-3</v>
      </c>
      <c r="Q21" s="9">
        <f>(Q15*SUM(INDEX(Population!$B$3:$EB$20,MATCH(22,Population!$A$3:$A$20,0),MATCH(Q$12,Population!$B$3:$EB$3,0)):INDEX(Population!$B$3:$EB$20,MATCH(82,Population!$A$3:$A$20,0),MATCH(Q$12,Population!$B$3:$EB$3,0)))+Q18*SUM(INDEX(Population!$B$26:$EB$43,MATCH(22,Population!$A$26:$A$43,0),MATCH(Q$12,Population!$B$26:$EB$26,0)):INDEX(Population!$B$26:$EB$43,MATCH(82,Population!$A$26:$A$43,0),MATCH(Q$12,Population!$B$26:$EB$26,0))))/(SUM(INDEX(Population!$B$3:$EB$20,MATCH(22,Population!$A$3:$A$20,0),MATCH(Q$12,Population!$B$3:$EB$3,0)):INDEX(Population!$B$3:$EB$20,MATCH(82,Population!$A$3:$A$20,0),MATCH(Q$12,Population!$B$3:$EB$3,0)))+SUM(INDEX(Population!$B$26:$EB$43,MATCH(22,Population!$A$26:$A$43,0),MATCH(Q$12,Population!$B$26:$EB$26,0)):INDEX(Population!$B$26:$EB$43,MATCH(82,Population!$A$26:$A$43,0),MATCH(Q$12,Population!$B$26:$EB$26,0))))</f>
        <v>8.4886632027943425E-3</v>
      </c>
      <c r="R21" s="9">
        <f>(R15*SUM(INDEX(Population!$B$3:$EB$20,MATCH(22,Population!$A$3:$A$20,0),MATCH(R$12,Population!$B$3:$EB$3,0)):INDEX(Population!$B$3:$EB$20,MATCH(82,Population!$A$3:$A$20,0),MATCH(R$12,Population!$B$3:$EB$3,0)))+R18*SUM(INDEX(Population!$B$26:$EB$43,MATCH(22,Population!$A$26:$A$43,0),MATCH(R$12,Population!$B$26:$EB$26,0)):INDEX(Population!$B$26:$EB$43,MATCH(82,Population!$A$26:$A$43,0),MATCH(R$12,Population!$B$26:$EB$26,0))))/(SUM(INDEX(Population!$B$3:$EB$20,MATCH(22,Population!$A$3:$A$20,0),MATCH(R$12,Population!$B$3:$EB$3,0)):INDEX(Population!$B$3:$EB$20,MATCH(82,Population!$A$3:$A$20,0),MATCH(R$12,Population!$B$3:$EB$3,0)))+SUM(INDEX(Population!$B$26:$EB$43,MATCH(22,Population!$A$26:$A$43,0),MATCH(R$12,Population!$B$26:$EB$26,0)):INDEX(Population!$B$26:$EB$43,MATCH(82,Population!$A$26:$A$43,0),MATCH(R$12,Population!$B$26:$EB$26,0))))</f>
        <v>1.2478305380277208E-2</v>
      </c>
      <c r="S21" s="9">
        <f>(S15*SUM(INDEX(Population!$B$3:$EB$20,MATCH(22,Population!$A$3:$A$20,0),MATCH(S$12,Population!$B$3:$EB$3,0)):INDEX(Population!$B$3:$EB$20,MATCH(82,Population!$A$3:$A$20,0),MATCH(S$12,Population!$B$3:$EB$3,0)))+S18*SUM(INDEX(Population!$B$26:$EB$43,MATCH(22,Population!$A$26:$A$43,0),MATCH(S$12,Population!$B$26:$EB$26,0)):INDEX(Population!$B$26:$EB$43,MATCH(82,Population!$A$26:$A$43,0),MATCH(S$12,Population!$B$26:$EB$26,0))))/(SUM(INDEX(Population!$B$3:$EB$20,MATCH(22,Population!$A$3:$A$20,0),MATCH(S$12,Population!$B$3:$EB$3,0)):INDEX(Population!$B$3:$EB$20,MATCH(82,Population!$A$3:$A$20,0),MATCH(S$12,Population!$B$3:$EB$3,0)))+SUM(INDEX(Population!$B$26:$EB$43,MATCH(22,Population!$A$26:$A$43,0),MATCH(S$12,Population!$B$26:$EB$26,0)):INDEX(Population!$B$26:$EB$43,MATCH(82,Population!$A$26:$A$43,0),MATCH(S$12,Population!$B$26:$EB$26,0))))</f>
        <v>3.2823261676870705E-2</v>
      </c>
      <c r="T21" s="9">
        <f>(T15*SUM(INDEX(Population!$B$3:$EB$20,MATCH(22,Population!$A$3:$A$20,0),MATCH(T$12,Population!$B$3:$EB$3,0)):INDEX(Population!$B$3:$EB$20,MATCH(82,Population!$A$3:$A$20,0),MATCH(T$12,Population!$B$3:$EB$3,0)))+T18*SUM(INDEX(Population!$B$26:$EB$43,MATCH(22,Population!$A$26:$A$43,0),MATCH(T$12,Population!$B$26:$EB$26,0)):INDEX(Population!$B$26:$EB$43,MATCH(82,Population!$A$26:$A$43,0),MATCH(T$12,Population!$B$26:$EB$26,0))))/(SUM(INDEX(Population!$B$3:$EB$20,MATCH(22,Population!$A$3:$A$20,0),MATCH(T$12,Population!$B$3:$EB$3,0)):INDEX(Population!$B$3:$EB$20,MATCH(82,Population!$A$3:$A$20,0),MATCH(T$12,Population!$B$3:$EB$3,0)))+SUM(INDEX(Population!$B$26:$EB$43,MATCH(22,Population!$A$26:$A$43,0),MATCH(T$12,Population!$B$26:$EB$26,0)):INDEX(Population!$B$26:$EB$43,MATCH(82,Population!$A$26:$A$43,0),MATCH(T$12,Population!$B$26:$EB$26,0))))</f>
        <v>4.8782600071188689E-2</v>
      </c>
      <c r="U21" s="9">
        <f>(U15*SUM(INDEX(Population!$B$3:$EB$20,MATCH(22,Population!$A$3:$A$20,0),MATCH(U$12,Population!$B$3:$EB$3,0)):INDEX(Population!$B$3:$EB$20,MATCH(82,Population!$A$3:$A$20,0),MATCH(U$12,Population!$B$3:$EB$3,0)))+U18*SUM(INDEX(Population!$B$26:$EB$43,MATCH(22,Population!$A$26:$A$43,0),MATCH(U$12,Population!$B$26:$EB$26,0)):INDEX(Population!$B$26:$EB$43,MATCH(82,Population!$A$26:$A$43,0),MATCH(U$12,Population!$B$26:$EB$26,0))))/(SUM(INDEX(Population!$B$3:$EB$20,MATCH(22,Population!$A$3:$A$20,0),MATCH(U$12,Population!$B$3:$EB$3,0)):INDEX(Population!$B$3:$EB$20,MATCH(82,Population!$A$3:$A$20,0),MATCH(U$12,Population!$B$3:$EB$3,0)))+SUM(INDEX(Population!$B$26:$EB$43,MATCH(22,Population!$A$26:$A$43,0),MATCH(U$12,Population!$B$26:$EB$26,0)):INDEX(Population!$B$26:$EB$43,MATCH(82,Population!$A$26:$A$43,0),MATCH(U$12,Population!$B$26:$EB$26,0))))</f>
        <v>6.5113026553507702E-2</v>
      </c>
      <c r="V21" s="9">
        <f>(V15*SUM(INDEX(Population!$B$3:$EB$20,MATCH(22,Population!$A$3:$A$20,0),MATCH(V$12,Population!$B$3:$EB$3,0)):INDEX(Population!$B$3:$EB$20,MATCH(82,Population!$A$3:$A$20,0),MATCH(V$12,Population!$B$3:$EB$3,0)))+V18*SUM(INDEX(Population!$B$26:$EB$43,MATCH(22,Population!$A$26:$A$43,0),MATCH(V$12,Population!$B$26:$EB$26,0)):INDEX(Population!$B$26:$EB$43,MATCH(82,Population!$A$26:$A$43,0),MATCH(V$12,Population!$B$26:$EB$26,0))))/(SUM(INDEX(Population!$B$3:$EB$20,MATCH(22,Population!$A$3:$A$20,0),MATCH(V$12,Population!$B$3:$EB$3,0)):INDEX(Population!$B$3:$EB$20,MATCH(82,Population!$A$3:$A$20,0),MATCH(V$12,Population!$B$3:$EB$3,0)))+SUM(INDEX(Population!$B$26:$EB$43,MATCH(22,Population!$A$26:$A$43,0),MATCH(V$12,Population!$B$26:$EB$26,0)):INDEX(Population!$B$26:$EB$43,MATCH(82,Population!$A$26:$A$43,0),MATCH(V$12,Population!$B$26:$EB$26,0))))</f>
        <v>7.9224920759993975E-2</v>
      </c>
      <c r="W21" s="9">
        <f>(W15*SUM(INDEX(Population!$B$3:$EB$20,MATCH(22,Population!$A$3:$A$20,0),MATCH(W$12,Population!$B$3:$EB$3,0)):INDEX(Population!$B$3:$EB$20,MATCH(82,Population!$A$3:$A$20,0),MATCH(W$12,Population!$B$3:$EB$3,0)))+W18*SUM(INDEX(Population!$B$26:$EB$43,MATCH(22,Population!$A$26:$A$43,0),MATCH(W$12,Population!$B$26:$EB$26,0)):INDEX(Population!$B$26:$EB$43,MATCH(82,Population!$A$26:$A$43,0),MATCH(W$12,Population!$B$26:$EB$26,0))))/(SUM(INDEX(Population!$B$3:$EB$20,MATCH(22,Population!$A$3:$A$20,0),MATCH(W$12,Population!$B$3:$EB$3,0)):INDEX(Population!$B$3:$EB$20,MATCH(82,Population!$A$3:$A$20,0),MATCH(W$12,Population!$B$3:$EB$3,0)))+SUM(INDEX(Population!$B$26:$EB$43,MATCH(22,Population!$A$26:$A$43,0),MATCH(W$12,Population!$B$26:$EB$26,0)):INDEX(Population!$B$26:$EB$43,MATCH(82,Population!$A$26:$A$43,0),MATCH(W$12,Population!$B$26:$EB$26,0))))</f>
        <v>8.3576402394294078E-2</v>
      </c>
      <c r="X21" s="9">
        <f>(X15*SUM(INDEX(Population!$B$3:$EB$20,MATCH(22,Population!$A$3:$A$20,0),MATCH(X$12,Population!$B$3:$EB$3,0)):INDEX(Population!$B$3:$EB$20,MATCH(82,Population!$A$3:$A$20,0),MATCH(X$12,Population!$B$3:$EB$3,0)))+X18*SUM(INDEX(Population!$B$26:$EB$43,MATCH(22,Population!$A$26:$A$43,0),MATCH(X$12,Population!$B$26:$EB$26,0)):INDEX(Population!$B$26:$EB$43,MATCH(82,Population!$A$26:$A$43,0),MATCH(X$12,Population!$B$26:$EB$26,0))))/(SUM(INDEX(Population!$B$3:$EB$20,MATCH(22,Population!$A$3:$A$20,0),MATCH(X$12,Population!$B$3:$EB$3,0)):INDEX(Population!$B$3:$EB$20,MATCH(82,Population!$A$3:$A$20,0),MATCH(X$12,Population!$B$3:$EB$3,0)))+SUM(INDEX(Population!$B$26:$EB$43,MATCH(22,Population!$A$26:$A$43,0),MATCH(X$12,Population!$B$26:$EB$26,0)):INDEX(Population!$B$26:$EB$43,MATCH(82,Population!$A$26:$A$43,0),MATCH(X$12,Population!$B$26:$EB$26,0))))</f>
        <v>0.11942599098333462</v>
      </c>
      <c r="Y21" s="9">
        <f>(Y15*SUM(INDEX(Population!$B$3:$EB$20,MATCH(22,Population!$A$3:$A$20,0),MATCH(Y$12,Population!$B$3:$EB$3,0)):INDEX(Population!$B$3:$EB$20,MATCH(82,Population!$A$3:$A$20,0),MATCH(Y$12,Population!$B$3:$EB$3,0)))+Y18*SUM(INDEX(Population!$B$26:$EB$43,MATCH(22,Population!$A$26:$A$43,0),MATCH(Y$12,Population!$B$26:$EB$26,0)):INDEX(Population!$B$26:$EB$43,MATCH(82,Population!$A$26:$A$43,0),MATCH(Y$12,Population!$B$26:$EB$26,0))))/(SUM(INDEX(Population!$B$3:$EB$20,MATCH(22,Population!$A$3:$A$20,0),MATCH(Y$12,Population!$B$3:$EB$3,0)):INDEX(Population!$B$3:$EB$20,MATCH(82,Population!$A$3:$A$20,0),MATCH(Y$12,Population!$B$3:$EB$3,0)))+SUM(INDEX(Population!$B$26:$EB$43,MATCH(22,Population!$A$26:$A$43,0),MATCH(Y$12,Population!$B$26:$EB$26,0)):INDEX(Population!$B$26:$EB$43,MATCH(82,Population!$A$26:$A$43,0),MATCH(Y$12,Population!$B$26:$EB$26,0))))</f>
        <v>0.15940619376479401</v>
      </c>
      <c r="Z21" s="11">
        <f>(Z15*SUM(INDEX(Population!$B$3:$EB$20,MATCH(22,Population!$A$3:$A$20,0),MATCH(Z$12,Population!$B$3:$EB$3,0)):INDEX(Population!$B$3:$EB$20,MATCH(82,Population!$A$3:$A$20,0),MATCH(Z$12,Population!$B$3:$EB$3,0)))+Z18*SUM(INDEX(Population!$B$26:$EB$43,MATCH(22,Population!$A$26:$A$43,0),MATCH(Z$12,Population!$B$26:$EB$26,0)):INDEX(Population!$B$26:$EB$43,MATCH(82,Population!$A$26:$A$43,0),MATCH(Z$12,Population!$B$26:$EB$26,0))))/(SUM(INDEX(Population!$B$3:$EB$20,MATCH(22,Population!$A$3:$A$20,0),MATCH(Z$12,Population!$B$3:$EB$3,0)):INDEX(Population!$B$3:$EB$20,MATCH(82,Population!$A$3:$A$20,0),MATCH(Z$12,Population!$B$3:$EB$3,0)))+SUM(INDEX(Population!$B$26:$EB$43,MATCH(22,Population!$A$26:$A$43,0),MATCH(Z$12,Population!$B$26:$EB$26,0)):INDEX(Population!$B$26:$EB$43,MATCH(82,Population!$A$26:$A$43,0),MATCH(Z$12,Population!$B$26:$EB$26,0))))</f>
        <v>0.22547667936439614</v>
      </c>
    </row>
    <row r="22" spans="1:26" x14ac:dyDescent="0.3">
      <c r="A22" s="5" t="s">
        <v>13</v>
      </c>
      <c r="B22" s="7">
        <f>IFERROR(1-LOGNORMDIST(40,B17,B18),NA())</f>
        <v>2.736747555740493E-4</v>
      </c>
      <c r="C22" s="7">
        <f t="shared" ref="C22:I22" si="13">IFERROR(1-LOGNORMDIST(40,C17,C18),NA())</f>
        <v>2.1239897855418466E-4</v>
      </c>
      <c r="D22" s="7">
        <f t="shared" si="13"/>
        <v>3.8302099037534898E-4</v>
      </c>
      <c r="E22" s="7">
        <f t="shared" si="13"/>
        <v>2.001313608563593E-3</v>
      </c>
      <c r="F22" s="7">
        <f t="shared" si="13"/>
        <v>3.4464346600767692E-3</v>
      </c>
      <c r="G22" s="7">
        <f t="shared" si="13"/>
        <v>7.660486460607463E-3</v>
      </c>
      <c r="H22" s="7">
        <f t="shared" si="13"/>
        <v>9.5699987732791314E-3</v>
      </c>
      <c r="I22" s="7">
        <f t="shared" si="13"/>
        <v>1.1479436715080449E-2</v>
      </c>
      <c r="J22" s="7"/>
      <c r="K22" s="7"/>
      <c r="L22" s="8"/>
      <c r="N22" s="2"/>
      <c r="O22" s="3"/>
      <c r="P22" s="23" t="s">
        <v>89</v>
      </c>
      <c r="Q22" s="23"/>
      <c r="R22" s="23"/>
      <c r="S22" s="23"/>
      <c r="T22" s="23"/>
      <c r="U22" s="23"/>
      <c r="V22" s="23"/>
      <c r="W22" s="23"/>
      <c r="X22" s="23"/>
      <c r="Y22" s="23"/>
      <c r="Z22" s="24"/>
    </row>
    <row r="23" spans="1:26" x14ac:dyDescent="0.3">
      <c r="A23" s="10" t="s">
        <v>14</v>
      </c>
      <c r="B23" s="9">
        <f>IFERROR(1-LOGNORMDIST(50,B17,B18),NA())</f>
        <v>1.3869726223081358E-7</v>
      </c>
      <c r="C23" s="9">
        <f t="shared" ref="C23:I23" si="14">IFERROR(1-LOGNORMDIST(50,C17,C18),NA())</f>
        <v>8.4053952020823886E-8</v>
      </c>
      <c r="D23" s="9">
        <f t="shared" si="14"/>
        <v>2.4961703504189359E-7</v>
      </c>
      <c r="E23" s="9">
        <f t="shared" si="14"/>
        <v>4.5058587623270085E-6</v>
      </c>
      <c r="F23" s="9">
        <f t="shared" si="14"/>
        <v>1.3108891069868456E-5</v>
      </c>
      <c r="G23" s="9">
        <f t="shared" si="14"/>
        <v>6.9453449659362398E-5</v>
      </c>
      <c r="H23" s="9">
        <f t="shared" si="14"/>
        <v>1.0061809953321177E-4</v>
      </c>
      <c r="I23" s="9">
        <f t="shared" si="14"/>
        <v>1.4200374829975715E-4</v>
      </c>
      <c r="J23" s="9"/>
      <c r="K23" s="9"/>
      <c r="L23" s="11"/>
      <c r="N23" s="5"/>
      <c r="O23" s="1"/>
      <c r="P23" s="1">
        <v>1980</v>
      </c>
      <c r="Q23" s="1">
        <v>1983</v>
      </c>
      <c r="R23" s="1">
        <v>1989</v>
      </c>
      <c r="S23" s="1">
        <v>1995</v>
      </c>
      <c r="T23" s="1">
        <v>2000</v>
      </c>
      <c r="U23" s="1">
        <v>2008</v>
      </c>
      <c r="V23" s="1">
        <v>2012</v>
      </c>
      <c r="W23" s="1">
        <v>2015</v>
      </c>
      <c r="X23" s="1">
        <v>2025</v>
      </c>
      <c r="Y23" s="1">
        <v>2035</v>
      </c>
      <c r="Z23" s="6">
        <v>2050</v>
      </c>
    </row>
    <row r="24" spans="1:26" x14ac:dyDescent="0.3">
      <c r="A24" s="2" t="s">
        <v>7</v>
      </c>
      <c r="B24" s="3">
        <f>Distribution!N68</f>
        <v>3.1563137327286537</v>
      </c>
      <c r="C24" s="3">
        <f>Distribution!O68</f>
        <v>3.1768668935447151</v>
      </c>
      <c r="D24" s="3">
        <f>Distribution!P68</f>
        <v>3.1901668567145851</v>
      </c>
      <c r="E24" s="3">
        <f>Distribution!Q68</f>
        <v>3.2371134698787665</v>
      </c>
      <c r="F24" s="3">
        <f>Distribution!R68</f>
        <v>3.2571440269983478</v>
      </c>
      <c r="G24" s="3">
        <f>Distribution!S68</f>
        <v>3.2653107016986618</v>
      </c>
      <c r="H24" s="3">
        <f>Distribution!T68</f>
        <v>3.281137549004761</v>
      </c>
      <c r="I24" s="3">
        <f>Distribution!U68</f>
        <v>3.2824860660984152</v>
      </c>
      <c r="J24" s="3"/>
      <c r="K24" s="3"/>
      <c r="L24" s="4"/>
      <c r="N24" s="5" t="s">
        <v>69</v>
      </c>
      <c r="O24" s="1"/>
      <c r="P24" s="7">
        <f>B4</f>
        <v>0.52088475721092031</v>
      </c>
      <c r="Q24" s="7">
        <f>C4</f>
        <v>0.54109671705018103</v>
      </c>
      <c r="R24" s="7">
        <f>D4</f>
        <v>0.58317456353894737</v>
      </c>
      <c r="S24" s="7">
        <f>E4</f>
        <v>0.62082955940543083</v>
      </c>
      <c r="T24" s="7">
        <f>F4</f>
        <v>0.65333813090686155</v>
      </c>
      <c r="U24" s="7">
        <f>G4</f>
        <v>0.6909322756177273</v>
      </c>
      <c r="V24" s="7">
        <f>H4</f>
        <v>0.70746358435258971</v>
      </c>
      <c r="W24" s="7">
        <f>I4</f>
        <v>0.7193391726479903</v>
      </c>
      <c r="X24" s="7">
        <f>J4</f>
        <v>0.75674234127011997</v>
      </c>
      <c r="Y24" s="7">
        <f>K4</f>
        <v>0.78527769867584962</v>
      </c>
      <c r="Z24" s="8">
        <f>L4</f>
        <v>0.82211289188962133</v>
      </c>
    </row>
    <row r="25" spans="1:26" x14ac:dyDescent="0.3">
      <c r="A25" s="5"/>
      <c r="B25" s="1">
        <f>Distribution!Z68</f>
        <v>0.15817667739146998</v>
      </c>
      <c r="C25" s="1">
        <f>Distribution!AA68</f>
        <v>0.16462186777119631</v>
      </c>
      <c r="D25" s="1">
        <f>Distribution!AB68</f>
        <v>0.17023423315149902</v>
      </c>
      <c r="E25" s="1">
        <f>Distribution!AC68</f>
        <v>0.1811013100748573</v>
      </c>
      <c r="F25" s="1">
        <f>Distribution!AD68</f>
        <v>0.19322293344465324</v>
      </c>
      <c r="G25" s="1">
        <f>Distribution!AE68</f>
        <v>0.20111702794007313</v>
      </c>
      <c r="H25" s="1">
        <f>Distribution!AF68</f>
        <v>0.20806181143487673</v>
      </c>
      <c r="I25" s="1">
        <f>Distribution!AG68</f>
        <v>0.20821298893197476</v>
      </c>
      <c r="J25" s="1"/>
      <c r="K25" s="1"/>
      <c r="L25" s="6"/>
      <c r="N25" s="5" t="s">
        <v>70</v>
      </c>
      <c r="O25" s="1"/>
      <c r="P25" s="7">
        <f>B5</f>
        <v>9.2004940204554964E-2</v>
      </c>
      <c r="Q25" s="7">
        <f>C5</f>
        <v>0.10557654548135131</v>
      </c>
      <c r="R25" s="7">
        <f>D5</f>
        <v>0.13728220358508703</v>
      </c>
      <c r="S25" s="7">
        <f>E5</f>
        <v>0.17166364012114721</v>
      </c>
      <c r="T25" s="7">
        <f>F5</f>
        <v>0.20467116699394117</v>
      </c>
      <c r="U25" s="7">
        <f>G5</f>
        <v>0.25269190846496681</v>
      </c>
      <c r="V25" s="7">
        <f>H5</f>
        <v>0.27651512004937506</v>
      </c>
      <c r="W25" s="7">
        <f>I5</f>
        <v>0.29443270168391134</v>
      </c>
      <c r="X25" s="7">
        <f>J5</f>
        <v>0.35510678052176003</v>
      </c>
      <c r="Y25" s="7">
        <f>K5</f>
        <v>0.41035546700500825</v>
      </c>
      <c r="Z25" s="8">
        <f>L5</f>
        <v>0.48893542653731337</v>
      </c>
    </row>
    <row r="26" spans="1:26" x14ac:dyDescent="0.3">
      <c r="A26" s="5" t="s">
        <v>10</v>
      </c>
      <c r="B26" s="7">
        <f>IFERROR(1-LOGNORMDIST(25,B24,B25),NA())</f>
        <v>0.3462294593305808</v>
      </c>
      <c r="C26" s="7">
        <f t="shared" ref="C26:I26" si="15">IFERROR(1-LOGNORMDIST(25,C24,C25),NA())</f>
        <v>0.39929034253763507</v>
      </c>
      <c r="D26" s="7">
        <f t="shared" si="15"/>
        <v>0.43303836663404116</v>
      </c>
      <c r="E26" s="7">
        <f t="shared" si="15"/>
        <v>0.54010732295397257</v>
      </c>
      <c r="F26" s="7">
        <f t="shared" si="15"/>
        <v>0.57849783811294353</v>
      </c>
      <c r="G26" s="7">
        <f t="shared" si="15"/>
        <v>0.59129787350191243</v>
      </c>
      <c r="H26" s="7">
        <f t="shared" si="15"/>
        <v>0.61762393202343968</v>
      </c>
      <c r="I26" s="7">
        <f t="shared" si="15"/>
        <v>0.62000946025016901</v>
      </c>
      <c r="J26" s="7"/>
      <c r="K26" s="7"/>
      <c r="L26" s="8"/>
      <c r="N26" s="5" t="s">
        <v>71</v>
      </c>
      <c r="O26" s="1"/>
      <c r="P26" s="7">
        <f>B6</f>
        <v>6.2796008059395891E-3</v>
      </c>
      <c r="Q26" s="7">
        <f>C6</f>
        <v>8.3135397757805318E-3</v>
      </c>
      <c r="R26" s="7">
        <f>D6</f>
        <v>1.4118709567777943E-2</v>
      </c>
      <c r="S26" s="7">
        <f>E6</f>
        <v>2.2272353683918777E-2</v>
      </c>
      <c r="T26" s="7">
        <f>F6</f>
        <v>3.1723957106980727E-2</v>
      </c>
      <c r="U26" s="7">
        <f>G6</f>
        <v>4.9405546104074771E-2</v>
      </c>
      <c r="V26" s="7">
        <f>H6</f>
        <v>5.9804306633100657E-2</v>
      </c>
      <c r="W26" s="7">
        <f>I6</f>
        <v>6.8299304009532991E-2</v>
      </c>
      <c r="X26" s="7">
        <f>J6</f>
        <v>0.10131939395006528</v>
      </c>
      <c r="Y26" s="7">
        <f>K6</f>
        <v>0.13867312571639068</v>
      </c>
      <c r="Z26" s="8">
        <f>L6</f>
        <v>0.20271739401646927</v>
      </c>
    </row>
    <row r="27" spans="1:26" x14ac:dyDescent="0.3">
      <c r="A27" s="5" t="s">
        <v>11</v>
      </c>
      <c r="B27" s="7">
        <f>IFERROR(1-LOGNORMDIST(30,B24,B25),NA())</f>
        <v>6.0791247404599513E-2</v>
      </c>
      <c r="C27" s="7">
        <f t="shared" ref="C27:I27" si="16">IFERROR(1-LOGNORMDIST(30,C24,C25),NA())</f>
        <v>8.648828141584608E-2</v>
      </c>
      <c r="D27" s="7">
        <f t="shared" si="16"/>
        <v>0.10755281106392001</v>
      </c>
      <c r="E27" s="7">
        <f t="shared" si="16"/>
        <v>0.18245897596533345</v>
      </c>
      <c r="F27" s="7">
        <f t="shared" si="16"/>
        <v>0.22797590831347947</v>
      </c>
      <c r="G27" s="7">
        <f t="shared" si="16"/>
        <v>0.2496283495716618</v>
      </c>
      <c r="H27" s="7">
        <f t="shared" si="16"/>
        <v>0.28195646893274839</v>
      </c>
      <c r="I27" s="7">
        <f t="shared" si="16"/>
        <v>0.28429013245120993</v>
      </c>
      <c r="J27" s="7"/>
      <c r="K27" s="7"/>
      <c r="L27" s="8"/>
      <c r="N27" s="5" t="s">
        <v>72</v>
      </c>
      <c r="O27" s="1"/>
      <c r="P27" s="7">
        <f>B11</f>
        <v>0.40632921429397095</v>
      </c>
      <c r="Q27" s="7">
        <f>C11</f>
        <v>0.42741825487367668</v>
      </c>
      <c r="R27" s="7">
        <f>D11</f>
        <v>0.47057789333009326</v>
      </c>
      <c r="S27" s="7">
        <f>E11</f>
        <v>0.51164510231658311</v>
      </c>
      <c r="T27" s="7">
        <f>F11</f>
        <v>0.54648473311404033</v>
      </c>
      <c r="U27" s="7">
        <f>G11</f>
        <v>0.59198573812952127</v>
      </c>
      <c r="V27" s="7">
        <f>H11</f>
        <v>0.61147110651100056</v>
      </c>
      <c r="W27" s="7">
        <f>I11</f>
        <v>0.62550252133602369</v>
      </c>
      <c r="X27" s="7">
        <f>J11</f>
        <v>0.66874082867168649</v>
      </c>
      <c r="Y27" s="7">
        <f>K11</f>
        <v>0.70298682106192478</v>
      </c>
      <c r="Z27" s="8">
        <f>L11</f>
        <v>0.74621133418687147</v>
      </c>
    </row>
    <row r="28" spans="1:26" x14ac:dyDescent="0.3">
      <c r="A28" s="5" t="s">
        <v>12</v>
      </c>
      <c r="B28" s="7">
        <f>IFERROR(1-LOGNORMDIST(35,B24,B25),NA())</f>
        <v>5.8226733415410736E-3</v>
      </c>
      <c r="C28" s="7">
        <f t="shared" ref="C28:I28" si="17">IFERROR(1-LOGNORMDIST(35,C24,C25),NA())</f>
        <v>1.0749797713044296E-2</v>
      </c>
      <c r="D28" s="7">
        <f t="shared" si="17"/>
        <v>1.5969667414119426E-2</v>
      </c>
      <c r="E28" s="7">
        <f t="shared" si="17"/>
        <v>3.9440277540877755E-2</v>
      </c>
      <c r="F28" s="7">
        <f t="shared" si="17"/>
        <v>6.1377068135620605E-2</v>
      </c>
      <c r="G28" s="7">
        <f t="shared" si="17"/>
        <v>7.4632528891900529E-2</v>
      </c>
      <c r="H28" s="7">
        <f t="shared" si="17"/>
        <v>9.3763855257126605E-2</v>
      </c>
      <c r="I28" s="7">
        <f t="shared" si="17"/>
        <v>9.5014286737672649E-2</v>
      </c>
      <c r="J28" s="7"/>
      <c r="K28" s="7"/>
      <c r="L28" s="8"/>
      <c r="N28" s="5" t="s">
        <v>73</v>
      </c>
      <c r="O28" s="1"/>
      <c r="P28" s="7">
        <f>B12</f>
        <v>8.7233173153241306E-2</v>
      </c>
      <c r="Q28" s="7">
        <f>C12</f>
        <v>0.1006959327973268</v>
      </c>
      <c r="R28" s="7">
        <f>D12</f>
        <v>0.13173154953867694</v>
      </c>
      <c r="S28" s="7">
        <f>E12</f>
        <v>0.1659601553355009</v>
      </c>
      <c r="T28" s="7">
        <f>F12</f>
        <v>0.19808764545660951</v>
      </c>
      <c r="U28" s="7">
        <f>G12</f>
        <v>0.24702578745393944</v>
      </c>
      <c r="V28" s="7">
        <f>H12</f>
        <v>0.27064140557985106</v>
      </c>
      <c r="W28" s="7">
        <f>I12</f>
        <v>0.28843015422079765</v>
      </c>
      <c r="X28" s="7">
        <f>J12</f>
        <v>0.34725687919165948</v>
      </c>
      <c r="Y28" s="7">
        <f>K12</f>
        <v>0.40025057856818091</v>
      </c>
      <c r="Z28" s="8">
        <f>L12</f>
        <v>0.47380041472914236</v>
      </c>
    </row>
    <row r="29" spans="1:26" x14ac:dyDescent="0.3">
      <c r="A29" s="5" t="s">
        <v>13</v>
      </c>
      <c r="B29" s="7">
        <f>IFERROR(1-LOGNORMDIST(40,B24,B25),NA())</f>
        <v>3.8008543732848121E-4</v>
      </c>
      <c r="C29" s="7">
        <f t="shared" ref="C29:I29" si="18">IFERROR(1-LOGNORMDIST(40,C24,C25),NA())</f>
        <v>9.3469534229706497E-4</v>
      </c>
      <c r="D29" s="7">
        <f t="shared" si="18"/>
        <v>1.6971729586766626E-3</v>
      </c>
      <c r="E29" s="7">
        <f t="shared" si="18"/>
        <v>6.3058761808473252E-3</v>
      </c>
      <c r="F29" s="7">
        <f t="shared" si="18"/>
        <v>1.2728705283870267E-2</v>
      </c>
      <c r="G29" s="7">
        <f t="shared" si="18"/>
        <v>1.7598658238354159E-2</v>
      </c>
      <c r="H29" s="7">
        <f t="shared" si="18"/>
        <v>2.501454076788534E-2</v>
      </c>
      <c r="I29" s="7">
        <f t="shared" si="18"/>
        <v>2.5480042730683827E-2</v>
      </c>
      <c r="J29" s="7"/>
      <c r="K29" s="7"/>
      <c r="L29" s="8"/>
      <c r="N29" s="5" t="s">
        <v>74</v>
      </c>
      <c r="O29" s="1"/>
      <c r="P29" s="7">
        <f>B13</f>
        <v>1.0561511738006457E-2</v>
      </c>
      <c r="Q29" s="7">
        <f>C13</f>
        <v>1.3793658632350159E-2</v>
      </c>
      <c r="R29" s="7">
        <f>D13</f>
        <v>2.2680416495637901E-2</v>
      </c>
      <c r="S29" s="7">
        <f>E13</f>
        <v>3.4740921743249054E-2</v>
      </c>
      <c r="T29" s="7">
        <f>F13</f>
        <v>4.7997827957642958E-2</v>
      </c>
      <c r="U29" s="7">
        <f>G13</f>
        <v>7.2310312653398934E-2</v>
      </c>
      <c r="V29" s="7">
        <f>H13</f>
        <v>8.5849405038963544E-2</v>
      </c>
      <c r="W29" s="7">
        <f>I13</f>
        <v>9.6754961796864269E-2</v>
      </c>
      <c r="X29" s="7">
        <f>J13</f>
        <v>0.13702241312711516</v>
      </c>
      <c r="Y29" s="7">
        <f>K13</f>
        <v>0.1795697330435273</v>
      </c>
      <c r="Z29" s="8">
        <f>L13</f>
        <v>0.24777187264964695</v>
      </c>
    </row>
    <row r="30" spans="1:26" x14ac:dyDescent="0.3">
      <c r="A30" s="10" t="s">
        <v>14</v>
      </c>
      <c r="B30" s="9">
        <f>IFERROR(1-LOGNORMDIST(50,B24,B25),NA())</f>
        <v>8.8687709220991451E-7</v>
      </c>
      <c r="C30" s="9">
        <f t="shared" ref="C30:I30" si="19">IFERROR(1-LOGNORMDIST(50,C24,C25),NA())</f>
        <v>3.9898891287526439E-6</v>
      </c>
      <c r="D30" s="9">
        <f t="shared" si="19"/>
        <v>1.1157578313381045E-5</v>
      </c>
      <c r="E30" s="9">
        <f t="shared" si="19"/>
        <v>9.7003092766057009E-5</v>
      </c>
      <c r="F30" s="9">
        <f t="shared" si="19"/>
        <v>3.5043264131973118E-4</v>
      </c>
      <c r="G30" s="9">
        <f t="shared" si="19"/>
        <v>6.5085628296901454E-4</v>
      </c>
      <c r="H30" s="9">
        <f t="shared" si="19"/>
        <v>1.2138830945288559E-3</v>
      </c>
      <c r="I30" s="9">
        <f t="shared" si="19"/>
        <v>1.2492466425391147E-3</v>
      </c>
      <c r="J30" s="9"/>
      <c r="K30" s="9"/>
      <c r="L30" s="11"/>
      <c r="N30" s="5" t="s">
        <v>18</v>
      </c>
      <c r="O30" s="1" t="s">
        <v>10</v>
      </c>
      <c r="P30" s="7">
        <f>(P24*SUM(INDEX(Population!$B$3:$EB$20,MATCH(22,Population!$A$3:$A$20,0),MATCH(P$23,Population!$B$3:$EB$3,0)):INDEX(Population!$B$3:$EB$20,MATCH(82,Population!$A$3:$A$20,0),MATCH(P$23,Population!$B$3:$EB$3,0)))+P27*SUM(INDEX(Population!$B$26:$EB$43,MATCH(22,Population!$A$26:$A$43,0),MATCH(P$23,Population!$B$26:$EB$26,0)):INDEX(Population!$B$26:$EB$43,MATCH(82,Population!$A$26:$A$43,0),MATCH(P$23,Population!$B$26:$EB$26,0))))/(SUM(INDEX(Population!$B$3:$EB$20,MATCH(22,Population!$A$3:$A$20,0),MATCH(P$23,Population!$B$3:$EB$3,0)):INDEX(Population!$B$3:$EB$20,MATCH(82,Population!$A$3:$A$20,0),MATCH(P$23,Population!$B$3:$EB$3,0)))+SUM(INDEX(Population!$B$26:$EB$43,MATCH(22,Population!$A$26:$A$43,0),MATCH(P$23,Population!$B$26:$EB$26,0)):INDEX(Population!$B$26:$EB$43,MATCH(82,Population!$A$26:$A$43,0),MATCH(P$23,Population!$B$26:$EB$26,0))))</f>
        <v>0.46284379748746135</v>
      </c>
      <c r="Q30" s="7">
        <f>(Q24*SUM(INDEX(Population!$B$3:$EB$20,MATCH(22,Population!$A$3:$A$20,0),MATCH(Q$23,Population!$B$3:$EB$3,0)):INDEX(Population!$B$3:$EB$20,MATCH(82,Population!$A$3:$A$20,0),MATCH(Q$23,Population!$B$3:$EB$3,0)))+Q27*SUM(INDEX(Population!$B$26:$EB$43,MATCH(22,Population!$A$26:$A$43,0),MATCH(Q$23,Population!$B$26:$EB$26,0)):INDEX(Population!$B$26:$EB$43,MATCH(82,Population!$A$26:$A$43,0),MATCH(Q$23,Population!$B$26:$EB$26,0))))/(SUM(INDEX(Population!$B$3:$EB$20,MATCH(22,Population!$A$3:$A$20,0),MATCH(Q$23,Population!$B$3:$EB$3,0)):INDEX(Population!$B$3:$EB$20,MATCH(82,Population!$A$3:$A$20,0),MATCH(Q$23,Population!$B$3:$EB$3,0)))+SUM(INDEX(Population!$B$26:$EB$43,MATCH(22,Population!$A$26:$A$43,0),MATCH(Q$23,Population!$B$26:$EB$26,0)):INDEX(Population!$B$26:$EB$43,MATCH(82,Population!$A$26:$A$43,0),MATCH(Q$23,Population!$B$26:$EB$26,0))))</f>
        <v>0.48349884664538006</v>
      </c>
      <c r="R30" s="7">
        <f>(R24*SUM(INDEX(Population!$B$3:$EB$20,MATCH(22,Population!$A$3:$A$20,0),MATCH(R$23,Population!$B$3:$EB$3,0)):INDEX(Population!$B$3:$EB$20,MATCH(82,Population!$A$3:$A$20,0),MATCH(R$23,Population!$B$3:$EB$3,0)))+R27*SUM(INDEX(Population!$B$26:$EB$43,MATCH(22,Population!$A$26:$A$43,0),MATCH(R$23,Population!$B$26:$EB$26,0)):INDEX(Population!$B$26:$EB$43,MATCH(82,Population!$A$26:$A$43,0),MATCH(R$23,Population!$B$26:$EB$26,0))))/(SUM(INDEX(Population!$B$3:$EB$20,MATCH(22,Population!$A$3:$A$20,0),MATCH(R$23,Population!$B$3:$EB$3,0)):INDEX(Population!$B$3:$EB$20,MATCH(82,Population!$A$3:$A$20,0),MATCH(R$23,Population!$B$3:$EB$3,0)))+SUM(INDEX(Population!$B$26:$EB$43,MATCH(22,Population!$A$26:$A$43,0),MATCH(R$23,Population!$B$26:$EB$26,0)):INDEX(Population!$B$26:$EB$43,MATCH(82,Population!$A$26:$A$43,0),MATCH(R$23,Population!$B$26:$EB$26,0))))</f>
        <v>0.52607506512701918</v>
      </c>
      <c r="S30" s="7">
        <f>(S24*SUM(INDEX(Population!$B$3:$EB$20,MATCH(22,Population!$A$3:$A$20,0),MATCH(S$23,Population!$B$3:$EB$3,0)):INDEX(Population!$B$3:$EB$20,MATCH(82,Population!$A$3:$A$20,0),MATCH(S$23,Population!$B$3:$EB$3,0)))+S27*SUM(INDEX(Population!$B$26:$EB$43,MATCH(22,Population!$A$26:$A$43,0),MATCH(S$23,Population!$B$26:$EB$26,0)):INDEX(Population!$B$26:$EB$43,MATCH(82,Population!$A$26:$A$43,0),MATCH(S$23,Population!$B$26:$EB$26,0))))/(SUM(INDEX(Population!$B$3:$EB$20,MATCH(22,Population!$A$3:$A$20,0),MATCH(S$23,Population!$B$3:$EB$3,0)):INDEX(Population!$B$3:$EB$20,MATCH(82,Population!$A$3:$A$20,0),MATCH(S$23,Population!$B$3:$EB$3,0)))+SUM(INDEX(Population!$B$26:$EB$43,MATCH(22,Population!$A$26:$A$43,0),MATCH(S$23,Population!$B$26:$EB$26,0)):INDEX(Population!$B$26:$EB$43,MATCH(82,Population!$A$26:$A$43,0),MATCH(S$23,Population!$B$26:$EB$26,0))))</f>
        <v>0.56532645441042528</v>
      </c>
      <c r="T30" s="7">
        <f>(T24*SUM(INDEX(Population!$B$3:$EB$20,MATCH(22,Population!$A$3:$A$20,0),MATCH(T$23,Population!$B$3:$EB$3,0)):INDEX(Population!$B$3:$EB$20,MATCH(82,Population!$A$3:$A$20,0),MATCH(T$23,Population!$B$3:$EB$3,0)))+T27*SUM(INDEX(Population!$B$26:$EB$43,MATCH(22,Population!$A$26:$A$43,0),MATCH(T$23,Population!$B$26:$EB$26,0)):INDEX(Population!$B$26:$EB$43,MATCH(82,Population!$A$26:$A$43,0),MATCH(T$23,Population!$B$26:$EB$26,0))))/(SUM(INDEX(Population!$B$3:$EB$20,MATCH(22,Population!$A$3:$A$20,0),MATCH(T$23,Population!$B$3:$EB$3,0)):INDEX(Population!$B$3:$EB$20,MATCH(82,Population!$A$3:$A$20,0),MATCH(T$23,Population!$B$3:$EB$3,0)))+SUM(INDEX(Population!$B$26:$EB$43,MATCH(22,Population!$A$26:$A$43,0),MATCH(T$23,Population!$B$26:$EB$26,0)):INDEX(Population!$B$26:$EB$43,MATCH(82,Population!$A$26:$A$43,0),MATCH(T$23,Population!$B$26:$EB$26,0))))</f>
        <v>0.5988648142081392</v>
      </c>
      <c r="U30" s="7">
        <f>(U24*SUM(INDEX(Population!$B$3:$EB$20,MATCH(22,Population!$A$3:$A$20,0),MATCH(U$23,Population!$B$3:$EB$3,0)):INDEX(Population!$B$3:$EB$20,MATCH(82,Population!$A$3:$A$20,0),MATCH(U$23,Population!$B$3:$EB$3,0)))+U27*SUM(INDEX(Population!$B$26:$EB$43,MATCH(22,Population!$A$26:$A$43,0),MATCH(U$23,Population!$B$26:$EB$26,0)):INDEX(Population!$B$26:$EB$43,MATCH(82,Population!$A$26:$A$43,0),MATCH(U$23,Population!$B$26:$EB$26,0))))/(SUM(INDEX(Population!$B$3:$EB$20,MATCH(22,Population!$A$3:$A$20,0),MATCH(U$23,Population!$B$3:$EB$3,0)):INDEX(Population!$B$3:$EB$20,MATCH(82,Population!$A$3:$A$20,0),MATCH(U$23,Population!$B$3:$EB$3,0)))+SUM(INDEX(Population!$B$26:$EB$43,MATCH(22,Population!$A$26:$A$43,0),MATCH(U$23,Population!$B$26:$EB$26,0)):INDEX(Population!$B$26:$EB$43,MATCH(82,Population!$A$26:$A$43,0),MATCH(U$23,Population!$B$26:$EB$26,0))))</f>
        <v>0.64066314305422267</v>
      </c>
      <c r="V30" s="7">
        <f>(V24*SUM(INDEX(Population!$B$3:$EB$20,MATCH(22,Population!$A$3:$A$20,0),MATCH(V$23,Population!$B$3:$EB$3,0)):INDEX(Population!$B$3:$EB$20,MATCH(82,Population!$A$3:$A$20,0),MATCH(V$23,Population!$B$3:$EB$3,0)))+V27*SUM(INDEX(Population!$B$26:$EB$43,MATCH(22,Population!$A$26:$A$43,0),MATCH(V$23,Population!$B$26:$EB$26,0)):INDEX(Population!$B$26:$EB$43,MATCH(82,Population!$A$26:$A$43,0),MATCH(V$23,Population!$B$26:$EB$26,0))))/(SUM(INDEX(Population!$B$3:$EB$20,MATCH(22,Population!$A$3:$A$20,0),MATCH(V$23,Population!$B$3:$EB$3,0)):INDEX(Population!$B$3:$EB$20,MATCH(82,Population!$A$3:$A$20,0),MATCH(V$23,Population!$B$3:$EB$3,0)))+SUM(INDEX(Population!$B$26:$EB$43,MATCH(22,Population!$A$26:$A$43,0),MATCH(V$23,Population!$B$26:$EB$26,0)):INDEX(Population!$B$26:$EB$43,MATCH(82,Population!$A$26:$A$43,0),MATCH(V$23,Population!$B$26:$EB$26,0))))</f>
        <v>0.6587312132965073</v>
      </c>
      <c r="W30" s="7">
        <f>(W24*SUM(INDEX(Population!$B$3:$EB$20,MATCH(22,Population!$A$3:$A$20,0),MATCH(W$23,Population!$B$3:$EB$3,0)):INDEX(Population!$B$3:$EB$20,MATCH(82,Population!$A$3:$A$20,0),MATCH(W$23,Population!$B$3:$EB$3,0)))+W27*SUM(INDEX(Population!$B$26:$EB$43,MATCH(22,Population!$A$26:$A$43,0),MATCH(W$23,Population!$B$26:$EB$26,0)):INDEX(Population!$B$26:$EB$43,MATCH(82,Population!$A$26:$A$43,0),MATCH(W$23,Population!$B$26:$EB$26,0))))/(SUM(INDEX(Population!$B$3:$EB$20,MATCH(22,Population!$A$3:$A$20,0),MATCH(W$23,Population!$B$3:$EB$3,0)):INDEX(Population!$B$3:$EB$20,MATCH(82,Population!$A$3:$A$20,0),MATCH(W$23,Population!$B$3:$EB$3,0)))+SUM(INDEX(Population!$B$26:$EB$43,MATCH(22,Population!$A$26:$A$43,0),MATCH(W$23,Population!$B$26:$EB$26,0)):INDEX(Population!$B$26:$EB$43,MATCH(82,Population!$A$26:$A$43,0),MATCH(W$23,Population!$B$26:$EB$26,0))))</f>
        <v>0.67158764589937725</v>
      </c>
      <c r="X30" s="7">
        <f>(X24*SUM(INDEX(Population!$B$3:$EB$20,MATCH(22,Population!$A$3:$A$20,0),MATCH(X$23,Population!$B$3:$EB$3,0)):INDEX(Population!$B$3:$EB$20,MATCH(82,Population!$A$3:$A$20,0),MATCH(X$23,Population!$B$3:$EB$3,0)))+X27*SUM(INDEX(Population!$B$26:$EB$43,MATCH(22,Population!$A$26:$A$43,0),MATCH(X$23,Population!$B$26:$EB$26,0)):INDEX(Population!$B$26:$EB$43,MATCH(82,Population!$A$26:$A$43,0),MATCH(X$23,Population!$B$26:$EB$26,0))))/(SUM(INDEX(Population!$B$3:$EB$20,MATCH(22,Population!$A$3:$A$20,0),MATCH(X$23,Population!$B$3:$EB$3,0)):INDEX(Population!$B$3:$EB$20,MATCH(82,Population!$A$3:$A$20,0),MATCH(X$23,Population!$B$3:$EB$3,0)))+SUM(INDEX(Population!$B$26:$EB$43,MATCH(22,Population!$A$26:$A$43,0),MATCH(X$23,Population!$B$26:$EB$26,0)):INDEX(Population!$B$26:$EB$43,MATCH(82,Population!$A$26:$A$43,0),MATCH(X$23,Population!$B$26:$EB$26,0))))</f>
        <v>0.71211284035770805</v>
      </c>
      <c r="Y30" s="7">
        <f>(Y24*SUM(INDEX(Population!$B$3:$EB$20,MATCH(22,Population!$A$3:$A$20,0),MATCH(Y$23,Population!$B$3:$EB$3,0)):INDEX(Population!$B$3:$EB$20,MATCH(82,Population!$A$3:$A$20,0),MATCH(Y$23,Population!$B$3:$EB$3,0)))+Y27*SUM(INDEX(Population!$B$26:$EB$43,MATCH(22,Population!$A$26:$A$43,0),MATCH(Y$23,Population!$B$26:$EB$26,0)):INDEX(Population!$B$26:$EB$43,MATCH(82,Population!$A$26:$A$43,0),MATCH(Y$23,Population!$B$26:$EB$26,0))))/(SUM(INDEX(Population!$B$3:$EB$20,MATCH(22,Population!$A$3:$A$20,0),MATCH(Y$23,Population!$B$3:$EB$3,0)):INDEX(Population!$B$3:$EB$20,MATCH(82,Population!$A$3:$A$20,0),MATCH(Y$23,Population!$B$3:$EB$3,0)))+SUM(INDEX(Population!$B$26:$EB$43,MATCH(22,Population!$A$26:$A$43,0),MATCH(Y$23,Population!$B$26:$EB$26,0)):INDEX(Population!$B$26:$EB$43,MATCH(82,Population!$A$26:$A$43,0),MATCH(Y$23,Population!$B$26:$EB$26,0))))</f>
        <v>0.74355926585611221</v>
      </c>
      <c r="Z30" s="8">
        <f>(Z24*SUM(INDEX(Population!$B$3:$EB$20,MATCH(22,Population!$A$3:$A$20,0),MATCH(Z$12,Population!$B$3:$EB$3,0)):INDEX(Population!$B$3:$EB$20,MATCH(82,Population!$A$3:$A$20,0),MATCH(Z$12,Population!$B$3:$EB$3,0)))+Z27*SUM(INDEX(Population!$B$26:$EB$43,MATCH(22,Population!$A$26:$A$43,0),MATCH(Z$12,Population!$B$26:$EB$26,0)):INDEX(Population!$B$26:$EB$43,MATCH(82,Population!$A$26:$A$43,0),MATCH(Z$12,Population!$B$26:$EB$26,0))))/(SUM(INDEX(Population!$B$3:$EB$20,MATCH(22,Population!$A$3:$A$20,0),MATCH(Z$12,Population!$B$3:$EB$3,0)):INDEX(Population!$B$3:$EB$20,MATCH(82,Population!$A$3:$A$20,0),MATCH(Z$12,Population!$B$3:$EB$3,0)))+SUM(INDEX(Population!$B$26:$EB$43,MATCH(22,Population!$A$26:$A$43,0),MATCH(Z$12,Population!$B$26:$EB$26,0)):INDEX(Population!$B$26:$EB$43,MATCH(82,Population!$A$26:$A$43,0),MATCH(Z$12,Population!$B$26:$EB$26,0))))</f>
        <v>0.78377119396046302</v>
      </c>
    </row>
    <row r="31" spans="1:26" x14ac:dyDescent="0.3">
      <c r="N31" s="5"/>
      <c r="O31" s="1" t="s">
        <v>11</v>
      </c>
      <c r="P31" s="7">
        <f>(P25*SUM(INDEX(Population!$B$3:$EB$20,MATCH(22,Population!$A$3:$A$20,0),MATCH(P$23,Population!$B$3:$EB$3,0)):INDEX(Population!$B$3:$EB$20,MATCH(82,Population!$A$3:$A$20,0),MATCH(P$23,Population!$B$3:$EB$3,0)))+P28*SUM(INDEX(Population!$B$26:$EB$43,MATCH(22,Population!$A$26:$A$43,0),MATCH(P$23,Population!$B$26:$EB$26,0)):INDEX(Population!$B$26:$EB$43,MATCH(82,Population!$A$26:$A$43,0),MATCH(P$23,Population!$B$26:$EB$26,0))))/(SUM(INDEX(Population!$B$3:$EB$20,MATCH(22,Population!$A$3:$A$20,0),MATCH(P$23,Population!$B$3:$EB$3,0)):INDEX(Population!$B$3:$EB$20,MATCH(82,Population!$A$3:$A$20,0),MATCH(P$23,Population!$B$3:$EB$3,0)))+SUM(INDEX(Population!$B$26:$EB$43,MATCH(22,Population!$A$26:$A$43,0),MATCH(P$23,Population!$B$26:$EB$26,0)):INDEX(Population!$B$26:$EB$43,MATCH(82,Population!$A$26:$A$43,0),MATCH(P$23,Population!$B$26:$EB$26,0))))</f>
        <v>8.958726636544781E-2</v>
      </c>
      <c r="Q31" s="7">
        <f>(Q25*SUM(INDEX(Population!$B$3:$EB$20,MATCH(22,Population!$A$3:$A$20,0),MATCH(Q$23,Population!$B$3:$EB$3,0)):INDEX(Population!$B$3:$EB$20,MATCH(82,Population!$A$3:$A$20,0),MATCH(Q$23,Population!$B$3:$EB$3,0)))+Q28*SUM(INDEX(Population!$B$26:$EB$43,MATCH(22,Population!$A$26:$A$43,0),MATCH(Q$23,Population!$B$26:$EB$26,0)):INDEX(Population!$B$26:$EB$43,MATCH(82,Population!$A$26:$A$43,0),MATCH(Q$23,Population!$B$26:$EB$26,0))))/(SUM(INDEX(Population!$B$3:$EB$20,MATCH(22,Population!$A$3:$A$20,0),MATCH(Q$23,Population!$B$3:$EB$3,0)):INDEX(Population!$B$3:$EB$20,MATCH(82,Population!$A$3:$A$20,0),MATCH(Q$23,Population!$B$3:$EB$3,0)))+SUM(INDEX(Population!$B$26:$EB$43,MATCH(22,Population!$A$26:$A$43,0),MATCH(Q$23,Population!$B$26:$EB$26,0)):INDEX(Population!$B$26:$EB$43,MATCH(82,Population!$A$26:$A$43,0),MATCH(Q$23,Population!$B$26:$EB$26,0))))</f>
        <v>0.1031036681087317</v>
      </c>
      <c r="R31" s="7">
        <f>(R25*SUM(INDEX(Population!$B$3:$EB$20,MATCH(22,Population!$A$3:$A$20,0),MATCH(R$23,Population!$B$3:$EB$3,0)):INDEX(Population!$B$3:$EB$20,MATCH(82,Population!$A$3:$A$20,0),MATCH(R$23,Population!$B$3:$EB$3,0)))+R28*SUM(INDEX(Population!$B$26:$EB$43,MATCH(22,Population!$A$26:$A$43,0),MATCH(R$23,Population!$B$26:$EB$26,0)):INDEX(Population!$B$26:$EB$43,MATCH(82,Population!$A$26:$A$43,0),MATCH(R$23,Population!$B$26:$EB$26,0))))/(SUM(INDEX(Population!$B$3:$EB$20,MATCH(22,Population!$A$3:$A$20,0),MATCH(R$23,Population!$B$3:$EB$3,0)):INDEX(Population!$B$3:$EB$20,MATCH(82,Population!$A$3:$A$20,0),MATCH(R$23,Population!$B$3:$EB$3,0)))+SUM(INDEX(Population!$B$26:$EB$43,MATCH(22,Population!$A$26:$A$43,0),MATCH(R$23,Population!$B$26:$EB$26,0)):INDEX(Population!$B$26:$EB$43,MATCH(82,Population!$A$26:$A$43,0),MATCH(R$23,Population!$B$26:$EB$26,0))))</f>
        <v>0.13446738178511489</v>
      </c>
      <c r="S31" s="7">
        <f>(S25*SUM(INDEX(Population!$B$3:$EB$20,MATCH(22,Population!$A$3:$A$20,0),MATCH(S$23,Population!$B$3:$EB$3,0)):INDEX(Population!$B$3:$EB$20,MATCH(82,Population!$A$3:$A$20,0),MATCH(S$23,Population!$B$3:$EB$3,0)))+S28*SUM(INDEX(Population!$B$26:$EB$43,MATCH(22,Population!$A$26:$A$43,0),MATCH(S$23,Population!$B$26:$EB$26,0)):INDEX(Population!$B$26:$EB$43,MATCH(82,Population!$A$26:$A$43,0),MATCH(S$23,Population!$B$26:$EB$26,0))))/(SUM(INDEX(Population!$B$3:$EB$20,MATCH(22,Population!$A$3:$A$20,0),MATCH(S$23,Population!$B$3:$EB$3,0)):INDEX(Population!$B$3:$EB$20,MATCH(82,Population!$A$3:$A$20,0),MATCH(S$23,Population!$B$3:$EB$3,0)))+SUM(INDEX(Population!$B$26:$EB$43,MATCH(22,Population!$A$26:$A$43,0),MATCH(S$23,Population!$B$26:$EB$26,0)):INDEX(Population!$B$26:$EB$43,MATCH(82,Population!$A$26:$A$43,0),MATCH(S$23,Population!$B$26:$EB$26,0))))</f>
        <v>0.16876431613918569</v>
      </c>
      <c r="T31" s="7">
        <f>(T25*SUM(INDEX(Population!$B$3:$EB$20,MATCH(22,Population!$A$3:$A$20,0),MATCH(T$23,Population!$B$3:$EB$3,0)):INDEX(Population!$B$3:$EB$20,MATCH(82,Population!$A$3:$A$20,0),MATCH(T$23,Population!$B$3:$EB$3,0)))+T28*SUM(INDEX(Population!$B$26:$EB$43,MATCH(22,Population!$A$26:$A$43,0),MATCH(T$23,Population!$B$26:$EB$26,0)):INDEX(Population!$B$26:$EB$43,MATCH(82,Population!$A$26:$A$43,0),MATCH(T$23,Population!$B$26:$EB$26,0))))/(SUM(INDEX(Population!$B$3:$EB$20,MATCH(22,Population!$A$3:$A$20,0),MATCH(T$23,Population!$B$3:$EB$3,0)):INDEX(Population!$B$3:$EB$20,MATCH(82,Population!$A$3:$A$20,0),MATCH(T$23,Population!$B$3:$EB$3,0)))+SUM(INDEX(Population!$B$26:$EB$43,MATCH(22,Population!$A$26:$A$43,0),MATCH(T$23,Population!$B$26:$EB$26,0)):INDEX(Population!$B$26:$EB$43,MATCH(82,Population!$A$26:$A$43,0),MATCH(T$23,Population!$B$26:$EB$26,0))))</f>
        <v>0.20131492132366993</v>
      </c>
      <c r="U31" s="7">
        <f>(U25*SUM(INDEX(Population!$B$3:$EB$20,MATCH(22,Population!$A$3:$A$20,0),MATCH(U$23,Population!$B$3:$EB$3,0)):INDEX(Population!$B$3:$EB$20,MATCH(82,Population!$A$3:$A$20,0),MATCH(U$23,Population!$B$3:$EB$3,0)))+U28*SUM(INDEX(Population!$B$26:$EB$43,MATCH(22,Population!$A$26:$A$43,0),MATCH(U$23,Population!$B$26:$EB$26,0)):INDEX(Population!$B$26:$EB$43,MATCH(82,Population!$A$26:$A$43,0),MATCH(U$23,Population!$B$26:$EB$26,0))))/(SUM(INDEX(Population!$B$3:$EB$20,MATCH(22,Population!$A$3:$A$20,0),MATCH(U$23,Population!$B$3:$EB$3,0)):INDEX(Population!$B$3:$EB$20,MATCH(82,Population!$A$3:$A$20,0),MATCH(U$23,Population!$B$3:$EB$3,0)))+SUM(INDEX(Population!$B$26:$EB$43,MATCH(22,Population!$A$26:$A$43,0),MATCH(U$23,Population!$B$26:$EB$26,0)):INDEX(Population!$B$26:$EB$43,MATCH(82,Population!$A$26:$A$43,0),MATCH(U$23,Population!$B$26:$EB$26,0))))</f>
        <v>0.2498132732397762</v>
      </c>
      <c r="V31" s="7">
        <f>(V25*SUM(INDEX(Population!$B$3:$EB$20,MATCH(22,Population!$A$3:$A$20,0),MATCH(V$23,Population!$B$3:$EB$3,0)):INDEX(Population!$B$3:$EB$20,MATCH(82,Population!$A$3:$A$20,0),MATCH(V$23,Population!$B$3:$EB$3,0)))+V28*SUM(INDEX(Population!$B$26:$EB$43,MATCH(22,Population!$A$26:$A$43,0),MATCH(V$23,Population!$B$26:$EB$26,0)):INDEX(Population!$B$26:$EB$43,MATCH(82,Population!$A$26:$A$43,0),MATCH(V$23,Population!$B$26:$EB$26,0))))/(SUM(INDEX(Population!$B$3:$EB$20,MATCH(22,Population!$A$3:$A$20,0),MATCH(V$23,Population!$B$3:$EB$3,0)):INDEX(Population!$B$3:$EB$20,MATCH(82,Population!$A$3:$A$20,0),MATCH(V$23,Population!$B$3:$EB$3,0)))+SUM(INDEX(Population!$B$26:$EB$43,MATCH(22,Population!$A$26:$A$43,0),MATCH(V$23,Population!$B$26:$EB$26,0)):INDEX(Population!$B$26:$EB$43,MATCH(82,Population!$A$26:$A$43,0),MATCH(V$23,Population!$B$26:$EB$26,0))))</f>
        <v>0.27353321938963077</v>
      </c>
      <c r="W31" s="7">
        <f>(W25*SUM(INDEX(Population!$B$3:$EB$20,MATCH(22,Population!$A$3:$A$20,0),MATCH(W$23,Population!$B$3:$EB$3,0)):INDEX(Population!$B$3:$EB$20,MATCH(82,Population!$A$3:$A$20,0),MATCH(W$23,Population!$B$3:$EB$3,0)))+W28*SUM(INDEX(Population!$B$26:$EB$43,MATCH(22,Population!$A$26:$A$43,0),MATCH(W$23,Population!$B$26:$EB$26,0)):INDEX(Population!$B$26:$EB$43,MATCH(82,Population!$A$26:$A$43,0),MATCH(W$23,Population!$B$26:$EB$26,0))))/(SUM(INDEX(Population!$B$3:$EB$20,MATCH(22,Population!$A$3:$A$20,0),MATCH(W$23,Population!$B$3:$EB$3,0)):INDEX(Population!$B$3:$EB$20,MATCH(82,Population!$A$3:$A$20,0),MATCH(W$23,Population!$B$3:$EB$3,0)))+SUM(INDEX(Population!$B$26:$EB$43,MATCH(22,Population!$A$26:$A$43,0),MATCH(W$23,Population!$B$26:$EB$26,0)):INDEX(Population!$B$26:$EB$43,MATCH(82,Population!$A$26:$A$43,0),MATCH(W$23,Population!$B$26:$EB$26,0))))</f>
        <v>0.29137812970444282</v>
      </c>
      <c r="X31" s="7">
        <f>(X25*SUM(INDEX(Population!$B$3:$EB$20,MATCH(22,Population!$A$3:$A$20,0),MATCH(X$23,Population!$B$3:$EB$3,0)):INDEX(Population!$B$3:$EB$20,MATCH(82,Population!$A$3:$A$20,0),MATCH(X$23,Population!$B$3:$EB$3,0)))+X28*SUM(INDEX(Population!$B$26:$EB$43,MATCH(22,Population!$A$26:$A$43,0),MATCH(X$23,Population!$B$26:$EB$26,0)):INDEX(Population!$B$26:$EB$43,MATCH(82,Population!$A$26:$A$43,0),MATCH(X$23,Population!$B$26:$EB$26,0))))/(SUM(INDEX(Population!$B$3:$EB$20,MATCH(22,Population!$A$3:$A$20,0),MATCH(X$23,Population!$B$3:$EB$3,0)):INDEX(Population!$B$3:$EB$20,MATCH(82,Population!$A$3:$A$20,0),MATCH(X$23,Population!$B$3:$EB$3,0)))+SUM(INDEX(Population!$B$26:$EB$43,MATCH(22,Population!$A$26:$A$43,0),MATCH(X$23,Population!$B$26:$EB$26,0)):INDEX(Population!$B$26:$EB$43,MATCH(82,Population!$A$26:$A$43,0),MATCH(X$23,Population!$B$26:$EB$26,0))))</f>
        <v>0.35112574464828911</v>
      </c>
      <c r="Y31" s="7">
        <f>(Y25*SUM(INDEX(Population!$B$3:$EB$20,MATCH(22,Population!$A$3:$A$20,0),MATCH(Y$23,Population!$B$3:$EB$3,0)):INDEX(Population!$B$3:$EB$20,MATCH(82,Population!$A$3:$A$20,0),MATCH(Y$23,Population!$B$3:$EB$3,0)))+Y28*SUM(INDEX(Population!$B$26:$EB$43,MATCH(22,Population!$A$26:$A$43,0),MATCH(Y$23,Population!$B$26:$EB$26,0)):INDEX(Population!$B$26:$EB$43,MATCH(82,Population!$A$26:$A$43,0),MATCH(Y$23,Population!$B$26:$EB$26,0))))/(SUM(INDEX(Population!$B$3:$EB$20,MATCH(22,Population!$A$3:$A$20,0),MATCH(Y$23,Population!$B$3:$EB$3,0)):INDEX(Population!$B$3:$EB$20,MATCH(82,Population!$A$3:$A$20,0),MATCH(Y$23,Population!$B$3:$EB$3,0)))+SUM(INDEX(Population!$B$26:$EB$43,MATCH(22,Population!$A$26:$A$43,0),MATCH(Y$23,Population!$B$26:$EB$26,0)):INDEX(Population!$B$26:$EB$43,MATCH(82,Population!$A$26:$A$43,0),MATCH(Y$23,Population!$B$26:$EB$26,0))))</f>
        <v>0.40523266212521936</v>
      </c>
      <c r="Z31" s="8">
        <f>(Z25*SUM(INDEX(Population!$B$3:$EB$20,MATCH(22,Population!$A$3:$A$20,0),MATCH(Z$12,Population!$B$3:$EB$3,0)):INDEX(Population!$B$3:$EB$20,MATCH(82,Population!$A$3:$A$20,0),MATCH(Z$12,Population!$B$3:$EB$3,0)))+Z28*SUM(INDEX(Population!$B$26:$EB$43,MATCH(22,Population!$A$26:$A$43,0),MATCH(Z$12,Population!$B$26:$EB$26,0)):INDEX(Population!$B$26:$EB$43,MATCH(82,Population!$A$26:$A$43,0),MATCH(Z$12,Population!$B$26:$EB$26,0))))/(SUM(INDEX(Population!$B$3:$EB$20,MATCH(22,Population!$A$3:$A$20,0),MATCH(Z$12,Population!$B$3:$EB$3,0)):INDEX(Population!$B$3:$EB$20,MATCH(82,Population!$A$3:$A$20,0),MATCH(Z$12,Population!$B$3:$EB$3,0)))+SUM(INDEX(Population!$B$26:$EB$43,MATCH(22,Population!$A$26:$A$43,0),MATCH(Z$12,Population!$B$26:$EB$26,0)):INDEX(Population!$B$26:$EB$43,MATCH(82,Population!$A$26:$A$43,0),MATCH(Z$12,Population!$B$26:$EB$26,0))))</f>
        <v>0.48128997012684349</v>
      </c>
    </row>
    <row r="32" spans="1:26" x14ac:dyDescent="0.3">
      <c r="N32" s="10"/>
      <c r="O32" s="25" t="s">
        <v>12</v>
      </c>
      <c r="P32" s="9">
        <f>(P26*SUM(INDEX(Population!$B$3:$EB$20,MATCH(22,Population!$A$3:$A$20,0),MATCH(P$23,Population!$B$3:$EB$3,0)):INDEX(Population!$B$3:$EB$20,MATCH(82,Population!$A$3:$A$20,0),MATCH(P$23,Population!$B$3:$EB$3,0)))+P29*SUM(INDEX(Population!$B$26:$EB$43,MATCH(22,Population!$A$26:$A$43,0),MATCH(P$23,Population!$B$26:$EB$26,0)):INDEX(Population!$B$26:$EB$43,MATCH(82,Population!$A$26:$A$43,0),MATCH(P$23,Population!$B$26:$EB$26,0))))/(SUM(INDEX(Population!$B$3:$EB$20,MATCH(22,Population!$A$3:$A$20,0),MATCH(P$23,Population!$B$3:$EB$3,0)):INDEX(Population!$B$3:$EB$20,MATCH(82,Population!$A$3:$A$20,0),MATCH(P$23,Population!$B$3:$EB$3,0)))+SUM(INDEX(Population!$B$26:$EB$43,MATCH(22,Population!$A$26:$A$43,0),MATCH(P$23,Population!$B$26:$EB$26,0)):INDEX(Population!$B$26:$EB$43,MATCH(82,Population!$A$26:$A$43,0),MATCH(P$23,Population!$B$26:$EB$26,0))))</f>
        <v>8.4490830816921353E-3</v>
      </c>
      <c r="Q32" s="9">
        <f>(Q26*SUM(INDEX(Population!$B$3:$EB$20,MATCH(22,Population!$A$3:$A$20,0),MATCH(Q$23,Population!$B$3:$EB$3,0)):INDEX(Population!$B$3:$EB$20,MATCH(82,Population!$A$3:$A$20,0),MATCH(Q$23,Population!$B$3:$EB$3,0)))+Q29*SUM(INDEX(Population!$B$26:$EB$43,MATCH(22,Population!$A$26:$A$43,0),MATCH(Q$23,Population!$B$26:$EB$26,0)):INDEX(Population!$B$26:$EB$43,MATCH(82,Population!$A$26:$A$43,0),MATCH(Q$23,Population!$B$26:$EB$26,0))))/(SUM(INDEX(Population!$B$3:$EB$20,MATCH(22,Population!$A$3:$A$20,0),MATCH(Q$23,Population!$B$3:$EB$3,0)):INDEX(Population!$B$3:$EB$20,MATCH(82,Population!$A$3:$A$20,0),MATCH(Q$23,Population!$B$3:$EB$3,0)))+SUM(INDEX(Population!$B$26:$EB$43,MATCH(22,Population!$A$26:$A$43,0),MATCH(Q$23,Population!$B$26:$EB$26,0)):INDEX(Population!$B$26:$EB$43,MATCH(82,Population!$A$26:$A$43,0),MATCH(Q$23,Population!$B$26:$EB$26,0))))</f>
        <v>1.1090171071280606E-2</v>
      </c>
      <c r="R32" s="9">
        <f>(R26*SUM(INDEX(Population!$B$3:$EB$20,MATCH(22,Population!$A$3:$A$20,0),MATCH(R$23,Population!$B$3:$EB$3,0)):INDEX(Population!$B$3:$EB$20,MATCH(82,Population!$A$3:$A$20,0),MATCH(R$23,Population!$B$3:$EB$3,0)))+R29*SUM(INDEX(Population!$B$26:$EB$43,MATCH(22,Population!$A$26:$A$43,0),MATCH(R$23,Population!$B$26:$EB$26,0)):INDEX(Population!$B$26:$EB$43,MATCH(82,Population!$A$26:$A$43,0),MATCH(R$23,Population!$B$26:$EB$26,0))))/(SUM(INDEX(Population!$B$3:$EB$20,MATCH(22,Population!$A$3:$A$20,0),MATCH(R$23,Population!$B$3:$EB$3,0)):INDEX(Population!$B$3:$EB$20,MATCH(82,Population!$A$3:$A$20,0),MATCH(R$23,Population!$B$3:$EB$3,0)))+SUM(INDEX(Population!$B$26:$EB$43,MATCH(22,Population!$A$26:$A$43,0),MATCH(R$23,Population!$B$26:$EB$26,0)):INDEX(Population!$B$26:$EB$43,MATCH(82,Population!$A$26:$A$43,0),MATCH(R$23,Population!$B$26:$EB$26,0))))</f>
        <v>1.8460482465892401E-2</v>
      </c>
      <c r="S32" s="9">
        <f>(S26*SUM(INDEX(Population!$B$3:$EB$20,MATCH(22,Population!$A$3:$A$20,0),MATCH(S$23,Population!$B$3:$EB$3,0)):INDEX(Population!$B$3:$EB$20,MATCH(82,Population!$A$3:$A$20,0),MATCH(S$23,Population!$B$3:$EB$3,0)))+S29*SUM(INDEX(Population!$B$26:$EB$43,MATCH(22,Population!$A$26:$A$43,0),MATCH(S$23,Population!$B$26:$EB$26,0)):INDEX(Population!$B$26:$EB$43,MATCH(82,Population!$A$26:$A$43,0),MATCH(S$23,Population!$B$26:$EB$26,0))))/(SUM(INDEX(Population!$B$3:$EB$20,MATCH(22,Population!$A$3:$A$20,0),MATCH(S$23,Population!$B$3:$EB$3,0)):INDEX(Population!$B$3:$EB$20,MATCH(82,Population!$A$3:$A$20,0),MATCH(S$23,Population!$B$3:$EB$3,0)))+SUM(INDEX(Population!$B$26:$EB$43,MATCH(22,Population!$A$26:$A$43,0),MATCH(S$23,Population!$B$26:$EB$26,0)):INDEX(Population!$B$26:$EB$43,MATCH(82,Population!$A$26:$A$43,0),MATCH(S$23,Population!$B$26:$EB$26,0))))</f>
        <v>2.8610657327002676E-2</v>
      </c>
      <c r="T32" s="9">
        <f>(T26*SUM(INDEX(Population!$B$3:$EB$20,MATCH(22,Population!$A$3:$A$20,0),MATCH(T$23,Population!$B$3:$EB$3,0)):INDEX(Population!$B$3:$EB$20,MATCH(82,Population!$A$3:$A$20,0),MATCH(T$23,Population!$B$3:$EB$3,0)))+T29*SUM(INDEX(Population!$B$26:$EB$43,MATCH(22,Population!$A$26:$A$43,0),MATCH(T$23,Population!$B$26:$EB$26,0)):INDEX(Population!$B$26:$EB$43,MATCH(82,Population!$A$26:$A$43,0),MATCH(T$23,Population!$B$26:$EB$26,0))))/(SUM(INDEX(Population!$B$3:$EB$20,MATCH(22,Population!$A$3:$A$20,0),MATCH(T$23,Population!$B$3:$EB$3,0)):INDEX(Population!$B$3:$EB$20,MATCH(82,Population!$A$3:$A$20,0),MATCH(T$23,Population!$B$3:$EB$3,0)))+SUM(INDEX(Population!$B$26:$EB$43,MATCH(22,Population!$A$26:$A$43,0),MATCH(T$23,Population!$B$26:$EB$26,0)):INDEX(Population!$B$26:$EB$43,MATCH(82,Population!$A$26:$A$43,0),MATCH(T$23,Population!$B$26:$EB$26,0))))</f>
        <v>4.0020293387096555E-2</v>
      </c>
      <c r="U32" s="9">
        <f>(U26*SUM(INDEX(Population!$B$3:$EB$20,MATCH(22,Population!$A$3:$A$20,0),MATCH(U$23,Population!$B$3:$EB$3,0)):INDEX(Population!$B$3:$EB$20,MATCH(82,Population!$A$3:$A$20,0),MATCH(U$23,Population!$B$3:$EB$3,0)))+U29*SUM(INDEX(Population!$B$26:$EB$43,MATCH(22,Population!$A$26:$A$43,0),MATCH(U$23,Population!$B$26:$EB$26,0)):INDEX(Population!$B$26:$EB$43,MATCH(82,Population!$A$26:$A$43,0),MATCH(U$23,Population!$B$26:$EB$26,0))))/(SUM(INDEX(Population!$B$3:$EB$20,MATCH(22,Population!$A$3:$A$20,0),MATCH(U$23,Population!$B$3:$EB$3,0)):INDEX(Population!$B$3:$EB$20,MATCH(82,Population!$A$3:$A$20,0),MATCH(U$23,Population!$B$3:$EB$3,0)))+SUM(INDEX(Population!$B$26:$EB$43,MATCH(22,Population!$A$26:$A$43,0),MATCH(U$23,Population!$B$26:$EB$26,0)):INDEX(Population!$B$26:$EB$43,MATCH(82,Population!$A$26:$A$43,0),MATCH(U$23,Population!$B$26:$EB$26,0))))</f>
        <v>6.1042160939044056E-2</v>
      </c>
      <c r="V32" s="9">
        <f>(V26*SUM(INDEX(Population!$B$3:$EB$20,MATCH(22,Population!$A$3:$A$20,0),MATCH(V$23,Population!$B$3:$EB$3,0)):INDEX(Population!$B$3:$EB$20,MATCH(82,Population!$A$3:$A$20,0),MATCH(V$23,Population!$B$3:$EB$3,0)))+V29*SUM(INDEX(Population!$B$26:$EB$43,MATCH(22,Population!$A$26:$A$43,0),MATCH(V$23,Population!$B$26:$EB$26,0)):INDEX(Population!$B$26:$EB$43,MATCH(82,Population!$A$26:$A$43,0),MATCH(V$23,Population!$B$26:$EB$26,0))))/(SUM(INDEX(Population!$B$3:$EB$20,MATCH(22,Population!$A$3:$A$20,0),MATCH(V$23,Population!$B$3:$EB$3,0)):INDEX(Population!$B$3:$EB$20,MATCH(82,Population!$A$3:$A$20,0),MATCH(V$23,Population!$B$3:$EB$3,0)))+SUM(INDEX(Population!$B$26:$EB$43,MATCH(22,Population!$A$26:$A$43,0),MATCH(V$23,Population!$B$26:$EB$26,0)):INDEX(Population!$B$26:$EB$43,MATCH(82,Population!$A$26:$A$43,0),MATCH(V$23,Population!$B$26:$EB$26,0))))</f>
        <v>7.3026586422577935E-2</v>
      </c>
      <c r="W32" s="9">
        <f>(W26*SUM(INDEX(Population!$B$3:$EB$20,MATCH(22,Population!$A$3:$A$20,0),MATCH(W$23,Population!$B$3:$EB$3,0)):INDEX(Population!$B$3:$EB$20,MATCH(82,Population!$A$3:$A$20,0),MATCH(W$23,Population!$B$3:$EB$3,0)))+W29*SUM(INDEX(Population!$B$26:$EB$43,MATCH(22,Population!$A$26:$A$43,0),MATCH(W$23,Population!$B$26:$EB$26,0)):INDEX(Population!$B$26:$EB$43,MATCH(82,Population!$A$26:$A$43,0),MATCH(W$23,Population!$B$26:$EB$26,0))))/(SUM(INDEX(Population!$B$3:$EB$20,MATCH(22,Population!$A$3:$A$20,0),MATCH(W$23,Population!$B$3:$EB$3,0)):INDEX(Population!$B$3:$EB$20,MATCH(82,Population!$A$3:$A$20,0),MATCH(W$23,Population!$B$3:$EB$3,0)))+SUM(INDEX(Population!$B$26:$EB$43,MATCH(22,Population!$A$26:$A$43,0),MATCH(W$23,Population!$B$26:$EB$26,0)):INDEX(Population!$B$26:$EB$43,MATCH(82,Population!$A$26:$A$43,0),MATCH(W$23,Population!$B$26:$EB$26,0))))</f>
        <v>8.2779798411061645E-2</v>
      </c>
      <c r="X32" s="9">
        <f>(X26*SUM(INDEX(Population!$B$3:$EB$20,MATCH(22,Population!$A$3:$A$20,0),MATCH(X$23,Population!$B$3:$EB$3,0)):INDEX(Population!$B$3:$EB$20,MATCH(82,Population!$A$3:$A$20,0),MATCH(X$23,Population!$B$3:$EB$3,0)))+X29*SUM(INDEX(Population!$B$26:$EB$43,MATCH(22,Population!$A$26:$A$43,0),MATCH(X$23,Population!$B$26:$EB$26,0)):INDEX(Population!$B$26:$EB$43,MATCH(82,Population!$A$26:$A$43,0),MATCH(X$23,Population!$B$26:$EB$26,0))))/(SUM(INDEX(Population!$B$3:$EB$20,MATCH(22,Population!$A$3:$A$20,0),MATCH(X$23,Population!$B$3:$EB$3,0)):INDEX(Population!$B$3:$EB$20,MATCH(82,Population!$A$3:$A$20,0),MATCH(X$23,Population!$B$3:$EB$3,0)))+SUM(INDEX(Population!$B$26:$EB$43,MATCH(22,Population!$A$26:$A$43,0),MATCH(X$23,Population!$B$26:$EB$26,0)):INDEX(Population!$B$26:$EB$43,MATCH(82,Population!$A$26:$A$43,0),MATCH(X$23,Population!$B$26:$EB$26,0))))</f>
        <v>0.11942599098333462</v>
      </c>
      <c r="Y32" s="9">
        <f>(Y26*SUM(INDEX(Population!$B$3:$EB$20,MATCH(22,Population!$A$3:$A$20,0),MATCH(Y$23,Population!$B$3:$EB$3,0)):INDEX(Population!$B$3:$EB$20,MATCH(82,Population!$A$3:$A$20,0),MATCH(Y$23,Population!$B$3:$EB$3,0)))+Y29*SUM(INDEX(Population!$B$26:$EB$43,MATCH(22,Population!$A$26:$A$43,0),MATCH(Y$23,Population!$B$26:$EB$26,0)):INDEX(Population!$B$26:$EB$43,MATCH(82,Population!$A$26:$A$43,0),MATCH(Y$23,Population!$B$26:$EB$26,0))))/(SUM(INDEX(Population!$B$3:$EB$20,MATCH(22,Population!$A$3:$A$20,0),MATCH(Y$23,Population!$B$3:$EB$3,0)):INDEX(Population!$B$3:$EB$20,MATCH(82,Population!$A$3:$A$20,0),MATCH(Y$23,Population!$B$3:$EB$3,0)))+SUM(INDEX(Population!$B$26:$EB$43,MATCH(22,Population!$A$26:$A$43,0),MATCH(Y$23,Population!$B$26:$EB$26,0)):INDEX(Population!$B$26:$EB$43,MATCH(82,Population!$A$26:$A$43,0),MATCH(Y$23,Population!$B$26:$EB$26,0))))</f>
        <v>0.15940619376479401</v>
      </c>
      <c r="Z32" s="11">
        <f>(Z26*SUM(INDEX(Population!$B$3:$EB$20,MATCH(22,Population!$A$3:$A$20,0),MATCH(Z$12,Population!$B$3:$EB$3,0)):INDEX(Population!$B$3:$EB$20,MATCH(82,Population!$A$3:$A$20,0),MATCH(Z$12,Population!$B$3:$EB$3,0)))+Z29*SUM(INDEX(Population!$B$26:$EB$43,MATCH(22,Population!$A$26:$A$43,0),MATCH(Z$12,Population!$B$26:$EB$26,0)):INDEX(Population!$B$26:$EB$43,MATCH(82,Population!$A$26:$A$43,0),MATCH(Z$12,Population!$B$26:$EB$26,0))))/(SUM(INDEX(Population!$B$3:$EB$20,MATCH(22,Population!$A$3:$A$20,0),MATCH(Z$12,Population!$B$3:$EB$3,0)):INDEX(Population!$B$3:$EB$20,MATCH(82,Population!$A$3:$A$20,0),MATCH(Z$12,Population!$B$3:$EB$3,0)))+SUM(INDEX(Population!$B$26:$EB$43,MATCH(22,Population!$A$26:$A$43,0),MATCH(Z$12,Population!$B$26:$EB$26,0)):INDEX(Population!$B$26:$EB$43,MATCH(82,Population!$A$26:$A$43,0),MATCH(Z$12,Population!$B$26:$EB$26,0))))</f>
        <v>0.22547667936439614</v>
      </c>
    </row>
    <row r="35" spans="1:7" x14ac:dyDescent="0.3">
      <c r="B35" s="1" t="s">
        <v>16</v>
      </c>
      <c r="C35" s="1" t="s">
        <v>11</v>
      </c>
      <c r="D35" s="1"/>
      <c r="E35" s="1" t="s">
        <v>17</v>
      </c>
      <c r="F35" s="1" t="s">
        <v>11</v>
      </c>
      <c r="G35" s="1"/>
    </row>
    <row r="36" spans="1:7" x14ac:dyDescent="0.3">
      <c r="A36">
        <v>1</v>
      </c>
      <c r="B36" s="1">
        <v>1980</v>
      </c>
      <c r="C36" s="1">
        <f>INDEX($B$5:$L$5,,A36)</f>
        <v>9.2004940204554964E-2</v>
      </c>
      <c r="D36" s="1">
        <f>INDEX($B$20:$I$20,,A36)</f>
        <v>9.8821176032457991E-2</v>
      </c>
      <c r="E36" s="1">
        <v>1980</v>
      </c>
      <c r="F36" s="1">
        <f>INDEX($B$12:$L$12,,A36)</f>
        <v>8.7233173153241306E-2</v>
      </c>
      <c r="G36" s="1">
        <f>INDEX($B$27:$I$27,,A36)</f>
        <v>6.0791247404599513E-2</v>
      </c>
    </row>
    <row r="37" spans="1:7" x14ac:dyDescent="0.3">
      <c r="A37">
        <v>2</v>
      </c>
      <c r="B37" s="1">
        <v>1983</v>
      </c>
      <c r="C37" s="1">
        <f>INDEX($B$5:$L$5,,A37)</f>
        <v>0.10557654548135131</v>
      </c>
      <c r="D37" s="1">
        <f>INDEX($B$20:$I$20,,A37)</f>
        <v>9.2915569404501186E-2</v>
      </c>
      <c r="E37" s="1">
        <v>1983</v>
      </c>
      <c r="F37" s="1">
        <f>INDEX($B$12:$L$12,,A37)</f>
        <v>0.1006959327973268</v>
      </c>
      <c r="G37" s="1">
        <f>INDEX($B$27:$I$27,,A37)</f>
        <v>8.648828141584608E-2</v>
      </c>
    </row>
    <row r="38" spans="1:7" x14ac:dyDescent="0.3">
      <c r="A38">
        <v>3</v>
      </c>
      <c r="B38" s="1">
        <v>1989</v>
      </c>
      <c r="C38" s="1">
        <f>INDEX($B$5:$L$5,,A38)</f>
        <v>0.13728220358508703</v>
      </c>
      <c r="D38" s="1">
        <f>INDEX($B$20:$I$20,,A38)</f>
        <v>0.1107939500356937</v>
      </c>
      <c r="E38" s="1">
        <v>1989</v>
      </c>
      <c r="F38" s="1">
        <f>INDEX($B$12:$L$12,,A38)</f>
        <v>0.13173154953867694</v>
      </c>
      <c r="G38" s="1">
        <f>INDEX($B$27:$I$27,,A38)</f>
        <v>0.10755281106392001</v>
      </c>
    </row>
    <row r="39" spans="1:7" x14ac:dyDescent="0.3">
      <c r="A39">
        <v>4</v>
      </c>
      <c r="B39" s="1">
        <v>1995</v>
      </c>
      <c r="C39" s="1">
        <f>INDEX($B$5:$L$5,,A39)</f>
        <v>0.17166364012114721</v>
      </c>
      <c r="D39" s="1">
        <f>INDEX($B$20:$I$20,,A39)</f>
        <v>0.1936248849860952</v>
      </c>
      <c r="E39" s="1">
        <v>1995</v>
      </c>
      <c r="F39" s="1">
        <f>INDEX($B$12:$L$12,,A39)</f>
        <v>0.1659601553355009</v>
      </c>
      <c r="G39" s="1">
        <f>INDEX($B$27:$I$27,,A39)</f>
        <v>0.18245897596533345</v>
      </c>
    </row>
    <row r="40" spans="1:7" x14ac:dyDescent="0.3">
      <c r="A40">
        <v>5</v>
      </c>
      <c r="B40" s="1">
        <v>2000</v>
      </c>
      <c r="C40" s="1">
        <f>INDEX($B$5:$L$5,,A40)</f>
        <v>0.20467116699394117</v>
      </c>
      <c r="D40" s="1">
        <f>INDEX($B$20:$I$20,,A40)</f>
        <v>0.22199800971262384</v>
      </c>
      <c r="E40" s="1">
        <v>2000</v>
      </c>
      <c r="F40" s="1">
        <f>INDEX($B$12:$L$12,,A40)</f>
        <v>0.19808764545660951</v>
      </c>
      <c r="G40" s="1">
        <f>INDEX($B$27:$I$27,,A40)</f>
        <v>0.22797590831347947</v>
      </c>
    </row>
    <row r="41" spans="1:7" x14ac:dyDescent="0.3">
      <c r="A41">
        <v>6</v>
      </c>
      <c r="B41" s="1">
        <v>2008</v>
      </c>
      <c r="C41" s="1">
        <f>INDEX($B$5:$L$5,,A41)</f>
        <v>0.25269190846496681</v>
      </c>
      <c r="D41" s="1">
        <f>INDEX($B$20:$I$20,,A41)</f>
        <v>0.26154028667581541</v>
      </c>
      <c r="E41" s="1">
        <v>2008</v>
      </c>
      <c r="F41" s="1">
        <f>INDEX($B$12:$L$12,,A41)</f>
        <v>0.24702578745393944</v>
      </c>
      <c r="G41" s="1">
        <f>INDEX($B$27:$I$27,,A41)</f>
        <v>0.2496283495716618</v>
      </c>
    </row>
    <row r="42" spans="1:7" x14ac:dyDescent="0.3">
      <c r="A42">
        <v>7</v>
      </c>
      <c r="B42" s="1">
        <v>2012</v>
      </c>
      <c r="C42" s="1">
        <f>INDEX($B$5:$L$5,,A42)</f>
        <v>0.27651512004937506</v>
      </c>
      <c r="D42" s="1">
        <f>INDEX($B$20:$I$20,,A42)</f>
        <v>0.28415586933403036</v>
      </c>
      <c r="E42" s="1">
        <v>2012</v>
      </c>
      <c r="F42" s="1">
        <f>INDEX($B$12:$L$12,,A42)</f>
        <v>0.27064140557985106</v>
      </c>
      <c r="G42" s="1">
        <f>INDEX($B$27:$I$27,,A42)</f>
        <v>0.28195646893274839</v>
      </c>
    </row>
    <row r="43" spans="1:7" x14ac:dyDescent="0.3">
      <c r="A43">
        <v>8</v>
      </c>
      <c r="B43" s="1">
        <v>2015</v>
      </c>
      <c r="C43" s="1">
        <f>INDEX($B$5:$L$5,,A43)</f>
        <v>0.29443270168391134</v>
      </c>
      <c r="D43" s="1">
        <f>INDEX($B$20:$I$20,,A43)</f>
        <v>0.29917648206575886</v>
      </c>
      <c r="E43" s="1">
        <v>2015</v>
      </c>
      <c r="F43" s="1">
        <f>INDEX($B$12:$L$12,,A43)</f>
        <v>0.28843015422079765</v>
      </c>
      <c r="G43" s="1">
        <f>INDEX($B$27:$I$27,,A43)</f>
        <v>0.28429013245120993</v>
      </c>
    </row>
    <row r="44" spans="1:7" x14ac:dyDescent="0.3">
      <c r="A44">
        <v>9</v>
      </c>
      <c r="B44" s="1">
        <v>2025</v>
      </c>
      <c r="C44" s="1">
        <f>INDEX($B$5:$L$5,,A44)</f>
        <v>0.35510678052176003</v>
      </c>
      <c r="D44" s="1"/>
      <c r="E44" s="1">
        <v>2025</v>
      </c>
      <c r="F44" s="1">
        <f>INDEX($B$12:$L$12,,A44)</f>
        <v>0.34725687919165948</v>
      </c>
      <c r="G44" s="1"/>
    </row>
    <row r="45" spans="1:7" x14ac:dyDescent="0.3">
      <c r="A45">
        <v>10</v>
      </c>
      <c r="B45" s="1">
        <v>2035</v>
      </c>
      <c r="C45" s="1">
        <f>INDEX($B$5:$L$5,,A45)</f>
        <v>0.41035546700500825</v>
      </c>
      <c r="D45" s="1"/>
      <c r="E45" s="1">
        <v>2035</v>
      </c>
      <c r="F45" s="1">
        <f>INDEX($B$12:$L$12,,A45)</f>
        <v>0.40025057856818091</v>
      </c>
      <c r="G45" s="1"/>
    </row>
    <row r="46" spans="1:7" x14ac:dyDescent="0.3">
      <c r="A46">
        <v>11</v>
      </c>
      <c r="B46" s="1">
        <v>2050</v>
      </c>
      <c r="C46" s="1">
        <f>INDEX($B$5:$L$5,,A46)</f>
        <v>0.48893542653731337</v>
      </c>
      <c r="D46" s="1"/>
      <c r="E46" s="1">
        <v>2050</v>
      </c>
      <c r="F46" s="1">
        <f>INDEX($B$12:$L$12,,A46)</f>
        <v>0.47380041472914236</v>
      </c>
      <c r="G46" s="1"/>
    </row>
    <row r="47" spans="1:7" x14ac:dyDescent="0.3">
      <c r="B47" s="1"/>
      <c r="C47" s="1"/>
      <c r="D47" s="1"/>
      <c r="E47" s="1"/>
      <c r="F47" s="1"/>
      <c r="G47" s="1"/>
    </row>
    <row r="48" spans="1:7" x14ac:dyDescent="0.3">
      <c r="B48" s="1"/>
      <c r="C48" s="1"/>
      <c r="D48" s="1"/>
      <c r="E48" s="1"/>
      <c r="F48" s="1"/>
      <c r="G48" s="1"/>
    </row>
    <row r="49" spans="1:7" x14ac:dyDescent="0.3">
      <c r="B49" s="1" t="s">
        <v>16</v>
      </c>
      <c r="C49" s="1" t="s">
        <v>12</v>
      </c>
      <c r="D49" s="1"/>
      <c r="E49" s="1" t="s">
        <v>17</v>
      </c>
      <c r="F49" s="1" t="s">
        <v>12</v>
      </c>
      <c r="G49" s="1"/>
    </row>
    <row r="50" spans="1:7" x14ac:dyDescent="0.3">
      <c r="A50">
        <v>1</v>
      </c>
      <c r="B50" s="1">
        <v>1980</v>
      </c>
      <c r="C50" s="1">
        <f>INDEX($B$7:$L$7,,A50)</f>
        <v>2.2626937408687375E-4</v>
      </c>
      <c r="D50" s="1">
        <f>INDEX($B$22:$I$22,,A50)</f>
        <v>2.736747555740493E-4</v>
      </c>
      <c r="E50" s="1">
        <v>1980</v>
      </c>
      <c r="F50" s="1">
        <f>INDEX($B$13:$L$13,,A50)</f>
        <v>1.0561511738006457E-2</v>
      </c>
      <c r="G50" s="1">
        <f>INDEX($B$28:$I$28,,A50)</f>
        <v>5.8226733415410736E-3</v>
      </c>
    </row>
    <row r="51" spans="1:7" x14ac:dyDescent="0.3">
      <c r="A51">
        <v>2</v>
      </c>
      <c r="B51" s="1">
        <v>1983</v>
      </c>
      <c r="C51" s="1">
        <f>INDEX($B$6:$L$6,,A51)</f>
        <v>8.3135397757805318E-3</v>
      </c>
      <c r="D51" s="1">
        <f>INDEX($B$21:$I$21,,A51)</f>
        <v>6.1663529636410974E-3</v>
      </c>
      <c r="E51" s="1">
        <v>1983</v>
      </c>
      <c r="F51" s="1">
        <f>INDEX($B$13:$L$13,,A51)</f>
        <v>1.3793658632350159E-2</v>
      </c>
      <c r="G51" s="1">
        <f>INDEX($B$28:$I$28,,A51)</f>
        <v>1.0749797713044296E-2</v>
      </c>
    </row>
    <row r="52" spans="1:7" x14ac:dyDescent="0.3">
      <c r="A52">
        <v>3</v>
      </c>
      <c r="B52" s="1">
        <v>1989</v>
      </c>
      <c r="C52" s="1">
        <f>INDEX($B$6:$L$6,,A52)</f>
        <v>1.4118709567777943E-2</v>
      </c>
      <c r="D52" s="1">
        <f>INDEX($B$21:$I$21,,A52)</f>
        <v>8.8861399698250132E-3</v>
      </c>
      <c r="E52" s="1">
        <v>1989</v>
      </c>
      <c r="F52" s="1">
        <f>INDEX($B$13:$L$13,,A52)</f>
        <v>2.2680416495637901E-2</v>
      </c>
      <c r="G52" s="1">
        <f>INDEX($B$28:$I$28,,A52)</f>
        <v>1.5969667414119426E-2</v>
      </c>
    </row>
    <row r="53" spans="1:7" x14ac:dyDescent="0.3">
      <c r="A53">
        <v>4</v>
      </c>
      <c r="B53" s="1">
        <v>1995</v>
      </c>
      <c r="C53" s="1">
        <f>INDEX($B$6:$L$6,,A53)</f>
        <v>2.2272353683918777E-2</v>
      </c>
      <c r="D53" s="1">
        <f>INDEX($B$21:$I$21,,A53)</f>
        <v>2.598168798454692E-2</v>
      </c>
      <c r="E53" s="1">
        <v>1995</v>
      </c>
      <c r="F53" s="1">
        <f>INDEX($B$13:$L$13,,A53)</f>
        <v>3.4740921743249054E-2</v>
      </c>
      <c r="G53" s="1">
        <f>INDEX($B$28:$I$28,,A53)</f>
        <v>3.9440277540877755E-2</v>
      </c>
    </row>
    <row r="54" spans="1:7" x14ac:dyDescent="0.3">
      <c r="A54">
        <v>5</v>
      </c>
      <c r="B54" s="1">
        <v>2000</v>
      </c>
      <c r="C54" s="1">
        <f>INDEX($B$6:$L$6,,A54)</f>
        <v>3.1723957106980727E-2</v>
      </c>
      <c r="D54" s="1">
        <f>INDEX($B$21:$I$21,,A54)</f>
        <v>3.568482639089865E-2</v>
      </c>
      <c r="E54" s="1">
        <v>2000</v>
      </c>
      <c r="F54" s="1">
        <f>INDEX($B$13:$L$13,,A54)</f>
        <v>4.7997827957642958E-2</v>
      </c>
      <c r="G54" s="1">
        <f>INDEX($B$28:$I$28,,A54)</f>
        <v>6.1377068135620605E-2</v>
      </c>
    </row>
    <row r="55" spans="1:7" x14ac:dyDescent="0.3">
      <c r="A55">
        <v>6</v>
      </c>
      <c r="B55" s="1">
        <v>2008</v>
      </c>
      <c r="C55" s="1">
        <f>INDEX($B$6:$L$6,,A55)</f>
        <v>4.9405546104074771E-2</v>
      </c>
      <c r="D55" s="1">
        <f>INDEX($B$21:$I$21,,A55)</f>
        <v>5.5282241084818384E-2</v>
      </c>
      <c r="E55" s="1">
        <v>2008</v>
      </c>
      <c r="F55" s="1">
        <f>INDEX($B$13:$L$13,,A55)</f>
        <v>7.2310312653398934E-2</v>
      </c>
      <c r="G55" s="1">
        <f>INDEX($B$28:$I$28,,A55)</f>
        <v>7.4632528891900529E-2</v>
      </c>
    </row>
    <row r="56" spans="1:7" x14ac:dyDescent="0.3">
      <c r="A56">
        <v>7</v>
      </c>
      <c r="B56" s="1">
        <v>2012</v>
      </c>
      <c r="C56" s="1">
        <f>INDEX($B$6:$L$6,,A56)</f>
        <v>5.9804306633100657E-2</v>
      </c>
      <c r="D56" s="1">
        <f>INDEX($B$21:$I$21,,A56)</f>
        <v>6.4233064015150054E-2</v>
      </c>
      <c r="E56" s="1">
        <v>2012</v>
      </c>
      <c r="F56" s="1">
        <f>INDEX($B$13:$L$13,,A56)</f>
        <v>8.5849405038963544E-2</v>
      </c>
      <c r="G56" s="1">
        <f>INDEX($B$28:$I$28,,A56)</f>
        <v>9.3763855257126605E-2</v>
      </c>
    </row>
    <row r="57" spans="1:7" x14ac:dyDescent="0.3">
      <c r="A57">
        <v>8</v>
      </c>
      <c r="B57" s="1">
        <v>2015</v>
      </c>
      <c r="C57" s="1">
        <f>INDEX($B$6:$L$6,,A57)</f>
        <v>6.8299304009532991E-2</v>
      </c>
      <c r="D57" s="1">
        <f>INDEX($B$21:$I$21,,A57)</f>
        <v>7.1724933067796925E-2</v>
      </c>
      <c r="E57" s="1">
        <v>2015</v>
      </c>
      <c r="F57" s="1">
        <f>INDEX($B$13:$L$13,,A57)</f>
        <v>9.6754961796864269E-2</v>
      </c>
      <c r="G57" s="1">
        <f>INDEX($B$28:$I$28,,A57)</f>
        <v>9.5014286737672649E-2</v>
      </c>
    </row>
    <row r="58" spans="1:7" x14ac:dyDescent="0.3">
      <c r="A58">
        <v>9</v>
      </c>
      <c r="B58" s="1">
        <v>2025</v>
      </c>
      <c r="C58" s="1">
        <f>INDEX($B$6:$L$6,,A58)</f>
        <v>0.10131939395006528</v>
      </c>
      <c r="D58" s="1"/>
      <c r="E58" s="1">
        <v>2025</v>
      </c>
      <c r="F58" s="1">
        <f>INDEX($B$13:$L$13,,A58)</f>
        <v>0.13702241312711516</v>
      </c>
      <c r="G58" s="1"/>
    </row>
    <row r="59" spans="1:7" x14ac:dyDescent="0.3">
      <c r="A59">
        <v>10</v>
      </c>
      <c r="B59" s="1">
        <v>2035</v>
      </c>
      <c r="C59" s="1">
        <f>INDEX($B$6:$L$6,,A59)</f>
        <v>0.13867312571639068</v>
      </c>
      <c r="D59" s="1"/>
      <c r="E59" s="1">
        <v>2035</v>
      </c>
      <c r="F59" s="1">
        <f>INDEX($B$13:$L$13,,A59)</f>
        <v>0.1795697330435273</v>
      </c>
      <c r="G59" s="1"/>
    </row>
    <row r="60" spans="1:7" x14ac:dyDescent="0.3">
      <c r="A60">
        <v>11</v>
      </c>
      <c r="B60" s="1">
        <v>2050</v>
      </c>
      <c r="C60" s="1">
        <f>INDEX($B$6:$L$6,,A60)</f>
        <v>0.20271739401646927</v>
      </c>
      <c r="D60" s="1"/>
      <c r="E60" s="1">
        <v>2050</v>
      </c>
      <c r="F60" s="1">
        <f>INDEX($B$13:$L$13,,A60)</f>
        <v>0.24777187264964695</v>
      </c>
      <c r="G60" s="1"/>
    </row>
    <row r="61" spans="1:7" x14ac:dyDescent="0.3">
      <c r="B61" s="1"/>
      <c r="C61" s="1"/>
      <c r="D61" s="1"/>
      <c r="E61" s="1"/>
      <c r="F61" s="1"/>
      <c r="G61" s="1"/>
    </row>
  </sheetData>
  <mergeCells count="3">
    <mergeCell ref="P11:W11"/>
    <mergeCell ref="P22:Z22"/>
    <mergeCell ref="X11:Z1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9760-28F9-452B-A9AB-17C008324CAA}">
  <dimension ref="A1:EB44"/>
  <sheetViews>
    <sheetView zoomScale="85" zoomScaleNormal="85" workbookViewId="0">
      <pane xSplit="1" topLeftCell="B1" activePane="topRight" state="frozen"/>
      <selection pane="topRight" activeCell="I32" sqref="I32"/>
    </sheetView>
  </sheetViews>
  <sheetFormatPr defaultRowHeight="14.4" x14ac:dyDescent="0.3"/>
  <cols>
    <col min="48" max="48" width="10" bestFit="1" customWidth="1"/>
    <col min="49" max="49" width="10.44140625" customWidth="1"/>
    <col min="50" max="50" width="10" bestFit="1" customWidth="1"/>
    <col min="52" max="52" width="9.6640625" customWidth="1"/>
    <col min="53" max="53" width="9.109375" customWidth="1"/>
  </cols>
  <sheetData>
    <row r="1" spans="1:132" s="19" customFormat="1" ht="13.2" x14ac:dyDescent="0.25">
      <c r="B1" s="19" t="s">
        <v>21</v>
      </c>
      <c r="AW1" s="19" t="s">
        <v>76</v>
      </c>
    </row>
    <row r="2" spans="1:132" s="19" customFormat="1" ht="13.2" x14ac:dyDescent="0.25">
      <c r="B2" s="19">
        <v>1980</v>
      </c>
    </row>
    <row r="3" spans="1:132" s="19" customFormat="1" ht="13.2" x14ac:dyDescent="0.25">
      <c r="A3" s="19" t="s">
        <v>75</v>
      </c>
      <c r="B3" s="19">
        <v>1971</v>
      </c>
      <c r="C3" s="19">
        <v>1972</v>
      </c>
      <c r="D3" s="19">
        <v>1973</v>
      </c>
      <c r="E3" s="19">
        <v>1974</v>
      </c>
      <c r="F3" s="19">
        <v>1975</v>
      </c>
      <c r="G3" s="19">
        <v>1976</v>
      </c>
      <c r="H3" s="19">
        <v>1977</v>
      </c>
      <c r="I3" s="19">
        <v>1978</v>
      </c>
      <c r="J3" s="19">
        <v>1979</v>
      </c>
      <c r="K3" s="19">
        <v>1980</v>
      </c>
      <c r="L3" s="19">
        <v>1981</v>
      </c>
      <c r="M3" s="19">
        <v>1982</v>
      </c>
      <c r="N3" s="19">
        <v>1983</v>
      </c>
      <c r="O3" s="19">
        <v>1984</v>
      </c>
      <c r="P3" s="19">
        <v>1985</v>
      </c>
      <c r="Q3" s="19">
        <v>1986</v>
      </c>
      <c r="R3" s="19">
        <v>1987</v>
      </c>
      <c r="S3" s="19">
        <v>1988</v>
      </c>
      <c r="T3" s="19">
        <v>1989</v>
      </c>
      <c r="U3" s="19">
        <v>1990</v>
      </c>
      <c r="V3" s="19">
        <v>1991</v>
      </c>
      <c r="W3" s="19">
        <v>1992</v>
      </c>
      <c r="X3" s="19">
        <v>1993</v>
      </c>
      <c r="Y3" s="19">
        <v>1994</v>
      </c>
      <c r="Z3" s="19">
        <v>1995</v>
      </c>
      <c r="AA3" s="19">
        <v>1996</v>
      </c>
      <c r="AB3" s="19">
        <v>1997</v>
      </c>
      <c r="AC3" s="19">
        <v>1998</v>
      </c>
      <c r="AD3" s="19">
        <v>1999</v>
      </c>
      <c r="AE3" s="19">
        <v>2000</v>
      </c>
      <c r="AF3" s="19">
        <v>2001</v>
      </c>
      <c r="AG3" s="19">
        <v>2002</v>
      </c>
      <c r="AH3" s="19">
        <v>2003</v>
      </c>
      <c r="AI3" s="19">
        <v>2004</v>
      </c>
      <c r="AJ3" s="19">
        <v>2005</v>
      </c>
      <c r="AK3" s="19">
        <v>2006</v>
      </c>
      <c r="AL3" s="19">
        <v>2007</v>
      </c>
      <c r="AM3" s="19">
        <v>2008</v>
      </c>
      <c r="AN3" s="19">
        <v>2009</v>
      </c>
      <c r="AO3" s="19">
        <v>2010</v>
      </c>
      <c r="AP3" s="19">
        <v>2011</v>
      </c>
      <c r="AQ3" s="19">
        <v>2012</v>
      </c>
      <c r="AR3" s="19">
        <v>2013</v>
      </c>
      <c r="AS3" s="19">
        <v>2014</v>
      </c>
      <c r="AT3" s="19">
        <v>2015</v>
      </c>
      <c r="AU3" s="19">
        <v>2016</v>
      </c>
      <c r="AV3" s="19">
        <v>2017</v>
      </c>
      <c r="AW3" s="19">
        <v>2018</v>
      </c>
      <c r="AX3" s="19">
        <v>2019</v>
      </c>
      <c r="AY3" s="19">
        <v>2020</v>
      </c>
      <c r="AZ3" s="19">
        <v>2021</v>
      </c>
      <c r="BA3" s="19">
        <v>2022</v>
      </c>
      <c r="BB3" s="19">
        <v>2023</v>
      </c>
      <c r="BC3" s="19">
        <v>2024</v>
      </c>
      <c r="BD3" s="19">
        <v>2025</v>
      </c>
      <c r="BE3" s="19">
        <v>2026</v>
      </c>
      <c r="BF3" s="19">
        <v>2027</v>
      </c>
      <c r="BG3" s="19">
        <v>2028</v>
      </c>
      <c r="BH3" s="19">
        <v>2029</v>
      </c>
      <c r="BI3" s="19">
        <v>2030</v>
      </c>
      <c r="BJ3" s="19">
        <v>2031</v>
      </c>
      <c r="BK3" s="19">
        <v>2032</v>
      </c>
      <c r="BL3" s="19">
        <v>2033</v>
      </c>
      <c r="BM3" s="19">
        <v>2034</v>
      </c>
      <c r="BN3" s="19">
        <v>2035</v>
      </c>
      <c r="BO3" s="19">
        <v>2036</v>
      </c>
      <c r="BP3" s="19">
        <v>2037</v>
      </c>
      <c r="BQ3" s="19">
        <v>2038</v>
      </c>
      <c r="BR3" s="19">
        <v>2039</v>
      </c>
      <c r="BS3" s="19">
        <v>2040</v>
      </c>
      <c r="BT3" s="19">
        <v>2041</v>
      </c>
      <c r="BU3" s="19">
        <v>2042</v>
      </c>
      <c r="BV3" s="19">
        <v>2043</v>
      </c>
      <c r="BW3" s="19">
        <v>2044</v>
      </c>
      <c r="BX3" s="19">
        <v>2045</v>
      </c>
      <c r="BY3" s="19">
        <v>2046</v>
      </c>
      <c r="BZ3" s="19">
        <v>2047</v>
      </c>
      <c r="CA3" s="19">
        <v>2048</v>
      </c>
      <c r="CB3" s="19">
        <v>2049</v>
      </c>
      <c r="CC3" s="19">
        <v>2050</v>
      </c>
      <c r="CD3" s="19">
        <v>2051</v>
      </c>
      <c r="CE3" s="19">
        <v>2052</v>
      </c>
      <c r="CF3" s="19">
        <v>2053</v>
      </c>
      <c r="CG3" s="19">
        <v>2054</v>
      </c>
      <c r="CH3" s="19">
        <v>2055</v>
      </c>
      <c r="CI3" s="19">
        <v>2056</v>
      </c>
      <c r="CJ3" s="19">
        <v>2057</v>
      </c>
      <c r="CK3" s="19">
        <v>2058</v>
      </c>
      <c r="CL3" s="19">
        <v>2059</v>
      </c>
      <c r="CM3" s="19">
        <v>2060</v>
      </c>
      <c r="CN3" s="19">
        <v>2061</v>
      </c>
      <c r="CO3" s="19">
        <v>2062</v>
      </c>
      <c r="CP3" s="19">
        <v>2063</v>
      </c>
      <c r="CQ3" s="19">
        <v>2064</v>
      </c>
      <c r="CR3" s="19">
        <v>2065</v>
      </c>
      <c r="CS3" s="19">
        <v>2066</v>
      </c>
      <c r="CT3" s="19">
        <v>2067</v>
      </c>
      <c r="CU3" s="19">
        <v>2068</v>
      </c>
      <c r="CV3" s="19">
        <v>2069</v>
      </c>
      <c r="CW3" s="19">
        <v>2070</v>
      </c>
      <c r="CX3" s="19">
        <v>2071</v>
      </c>
      <c r="CY3" s="19">
        <v>2072</v>
      </c>
      <c r="CZ3" s="19">
        <v>2073</v>
      </c>
      <c r="DA3" s="19">
        <v>2074</v>
      </c>
      <c r="DB3" s="19">
        <v>2075</v>
      </c>
      <c r="DC3" s="19">
        <v>2076</v>
      </c>
      <c r="DD3" s="19">
        <v>2077</v>
      </c>
      <c r="DE3" s="19">
        <v>2078</v>
      </c>
      <c r="DF3" s="19">
        <v>2079</v>
      </c>
      <c r="DG3" s="19">
        <v>2080</v>
      </c>
      <c r="DH3" s="19">
        <v>2081</v>
      </c>
      <c r="DI3" s="19">
        <v>2082</v>
      </c>
      <c r="DJ3" s="19">
        <v>2083</v>
      </c>
      <c r="DK3" s="19">
        <v>2084</v>
      </c>
      <c r="DL3" s="19">
        <v>2085</v>
      </c>
      <c r="DM3" s="19">
        <v>2086</v>
      </c>
      <c r="DN3" s="19">
        <v>2087</v>
      </c>
      <c r="DO3" s="19">
        <v>2088</v>
      </c>
      <c r="DP3" s="19">
        <v>2089</v>
      </c>
      <c r="DQ3" s="19">
        <v>2090</v>
      </c>
      <c r="DR3" s="19">
        <v>2091</v>
      </c>
      <c r="DS3" s="19">
        <v>2092</v>
      </c>
      <c r="DT3" s="19">
        <v>2093</v>
      </c>
      <c r="DU3" s="19">
        <v>2094</v>
      </c>
      <c r="DV3" s="19">
        <v>2095</v>
      </c>
      <c r="DW3" s="19">
        <v>2096</v>
      </c>
      <c r="DX3" s="19">
        <v>2097</v>
      </c>
      <c r="DY3" s="19">
        <v>2098</v>
      </c>
      <c r="DZ3" s="19">
        <v>2099</v>
      </c>
      <c r="EA3" s="19">
        <v>2100</v>
      </c>
      <c r="EB3" s="19">
        <v>2101</v>
      </c>
    </row>
    <row r="4" spans="1:132" s="19" customFormat="1" ht="13.2" x14ac:dyDescent="0.25">
      <c r="A4" s="19">
        <v>2</v>
      </c>
      <c r="B4" s="19">
        <v>638941</v>
      </c>
      <c r="C4" s="19">
        <v>654921</v>
      </c>
      <c r="D4" s="19">
        <v>662176</v>
      </c>
      <c r="E4" s="19">
        <v>661361</v>
      </c>
      <c r="F4" s="19">
        <v>654556</v>
      </c>
      <c r="G4" s="19">
        <v>632298</v>
      </c>
      <c r="H4" s="19">
        <v>610357</v>
      </c>
      <c r="I4" s="19">
        <v>596486</v>
      </c>
      <c r="J4" s="19">
        <v>584454</v>
      </c>
      <c r="K4" s="19">
        <v>579896</v>
      </c>
      <c r="L4" s="19">
        <v>583218</v>
      </c>
      <c r="M4" s="19">
        <v>591710</v>
      </c>
      <c r="N4" s="19">
        <v>600168</v>
      </c>
      <c r="O4" s="19">
        <v>606912</v>
      </c>
      <c r="P4" s="19">
        <v>614173</v>
      </c>
      <c r="Q4" s="19">
        <v>619020</v>
      </c>
      <c r="R4" s="19">
        <v>624156</v>
      </c>
      <c r="S4" s="19">
        <v>629408</v>
      </c>
      <c r="T4" s="19">
        <v>637032</v>
      </c>
      <c r="U4" s="19">
        <v>645231</v>
      </c>
      <c r="V4" s="19">
        <v>652302</v>
      </c>
      <c r="W4" s="19">
        <v>658415</v>
      </c>
      <c r="X4" s="19">
        <v>662243</v>
      </c>
      <c r="Y4" s="19">
        <v>664778</v>
      </c>
      <c r="Z4" s="19">
        <v>664968</v>
      </c>
      <c r="AA4" s="19">
        <v>662765</v>
      </c>
      <c r="AB4" s="19">
        <v>662892</v>
      </c>
      <c r="AC4" s="19">
        <v>659846</v>
      </c>
      <c r="AD4" s="19">
        <v>656573</v>
      </c>
      <c r="AE4" s="19">
        <v>653221</v>
      </c>
      <c r="AF4" s="19">
        <v>653053</v>
      </c>
      <c r="AG4" s="19">
        <v>650563</v>
      </c>
      <c r="AH4" s="19">
        <v>650616</v>
      </c>
      <c r="AI4" s="19">
        <v>651502</v>
      </c>
      <c r="AJ4" s="19">
        <v>656043</v>
      </c>
      <c r="AK4" s="19">
        <v>664456</v>
      </c>
      <c r="AL4" s="19">
        <v>686251</v>
      </c>
      <c r="AM4" s="19">
        <v>710252</v>
      </c>
      <c r="AN4" s="19">
        <v>731969</v>
      </c>
      <c r="AO4" s="19">
        <v>746322</v>
      </c>
      <c r="AP4" s="19">
        <v>748527</v>
      </c>
      <c r="AQ4" s="19">
        <v>767222</v>
      </c>
      <c r="AR4" s="19">
        <v>782840</v>
      </c>
      <c r="AS4" s="19">
        <v>791208</v>
      </c>
      <c r="AT4" s="19">
        <v>797038</v>
      </c>
      <c r="AU4" s="19">
        <v>807893</v>
      </c>
      <c r="AV4" s="19">
        <v>808954</v>
      </c>
      <c r="AW4" s="19">
        <v>817430</v>
      </c>
      <c r="AX4" s="19">
        <v>822335</v>
      </c>
      <c r="AY4" s="19">
        <v>826240</v>
      </c>
      <c r="AZ4" s="19">
        <v>828933</v>
      </c>
      <c r="BA4" s="19">
        <v>830430</v>
      </c>
      <c r="BB4" s="19">
        <v>830733</v>
      </c>
      <c r="BC4" s="19">
        <v>829908</v>
      </c>
      <c r="BD4" s="19">
        <v>828064</v>
      </c>
      <c r="BE4" s="19">
        <v>825338</v>
      </c>
      <c r="BF4" s="19">
        <v>822926</v>
      </c>
      <c r="BG4" s="19">
        <v>822027</v>
      </c>
      <c r="BH4" s="19">
        <v>822801</v>
      </c>
      <c r="BI4" s="19">
        <v>825412</v>
      </c>
      <c r="BJ4" s="19">
        <v>830031</v>
      </c>
      <c r="BK4" s="19">
        <v>835758</v>
      </c>
      <c r="BL4" s="19">
        <v>841682</v>
      </c>
      <c r="BM4" s="19">
        <v>847899</v>
      </c>
      <c r="BN4" s="19">
        <v>854482</v>
      </c>
      <c r="BO4" s="19">
        <v>861471</v>
      </c>
      <c r="BP4" s="19">
        <v>868876</v>
      </c>
      <c r="BQ4" s="19">
        <v>876671</v>
      </c>
      <c r="BR4" s="19">
        <v>884796</v>
      </c>
      <c r="BS4" s="19">
        <v>893166</v>
      </c>
      <c r="BT4" s="19">
        <v>901671</v>
      </c>
      <c r="BU4" s="19">
        <v>910176</v>
      </c>
      <c r="BV4" s="19">
        <v>918546</v>
      </c>
      <c r="BW4" s="19">
        <v>926648</v>
      </c>
      <c r="BX4" s="19">
        <v>934358</v>
      </c>
      <c r="BY4" s="19">
        <v>941571</v>
      </c>
      <c r="BZ4" s="19">
        <v>948218</v>
      </c>
      <c r="CA4" s="19">
        <v>954249</v>
      </c>
      <c r="CB4" s="19">
        <v>959643</v>
      </c>
      <c r="CC4" s="19">
        <v>964392</v>
      </c>
      <c r="CD4" s="19">
        <v>968524</v>
      </c>
      <c r="CE4" s="19">
        <v>972084</v>
      </c>
      <c r="CF4" s="19">
        <v>975126</v>
      </c>
      <c r="CG4" s="19">
        <v>977735</v>
      </c>
      <c r="CH4" s="19">
        <v>980001</v>
      </c>
      <c r="CI4" s="19">
        <v>982023</v>
      </c>
      <c r="CJ4" s="19">
        <v>983908</v>
      </c>
      <c r="CK4" s="19">
        <v>985761</v>
      </c>
      <c r="CL4" s="19">
        <v>987683</v>
      </c>
      <c r="CM4" s="19">
        <v>989768</v>
      </c>
      <c r="CN4" s="19">
        <v>992094</v>
      </c>
      <c r="CO4" s="19">
        <v>994718</v>
      </c>
      <c r="CP4" s="19">
        <v>997683</v>
      </c>
      <c r="CQ4" s="19">
        <v>1001019</v>
      </c>
      <c r="CR4" s="19">
        <v>1004727</v>
      </c>
      <c r="CS4" s="19">
        <v>1008799</v>
      </c>
      <c r="CT4" s="19">
        <v>1013213</v>
      </c>
      <c r="CU4" s="19">
        <v>1017932</v>
      </c>
      <c r="CV4" s="19">
        <v>1022902</v>
      </c>
      <c r="CW4" s="19">
        <v>1028067</v>
      </c>
      <c r="CX4" s="19">
        <v>1033369</v>
      </c>
      <c r="CY4" s="19">
        <v>1038747</v>
      </c>
      <c r="CZ4" s="19">
        <v>1044142</v>
      </c>
      <c r="DA4" s="19">
        <v>1049496</v>
      </c>
      <c r="DB4" s="19">
        <v>1054759</v>
      </c>
      <c r="DC4" s="19">
        <v>1059884</v>
      </c>
      <c r="DD4" s="19">
        <v>1064832</v>
      </c>
      <c r="DE4" s="19">
        <v>1069570</v>
      </c>
      <c r="DF4" s="19">
        <v>1074069</v>
      </c>
      <c r="DG4" s="19">
        <v>1078311</v>
      </c>
      <c r="DH4" s="19">
        <v>1082285</v>
      </c>
      <c r="DI4" s="19">
        <v>1085989</v>
      </c>
      <c r="DJ4" s="19">
        <v>1089432</v>
      </c>
      <c r="DK4" s="19">
        <v>1092627</v>
      </c>
      <c r="DL4" s="19">
        <v>1095598</v>
      </c>
      <c r="DM4" s="19">
        <v>1098375</v>
      </c>
      <c r="DN4" s="19">
        <v>1100990</v>
      </c>
      <c r="DO4" s="19">
        <v>1103483</v>
      </c>
      <c r="DP4" s="19">
        <v>1105893</v>
      </c>
      <c r="DQ4" s="19">
        <v>1108261</v>
      </c>
      <c r="DR4" s="19">
        <v>1110625</v>
      </c>
      <c r="DS4" s="19">
        <v>1113023</v>
      </c>
      <c r="DT4" s="19">
        <v>1115483</v>
      </c>
      <c r="DU4" s="19">
        <v>1118033</v>
      </c>
      <c r="DV4" s="19">
        <v>1120695</v>
      </c>
      <c r="DW4" s="19">
        <v>1123484</v>
      </c>
      <c r="DX4" s="19">
        <v>1126404</v>
      </c>
      <c r="DY4" s="19">
        <v>1129461</v>
      </c>
      <c r="DZ4" s="19">
        <v>1132648</v>
      </c>
      <c r="EA4" s="19">
        <v>1135953</v>
      </c>
      <c r="EB4" s="19">
        <v>1139363</v>
      </c>
    </row>
    <row r="5" spans="1:132" s="19" customFormat="1" ht="13.2" x14ac:dyDescent="0.25">
      <c r="A5" s="19">
        <v>7</v>
      </c>
      <c r="B5" s="19">
        <v>638899</v>
      </c>
      <c r="C5" s="19">
        <v>633295</v>
      </c>
      <c r="D5" s="19">
        <v>628365</v>
      </c>
      <c r="E5" s="19">
        <v>631173</v>
      </c>
      <c r="F5" s="19">
        <v>639744</v>
      </c>
      <c r="G5" s="19">
        <v>655996</v>
      </c>
      <c r="H5" s="19">
        <v>672458</v>
      </c>
      <c r="I5" s="19">
        <v>679413</v>
      </c>
      <c r="J5" s="19">
        <v>675793</v>
      </c>
      <c r="K5" s="19">
        <v>667240</v>
      </c>
      <c r="L5" s="19">
        <v>649103</v>
      </c>
      <c r="M5" s="19">
        <v>632364</v>
      </c>
      <c r="N5" s="19">
        <v>619730</v>
      </c>
      <c r="O5" s="19">
        <v>607747</v>
      </c>
      <c r="P5" s="19">
        <v>602564</v>
      </c>
      <c r="Q5" s="19">
        <v>604878</v>
      </c>
      <c r="R5" s="19">
        <v>613563</v>
      </c>
      <c r="S5" s="19">
        <v>625724</v>
      </c>
      <c r="T5" s="19">
        <v>637038</v>
      </c>
      <c r="U5" s="19">
        <v>647321</v>
      </c>
      <c r="V5" s="19">
        <v>652418</v>
      </c>
      <c r="W5" s="19">
        <v>655715</v>
      </c>
      <c r="X5" s="19">
        <v>654171</v>
      </c>
      <c r="Y5" s="19">
        <v>654927</v>
      </c>
      <c r="Z5" s="19">
        <v>660314</v>
      </c>
      <c r="AA5" s="19">
        <v>666388</v>
      </c>
      <c r="AB5" s="19">
        <v>672513</v>
      </c>
      <c r="AC5" s="19">
        <v>678648</v>
      </c>
      <c r="AD5" s="19">
        <v>684584</v>
      </c>
      <c r="AE5" s="19">
        <v>688195</v>
      </c>
      <c r="AF5" s="19">
        <v>689098</v>
      </c>
      <c r="AG5" s="19">
        <v>686788</v>
      </c>
      <c r="AH5" s="19">
        <v>682601</v>
      </c>
      <c r="AI5" s="19">
        <v>679483</v>
      </c>
      <c r="AJ5" s="19">
        <v>677441</v>
      </c>
      <c r="AK5" s="19">
        <v>678901</v>
      </c>
      <c r="AL5" s="19">
        <v>680272</v>
      </c>
      <c r="AM5" s="19">
        <v>683671</v>
      </c>
      <c r="AN5" s="19">
        <v>689986</v>
      </c>
      <c r="AO5" s="19">
        <v>697910</v>
      </c>
      <c r="AP5" s="19">
        <v>712205</v>
      </c>
      <c r="AQ5" s="19">
        <v>729212</v>
      </c>
      <c r="AR5" s="19">
        <v>749620</v>
      </c>
      <c r="AS5" s="19">
        <v>768999</v>
      </c>
      <c r="AT5" s="19">
        <v>788647</v>
      </c>
      <c r="AU5" s="19">
        <v>804219</v>
      </c>
      <c r="AV5" s="19">
        <v>814037</v>
      </c>
      <c r="AW5" s="19">
        <v>822598</v>
      </c>
      <c r="AX5" s="19">
        <v>833338</v>
      </c>
      <c r="AY5" s="19">
        <v>842220</v>
      </c>
      <c r="AZ5" s="19">
        <v>853101</v>
      </c>
      <c r="BA5" s="19">
        <v>857205</v>
      </c>
      <c r="BB5" s="19">
        <v>862606</v>
      </c>
      <c r="BC5" s="19">
        <v>867330</v>
      </c>
      <c r="BD5" s="19">
        <v>871140</v>
      </c>
      <c r="BE5" s="19">
        <v>873851</v>
      </c>
      <c r="BF5" s="19">
        <v>875375</v>
      </c>
      <c r="BG5" s="19">
        <v>875693</v>
      </c>
      <c r="BH5" s="19">
        <v>874885</v>
      </c>
      <c r="BI5" s="19">
        <v>873055</v>
      </c>
      <c r="BJ5" s="19">
        <v>870344</v>
      </c>
      <c r="BK5" s="19">
        <v>867950</v>
      </c>
      <c r="BL5" s="19">
        <v>867068</v>
      </c>
      <c r="BM5" s="19">
        <v>867851</v>
      </c>
      <c r="BN5" s="19">
        <v>870469</v>
      </c>
      <c r="BO5" s="19">
        <v>875095</v>
      </c>
      <c r="BP5" s="19">
        <v>880828</v>
      </c>
      <c r="BQ5" s="19">
        <v>886754</v>
      </c>
      <c r="BR5" s="19">
        <v>892977</v>
      </c>
      <c r="BS5" s="19">
        <v>899567</v>
      </c>
      <c r="BT5" s="19">
        <v>906559</v>
      </c>
      <c r="BU5" s="19">
        <v>913966</v>
      </c>
      <c r="BV5" s="19">
        <v>921768</v>
      </c>
      <c r="BW5" s="19">
        <v>929899</v>
      </c>
      <c r="BX5" s="19">
        <v>938274</v>
      </c>
      <c r="BY5" s="19">
        <v>946785</v>
      </c>
      <c r="BZ5" s="19">
        <v>955297</v>
      </c>
      <c r="CA5" s="19">
        <v>963671</v>
      </c>
      <c r="CB5" s="19">
        <v>971777</v>
      </c>
      <c r="CC5" s="19">
        <v>979492</v>
      </c>
      <c r="CD5" s="19">
        <v>986709</v>
      </c>
      <c r="CE5" s="19">
        <v>993355</v>
      </c>
      <c r="CF5" s="19">
        <v>999390</v>
      </c>
      <c r="CG5" s="19">
        <v>1004789</v>
      </c>
      <c r="CH5" s="19">
        <v>1009545</v>
      </c>
      <c r="CI5" s="19">
        <v>1013683</v>
      </c>
      <c r="CJ5" s="19">
        <v>1017250</v>
      </c>
      <c r="CK5" s="19">
        <v>1020299</v>
      </c>
      <c r="CL5" s="19">
        <v>1022911</v>
      </c>
      <c r="CM5" s="19">
        <v>1025178</v>
      </c>
      <c r="CN5" s="19">
        <v>1027202</v>
      </c>
      <c r="CO5" s="19">
        <v>1029088</v>
      </c>
      <c r="CP5" s="19">
        <v>1030943</v>
      </c>
      <c r="CQ5" s="19">
        <v>1032864</v>
      </c>
      <c r="CR5" s="19">
        <v>1034950</v>
      </c>
      <c r="CS5" s="19">
        <v>1037275</v>
      </c>
      <c r="CT5" s="19">
        <v>1039898</v>
      </c>
      <c r="CU5" s="19">
        <v>1042861</v>
      </c>
      <c r="CV5" s="19">
        <v>1046196</v>
      </c>
      <c r="CW5" s="19">
        <v>1049903</v>
      </c>
      <c r="CX5" s="19">
        <v>1053975</v>
      </c>
      <c r="CY5" s="19">
        <v>1058389</v>
      </c>
      <c r="CZ5" s="19">
        <v>1063107</v>
      </c>
      <c r="DA5" s="19">
        <v>1068077</v>
      </c>
      <c r="DB5" s="19">
        <v>1073242</v>
      </c>
      <c r="DC5" s="19">
        <v>1078544</v>
      </c>
      <c r="DD5" s="19">
        <v>1083921</v>
      </c>
      <c r="DE5" s="19">
        <v>1089314</v>
      </c>
      <c r="DF5" s="19">
        <v>1094668</v>
      </c>
      <c r="DG5" s="19">
        <v>1099931</v>
      </c>
      <c r="DH5" s="19">
        <v>1105056</v>
      </c>
      <c r="DI5" s="19">
        <v>1110004</v>
      </c>
      <c r="DJ5" s="19">
        <v>1114741</v>
      </c>
      <c r="DK5" s="19">
        <v>1119239</v>
      </c>
      <c r="DL5" s="19">
        <v>1123481</v>
      </c>
      <c r="DM5" s="19">
        <v>1127456</v>
      </c>
      <c r="DN5" s="19">
        <v>1131159</v>
      </c>
      <c r="DO5" s="19">
        <v>1134602</v>
      </c>
      <c r="DP5" s="19">
        <v>1137797</v>
      </c>
      <c r="DQ5" s="19">
        <v>1140767</v>
      </c>
      <c r="DR5" s="19">
        <v>1143543</v>
      </c>
      <c r="DS5" s="19">
        <v>1146157</v>
      </c>
      <c r="DT5" s="19">
        <v>1148649</v>
      </c>
      <c r="DU5" s="19">
        <v>1151058</v>
      </c>
      <c r="DV5" s="19">
        <v>1153426</v>
      </c>
      <c r="DW5" s="19">
        <v>1155789</v>
      </c>
      <c r="DX5" s="19">
        <v>1158187</v>
      </c>
      <c r="DY5" s="19">
        <v>1160647</v>
      </c>
      <c r="DZ5" s="19">
        <v>1163197</v>
      </c>
      <c r="EA5" s="19">
        <v>1165859</v>
      </c>
      <c r="EB5" s="19">
        <v>1168647</v>
      </c>
    </row>
    <row r="6" spans="1:132" s="19" customFormat="1" ht="13.2" x14ac:dyDescent="0.25">
      <c r="A6" s="19">
        <v>12</v>
      </c>
      <c r="B6" s="19">
        <v>640774</v>
      </c>
      <c r="C6" s="19">
        <v>653476</v>
      </c>
      <c r="D6" s="19">
        <v>662126</v>
      </c>
      <c r="E6" s="19">
        <v>667319</v>
      </c>
      <c r="F6" s="19">
        <v>664094</v>
      </c>
      <c r="G6" s="19">
        <v>652288</v>
      </c>
      <c r="H6" s="19">
        <v>643854</v>
      </c>
      <c r="I6" s="19">
        <v>638834</v>
      </c>
      <c r="J6" s="19">
        <v>641174</v>
      </c>
      <c r="K6" s="19">
        <v>650465</v>
      </c>
      <c r="L6" s="19">
        <v>672237</v>
      </c>
      <c r="M6" s="19">
        <v>691559</v>
      </c>
      <c r="N6" s="19">
        <v>700298</v>
      </c>
      <c r="O6" s="19">
        <v>698260</v>
      </c>
      <c r="P6" s="19">
        <v>691162</v>
      </c>
      <c r="Q6" s="19">
        <v>672202</v>
      </c>
      <c r="R6" s="19">
        <v>652775</v>
      </c>
      <c r="S6" s="19">
        <v>641850</v>
      </c>
      <c r="T6" s="19">
        <v>636289</v>
      </c>
      <c r="U6" s="19">
        <v>633992</v>
      </c>
      <c r="V6" s="19">
        <v>638311</v>
      </c>
      <c r="W6" s="19">
        <v>642244</v>
      </c>
      <c r="X6" s="19">
        <v>648741</v>
      </c>
      <c r="Y6" s="19">
        <v>655039</v>
      </c>
      <c r="Z6" s="19">
        <v>661646</v>
      </c>
      <c r="AA6" s="19">
        <v>667360</v>
      </c>
      <c r="AB6" s="19">
        <v>667935</v>
      </c>
      <c r="AC6" s="19">
        <v>669025</v>
      </c>
      <c r="AD6" s="19">
        <v>673203</v>
      </c>
      <c r="AE6" s="19">
        <v>680131</v>
      </c>
      <c r="AF6" s="19">
        <v>688396</v>
      </c>
      <c r="AG6" s="19">
        <v>695811</v>
      </c>
      <c r="AH6" s="19">
        <v>703262</v>
      </c>
      <c r="AI6" s="19">
        <v>708387</v>
      </c>
      <c r="AJ6" s="19">
        <v>710978</v>
      </c>
      <c r="AK6" s="19">
        <v>710385</v>
      </c>
      <c r="AL6" s="19">
        <v>709912</v>
      </c>
      <c r="AM6" s="19">
        <v>710306</v>
      </c>
      <c r="AN6" s="19">
        <v>711605</v>
      </c>
      <c r="AO6" s="19">
        <v>710019</v>
      </c>
      <c r="AP6" s="19">
        <v>711543</v>
      </c>
      <c r="AQ6" s="19">
        <v>712452</v>
      </c>
      <c r="AR6" s="19">
        <v>714828</v>
      </c>
      <c r="AS6" s="19">
        <v>718938</v>
      </c>
      <c r="AT6" s="19">
        <v>724624</v>
      </c>
      <c r="AU6" s="19">
        <v>735448</v>
      </c>
      <c r="AV6" s="19">
        <v>757113</v>
      </c>
      <c r="AW6" s="19">
        <v>785833</v>
      </c>
      <c r="AX6" s="19">
        <v>804146</v>
      </c>
      <c r="AY6" s="19">
        <v>821267</v>
      </c>
      <c r="AZ6" s="19">
        <v>831349</v>
      </c>
      <c r="BA6" s="19">
        <v>847363</v>
      </c>
      <c r="BB6" s="19">
        <v>859336</v>
      </c>
      <c r="BC6" s="19">
        <v>869924</v>
      </c>
      <c r="BD6" s="19">
        <v>878721</v>
      </c>
      <c r="BE6" s="19">
        <v>889610</v>
      </c>
      <c r="BF6" s="19">
        <v>893725</v>
      </c>
      <c r="BG6" s="19">
        <v>899138</v>
      </c>
      <c r="BH6" s="19">
        <v>903874</v>
      </c>
      <c r="BI6" s="19">
        <v>907691</v>
      </c>
      <c r="BJ6" s="19">
        <v>910415</v>
      </c>
      <c r="BK6" s="19">
        <v>911944</v>
      </c>
      <c r="BL6" s="19">
        <v>912269</v>
      </c>
      <c r="BM6" s="19">
        <v>911473</v>
      </c>
      <c r="BN6" s="19">
        <v>909653</v>
      </c>
      <c r="BO6" s="19">
        <v>906948</v>
      </c>
      <c r="BP6" s="19">
        <v>904556</v>
      </c>
      <c r="BQ6" s="19">
        <v>903676</v>
      </c>
      <c r="BR6" s="19">
        <v>904460</v>
      </c>
      <c r="BS6" s="19">
        <v>907081</v>
      </c>
      <c r="BT6" s="19">
        <v>911708</v>
      </c>
      <c r="BU6" s="19">
        <v>917440</v>
      </c>
      <c r="BV6" s="19">
        <v>923368</v>
      </c>
      <c r="BW6" s="19">
        <v>929597</v>
      </c>
      <c r="BX6" s="19">
        <v>936192</v>
      </c>
      <c r="BY6" s="19">
        <v>943190</v>
      </c>
      <c r="BZ6" s="19">
        <v>950603</v>
      </c>
      <c r="CA6" s="19">
        <v>958409</v>
      </c>
      <c r="CB6" s="19">
        <v>966540</v>
      </c>
      <c r="CC6" s="19">
        <v>974917</v>
      </c>
      <c r="CD6" s="19">
        <v>983430</v>
      </c>
      <c r="CE6" s="19">
        <v>991944</v>
      </c>
      <c r="CF6" s="19">
        <v>1000317</v>
      </c>
      <c r="CG6" s="19">
        <v>1008420</v>
      </c>
      <c r="CH6" s="19">
        <v>1016134</v>
      </c>
      <c r="CI6" s="19">
        <v>1023351</v>
      </c>
      <c r="CJ6" s="19">
        <v>1029998</v>
      </c>
      <c r="CK6" s="19">
        <v>1036034</v>
      </c>
      <c r="CL6" s="19">
        <v>1041433</v>
      </c>
      <c r="CM6" s="19">
        <v>1046188</v>
      </c>
      <c r="CN6" s="19">
        <v>1050330</v>
      </c>
      <c r="CO6" s="19">
        <v>1053901</v>
      </c>
      <c r="CP6" s="19">
        <v>1056953</v>
      </c>
      <c r="CQ6" s="19">
        <v>1059569</v>
      </c>
      <c r="CR6" s="19">
        <v>1061838</v>
      </c>
      <c r="CS6" s="19">
        <v>1063862</v>
      </c>
      <c r="CT6" s="19">
        <v>1065748</v>
      </c>
      <c r="CU6" s="19">
        <v>1067603</v>
      </c>
      <c r="CV6" s="19">
        <v>1069524</v>
      </c>
      <c r="CW6" s="19">
        <v>1071610</v>
      </c>
      <c r="CX6" s="19">
        <v>1073935</v>
      </c>
      <c r="CY6" s="19">
        <v>1076558</v>
      </c>
      <c r="CZ6" s="19">
        <v>1079521</v>
      </c>
      <c r="DA6" s="19">
        <v>1082856</v>
      </c>
      <c r="DB6" s="19">
        <v>1086563</v>
      </c>
      <c r="DC6" s="19">
        <v>1090635</v>
      </c>
      <c r="DD6" s="19">
        <v>1095049</v>
      </c>
      <c r="DE6" s="19">
        <v>1099767</v>
      </c>
      <c r="DF6" s="19">
        <v>1104737</v>
      </c>
      <c r="DG6" s="19">
        <v>1109902</v>
      </c>
      <c r="DH6" s="19">
        <v>1115204</v>
      </c>
      <c r="DI6" s="19">
        <v>1120580</v>
      </c>
      <c r="DJ6" s="19">
        <v>1125973</v>
      </c>
      <c r="DK6" s="19">
        <v>1131327</v>
      </c>
      <c r="DL6" s="19">
        <v>1136589</v>
      </c>
      <c r="DM6" s="19">
        <v>1141713</v>
      </c>
      <c r="DN6" s="19">
        <v>1146661</v>
      </c>
      <c r="DO6" s="19">
        <v>1151397</v>
      </c>
      <c r="DP6" s="19">
        <v>1155895</v>
      </c>
      <c r="DQ6" s="19">
        <v>1160137</v>
      </c>
      <c r="DR6" s="19">
        <v>1164111</v>
      </c>
      <c r="DS6" s="19">
        <v>1167814</v>
      </c>
      <c r="DT6" s="19">
        <v>1171257</v>
      </c>
      <c r="DU6" s="19">
        <v>1174452</v>
      </c>
      <c r="DV6" s="19">
        <v>1177422</v>
      </c>
      <c r="DW6" s="19">
        <v>1180198</v>
      </c>
      <c r="DX6" s="19">
        <v>1182812</v>
      </c>
      <c r="DY6" s="19">
        <v>1185304</v>
      </c>
      <c r="DZ6" s="19">
        <v>1187713</v>
      </c>
      <c r="EA6" s="19">
        <v>1190081</v>
      </c>
      <c r="EB6" s="19">
        <v>1192444</v>
      </c>
    </row>
    <row r="7" spans="1:132" s="19" customFormat="1" ht="13.2" x14ac:dyDescent="0.25">
      <c r="A7" s="19">
        <v>17</v>
      </c>
      <c r="B7" s="19">
        <v>577771</v>
      </c>
      <c r="C7" s="19">
        <v>592220</v>
      </c>
      <c r="D7" s="19">
        <v>602939</v>
      </c>
      <c r="E7" s="19">
        <v>617791</v>
      </c>
      <c r="F7" s="19">
        <v>629462</v>
      </c>
      <c r="G7" s="19">
        <v>643699</v>
      </c>
      <c r="H7" s="19">
        <v>658782</v>
      </c>
      <c r="I7" s="19">
        <v>667106</v>
      </c>
      <c r="J7" s="19">
        <v>670508</v>
      </c>
      <c r="K7" s="19">
        <v>666525</v>
      </c>
      <c r="L7" s="19">
        <v>660779</v>
      </c>
      <c r="M7" s="19">
        <v>658106</v>
      </c>
      <c r="N7" s="19">
        <v>654513</v>
      </c>
      <c r="O7" s="19">
        <v>657856</v>
      </c>
      <c r="P7" s="19">
        <v>666977</v>
      </c>
      <c r="Q7" s="19">
        <v>688551</v>
      </c>
      <c r="R7" s="19">
        <v>707760</v>
      </c>
      <c r="S7" s="19">
        <v>718394</v>
      </c>
      <c r="T7" s="19">
        <v>722148</v>
      </c>
      <c r="U7" s="19">
        <v>717426</v>
      </c>
      <c r="V7" s="19">
        <v>698773</v>
      </c>
      <c r="W7" s="19">
        <v>677115</v>
      </c>
      <c r="X7" s="19">
        <v>661526</v>
      </c>
      <c r="Y7" s="19">
        <v>652224</v>
      </c>
      <c r="Z7" s="19">
        <v>647820</v>
      </c>
      <c r="AA7" s="19">
        <v>651540</v>
      </c>
      <c r="AB7" s="19">
        <v>650576</v>
      </c>
      <c r="AC7" s="19">
        <v>654333</v>
      </c>
      <c r="AD7" s="19">
        <v>661460</v>
      </c>
      <c r="AE7" s="19">
        <v>671954</v>
      </c>
      <c r="AF7" s="19">
        <v>684154</v>
      </c>
      <c r="AG7" s="19">
        <v>689986</v>
      </c>
      <c r="AH7" s="19">
        <v>693648</v>
      </c>
      <c r="AI7" s="19">
        <v>697859</v>
      </c>
      <c r="AJ7" s="19">
        <v>705932</v>
      </c>
      <c r="AK7" s="19">
        <v>714616</v>
      </c>
      <c r="AL7" s="19">
        <v>729591</v>
      </c>
      <c r="AM7" s="19">
        <v>743757</v>
      </c>
      <c r="AN7" s="19">
        <v>751442</v>
      </c>
      <c r="AO7" s="19">
        <v>749321</v>
      </c>
      <c r="AP7" s="19">
        <v>746599</v>
      </c>
      <c r="AQ7" s="19">
        <v>749640</v>
      </c>
      <c r="AR7" s="19">
        <v>752362</v>
      </c>
      <c r="AS7" s="19">
        <v>754389</v>
      </c>
      <c r="AT7" s="19">
        <v>752497</v>
      </c>
      <c r="AU7" s="19">
        <v>755575</v>
      </c>
      <c r="AV7" s="19">
        <v>760063</v>
      </c>
      <c r="AW7" s="19">
        <v>768297</v>
      </c>
      <c r="AX7" s="19">
        <v>774932</v>
      </c>
      <c r="AY7" s="19">
        <v>784908</v>
      </c>
      <c r="AZ7" s="19">
        <v>799327</v>
      </c>
      <c r="BA7" s="19">
        <v>816584</v>
      </c>
      <c r="BB7" s="19">
        <v>835629</v>
      </c>
      <c r="BC7" s="19">
        <v>853804</v>
      </c>
      <c r="BD7" s="19">
        <v>870848</v>
      </c>
      <c r="BE7" s="19">
        <v>880952</v>
      </c>
      <c r="BF7" s="19">
        <v>896985</v>
      </c>
      <c r="BG7" s="19">
        <v>908982</v>
      </c>
      <c r="BH7" s="19">
        <v>919592</v>
      </c>
      <c r="BI7" s="19">
        <v>928410</v>
      </c>
      <c r="BJ7" s="19">
        <v>939317</v>
      </c>
      <c r="BK7" s="19">
        <v>943454</v>
      </c>
      <c r="BL7" s="19">
        <v>948883</v>
      </c>
      <c r="BM7" s="19">
        <v>953626</v>
      </c>
      <c r="BN7" s="19">
        <v>957459</v>
      </c>
      <c r="BO7" s="19">
        <v>960193</v>
      </c>
      <c r="BP7" s="19">
        <v>961732</v>
      </c>
      <c r="BQ7" s="19">
        <v>962066</v>
      </c>
      <c r="BR7" s="19">
        <v>961281</v>
      </c>
      <c r="BS7" s="19">
        <v>959470</v>
      </c>
      <c r="BT7" s="19">
        <v>956773</v>
      </c>
      <c r="BU7" s="19">
        <v>954392</v>
      </c>
      <c r="BV7" s="19">
        <v>953526</v>
      </c>
      <c r="BW7" s="19">
        <v>954322</v>
      </c>
      <c r="BX7" s="19">
        <v>956950</v>
      </c>
      <c r="BY7" s="19">
        <v>961586</v>
      </c>
      <c r="BZ7" s="19">
        <v>967326</v>
      </c>
      <c r="CA7" s="19">
        <v>973261</v>
      </c>
      <c r="CB7" s="19">
        <v>979495</v>
      </c>
      <c r="CC7" s="19">
        <v>986095</v>
      </c>
      <c r="CD7" s="19">
        <v>993100</v>
      </c>
      <c r="CE7" s="19">
        <v>1000518</v>
      </c>
      <c r="CF7" s="19">
        <v>1008327</v>
      </c>
      <c r="CG7" s="19">
        <v>1016464</v>
      </c>
      <c r="CH7" s="19">
        <v>1024849</v>
      </c>
      <c r="CI7" s="19">
        <v>1033366</v>
      </c>
      <c r="CJ7" s="19">
        <v>1041886</v>
      </c>
      <c r="CK7" s="19">
        <v>1050263</v>
      </c>
      <c r="CL7" s="19">
        <v>1058371</v>
      </c>
      <c r="CM7" s="19">
        <v>1066089</v>
      </c>
      <c r="CN7" s="19">
        <v>1073311</v>
      </c>
      <c r="CO7" s="19">
        <v>1079960</v>
      </c>
      <c r="CP7" s="19">
        <v>1085994</v>
      </c>
      <c r="CQ7" s="19">
        <v>1091391</v>
      </c>
      <c r="CR7" s="19">
        <v>1096146</v>
      </c>
      <c r="CS7" s="19">
        <v>1100287</v>
      </c>
      <c r="CT7" s="19">
        <v>1103857</v>
      </c>
      <c r="CU7" s="19">
        <v>1106908</v>
      </c>
      <c r="CV7" s="19">
        <v>1109524</v>
      </c>
      <c r="CW7" s="19">
        <v>1111793</v>
      </c>
      <c r="CX7" s="19">
        <v>1113817</v>
      </c>
      <c r="CY7" s="19">
        <v>1115703</v>
      </c>
      <c r="CZ7" s="19">
        <v>1117558</v>
      </c>
      <c r="DA7" s="19">
        <v>1119478</v>
      </c>
      <c r="DB7" s="19">
        <v>1121563</v>
      </c>
      <c r="DC7" s="19">
        <v>1123886</v>
      </c>
      <c r="DD7" s="19">
        <v>1126507</v>
      </c>
      <c r="DE7" s="19">
        <v>1129470</v>
      </c>
      <c r="DF7" s="19">
        <v>1132805</v>
      </c>
      <c r="DG7" s="19">
        <v>1136512</v>
      </c>
      <c r="DH7" s="19">
        <v>1140584</v>
      </c>
      <c r="DI7" s="19">
        <v>1144998</v>
      </c>
      <c r="DJ7" s="19">
        <v>1149715</v>
      </c>
      <c r="DK7" s="19">
        <v>1154683</v>
      </c>
      <c r="DL7" s="19">
        <v>1159845</v>
      </c>
      <c r="DM7" s="19">
        <v>1165145</v>
      </c>
      <c r="DN7" s="19">
        <v>1170521</v>
      </c>
      <c r="DO7" s="19">
        <v>1175914</v>
      </c>
      <c r="DP7" s="19">
        <v>1181268</v>
      </c>
      <c r="DQ7" s="19">
        <v>1186529</v>
      </c>
      <c r="DR7" s="19">
        <v>1191652</v>
      </c>
      <c r="DS7" s="19">
        <v>1196600</v>
      </c>
      <c r="DT7" s="19">
        <v>1201336</v>
      </c>
      <c r="DU7" s="19">
        <v>1205834</v>
      </c>
      <c r="DV7" s="19">
        <v>1210074</v>
      </c>
      <c r="DW7" s="19">
        <v>1214047</v>
      </c>
      <c r="DX7" s="19">
        <v>1217749</v>
      </c>
      <c r="DY7" s="19">
        <v>1221190</v>
      </c>
      <c r="DZ7" s="19">
        <v>1224383</v>
      </c>
      <c r="EA7" s="19">
        <v>1227351</v>
      </c>
      <c r="EB7" s="19">
        <v>1230125</v>
      </c>
    </row>
    <row r="8" spans="1:132" s="19" customFormat="1" ht="13.2" x14ac:dyDescent="0.25">
      <c r="A8" s="19">
        <v>22</v>
      </c>
      <c r="B8" s="19">
        <v>581547</v>
      </c>
      <c r="C8" s="19">
        <v>574808</v>
      </c>
      <c r="D8" s="19">
        <v>578908</v>
      </c>
      <c r="E8" s="19">
        <v>586945</v>
      </c>
      <c r="F8" s="19">
        <v>588423</v>
      </c>
      <c r="G8" s="19">
        <v>592784</v>
      </c>
      <c r="H8" s="19">
        <v>601589</v>
      </c>
      <c r="I8" s="19">
        <v>612872</v>
      </c>
      <c r="J8" s="19">
        <v>629292</v>
      </c>
      <c r="K8" s="19">
        <v>644044</v>
      </c>
      <c r="L8" s="19">
        <v>659839</v>
      </c>
      <c r="M8" s="19">
        <v>675961</v>
      </c>
      <c r="N8" s="19">
        <v>684081</v>
      </c>
      <c r="O8" s="19">
        <v>686831</v>
      </c>
      <c r="P8" s="19">
        <v>686549</v>
      </c>
      <c r="Q8" s="19">
        <v>680422</v>
      </c>
      <c r="R8" s="19">
        <v>674452</v>
      </c>
      <c r="S8" s="19">
        <v>673133</v>
      </c>
      <c r="T8" s="19">
        <v>677209</v>
      </c>
      <c r="U8" s="19">
        <v>688523</v>
      </c>
      <c r="V8" s="19">
        <v>707124</v>
      </c>
      <c r="W8" s="19">
        <v>723846</v>
      </c>
      <c r="X8" s="19">
        <v>729572</v>
      </c>
      <c r="Y8" s="19">
        <v>727830</v>
      </c>
      <c r="Z8" s="19">
        <v>721737</v>
      </c>
      <c r="AA8" s="19">
        <v>704790</v>
      </c>
      <c r="AB8" s="19">
        <v>684030</v>
      </c>
      <c r="AC8" s="19">
        <v>666781</v>
      </c>
      <c r="AD8" s="19">
        <v>654635</v>
      </c>
      <c r="AE8" s="19">
        <v>649535</v>
      </c>
      <c r="AF8" s="19">
        <v>654544</v>
      </c>
      <c r="AG8" s="19">
        <v>668791</v>
      </c>
      <c r="AH8" s="19">
        <v>686750</v>
      </c>
      <c r="AI8" s="19">
        <v>703491</v>
      </c>
      <c r="AJ8" s="19">
        <v>719854</v>
      </c>
      <c r="AK8" s="19">
        <v>736418</v>
      </c>
      <c r="AL8" s="19">
        <v>757626</v>
      </c>
      <c r="AM8" s="19">
        <v>782937</v>
      </c>
      <c r="AN8" s="19">
        <v>813622</v>
      </c>
      <c r="AO8" s="19">
        <v>824068</v>
      </c>
      <c r="AP8" s="19">
        <v>823470</v>
      </c>
      <c r="AQ8" s="19">
        <v>831151</v>
      </c>
      <c r="AR8" s="19">
        <v>839510</v>
      </c>
      <c r="AS8" s="19">
        <v>848183</v>
      </c>
      <c r="AT8" s="19">
        <v>856374</v>
      </c>
      <c r="AU8" s="19">
        <v>864974</v>
      </c>
      <c r="AV8" s="19">
        <v>879098</v>
      </c>
      <c r="AW8" s="19">
        <v>860627</v>
      </c>
      <c r="AX8" s="19">
        <v>863702</v>
      </c>
      <c r="AY8" s="19">
        <v>864285</v>
      </c>
      <c r="AZ8" s="19">
        <v>867356</v>
      </c>
      <c r="BA8" s="19">
        <v>869061</v>
      </c>
      <c r="BB8" s="19">
        <v>872634</v>
      </c>
      <c r="BC8" s="19">
        <v>878932</v>
      </c>
      <c r="BD8" s="19">
        <v>888739</v>
      </c>
      <c r="BE8" s="19">
        <v>903203</v>
      </c>
      <c r="BF8" s="19">
        <v>920496</v>
      </c>
      <c r="BG8" s="19">
        <v>939576</v>
      </c>
      <c r="BH8" s="19">
        <v>957785</v>
      </c>
      <c r="BI8" s="19">
        <v>974871</v>
      </c>
      <c r="BJ8" s="19">
        <v>985026</v>
      </c>
      <c r="BK8" s="19">
        <v>1001097</v>
      </c>
      <c r="BL8" s="19">
        <v>1013126</v>
      </c>
      <c r="BM8" s="19">
        <v>1023778</v>
      </c>
      <c r="BN8" s="19">
        <v>1032619</v>
      </c>
      <c r="BO8" s="19">
        <v>1043541</v>
      </c>
      <c r="BP8" s="19">
        <v>1047703</v>
      </c>
      <c r="BQ8" s="19">
        <v>1053155</v>
      </c>
      <c r="BR8" s="19">
        <v>1057925</v>
      </c>
      <c r="BS8" s="19">
        <v>1061779</v>
      </c>
      <c r="BT8" s="19">
        <v>1064535</v>
      </c>
      <c r="BU8" s="19">
        <v>1066094</v>
      </c>
      <c r="BV8" s="19">
        <v>1066455</v>
      </c>
      <c r="BW8" s="19">
        <v>1065691</v>
      </c>
      <c r="BX8" s="19">
        <v>1063911</v>
      </c>
      <c r="BY8" s="19">
        <v>1061239</v>
      </c>
      <c r="BZ8" s="19">
        <v>1058880</v>
      </c>
      <c r="CA8" s="19">
        <v>1058031</v>
      </c>
      <c r="CB8" s="19">
        <v>1058851</v>
      </c>
      <c r="CC8" s="19">
        <v>1061494</v>
      </c>
      <c r="CD8" s="19">
        <v>1066146</v>
      </c>
      <c r="CE8" s="19">
        <v>1071901</v>
      </c>
      <c r="CF8" s="19">
        <v>1077858</v>
      </c>
      <c r="CG8" s="19">
        <v>1084112</v>
      </c>
      <c r="CH8" s="19">
        <v>1090726</v>
      </c>
      <c r="CI8" s="19">
        <v>1097739</v>
      </c>
      <c r="CJ8" s="19">
        <v>1105163</v>
      </c>
      <c r="CK8" s="19">
        <v>1112986</v>
      </c>
      <c r="CL8" s="19">
        <v>1121143</v>
      </c>
      <c r="CM8" s="19">
        <v>1129539</v>
      </c>
      <c r="CN8" s="19">
        <v>1138067</v>
      </c>
      <c r="CO8" s="19">
        <v>1146595</v>
      </c>
      <c r="CP8" s="19">
        <v>1154978</v>
      </c>
      <c r="CQ8" s="19">
        <v>1163088</v>
      </c>
      <c r="CR8" s="19">
        <v>1170806</v>
      </c>
      <c r="CS8" s="19">
        <v>1178023</v>
      </c>
      <c r="CT8" s="19">
        <v>1184670</v>
      </c>
      <c r="CU8" s="19">
        <v>1190703</v>
      </c>
      <c r="CV8" s="19">
        <v>1196098</v>
      </c>
      <c r="CW8" s="19">
        <v>1200850</v>
      </c>
      <c r="CX8" s="19">
        <v>1204986</v>
      </c>
      <c r="CY8" s="19">
        <v>1208552</v>
      </c>
      <c r="CZ8" s="19">
        <v>1211602</v>
      </c>
      <c r="DA8" s="19">
        <v>1214217</v>
      </c>
      <c r="DB8" s="19">
        <v>1216486</v>
      </c>
      <c r="DC8" s="19">
        <v>1218510</v>
      </c>
      <c r="DD8" s="19">
        <v>1220395</v>
      </c>
      <c r="DE8" s="19">
        <v>1222247</v>
      </c>
      <c r="DF8" s="19">
        <v>1224165</v>
      </c>
      <c r="DG8" s="19">
        <v>1226248</v>
      </c>
      <c r="DH8" s="19">
        <v>1228571</v>
      </c>
      <c r="DI8" s="19">
        <v>1231192</v>
      </c>
      <c r="DJ8" s="19">
        <v>1234155</v>
      </c>
      <c r="DK8" s="19">
        <v>1237490</v>
      </c>
      <c r="DL8" s="19">
        <v>1241195</v>
      </c>
      <c r="DM8" s="19">
        <v>1245264</v>
      </c>
      <c r="DN8" s="19">
        <v>1249673</v>
      </c>
      <c r="DO8" s="19">
        <v>1254387</v>
      </c>
      <c r="DP8" s="19">
        <v>1259352</v>
      </c>
      <c r="DQ8" s="19">
        <v>1264512</v>
      </c>
      <c r="DR8" s="19">
        <v>1269810</v>
      </c>
      <c r="DS8" s="19">
        <v>1275184</v>
      </c>
      <c r="DT8" s="19">
        <v>1280575</v>
      </c>
      <c r="DU8" s="19">
        <v>1285926</v>
      </c>
      <c r="DV8" s="19">
        <v>1291184</v>
      </c>
      <c r="DW8" s="19">
        <v>1296306</v>
      </c>
      <c r="DX8" s="19">
        <v>1301251</v>
      </c>
      <c r="DY8" s="19">
        <v>1305984</v>
      </c>
      <c r="DZ8" s="19">
        <v>1310479</v>
      </c>
      <c r="EA8" s="19">
        <v>1314717</v>
      </c>
      <c r="EB8" s="19">
        <v>1318689</v>
      </c>
    </row>
    <row r="9" spans="1:132" s="19" customFormat="1" ht="13.2" x14ac:dyDescent="0.25">
      <c r="A9" s="19">
        <v>27</v>
      </c>
      <c r="B9" s="19">
        <v>497534</v>
      </c>
      <c r="C9" s="19">
        <v>533346</v>
      </c>
      <c r="D9" s="19">
        <v>559262</v>
      </c>
      <c r="E9" s="19">
        <v>577081</v>
      </c>
      <c r="F9" s="19">
        <v>591783</v>
      </c>
      <c r="G9" s="19">
        <v>599550</v>
      </c>
      <c r="H9" s="19">
        <v>591963</v>
      </c>
      <c r="I9" s="19">
        <v>596408</v>
      </c>
      <c r="J9" s="19">
        <v>601835</v>
      </c>
      <c r="K9" s="19">
        <v>610553</v>
      </c>
      <c r="L9" s="19">
        <v>622410</v>
      </c>
      <c r="M9" s="19">
        <v>633186</v>
      </c>
      <c r="N9" s="19">
        <v>641430</v>
      </c>
      <c r="O9" s="19">
        <v>651692</v>
      </c>
      <c r="P9" s="19">
        <v>667059</v>
      </c>
      <c r="Q9" s="19">
        <v>681757</v>
      </c>
      <c r="R9" s="19">
        <v>695993</v>
      </c>
      <c r="S9" s="19">
        <v>708489</v>
      </c>
      <c r="T9" s="19">
        <v>717741</v>
      </c>
      <c r="U9" s="19">
        <v>715830</v>
      </c>
      <c r="V9" s="19">
        <v>702728</v>
      </c>
      <c r="W9" s="19">
        <v>692798</v>
      </c>
      <c r="X9" s="19">
        <v>683466</v>
      </c>
      <c r="Y9" s="19">
        <v>680458</v>
      </c>
      <c r="Z9" s="19">
        <v>688392</v>
      </c>
      <c r="AA9" s="19">
        <v>706329</v>
      </c>
      <c r="AB9" s="19">
        <v>721681</v>
      </c>
      <c r="AC9" s="19">
        <v>726757</v>
      </c>
      <c r="AD9" s="19">
        <v>724828</v>
      </c>
      <c r="AE9" s="19">
        <v>716339</v>
      </c>
      <c r="AF9" s="19">
        <v>694298</v>
      </c>
      <c r="AG9" s="19">
        <v>682089</v>
      </c>
      <c r="AH9" s="19">
        <v>676288</v>
      </c>
      <c r="AI9" s="19">
        <v>675089</v>
      </c>
      <c r="AJ9" s="19">
        <v>680687</v>
      </c>
      <c r="AK9" s="19">
        <v>696211</v>
      </c>
      <c r="AL9" s="19">
        <v>722526</v>
      </c>
      <c r="AM9" s="19">
        <v>759647</v>
      </c>
      <c r="AN9" s="19">
        <v>801314</v>
      </c>
      <c r="AO9" s="19">
        <v>826369</v>
      </c>
      <c r="AP9" s="19">
        <v>841084</v>
      </c>
      <c r="AQ9" s="19">
        <v>860012</v>
      </c>
      <c r="AR9" s="19">
        <v>874714</v>
      </c>
      <c r="AS9" s="19">
        <v>882620</v>
      </c>
      <c r="AT9" s="19">
        <v>895666</v>
      </c>
      <c r="AU9" s="19">
        <v>907735</v>
      </c>
      <c r="AV9" s="19">
        <v>924969</v>
      </c>
      <c r="AW9" s="19">
        <v>926313</v>
      </c>
      <c r="AX9" s="19">
        <v>931805</v>
      </c>
      <c r="AY9" s="19">
        <v>935463</v>
      </c>
      <c r="AZ9" s="19">
        <v>939848</v>
      </c>
      <c r="BA9" s="19">
        <v>945854</v>
      </c>
      <c r="BB9" s="19">
        <v>949869</v>
      </c>
      <c r="BC9" s="19">
        <v>952604</v>
      </c>
      <c r="BD9" s="19">
        <v>953009</v>
      </c>
      <c r="BE9" s="19">
        <v>956155</v>
      </c>
      <c r="BF9" s="19">
        <v>957935</v>
      </c>
      <c r="BG9" s="19">
        <v>961575</v>
      </c>
      <c r="BH9" s="19">
        <v>967934</v>
      </c>
      <c r="BI9" s="19">
        <v>977795</v>
      </c>
      <c r="BJ9" s="19">
        <v>992306</v>
      </c>
      <c r="BK9" s="19">
        <v>1009633</v>
      </c>
      <c r="BL9" s="19">
        <v>1028746</v>
      </c>
      <c r="BM9" s="19">
        <v>1046971</v>
      </c>
      <c r="BN9" s="19">
        <v>1064086</v>
      </c>
      <c r="BO9" s="19">
        <v>1074265</v>
      </c>
      <c r="BP9" s="19">
        <v>1090359</v>
      </c>
      <c r="BQ9" s="19">
        <v>1102411</v>
      </c>
      <c r="BR9" s="19">
        <v>1113081</v>
      </c>
      <c r="BS9" s="19">
        <v>1121953</v>
      </c>
      <c r="BT9" s="19">
        <v>1132900</v>
      </c>
      <c r="BU9" s="19">
        <v>1137096</v>
      </c>
      <c r="BV9" s="19">
        <v>1142572</v>
      </c>
      <c r="BW9" s="19">
        <v>1147372</v>
      </c>
      <c r="BX9" s="19">
        <v>1151262</v>
      </c>
      <c r="BY9" s="19">
        <v>1154054</v>
      </c>
      <c r="BZ9" s="19">
        <v>1155648</v>
      </c>
      <c r="CA9" s="19">
        <v>1156042</v>
      </c>
      <c r="CB9" s="19">
        <v>1155309</v>
      </c>
      <c r="CC9" s="19">
        <v>1153558</v>
      </c>
      <c r="CD9" s="19">
        <v>1150920</v>
      </c>
      <c r="CE9" s="19">
        <v>1148592</v>
      </c>
      <c r="CF9" s="19">
        <v>1147771</v>
      </c>
      <c r="CG9" s="19">
        <v>1148615</v>
      </c>
      <c r="CH9" s="19">
        <v>1151287</v>
      </c>
      <c r="CI9" s="19">
        <v>1155962</v>
      </c>
      <c r="CJ9" s="19">
        <v>1161744</v>
      </c>
      <c r="CK9" s="19">
        <v>1167718</v>
      </c>
      <c r="CL9" s="19">
        <v>1173984</v>
      </c>
      <c r="CM9" s="19">
        <v>1180611</v>
      </c>
      <c r="CN9" s="19">
        <v>1187643</v>
      </c>
      <c r="CO9" s="19">
        <v>1195082</v>
      </c>
      <c r="CP9" s="19">
        <v>1202911</v>
      </c>
      <c r="CQ9" s="19">
        <v>1211068</v>
      </c>
      <c r="CR9" s="19">
        <v>1219462</v>
      </c>
      <c r="CS9" s="19">
        <v>1227986</v>
      </c>
      <c r="CT9" s="19">
        <v>1236507</v>
      </c>
      <c r="CU9" s="19">
        <v>1244883</v>
      </c>
      <c r="CV9" s="19">
        <v>1252987</v>
      </c>
      <c r="CW9" s="19">
        <v>1260700</v>
      </c>
      <c r="CX9" s="19">
        <v>1267914</v>
      </c>
      <c r="CY9" s="19">
        <v>1274556</v>
      </c>
      <c r="CZ9" s="19">
        <v>1280583</v>
      </c>
      <c r="DA9" s="19">
        <v>1285972</v>
      </c>
      <c r="DB9" s="19">
        <v>1290720</v>
      </c>
      <c r="DC9" s="19">
        <v>1294853</v>
      </c>
      <c r="DD9" s="19">
        <v>1298416</v>
      </c>
      <c r="DE9" s="19">
        <v>1301466</v>
      </c>
      <c r="DF9" s="19">
        <v>1304079</v>
      </c>
      <c r="DG9" s="19">
        <v>1306347</v>
      </c>
      <c r="DH9" s="19">
        <v>1308369</v>
      </c>
      <c r="DI9" s="19">
        <v>1310254</v>
      </c>
      <c r="DJ9" s="19">
        <v>1312106</v>
      </c>
      <c r="DK9" s="19">
        <v>1314024</v>
      </c>
      <c r="DL9" s="19">
        <v>1316107</v>
      </c>
      <c r="DM9" s="19">
        <v>1318430</v>
      </c>
      <c r="DN9" s="19">
        <v>1321049</v>
      </c>
      <c r="DO9" s="19">
        <v>1324006</v>
      </c>
      <c r="DP9" s="19">
        <v>1327335</v>
      </c>
      <c r="DQ9" s="19">
        <v>1331036</v>
      </c>
      <c r="DR9" s="19">
        <v>1335102</v>
      </c>
      <c r="DS9" s="19">
        <v>1339510</v>
      </c>
      <c r="DT9" s="19">
        <v>1344222</v>
      </c>
      <c r="DU9" s="19">
        <v>1349185</v>
      </c>
      <c r="DV9" s="19">
        <v>1354344</v>
      </c>
      <c r="DW9" s="19">
        <v>1359636</v>
      </c>
      <c r="DX9" s="19">
        <v>1365003</v>
      </c>
      <c r="DY9" s="19">
        <v>1370389</v>
      </c>
      <c r="DZ9" s="19">
        <v>1375737</v>
      </c>
      <c r="EA9" s="19">
        <v>1380994</v>
      </c>
      <c r="EB9" s="19">
        <v>1386114</v>
      </c>
    </row>
    <row r="10" spans="1:132" s="19" customFormat="1" ht="13.2" x14ac:dyDescent="0.25">
      <c r="A10" s="19">
        <v>32</v>
      </c>
      <c r="B10" s="19">
        <v>425822</v>
      </c>
      <c r="C10" s="19">
        <v>440524</v>
      </c>
      <c r="D10" s="19">
        <v>451880</v>
      </c>
      <c r="E10" s="19">
        <v>470295</v>
      </c>
      <c r="F10" s="19">
        <v>486844</v>
      </c>
      <c r="G10" s="19">
        <v>502792</v>
      </c>
      <c r="H10" s="19">
        <v>539417</v>
      </c>
      <c r="I10" s="19">
        <v>565999</v>
      </c>
      <c r="J10" s="19">
        <v>582822</v>
      </c>
      <c r="K10" s="19">
        <v>599835</v>
      </c>
      <c r="L10" s="19">
        <v>622253</v>
      </c>
      <c r="M10" s="19">
        <v>622189</v>
      </c>
      <c r="N10" s="19">
        <v>625002</v>
      </c>
      <c r="O10" s="19">
        <v>626848</v>
      </c>
      <c r="P10" s="19">
        <v>627449</v>
      </c>
      <c r="Q10" s="19">
        <v>635695</v>
      </c>
      <c r="R10" s="19">
        <v>648765</v>
      </c>
      <c r="S10" s="19">
        <v>663712</v>
      </c>
      <c r="T10" s="19">
        <v>681275</v>
      </c>
      <c r="U10" s="19">
        <v>699153</v>
      </c>
      <c r="V10" s="19">
        <v>713784</v>
      </c>
      <c r="W10" s="19">
        <v>725544</v>
      </c>
      <c r="X10" s="19">
        <v>729883</v>
      </c>
      <c r="Y10" s="19">
        <v>733076</v>
      </c>
      <c r="Z10" s="19">
        <v>728176</v>
      </c>
      <c r="AA10" s="19">
        <v>717855</v>
      </c>
      <c r="AB10" s="19">
        <v>707331</v>
      </c>
      <c r="AC10" s="19">
        <v>698912</v>
      </c>
      <c r="AD10" s="19">
        <v>697610</v>
      </c>
      <c r="AE10" s="19">
        <v>704211</v>
      </c>
      <c r="AF10" s="19">
        <v>722451</v>
      </c>
      <c r="AG10" s="19">
        <v>738914</v>
      </c>
      <c r="AH10" s="19">
        <v>747724</v>
      </c>
      <c r="AI10" s="19">
        <v>748782</v>
      </c>
      <c r="AJ10" s="19">
        <v>745033</v>
      </c>
      <c r="AK10" s="19">
        <v>733918</v>
      </c>
      <c r="AL10" s="19">
        <v>726262</v>
      </c>
      <c r="AM10" s="19">
        <v>728006</v>
      </c>
      <c r="AN10" s="19">
        <v>738309</v>
      </c>
      <c r="AO10" s="19">
        <v>749576</v>
      </c>
      <c r="AP10" s="19">
        <v>769211</v>
      </c>
      <c r="AQ10" s="19">
        <v>797981</v>
      </c>
      <c r="AR10" s="19">
        <v>830150</v>
      </c>
      <c r="AS10" s="19">
        <v>854052</v>
      </c>
      <c r="AT10" s="19">
        <v>874867</v>
      </c>
      <c r="AU10" s="19">
        <v>892061</v>
      </c>
      <c r="AV10" s="19">
        <v>908555</v>
      </c>
      <c r="AW10" s="19">
        <v>948393</v>
      </c>
      <c r="AX10" s="19">
        <v>963017</v>
      </c>
      <c r="AY10" s="19">
        <v>977796</v>
      </c>
      <c r="AZ10" s="19">
        <v>987563</v>
      </c>
      <c r="BA10" s="19">
        <v>994978</v>
      </c>
      <c r="BB10" s="19">
        <v>1001902</v>
      </c>
      <c r="BC10" s="19">
        <v>1007135</v>
      </c>
      <c r="BD10" s="19">
        <v>1010678</v>
      </c>
      <c r="BE10" s="19">
        <v>1015138</v>
      </c>
      <c r="BF10" s="19">
        <v>1021215</v>
      </c>
      <c r="BG10" s="19">
        <v>1025309</v>
      </c>
      <c r="BH10" s="19">
        <v>1028135</v>
      </c>
      <c r="BI10" s="19">
        <v>1028632</v>
      </c>
      <c r="BJ10" s="19">
        <v>1031858</v>
      </c>
      <c r="BK10" s="19">
        <v>1033717</v>
      </c>
      <c r="BL10" s="19">
        <v>1037422</v>
      </c>
      <c r="BM10" s="19">
        <v>1043843</v>
      </c>
      <c r="BN10" s="19">
        <v>1053747</v>
      </c>
      <c r="BO10" s="19">
        <v>1068297</v>
      </c>
      <c r="BP10" s="19">
        <v>1085642</v>
      </c>
      <c r="BQ10" s="19">
        <v>1104780</v>
      </c>
      <c r="BR10" s="19">
        <v>1123021</v>
      </c>
      <c r="BS10" s="19">
        <v>1140159</v>
      </c>
      <c r="BT10" s="19">
        <v>1150375</v>
      </c>
      <c r="BU10" s="19">
        <v>1166499</v>
      </c>
      <c r="BV10" s="19">
        <v>1178584</v>
      </c>
      <c r="BW10" s="19">
        <v>1189292</v>
      </c>
      <c r="BX10" s="19">
        <v>1198194</v>
      </c>
      <c r="BY10" s="19">
        <v>1209182</v>
      </c>
      <c r="BZ10" s="19">
        <v>1213421</v>
      </c>
      <c r="CA10" s="19">
        <v>1218939</v>
      </c>
      <c r="CB10" s="19">
        <v>1223784</v>
      </c>
      <c r="CC10" s="19">
        <v>1227713</v>
      </c>
      <c r="CD10" s="19">
        <v>1230538</v>
      </c>
      <c r="CE10" s="19">
        <v>1232181</v>
      </c>
      <c r="CF10" s="19">
        <v>1232617</v>
      </c>
      <c r="CG10" s="19">
        <v>1231924</v>
      </c>
      <c r="CH10" s="19">
        <v>1230221</v>
      </c>
      <c r="CI10" s="19">
        <v>1227627</v>
      </c>
      <c r="CJ10" s="19">
        <v>1225344</v>
      </c>
      <c r="CK10" s="19">
        <v>1224569</v>
      </c>
      <c r="CL10" s="19">
        <v>1225453</v>
      </c>
      <c r="CM10" s="19">
        <v>1228162</v>
      </c>
      <c r="CN10" s="19">
        <v>1232866</v>
      </c>
      <c r="CO10" s="19">
        <v>1238666</v>
      </c>
      <c r="CP10" s="19">
        <v>1244655</v>
      </c>
      <c r="CQ10" s="19">
        <v>1250929</v>
      </c>
      <c r="CR10" s="19">
        <v>1257557</v>
      </c>
      <c r="CS10" s="19">
        <v>1264582</v>
      </c>
      <c r="CT10" s="19">
        <v>1272014</v>
      </c>
      <c r="CU10" s="19">
        <v>1279835</v>
      </c>
      <c r="CV10" s="19">
        <v>1287984</v>
      </c>
      <c r="CW10" s="19">
        <v>1296371</v>
      </c>
      <c r="CX10" s="19">
        <v>1304884</v>
      </c>
      <c r="CY10" s="19">
        <v>1313397</v>
      </c>
      <c r="CZ10" s="19">
        <v>1321764</v>
      </c>
      <c r="DA10" s="19">
        <v>1329859</v>
      </c>
      <c r="DB10" s="19">
        <v>1337566</v>
      </c>
      <c r="DC10" s="19">
        <v>1344773</v>
      </c>
      <c r="DD10" s="19">
        <v>1351410</v>
      </c>
      <c r="DE10" s="19">
        <v>1357430</v>
      </c>
      <c r="DF10" s="19">
        <v>1362814</v>
      </c>
      <c r="DG10" s="19">
        <v>1367556</v>
      </c>
      <c r="DH10" s="19">
        <v>1371686</v>
      </c>
      <c r="DI10" s="19">
        <v>1375243</v>
      </c>
      <c r="DJ10" s="19">
        <v>1378288</v>
      </c>
      <c r="DK10" s="19">
        <v>1380899</v>
      </c>
      <c r="DL10" s="19">
        <v>1383165</v>
      </c>
      <c r="DM10" s="19">
        <v>1385187</v>
      </c>
      <c r="DN10" s="19">
        <v>1387072</v>
      </c>
      <c r="DO10" s="19">
        <v>1388923</v>
      </c>
      <c r="DP10" s="19">
        <v>1390840</v>
      </c>
      <c r="DQ10" s="19">
        <v>1392921</v>
      </c>
      <c r="DR10" s="19">
        <v>1395240</v>
      </c>
      <c r="DS10" s="19">
        <v>1397852</v>
      </c>
      <c r="DT10" s="19">
        <v>1400806</v>
      </c>
      <c r="DU10" s="19">
        <v>1404131</v>
      </c>
      <c r="DV10" s="19">
        <v>1407830</v>
      </c>
      <c r="DW10" s="19">
        <v>1411894</v>
      </c>
      <c r="DX10" s="19">
        <v>1416301</v>
      </c>
      <c r="DY10" s="19">
        <v>1421007</v>
      </c>
      <c r="DZ10" s="19">
        <v>1425963</v>
      </c>
      <c r="EA10" s="19">
        <v>1431116</v>
      </c>
      <c r="EB10" s="19">
        <v>1436403</v>
      </c>
    </row>
    <row r="11" spans="1:132" s="19" customFormat="1" ht="13.2" x14ac:dyDescent="0.25">
      <c r="A11" s="19">
        <v>37</v>
      </c>
      <c r="B11" s="19">
        <v>388710</v>
      </c>
      <c r="C11" s="19">
        <v>393207</v>
      </c>
      <c r="D11" s="19">
        <v>400111</v>
      </c>
      <c r="E11" s="19">
        <v>411652</v>
      </c>
      <c r="F11" s="19">
        <v>424988</v>
      </c>
      <c r="G11" s="19">
        <v>433617</v>
      </c>
      <c r="H11" s="19">
        <v>441670</v>
      </c>
      <c r="I11" s="19">
        <v>451156</v>
      </c>
      <c r="J11" s="19">
        <v>466350</v>
      </c>
      <c r="K11" s="19">
        <v>485326</v>
      </c>
      <c r="L11" s="19">
        <v>504178</v>
      </c>
      <c r="M11" s="19">
        <v>547244</v>
      </c>
      <c r="N11" s="19">
        <v>582016</v>
      </c>
      <c r="O11" s="19">
        <v>602769</v>
      </c>
      <c r="P11" s="19">
        <v>624620</v>
      </c>
      <c r="Q11" s="19">
        <v>641746</v>
      </c>
      <c r="R11" s="19">
        <v>635293</v>
      </c>
      <c r="S11" s="19">
        <v>640975</v>
      </c>
      <c r="T11" s="19">
        <v>649036</v>
      </c>
      <c r="U11" s="19">
        <v>656292</v>
      </c>
      <c r="V11" s="19">
        <v>664228</v>
      </c>
      <c r="W11" s="19">
        <v>675150</v>
      </c>
      <c r="X11" s="19">
        <v>684410</v>
      </c>
      <c r="Y11" s="19">
        <v>693674</v>
      </c>
      <c r="Z11" s="19">
        <v>708556</v>
      </c>
      <c r="AA11" s="19">
        <v>723767</v>
      </c>
      <c r="AB11" s="19">
        <v>734299</v>
      </c>
      <c r="AC11" s="19">
        <v>742592</v>
      </c>
      <c r="AD11" s="19">
        <v>746944</v>
      </c>
      <c r="AE11" s="19">
        <v>744059</v>
      </c>
      <c r="AF11" s="19">
        <v>736877</v>
      </c>
      <c r="AG11" s="19">
        <v>728346</v>
      </c>
      <c r="AH11" s="19">
        <v>720877</v>
      </c>
      <c r="AI11" s="19">
        <v>720531</v>
      </c>
      <c r="AJ11" s="19">
        <v>729890</v>
      </c>
      <c r="AK11" s="19">
        <v>749952</v>
      </c>
      <c r="AL11" s="19">
        <v>772462</v>
      </c>
      <c r="AM11" s="19">
        <v>788745</v>
      </c>
      <c r="AN11" s="19">
        <v>796271</v>
      </c>
      <c r="AO11" s="19">
        <v>794307</v>
      </c>
      <c r="AP11" s="19">
        <v>782204</v>
      </c>
      <c r="AQ11" s="19">
        <v>776062</v>
      </c>
      <c r="AR11" s="19">
        <v>775548</v>
      </c>
      <c r="AS11" s="19">
        <v>776498</v>
      </c>
      <c r="AT11" s="19">
        <v>785317</v>
      </c>
      <c r="AU11" s="19">
        <v>801868</v>
      </c>
      <c r="AV11" s="19">
        <v>827897</v>
      </c>
      <c r="AW11" s="19">
        <v>886519</v>
      </c>
      <c r="AX11" s="19">
        <v>917585</v>
      </c>
      <c r="AY11" s="19">
        <v>947452</v>
      </c>
      <c r="AZ11" s="19">
        <v>970539</v>
      </c>
      <c r="BA11" s="19">
        <v>988715</v>
      </c>
      <c r="BB11" s="19">
        <v>1001743</v>
      </c>
      <c r="BC11" s="19">
        <v>1016144</v>
      </c>
      <c r="BD11" s="19">
        <v>1030798</v>
      </c>
      <c r="BE11" s="19">
        <v>1040624</v>
      </c>
      <c r="BF11" s="19">
        <v>1048100</v>
      </c>
      <c r="BG11" s="19">
        <v>1055094</v>
      </c>
      <c r="BH11" s="19">
        <v>1060398</v>
      </c>
      <c r="BI11" s="19">
        <v>1064023</v>
      </c>
      <c r="BJ11" s="19">
        <v>1068562</v>
      </c>
      <c r="BK11" s="19">
        <v>1074716</v>
      </c>
      <c r="BL11" s="19">
        <v>1078894</v>
      </c>
      <c r="BM11" s="19">
        <v>1081806</v>
      </c>
      <c r="BN11" s="19">
        <v>1082399</v>
      </c>
      <c r="BO11" s="19">
        <v>1085710</v>
      </c>
      <c r="BP11" s="19">
        <v>1087664</v>
      </c>
      <c r="BQ11" s="19">
        <v>1091444</v>
      </c>
      <c r="BR11" s="19">
        <v>1097939</v>
      </c>
      <c r="BS11" s="19">
        <v>1107906</v>
      </c>
      <c r="BT11" s="19">
        <v>1122508</v>
      </c>
      <c r="BU11" s="19">
        <v>1139892</v>
      </c>
      <c r="BV11" s="19">
        <v>1159067</v>
      </c>
      <c r="BW11" s="19">
        <v>1177337</v>
      </c>
      <c r="BX11" s="19">
        <v>1194517</v>
      </c>
      <c r="BY11" s="19">
        <v>1204779</v>
      </c>
      <c r="BZ11" s="19">
        <v>1220945</v>
      </c>
      <c r="CA11" s="19">
        <v>1233078</v>
      </c>
      <c r="CB11" s="19">
        <v>1243838</v>
      </c>
      <c r="CC11" s="19">
        <v>1252801</v>
      </c>
      <c r="CD11" s="19">
        <v>1263837</v>
      </c>
      <c r="CE11" s="19">
        <v>1268138</v>
      </c>
      <c r="CF11" s="19">
        <v>1273714</v>
      </c>
      <c r="CG11" s="19">
        <v>1278618</v>
      </c>
      <c r="CH11" s="19">
        <v>1282599</v>
      </c>
      <c r="CI11" s="19">
        <v>1285488</v>
      </c>
      <c r="CJ11" s="19">
        <v>1287177</v>
      </c>
      <c r="CK11" s="19">
        <v>1287673</v>
      </c>
      <c r="CL11" s="19">
        <v>1287038</v>
      </c>
      <c r="CM11" s="19">
        <v>1285390</v>
      </c>
      <c r="CN11" s="19">
        <v>1282863</v>
      </c>
      <c r="CO11" s="19">
        <v>1280627</v>
      </c>
      <c r="CP11" s="19">
        <v>1279877</v>
      </c>
      <c r="CQ11" s="19">
        <v>1280784</v>
      </c>
      <c r="CR11" s="19">
        <v>1283502</v>
      </c>
      <c r="CS11" s="19">
        <v>1288201</v>
      </c>
      <c r="CT11" s="19">
        <v>1293992</v>
      </c>
      <c r="CU11" s="19">
        <v>1299972</v>
      </c>
      <c r="CV11" s="19">
        <v>1306235</v>
      </c>
      <c r="CW11" s="19">
        <v>1312855</v>
      </c>
      <c r="CX11" s="19">
        <v>1319870</v>
      </c>
      <c r="CY11" s="19">
        <v>1327292</v>
      </c>
      <c r="CZ11" s="19">
        <v>1335100</v>
      </c>
      <c r="DA11" s="19">
        <v>1343238</v>
      </c>
      <c r="DB11" s="19">
        <v>1351611</v>
      </c>
      <c r="DC11" s="19">
        <v>1360113</v>
      </c>
      <c r="DD11" s="19">
        <v>1368614</v>
      </c>
      <c r="DE11" s="19">
        <v>1376968</v>
      </c>
      <c r="DF11" s="19">
        <v>1385051</v>
      </c>
      <c r="DG11" s="19">
        <v>1392747</v>
      </c>
      <c r="DH11" s="19">
        <v>1399943</v>
      </c>
      <c r="DI11" s="19">
        <v>1406570</v>
      </c>
      <c r="DJ11" s="19">
        <v>1412581</v>
      </c>
      <c r="DK11" s="19">
        <v>1417956</v>
      </c>
      <c r="DL11" s="19">
        <v>1422690</v>
      </c>
      <c r="DM11" s="19">
        <v>1426812</v>
      </c>
      <c r="DN11" s="19">
        <v>1430365</v>
      </c>
      <c r="DO11" s="19">
        <v>1433406</v>
      </c>
      <c r="DP11" s="19">
        <v>1436012</v>
      </c>
      <c r="DQ11" s="19">
        <v>1438274</v>
      </c>
      <c r="DR11" s="19">
        <v>1440294</v>
      </c>
      <c r="DS11" s="19">
        <v>1442178</v>
      </c>
      <c r="DT11" s="19">
        <v>1444028</v>
      </c>
      <c r="DU11" s="19">
        <v>1445944</v>
      </c>
      <c r="DV11" s="19">
        <v>1448019</v>
      </c>
      <c r="DW11" s="19">
        <v>1450331</v>
      </c>
      <c r="DX11" s="19">
        <v>1452938</v>
      </c>
      <c r="DY11" s="19">
        <v>1455889</v>
      </c>
      <c r="DZ11" s="19">
        <v>1459213</v>
      </c>
      <c r="EA11" s="19">
        <v>1462907</v>
      </c>
      <c r="EB11" s="19">
        <v>1466964</v>
      </c>
    </row>
    <row r="12" spans="1:132" s="19" customFormat="1" ht="13.2" x14ac:dyDescent="0.25">
      <c r="A12" s="19">
        <v>42</v>
      </c>
      <c r="B12" s="19">
        <v>415976</v>
      </c>
      <c r="C12" s="19">
        <v>412940</v>
      </c>
      <c r="D12" s="19">
        <v>403657</v>
      </c>
      <c r="E12" s="19">
        <v>396289</v>
      </c>
      <c r="F12" s="19">
        <v>388606</v>
      </c>
      <c r="G12" s="19">
        <v>385744</v>
      </c>
      <c r="H12" s="19">
        <v>391123</v>
      </c>
      <c r="I12" s="19">
        <v>396701</v>
      </c>
      <c r="J12" s="19">
        <v>404483</v>
      </c>
      <c r="K12" s="19">
        <v>414661</v>
      </c>
      <c r="L12" s="19">
        <v>427182</v>
      </c>
      <c r="M12" s="19">
        <v>444046</v>
      </c>
      <c r="N12" s="19">
        <v>457107</v>
      </c>
      <c r="O12" s="19">
        <v>476031</v>
      </c>
      <c r="P12" s="19">
        <v>496034</v>
      </c>
      <c r="Q12" s="19">
        <v>520117</v>
      </c>
      <c r="R12" s="19">
        <v>562328</v>
      </c>
      <c r="S12" s="19">
        <v>596146</v>
      </c>
      <c r="T12" s="19">
        <v>619704</v>
      </c>
      <c r="U12" s="19">
        <v>640461</v>
      </c>
      <c r="V12" s="19">
        <v>655138</v>
      </c>
      <c r="W12" s="19">
        <v>652916</v>
      </c>
      <c r="X12" s="19">
        <v>652319</v>
      </c>
      <c r="Y12" s="19">
        <v>657348</v>
      </c>
      <c r="Z12" s="19">
        <v>663469</v>
      </c>
      <c r="AA12" s="19">
        <v>673445</v>
      </c>
      <c r="AB12" s="19">
        <v>683411</v>
      </c>
      <c r="AC12" s="19">
        <v>691245</v>
      </c>
      <c r="AD12" s="19">
        <v>702161</v>
      </c>
      <c r="AE12" s="19">
        <v>715742</v>
      </c>
      <c r="AF12" s="19">
        <v>729922</v>
      </c>
      <c r="AG12" s="19">
        <v>745106</v>
      </c>
      <c r="AH12" s="19">
        <v>755254</v>
      </c>
      <c r="AI12" s="19">
        <v>759473</v>
      </c>
      <c r="AJ12" s="19">
        <v>758248</v>
      </c>
      <c r="AK12" s="19">
        <v>752965</v>
      </c>
      <c r="AL12" s="19">
        <v>746834</v>
      </c>
      <c r="AM12" s="19">
        <v>744638</v>
      </c>
      <c r="AN12" s="19">
        <v>750450</v>
      </c>
      <c r="AO12" s="19">
        <v>762854</v>
      </c>
      <c r="AP12" s="19">
        <v>786748</v>
      </c>
      <c r="AQ12" s="19">
        <v>808553</v>
      </c>
      <c r="AR12" s="19">
        <v>820161</v>
      </c>
      <c r="AS12" s="19">
        <v>822560</v>
      </c>
      <c r="AT12" s="19">
        <v>819248</v>
      </c>
      <c r="AU12" s="19">
        <v>807640</v>
      </c>
      <c r="AV12" s="19">
        <v>797516</v>
      </c>
      <c r="AW12" s="19">
        <v>813833</v>
      </c>
      <c r="AX12" s="19">
        <v>821991</v>
      </c>
      <c r="AY12" s="19">
        <v>837015</v>
      </c>
      <c r="AZ12" s="19">
        <v>861622</v>
      </c>
      <c r="BA12" s="19">
        <v>890637</v>
      </c>
      <c r="BB12" s="19">
        <v>924679</v>
      </c>
      <c r="BC12" s="19">
        <v>955457</v>
      </c>
      <c r="BD12" s="19">
        <v>985120</v>
      </c>
      <c r="BE12" s="19">
        <v>1008167</v>
      </c>
      <c r="BF12" s="19">
        <v>1026336</v>
      </c>
      <c r="BG12" s="19">
        <v>1039387</v>
      </c>
      <c r="BH12" s="19">
        <v>1053811</v>
      </c>
      <c r="BI12" s="19">
        <v>1068492</v>
      </c>
      <c r="BJ12" s="19">
        <v>1078368</v>
      </c>
      <c r="BK12" s="19">
        <v>1085917</v>
      </c>
      <c r="BL12" s="19">
        <v>1092994</v>
      </c>
      <c r="BM12" s="19">
        <v>1098409</v>
      </c>
      <c r="BN12" s="19">
        <v>1102158</v>
      </c>
      <c r="BO12" s="19">
        <v>1106814</v>
      </c>
      <c r="BP12" s="19">
        <v>1113074</v>
      </c>
      <c r="BQ12" s="19">
        <v>1117369</v>
      </c>
      <c r="BR12" s="19">
        <v>1120397</v>
      </c>
      <c r="BS12" s="19">
        <v>1121111</v>
      </c>
      <c r="BT12" s="19">
        <v>1124533</v>
      </c>
      <c r="BU12" s="19">
        <v>1126594</v>
      </c>
      <c r="BV12" s="19">
        <v>1130474</v>
      </c>
      <c r="BW12" s="19">
        <v>1137071</v>
      </c>
      <c r="BX12" s="19">
        <v>1147118</v>
      </c>
      <c r="BY12" s="19">
        <v>1161787</v>
      </c>
      <c r="BZ12" s="19">
        <v>1179221</v>
      </c>
      <c r="CA12" s="19">
        <v>1198439</v>
      </c>
      <c r="CB12" s="19">
        <v>1216752</v>
      </c>
      <c r="CC12" s="19">
        <v>1233990</v>
      </c>
      <c r="CD12" s="19">
        <v>1244334</v>
      </c>
      <c r="CE12" s="19">
        <v>1260558</v>
      </c>
      <c r="CF12" s="19">
        <v>1272755</v>
      </c>
      <c r="CG12" s="19">
        <v>1283588</v>
      </c>
      <c r="CH12" s="19">
        <v>1292620</v>
      </c>
      <c r="CI12" s="19">
        <v>1303720</v>
      </c>
      <c r="CJ12" s="19">
        <v>1308111</v>
      </c>
      <c r="CK12" s="19">
        <v>1313768</v>
      </c>
      <c r="CL12" s="19">
        <v>1318751</v>
      </c>
      <c r="CM12" s="19">
        <v>1322805</v>
      </c>
      <c r="CN12" s="19">
        <v>1325774</v>
      </c>
      <c r="CO12" s="19">
        <v>1327518</v>
      </c>
      <c r="CP12" s="19">
        <v>1328064</v>
      </c>
      <c r="CQ12" s="19">
        <v>1327453</v>
      </c>
      <c r="CR12" s="19">
        <v>1325826</v>
      </c>
      <c r="CS12" s="19">
        <v>1323305</v>
      </c>
      <c r="CT12" s="19">
        <v>1321074</v>
      </c>
      <c r="CU12" s="19">
        <v>1320327</v>
      </c>
      <c r="CV12" s="19">
        <v>1321234</v>
      </c>
      <c r="CW12" s="19">
        <v>1323946</v>
      </c>
      <c r="CX12" s="19">
        <v>1328634</v>
      </c>
      <c r="CY12" s="19">
        <v>1334413</v>
      </c>
      <c r="CZ12" s="19">
        <v>1340381</v>
      </c>
      <c r="DA12" s="19">
        <v>1346632</v>
      </c>
      <c r="DB12" s="19">
        <v>1353236</v>
      </c>
      <c r="DC12" s="19">
        <v>1360236</v>
      </c>
      <c r="DD12" s="19">
        <v>1367640</v>
      </c>
      <c r="DE12" s="19">
        <v>1375432</v>
      </c>
      <c r="DF12" s="19">
        <v>1383553</v>
      </c>
      <c r="DG12" s="19">
        <v>1391910</v>
      </c>
      <c r="DH12" s="19">
        <v>1400393</v>
      </c>
      <c r="DI12" s="19">
        <v>1408874</v>
      </c>
      <c r="DJ12" s="19">
        <v>1417211</v>
      </c>
      <c r="DK12" s="19">
        <v>1425276</v>
      </c>
      <c r="DL12" s="19">
        <v>1432955</v>
      </c>
      <c r="DM12" s="19">
        <v>1440136</v>
      </c>
      <c r="DN12" s="19">
        <v>1446748</v>
      </c>
      <c r="DO12" s="19">
        <v>1452746</v>
      </c>
      <c r="DP12" s="19">
        <v>1458110</v>
      </c>
      <c r="DQ12" s="19">
        <v>1462834</v>
      </c>
      <c r="DR12" s="19">
        <v>1466944</v>
      </c>
      <c r="DS12" s="19">
        <v>1470488</v>
      </c>
      <c r="DT12" s="19">
        <v>1473523</v>
      </c>
      <c r="DU12" s="19">
        <v>1476126</v>
      </c>
      <c r="DV12" s="19">
        <v>1478383</v>
      </c>
      <c r="DW12" s="19">
        <v>1480399</v>
      </c>
      <c r="DX12" s="19">
        <v>1482278</v>
      </c>
      <c r="DY12" s="19">
        <v>1484124</v>
      </c>
      <c r="DZ12" s="19">
        <v>1486034</v>
      </c>
      <c r="EA12" s="19">
        <v>1488106</v>
      </c>
      <c r="EB12" s="19">
        <v>1490413</v>
      </c>
    </row>
    <row r="13" spans="1:132" s="19" customFormat="1" ht="13.2" x14ac:dyDescent="0.25">
      <c r="A13" s="19">
        <v>47</v>
      </c>
      <c r="B13" s="19">
        <v>407574</v>
      </c>
      <c r="C13" s="19">
        <v>407807</v>
      </c>
      <c r="D13" s="19">
        <v>412379</v>
      </c>
      <c r="E13" s="19">
        <v>414312</v>
      </c>
      <c r="F13" s="19">
        <v>415784</v>
      </c>
      <c r="G13" s="19">
        <v>411312</v>
      </c>
      <c r="H13" s="19">
        <v>402583</v>
      </c>
      <c r="I13" s="19">
        <v>393961</v>
      </c>
      <c r="J13" s="19">
        <v>386245</v>
      </c>
      <c r="K13" s="19">
        <v>380108</v>
      </c>
      <c r="L13" s="19">
        <v>377330</v>
      </c>
      <c r="M13" s="19">
        <v>383507</v>
      </c>
      <c r="N13" s="19">
        <v>393109</v>
      </c>
      <c r="O13" s="19">
        <v>405161</v>
      </c>
      <c r="P13" s="19">
        <v>420166</v>
      </c>
      <c r="Q13" s="19">
        <v>433181</v>
      </c>
      <c r="R13" s="19">
        <v>446665</v>
      </c>
      <c r="S13" s="19">
        <v>460978</v>
      </c>
      <c r="T13" s="19">
        <v>482290</v>
      </c>
      <c r="U13" s="19">
        <v>503478</v>
      </c>
      <c r="V13" s="19">
        <v>526498</v>
      </c>
      <c r="W13" s="19">
        <v>561350</v>
      </c>
      <c r="X13" s="19">
        <v>594671</v>
      </c>
      <c r="Y13" s="19">
        <v>615014</v>
      </c>
      <c r="Z13" s="19">
        <v>633152</v>
      </c>
      <c r="AA13" s="19">
        <v>651628</v>
      </c>
      <c r="AB13" s="19">
        <v>647382</v>
      </c>
      <c r="AC13" s="19">
        <v>651752</v>
      </c>
      <c r="AD13" s="19">
        <v>658616</v>
      </c>
      <c r="AE13" s="19">
        <v>663238</v>
      </c>
      <c r="AF13" s="19">
        <v>670907</v>
      </c>
      <c r="AG13" s="19">
        <v>681079</v>
      </c>
      <c r="AH13" s="19">
        <v>692759</v>
      </c>
      <c r="AI13" s="19">
        <v>706985</v>
      </c>
      <c r="AJ13" s="19">
        <v>719486</v>
      </c>
      <c r="AK13" s="19">
        <v>731592</v>
      </c>
      <c r="AL13" s="19">
        <v>747698</v>
      </c>
      <c r="AM13" s="19">
        <v>762004</v>
      </c>
      <c r="AN13" s="19">
        <v>770435</v>
      </c>
      <c r="AO13" s="19">
        <v>770567</v>
      </c>
      <c r="AP13" s="19">
        <v>764147</v>
      </c>
      <c r="AQ13" s="19">
        <v>759500</v>
      </c>
      <c r="AR13" s="19">
        <v>757455</v>
      </c>
      <c r="AS13" s="19">
        <v>758910</v>
      </c>
      <c r="AT13" s="19">
        <v>767682</v>
      </c>
      <c r="AU13" s="19">
        <v>785668</v>
      </c>
      <c r="AV13" s="19">
        <v>806828</v>
      </c>
      <c r="AW13" s="19">
        <v>845722</v>
      </c>
      <c r="AX13" s="19">
        <v>851054</v>
      </c>
      <c r="AY13" s="19">
        <v>851350</v>
      </c>
      <c r="AZ13" s="19">
        <v>841580</v>
      </c>
      <c r="BA13" s="19">
        <v>834373</v>
      </c>
      <c r="BB13" s="19">
        <v>834688</v>
      </c>
      <c r="BC13" s="19">
        <v>842751</v>
      </c>
      <c r="BD13" s="19">
        <v>857672</v>
      </c>
      <c r="BE13" s="19">
        <v>882189</v>
      </c>
      <c r="BF13" s="19">
        <v>911076</v>
      </c>
      <c r="BG13" s="19">
        <v>944962</v>
      </c>
      <c r="BH13" s="19">
        <v>975601</v>
      </c>
      <c r="BI13" s="19">
        <v>1005148</v>
      </c>
      <c r="BJ13" s="19">
        <v>1028124</v>
      </c>
      <c r="BK13" s="19">
        <v>1046291</v>
      </c>
      <c r="BL13" s="19">
        <v>1059403</v>
      </c>
      <c r="BM13" s="19">
        <v>1073907</v>
      </c>
      <c r="BN13" s="19">
        <v>1088682</v>
      </c>
      <c r="BO13" s="19">
        <v>1098691</v>
      </c>
      <c r="BP13" s="19">
        <v>1106389</v>
      </c>
      <c r="BQ13" s="19">
        <v>1113610</v>
      </c>
      <c r="BR13" s="19">
        <v>1119185</v>
      </c>
      <c r="BS13" s="19">
        <v>1123109</v>
      </c>
      <c r="BT13" s="19">
        <v>1127922</v>
      </c>
      <c r="BU13" s="19">
        <v>1134332</v>
      </c>
      <c r="BV13" s="19">
        <v>1138783</v>
      </c>
      <c r="BW13" s="19">
        <v>1141956</v>
      </c>
      <c r="BX13" s="19">
        <v>1142836</v>
      </c>
      <c r="BY13" s="19">
        <v>1146400</v>
      </c>
      <c r="BZ13" s="19">
        <v>1148607</v>
      </c>
      <c r="CA13" s="19">
        <v>1152635</v>
      </c>
      <c r="CB13" s="19">
        <v>1159358</v>
      </c>
      <c r="CC13" s="19">
        <v>1169507</v>
      </c>
      <c r="CD13" s="19">
        <v>1184256</v>
      </c>
      <c r="CE13" s="19">
        <v>1201761</v>
      </c>
      <c r="CF13" s="19">
        <v>1221045</v>
      </c>
      <c r="CG13" s="19">
        <v>1239422</v>
      </c>
      <c r="CH13" s="19">
        <v>1256724</v>
      </c>
      <c r="CI13" s="19">
        <v>1267156</v>
      </c>
      <c r="CJ13" s="19">
        <v>1283457</v>
      </c>
      <c r="CK13" s="19">
        <v>1295733</v>
      </c>
      <c r="CL13" s="19">
        <v>1306658</v>
      </c>
      <c r="CM13" s="19">
        <v>1315793</v>
      </c>
      <c r="CN13" s="19">
        <v>1326969</v>
      </c>
      <c r="CO13" s="19">
        <v>1331446</v>
      </c>
      <c r="CP13" s="19">
        <v>1337149</v>
      </c>
      <c r="CQ13" s="19">
        <v>1342158</v>
      </c>
      <c r="CR13" s="19">
        <v>1346222</v>
      </c>
      <c r="CS13" s="19">
        <v>1349180</v>
      </c>
      <c r="CT13" s="19">
        <v>1350917</v>
      </c>
      <c r="CU13" s="19">
        <v>1351460</v>
      </c>
      <c r="CV13" s="19">
        <v>1350854</v>
      </c>
      <c r="CW13" s="19">
        <v>1349230</v>
      </c>
      <c r="CX13" s="19">
        <v>1346718</v>
      </c>
      <c r="CY13" s="19">
        <v>1344495</v>
      </c>
      <c r="CZ13" s="19">
        <v>1343752</v>
      </c>
      <c r="DA13" s="19">
        <v>1344656</v>
      </c>
      <c r="DB13" s="19">
        <v>1347362</v>
      </c>
      <c r="DC13" s="19">
        <v>1352036</v>
      </c>
      <c r="DD13" s="19">
        <v>1357797</v>
      </c>
      <c r="DE13" s="19">
        <v>1363745</v>
      </c>
      <c r="DF13" s="19">
        <v>1369974</v>
      </c>
      <c r="DG13" s="19">
        <v>1376556</v>
      </c>
      <c r="DH13" s="19">
        <v>1383533</v>
      </c>
      <c r="DI13" s="19">
        <v>1390914</v>
      </c>
      <c r="DJ13" s="19">
        <v>1398682</v>
      </c>
      <c r="DK13" s="19">
        <v>1406779</v>
      </c>
      <c r="DL13" s="19">
        <v>1415110</v>
      </c>
      <c r="DM13" s="19">
        <v>1423565</v>
      </c>
      <c r="DN13" s="19">
        <v>1432019</v>
      </c>
      <c r="DO13" s="19">
        <v>1440328</v>
      </c>
      <c r="DP13" s="19">
        <v>1448368</v>
      </c>
      <c r="DQ13" s="19">
        <v>1456021</v>
      </c>
      <c r="DR13" s="19">
        <v>1463179</v>
      </c>
      <c r="DS13" s="19">
        <v>1469767</v>
      </c>
      <c r="DT13" s="19">
        <v>1475746</v>
      </c>
      <c r="DU13" s="19">
        <v>1481092</v>
      </c>
      <c r="DV13" s="19">
        <v>1485801</v>
      </c>
      <c r="DW13" s="19">
        <v>1489897</v>
      </c>
      <c r="DX13" s="19">
        <v>1493432</v>
      </c>
      <c r="DY13" s="19">
        <v>1496456</v>
      </c>
      <c r="DZ13" s="19">
        <v>1499051</v>
      </c>
      <c r="EA13" s="19">
        <v>1501301</v>
      </c>
      <c r="EB13" s="19">
        <v>1503310</v>
      </c>
    </row>
    <row r="14" spans="1:132" s="19" customFormat="1" ht="13.2" x14ac:dyDescent="0.25">
      <c r="A14" s="19">
        <v>52</v>
      </c>
      <c r="B14" s="19">
        <v>339272</v>
      </c>
      <c r="C14" s="19">
        <v>352586</v>
      </c>
      <c r="D14" s="19">
        <v>366605</v>
      </c>
      <c r="E14" s="19">
        <v>381987</v>
      </c>
      <c r="F14" s="19">
        <v>387405</v>
      </c>
      <c r="G14" s="19">
        <v>393500</v>
      </c>
      <c r="H14" s="19">
        <v>395689</v>
      </c>
      <c r="I14" s="19">
        <v>397982</v>
      </c>
      <c r="J14" s="19">
        <v>398114</v>
      </c>
      <c r="K14" s="19">
        <v>396506</v>
      </c>
      <c r="L14" s="19">
        <v>395549</v>
      </c>
      <c r="M14" s="19">
        <v>392274</v>
      </c>
      <c r="N14" s="19">
        <v>385350</v>
      </c>
      <c r="O14" s="19">
        <v>379923</v>
      </c>
      <c r="P14" s="19">
        <v>375001</v>
      </c>
      <c r="Q14" s="19">
        <v>376999</v>
      </c>
      <c r="R14" s="19">
        <v>384641</v>
      </c>
      <c r="S14" s="19">
        <v>393894</v>
      </c>
      <c r="T14" s="19">
        <v>405930</v>
      </c>
      <c r="U14" s="19">
        <v>420262</v>
      </c>
      <c r="V14" s="19">
        <v>433762</v>
      </c>
      <c r="W14" s="19">
        <v>445722</v>
      </c>
      <c r="X14" s="19">
        <v>455025</v>
      </c>
      <c r="Y14" s="19">
        <v>473401</v>
      </c>
      <c r="Z14" s="19">
        <v>494305</v>
      </c>
      <c r="AA14" s="19">
        <v>514981</v>
      </c>
      <c r="AB14" s="19">
        <v>555106</v>
      </c>
      <c r="AC14" s="19">
        <v>588896</v>
      </c>
      <c r="AD14" s="19">
        <v>610701</v>
      </c>
      <c r="AE14" s="19">
        <v>630498</v>
      </c>
      <c r="AF14" s="19">
        <v>648130</v>
      </c>
      <c r="AG14" s="19">
        <v>644584</v>
      </c>
      <c r="AH14" s="19">
        <v>647251</v>
      </c>
      <c r="AI14" s="19">
        <v>652232</v>
      </c>
      <c r="AJ14" s="19">
        <v>658928</v>
      </c>
      <c r="AK14" s="19">
        <v>670162</v>
      </c>
      <c r="AL14" s="19">
        <v>681898</v>
      </c>
      <c r="AM14" s="19">
        <v>693355</v>
      </c>
      <c r="AN14" s="19">
        <v>709117</v>
      </c>
      <c r="AO14" s="19">
        <v>723754</v>
      </c>
      <c r="AP14" s="19">
        <v>739627</v>
      </c>
      <c r="AQ14" s="19">
        <v>753867</v>
      </c>
      <c r="AR14" s="19">
        <v>765131</v>
      </c>
      <c r="AS14" s="19">
        <v>771232</v>
      </c>
      <c r="AT14" s="19">
        <v>769616</v>
      </c>
      <c r="AU14" s="19">
        <v>762788</v>
      </c>
      <c r="AV14" s="19">
        <v>754302</v>
      </c>
      <c r="AW14" s="19">
        <v>764999</v>
      </c>
      <c r="AX14" s="19">
        <v>772824</v>
      </c>
      <c r="AY14" s="19">
        <v>788142</v>
      </c>
      <c r="AZ14" s="19">
        <v>813624</v>
      </c>
      <c r="BA14" s="19">
        <v>837025</v>
      </c>
      <c r="BB14" s="19">
        <v>851080</v>
      </c>
      <c r="BC14" s="19">
        <v>856415</v>
      </c>
      <c r="BD14" s="19">
        <v>856802</v>
      </c>
      <c r="BE14" s="19">
        <v>847315</v>
      </c>
      <c r="BF14" s="19">
        <v>840379</v>
      </c>
      <c r="BG14" s="19">
        <v>840857</v>
      </c>
      <c r="BH14" s="19">
        <v>849006</v>
      </c>
      <c r="BI14" s="19">
        <v>863929</v>
      </c>
      <c r="BJ14" s="19">
        <v>888361</v>
      </c>
      <c r="BK14" s="19">
        <v>917125</v>
      </c>
      <c r="BL14" s="19">
        <v>950866</v>
      </c>
      <c r="BM14" s="19">
        <v>981410</v>
      </c>
      <c r="BN14" s="19">
        <v>1010913</v>
      </c>
      <c r="BO14" s="19">
        <v>1033942</v>
      </c>
      <c r="BP14" s="19">
        <v>1052203</v>
      </c>
      <c r="BQ14" s="19">
        <v>1065461</v>
      </c>
      <c r="BR14" s="19">
        <v>1080102</v>
      </c>
      <c r="BS14" s="19">
        <v>1095021</v>
      </c>
      <c r="BT14" s="19">
        <v>1105208</v>
      </c>
      <c r="BU14" s="19">
        <v>1113085</v>
      </c>
      <c r="BV14" s="19">
        <v>1120506</v>
      </c>
      <c r="BW14" s="19">
        <v>1126290</v>
      </c>
      <c r="BX14" s="19">
        <v>1130428</v>
      </c>
      <c r="BY14" s="19">
        <v>1135440</v>
      </c>
      <c r="BZ14" s="19">
        <v>1142040</v>
      </c>
      <c r="CA14" s="19">
        <v>1146672</v>
      </c>
      <c r="CB14" s="19">
        <v>1150041</v>
      </c>
      <c r="CC14" s="19">
        <v>1151135</v>
      </c>
      <c r="CD14" s="19">
        <v>1154882</v>
      </c>
      <c r="CE14" s="19">
        <v>1157279</v>
      </c>
      <c r="CF14" s="19">
        <v>1161481</v>
      </c>
      <c r="CG14" s="19">
        <v>1168362</v>
      </c>
      <c r="CH14" s="19">
        <v>1178648</v>
      </c>
      <c r="CI14" s="19">
        <v>1193514</v>
      </c>
      <c r="CJ14" s="19">
        <v>1211104</v>
      </c>
      <c r="CK14" s="19">
        <v>1230464</v>
      </c>
      <c r="CL14" s="19">
        <v>1248929</v>
      </c>
      <c r="CM14" s="19">
        <v>1266314</v>
      </c>
      <c r="CN14" s="19">
        <v>1276875</v>
      </c>
      <c r="CO14" s="19">
        <v>1293233</v>
      </c>
      <c r="CP14" s="19">
        <v>1305548</v>
      </c>
      <c r="CQ14" s="19">
        <v>1316484</v>
      </c>
      <c r="CR14" s="19">
        <v>1325603</v>
      </c>
      <c r="CS14" s="19">
        <v>1336722</v>
      </c>
      <c r="CT14" s="19">
        <v>1341179</v>
      </c>
      <c r="CU14" s="19">
        <v>1346855</v>
      </c>
      <c r="CV14" s="19">
        <v>1351841</v>
      </c>
      <c r="CW14" s="19">
        <v>1355886</v>
      </c>
      <c r="CX14" s="19">
        <v>1358831</v>
      </c>
      <c r="CY14" s="19">
        <v>1360560</v>
      </c>
      <c r="CZ14" s="19">
        <v>1361099</v>
      </c>
      <c r="DA14" s="19">
        <v>1360496</v>
      </c>
      <c r="DB14" s="19">
        <v>1358878</v>
      </c>
      <c r="DC14" s="19">
        <v>1356376</v>
      </c>
      <c r="DD14" s="19">
        <v>1354164</v>
      </c>
      <c r="DE14" s="19">
        <v>1353428</v>
      </c>
      <c r="DF14" s="19">
        <v>1354329</v>
      </c>
      <c r="DG14" s="19">
        <v>1357023</v>
      </c>
      <c r="DH14" s="19">
        <v>1361675</v>
      </c>
      <c r="DI14" s="19">
        <v>1367410</v>
      </c>
      <c r="DJ14" s="19">
        <v>1373330</v>
      </c>
      <c r="DK14" s="19">
        <v>1379528</v>
      </c>
      <c r="DL14" s="19">
        <v>1386081</v>
      </c>
      <c r="DM14" s="19">
        <v>1393025</v>
      </c>
      <c r="DN14" s="19">
        <v>1400373</v>
      </c>
      <c r="DO14" s="19">
        <v>1408107</v>
      </c>
      <c r="DP14" s="19">
        <v>1416165</v>
      </c>
      <c r="DQ14" s="19">
        <v>1424455</v>
      </c>
      <c r="DR14" s="19">
        <v>1432871</v>
      </c>
      <c r="DS14" s="19">
        <v>1441287</v>
      </c>
      <c r="DT14" s="19">
        <v>1449556</v>
      </c>
      <c r="DU14" s="19">
        <v>1457557</v>
      </c>
      <c r="DV14" s="19">
        <v>1465176</v>
      </c>
      <c r="DW14" s="19">
        <v>1472301</v>
      </c>
      <c r="DX14" s="19">
        <v>1478859</v>
      </c>
      <c r="DY14" s="19">
        <v>1484809</v>
      </c>
      <c r="DZ14" s="19">
        <v>1490130</v>
      </c>
      <c r="EA14" s="19">
        <v>1494815</v>
      </c>
      <c r="EB14" s="19">
        <v>1498893</v>
      </c>
    </row>
    <row r="15" spans="1:132" s="19" customFormat="1" ht="13.2" x14ac:dyDescent="0.25">
      <c r="A15" s="19">
        <v>57</v>
      </c>
      <c r="B15" s="19">
        <v>306569</v>
      </c>
      <c r="C15" s="19">
        <v>308810</v>
      </c>
      <c r="D15" s="19">
        <v>307581</v>
      </c>
      <c r="E15" s="19">
        <v>304547</v>
      </c>
      <c r="F15" s="19">
        <v>309767</v>
      </c>
      <c r="G15" s="19">
        <v>321856</v>
      </c>
      <c r="H15" s="19">
        <v>331613</v>
      </c>
      <c r="I15" s="19">
        <v>344254</v>
      </c>
      <c r="J15" s="19">
        <v>357935</v>
      </c>
      <c r="K15" s="19">
        <v>365862</v>
      </c>
      <c r="L15" s="19">
        <v>370137</v>
      </c>
      <c r="M15" s="19">
        <v>374126</v>
      </c>
      <c r="N15" s="19">
        <v>379480</v>
      </c>
      <c r="O15" s="19">
        <v>382518</v>
      </c>
      <c r="P15" s="19">
        <v>385087</v>
      </c>
      <c r="Q15" s="19">
        <v>384834</v>
      </c>
      <c r="R15" s="19">
        <v>380371</v>
      </c>
      <c r="S15" s="19">
        <v>375301</v>
      </c>
      <c r="T15" s="19">
        <v>371161</v>
      </c>
      <c r="U15" s="19">
        <v>366929</v>
      </c>
      <c r="V15" s="19">
        <v>367302</v>
      </c>
      <c r="W15" s="19">
        <v>373792</v>
      </c>
      <c r="X15" s="19">
        <v>382818</v>
      </c>
      <c r="Y15" s="19">
        <v>392735</v>
      </c>
      <c r="Z15" s="19">
        <v>405139</v>
      </c>
      <c r="AA15" s="19">
        <v>417797</v>
      </c>
      <c r="AB15" s="19">
        <v>432327</v>
      </c>
      <c r="AC15" s="19">
        <v>446539</v>
      </c>
      <c r="AD15" s="19">
        <v>466293</v>
      </c>
      <c r="AE15" s="19">
        <v>487075</v>
      </c>
      <c r="AF15" s="19">
        <v>509420</v>
      </c>
      <c r="AG15" s="19">
        <v>545884</v>
      </c>
      <c r="AH15" s="19">
        <v>578102</v>
      </c>
      <c r="AI15" s="19">
        <v>597807</v>
      </c>
      <c r="AJ15" s="19">
        <v>615600</v>
      </c>
      <c r="AK15" s="19">
        <v>628894</v>
      </c>
      <c r="AL15" s="19">
        <v>625668</v>
      </c>
      <c r="AM15" s="19">
        <v>631294</v>
      </c>
      <c r="AN15" s="19">
        <v>639246</v>
      </c>
      <c r="AO15" s="19">
        <v>648777</v>
      </c>
      <c r="AP15" s="19">
        <v>662069</v>
      </c>
      <c r="AQ15" s="19">
        <v>673971</v>
      </c>
      <c r="AR15" s="19">
        <v>684725</v>
      </c>
      <c r="AS15" s="19">
        <v>697760</v>
      </c>
      <c r="AT15" s="19">
        <v>710341</v>
      </c>
      <c r="AU15" s="19">
        <v>723738</v>
      </c>
      <c r="AV15" s="19">
        <v>738590</v>
      </c>
      <c r="AW15" s="19">
        <v>760807</v>
      </c>
      <c r="AX15" s="19">
        <v>767926</v>
      </c>
      <c r="AY15" s="19">
        <v>769392</v>
      </c>
      <c r="AZ15" s="19">
        <v>764846</v>
      </c>
      <c r="BA15" s="19">
        <v>760521</v>
      </c>
      <c r="BB15" s="19">
        <v>760822</v>
      </c>
      <c r="BC15" s="19">
        <v>768792</v>
      </c>
      <c r="BD15" s="19">
        <v>784123</v>
      </c>
      <c r="BE15" s="19">
        <v>809493</v>
      </c>
      <c r="BF15" s="19">
        <v>832801</v>
      </c>
      <c r="BG15" s="19">
        <v>846915</v>
      </c>
      <c r="BH15" s="19">
        <v>852455</v>
      </c>
      <c r="BI15" s="19">
        <v>853132</v>
      </c>
      <c r="BJ15" s="19">
        <v>844102</v>
      </c>
      <c r="BK15" s="19">
        <v>837578</v>
      </c>
      <c r="BL15" s="19">
        <v>838356</v>
      </c>
      <c r="BM15" s="19">
        <v>846704</v>
      </c>
      <c r="BN15" s="19">
        <v>861738</v>
      </c>
      <c r="BO15" s="19">
        <v>886179</v>
      </c>
      <c r="BP15" s="19">
        <v>914905</v>
      </c>
      <c r="BQ15" s="19">
        <v>948555</v>
      </c>
      <c r="BR15" s="19">
        <v>979054</v>
      </c>
      <c r="BS15" s="19">
        <v>1008525</v>
      </c>
      <c r="BT15" s="19">
        <v>1031609</v>
      </c>
      <c r="BU15" s="19">
        <v>1049987</v>
      </c>
      <c r="BV15" s="19">
        <v>1063418</v>
      </c>
      <c r="BW15" s="19">
        <v>1078220</v>
      </c>
      <c r="BX15" s="19">
        <v>1093306</v>
      </c>
      <c r="BY15" s="19">
        <v>1103702</v>
      </c>
      <c r="BZ15" s="19">
        <v>1111787</v>
      </c>
      <c r="CA15" s="19">
        <v>1119429</v>
      </c>
      <c r="CB15" s="19">
        <v>1125453</v>
      </c>
      <c r="CC15" s="19">
        <v>1129834</v>
      </c>
      <c r="CD15" s="19">
        <v>1135086</v>
      </c>
      <c r="CE15" s="19">
        <v>1141898</v>
      </c>
      <c r="CF15" s="19">
        <v>1146762</v>
      </c>
      <c r="CG15" s="19">
        <v>1150359</v>
      </c>
      <c r="CH15" s="19">
        <v>1151701</v>
      </c>
      <c r="CI15" s="19">
        <v>1155662</v>
      </c>
      <c r="CJ15" s="19">
        <v>1158290</v>
      </c>
      <c r="CK15" s="19">
        <v>1162699</v>
      </c>
      <c r="CL15" s="19">
        <v>1169755</v>
      </c>
      <c r="CM15" s="19">
        <v>1180200</v>
      </c>
      <c r="CN15" s="19">
        <v>1195200</v>
      </c>
      <c r="CO15" s="19">
        <v>1212848</v>
      </c>
      <c r="CP15" s="19">
        <v>1232212</v>
      </c>
      <c r="CQ15" s="19">
        <v>1250640</v>
      </c>
      <c r="CR15" s="19">
        <v>1267956</v>
      </c>
      <c r="CS15" s="19">
        <v>1278448</v>
      </c>
      <c r="CT15" s="19">
        <v>1294706</v>
      </c>
      <c r="CU15" s="19">
        <v>1306945</v>
      </c>
      <c r="CV15" s="19">
        <v>1317810</v>
      </c>
      <c r="CW15" s="19">
        <v>1326873</v>
      </c>
      <c r="CX15" s="19">
        <v>1337920</v>
      </c>
      <c r="CY15" s="19">
        <v>1342350</v>
      </c>
      <c r="CZ15" s="19">
        <v>1347991</v>
      </c>
      <c r="DA15" s="19">
        <v>1352942</v>
      </c>
      <c r="DB15" s="19">
        <v>1356962</v>
      </c>
      <c r="DC15" s="19">
        <v>1359891</v>
      </c>
      <c r="DD15" s="19">
        <v>1361609</v>
      </c>
      <c r="DE15" s="19">
        <v>1362141</v>
      </c>
      <c r="DF15" s="19">
        <v>1361541</v>
      </c>
      <c r="DG15" s="19">
        <v>1359932</v>
      </c>
      <c r="DH15" s="19">
        <v>1357445</v>
      </c>
      <c r="DI15" s="19">
        <v>1355246</v>
      </c>
      <c r="DJ15" s="19">
        <v>1354516</v>
      </c>
      <c r="DK15" s="19">
        <v>1355414</v>
      </c>
      <c r="DL15" s="19">
        <v>1358091</v>
      </c>
      <c r="DM15" s="19">
        <v>1362715</v>
      </c>
      <c r="DN15" s="19">
        <v>1368415</v>
      </c>
      <c r="DO15" s="19">
        <v>1374298</v>
      </c>
      <c r="DP15" s="19">
        <v>1380459</v>
      </c>
      <c r="DQ15" s="19">
        <v>1386972</v>
      </c>
      <c r="DR15" s="19">
        <v>1393872</v>
      </c>
      <c r="DS15" s="19">
        <v>1401173</v>
      </c>
      <c r="DT15" s="19">
        <v>1408859</v>
      </c>
      <c r="DU15" s="19">
        <v>1416867</v>
      </c>
      <c r="DV15" s="19">
        <v>1425105</v>
      </c>
      <c r="DW15" s="19">
        <v>1433469</v>
      </c>
      <c r="DX15" s="19">
        <v>1441834</v>
      </c>
      <c r="DY15" s="19">
        <v>1450051</v>
      </c>
      <c r="DZ15" s="19">
        <v>1458002</v>
      </c>
      <c r="EA15" s="19">
        <v>1465574</v>
      </c>
      <c r="EB15" s="19">
        <v>1472653</v>
      </c>
    </row>
    <row r="16" spans="1:132" s="19" customFormat="1" ht="13.2" x14ac:dyDescent="0.25">
      <c r="A16" s="19">
        <v>62</v>
      </c>
      <c r="B16" s="19">
        <v>249170</v>
      </c>
      <c r="C16" s="19">
        <v>256685</v>
      </c>
      <c r="D16" s="19">
        <v>264392</v>
      </c>
      <c r="E16" s="19">
        <v>272869</v>
      </c>
      <c r="F16" s="19">
        <v>279030</v>
      </c>
      <c r="G16" s="19">
        <v>281141</v>
      </c>
      <c r="H16" s="19">
        <v>283190</v>
      </c>
      <c r="I16" s="19">
        <v>283030</v>
      </c>
      <c r="J16" s="19">
        <v>278983</v>
      </c>
      <c r="K16" s="19">
        <v>282288</v>
      </c>
      <c r="L16" s="19">
        <v>291847</v>
      </c>
      <c r="M16" s="19">
        <v>304455</v>
      </c>
      <c r="N16" s="19">
        <v>319464</v>
      </c>
      <c r="O16" s="19">
        <v>335472</v>
      </c>
      <c r="P16" s="19">
        <v>344686</v>
      </c>
      <c r="Q16" s="19">
        <v>351599</v>
      </c>
      <c r="R16" s="19">
        <v>355396</v>
      </c>
      <c r="S16" s="19">
        <v>361130</v>
      </c>
      <c r="T16" s="19">
        <v>364724</v>
      </c>
      <c r="U16" s="19">
        <v>367815</v>
      </c>
      <c r="V16" s="19">
        <v>366779</v>
      </c>
      <c r="W16" s="19">
        <v>362370</v>
      </c>
      <c r="X16" s="19">
        <v>357344</v>
      </c>
      <c r="Y16" s="19">
        <v>354213</v>
      </c>
      <c r="Z16" s="19">
        <v>352124</v>
      </c>
      <c r="AA16" s="19">
        <v>352091</v>
      </c>
      <c r="AB16" s="19">
        <v>359692</v>
      </c>
      <c r="AC16" s="19">
        <v>369909</v>
      </c>
      <c r="AD16" s="19">
        <v>382630</v>
      </c>
      <c r="AE16" s="19">
        <v>398235</v>
      </c>
      <c r="AF16" s="19">
        <v>411183</v>
      </c>
      <c r="AG16" s="19">
        <v>423058</v>
      </c>
      <c r="AH16" s="19">
        <v>433865</v>
      </c>
      <c r="AI16" s="19">
        <v>450490</v>
      </c>
      <c r="AJ16" s="19">
        <v>469508</v>
      </c>
      <c r="AK16" s="19">
        <v>490907</v>
      </c>
      <c r="AL16" s="19">
        <v>528732</v>
      </c>
      <c r="AM16" s="19">
        <v>559927</v>
      </c>
      <c r="AN16" s="19">
        <v>579498</v>
      </c>
      <c r="AO16" s="19">
        <v>597038</v>
      </c>
      <c r="AP16" s="19">
        <v>611198</v>
      </c>
      <c r="AQ16" s="19">
        <v>609179</v>
      </c>
      <c r="AR16" s="19">
        <v>615091</v>
      </c>
      <c r="AS16" s="19">
        <v>621800</v>
      </c>
      <c r="AT16" s="19">
        <v>628448</v>
      </c>
      <c r="AU16" s="19">
        <v>637586</v>
      </c>
      <c r="AV16" s="19">
        <v>649215</v>
      </c>
      <c r="AW16" s="19">
        <v>675381</v>
      </c>
      <c r="AX16" s="19">
        <v>691541</v>
      </c>
      <c r="AY16" s="19">
        <v>705774</v>
      </c>
      <c r="AZ16" s="19">
        <v>721044</v>
      </c>
      <c r="BA16" s="19">
        <v>736083</v>
      </c>
      <c r="BB16" s="19">
        <v>748135</v>
      </c>
      <c r="BC16" s="19">
        <v>755580</v>
      </c>
      <c r="BD16" s="19">
        <v>757515</v>
      </c>
      <c r="BE16" s="19">
        <v>753611</v>
      </c>
      <c r="BF16" s="19">
        <v>749925</v>
      </c>
      <c r="BG16" s="19">
        <v>750767</v>
      </c>
      <c r="BH16" s="19">
        <v>759118</v>
      </c>
      <c r="BI16" s="19">
        <v>774669</v>
      </c>
      <c r="BJ16" s="19">
        <v>800067</v>
      </c>
      <c r="BK16" s="19">
        <v>823409</v>
      </c>
      <c r="BL16" s="19">
        <v>837697</v>
      </c>
      <c r="BM16" s="19">
        <v>843549</v>
      </c>
      <c r="BN16" s="19">
        <v>844619</v>
      </c>
      <c r="BO16" s="19">
        <v>836146</v>
      </c>
      <c r="BP16" s="19">
        <v>830142</v>
      </c>
      <c r="BQ16" s="19">
        <v>831296</v>
      </c>
      <c r="BR16" s="19">
        <v>839896</v>
      </c>
      <c r="BS16" s="19">
        <v>855075</v>
      </c>
      <c r="BT16" s="19">
        <v>879534</v>
      </c>
      <c r="BU16" s="19">
        <v>908221</v>
      </c>
      <c r="BV16" s="19">
        <v>941757</v>
      </c>
      <c r="BW16" s="19">
        <v>972196</v>
      </c>
      <c r="BX16" s="19">
        <v>1001631</v>
      </c>
      <c r="BY16" s="19">
        <v>1024782</v>
      </c>
      <c r="BZ16" s="19">
        <v>1043285</v>
      </c>
      <c r="CA16" s="19">
        <v>1056909</v>
      </c>
      <c r="CB16" s="19">
        <v>1071885</v>
      </c>
      <c r="CC16" s="19">
        <v>1087162</v>
      </c>
      <c r="CD16" s="19">
        <v>1097779</v>
      </c>
      <c r="CE16" s="19">
        <v>1106108</v>
      </c>
      <c r="CF16" s="19">
        <v>1113995</v>
      </c>
      <c r="CG16" s="19">
        <v>1120282</v>
      </c>
      <c r="CH16" s="19">
        <v>1124955</v>
      </c>
      <c r="CI16" s="19">
        <v>1130470</v>
      </c>
      <c r="CJ16" s="19">
        <v>1137520</v>
      </c>
      <c r="CK16" s="19">
        <v>1142619</v>
      </c>
      <c r="CL16" s="19">
        <v>1146485</v>
      </c>
      <c r="CM16" s="19">
        <v>1148099</v>
      </c>
      <c r="CN16" s="19">
        <v>1152302</v>
      </c>
      <c r="CO16" s="19">
        <v>1155121</v>
      </c>
      <c r="CP16" s="19">
        <v>1159649</v>
      </c>
      <c r="CQ16" s="19">
        <v>1166746</v>
      </c>
      <c r="CR16" s="19">
        <v>1177165</v>
      </c>
      <c r="CS16" s="19">
        <v>1192052</v>
      </c>
      <c r="CT16" s="19">
        <v>1209557</v>
      </c>
      <c r="CU16" s="19">
        <v>1228763</v>
      </c>
      <c r="CV16" s="19">
        <v>1247039</v>
      </c>
      <c r="CW16" s="19">
        <v>1264210</v>
      </c>
      <c r="CX16" s="19">
        <v>1274616</v>
      </c>
      <c r="CY16" s="19">
        <v>1290744</v>
      </c>
      <c r="CZ16" s="19">
        <v>1302884</v>
      </c>
      <c r="DA16" s="19">
        <v>1313661</v>
      </c>
      <c r="DB16" s="19">
        <v>1322651</v>
      </c>
      <c r="DC16" s="19">
        <v>1333601</v>
      </c>
      <c r="DD16" s="19">
        <v>1337996</v>
      </c>
      <c r="DE16" s="19">
        <v>1343592</v>
      </c>
      <c r="DF16" s="19">
        <v>1348502</v>
      </c>
      <c r="DG16" s="19">
        <v>1352489</v>
      </c>
      <c r="DH16" s="19">
        <v>1355391</v>
      </c>
      <c r="DI16" s="19">
        <v>1357093</v>
      </c>
      <c r="DJ16" s="19">
        <v>1357620</v>
      </c>
      <c r="DK16" s="19">
        <v>1357024</v>
      </c>
      <c r="DL16" s="19">
        <v>1355428</v>
      </c>
      <c r="DM16" s="19">
        <v>1352960</v>
      </c>
      <c r="DN16" s="19">
        <v>1350777</v>
      </c>
      <c r="DO16" s="19">
        <v>1350055</v>
      </c>
      <c r="DP16" s="19">
        <v>1350949</v>
      </c>
      <c r="DQ16" s="19">
        <v>1353608</v>
      </c>
      <c r="DR16" s="19">
        <v>1358197</v>
      </c>
      <c r="DS16" s="19">
        <v>1363849</v>
      </c>
      <c r="DT16" s="19">
        <v>1369684</v>
      </c>
      <c r="DU16" s="19">
        <v>1375794</v>
      </c>
      <c r="DV16" s="19">
        <v>1382253</v>
      </c>
      <c r="DW16" s="19">
        <v>1389101</v>
      </c>
      <c r="DX16" s="19">
        <v>1396344</v>
      </c>
      <c r="DY16" s="19">
        <v>1403968</v>
      </c>
      <c r="DZ16" s="19">
        <v>1411910</v>
      </c>
      <c r="EA16" s="19">
        <v>1420082</v>
      </c>
      <c r="EB16" s="19">
        <v>1428379</v>
      </c>
    </row>
    <row r="17" spans="1:132" s="19" customFormat="1" ht="13.2" x14ac:dyDescent="0.25">
      <c r="A17" s="19">
        <v>67</v>
      </c>
      <c r="B17" s="19">
        <v>189631</v>
      </c>
      <c r="C17" s="19">
        <v>194952</v>
      </c>
      <c r="D17" s="19">
        <v>200562</v>
      </c>
      <c r="E17" s="19">
        <v>206066</v>
      </c>
      <c r="F17" s="19">
        <v>211570</v>
      </c>
      <c r="G17" s="19">
        <v>218207</v>
      </c>
      <c r="H17" s="19">
        <v>224315</v>
      </c>
      <c r="I17" s="19">
        <v>230484</v>
      </c>
      <c r="J17" s="19">
        <v>238716</v>
      </c>
      <c r="K17" s="19">
        <v>245779</v>
      </c>
      <c r="L17" s="19">
        <v>250145</v>
      </c>
      <c r="M17" s="19">
        <v>252520</v>
      </c>
      <c r="N17" s="19">
        <v>251850</v>
      </c>
      <c r="O17" s="19">
        <v>249381</v>
      </c>
      <c r="P17" s="19">
        <v>253908</v>
      </c>
      <c r="Q17" s="19">
        <v>266052</v>
      </c>
      <c r="R17" s="19">
        <v>278905</v>
      </c>
      <c r="S17" s="19">
        <v>292290</v>
      </c>
      <c r="T17" s="19">
        <v>306968</v>
      </c>
      <c r="U17" s="19">
        <v>313789</v>
      </c>
      <c r="V17" s="19">
        <v>320142</v>
      </c>
      <c r="W17" s="19">
        <v>324682</v>
      </c>
      <c r="X17" s="19">
        <v>329264</v>
      </c>
      <c r="Y17" s="19">
        <v>331527</v>
      </c>
      <c r="Z17" s="19">
        <v>333907</v>
      </c>
      <c r="AA17" s="19">
        <v>335788</v>
      </c>
      <c r="AB17" s="19">
        <v>335719</v>
      </c>
      <c r="AC17" s="19">
        <v>333578</v>
      </c>
      <c r="AD17" s="19">
        <v>331808</v>
      </c>
      <c r="AE17" s="19">
        <v>329907</v>
      </c>
      <c r="AF17" s="19">
        <v>333321</v>
      </c>
      <c r="AG17" s="19">
        <v>341402</v>
      </c>
      <c r="AH17" s="19">
        <v>350695</v>
      </c>
      <c r="AI17" s="19">
        <v>361124</v>
      </c>
      <c r="AJ17" s="19">
        <v>372941</v>
      </c>
      <c r="AK17" s="19">
        <v>382035</v>
      </c>
      <c r="AL17" s="19">
        <v>397118</v>
      </c>
      <c r="AM17" s="19">
        <v>410907</v>
      </c>
      <c r="AN17" s="19">
        <v>430379</v>
      </c>
      <c r="AO17" s="19">
        <v>451241</v>
      </c>
      <c r="AP17" s="19">
        <v>474253</v>
      </c>
      <c r="AQ17" s="19">
        <v>507807</v>
      </c>
      <c r="AR17" s="19">
        <v>536807</v>
      </c>
      <c r="AS17" s="19">
        <v>555428</v>
      </c>
      <c r="AT17" s="19">
        <v>573231</v>
      </c>
      <c r="AU17" s="19">
        <v>589110</v>
      </c>
      <c r="AV17" s="19">
        <v>586268</v>
      </c>
      <c r="AW17" s="19">
        <v>590440</v>
      </c>
      <c r="AX17" s="19">
        <v>600130</v>
      </c>
      <c r="AY17" s="19">
        <v>611448</v>
      </c>
      <c r="AZ17" s="19">
        <v>625488</v>
      </c>
      <c r="BA17" s="19">
        <v>639668</v>
      </c>
      <c r="BB17" s="19">
        <v>653198</v>
      </c>
      <c r="BC17" s="19">
        <v>669635</v>
      </c>
      <c r="BD17" s="19">
        <v>684243</v>
      </c>
      <c r="BE17" s="19">
        <v>699904</v>
      </c>
      <c r="BF17" s="19">
        <v>715340</v>
      </c>
      <c r="BG17" s="19">
        <v>727895</v>
      </c>
      <c r="BH17" s="19">
        <v>735982</v>
      </c>
      <c r="BI17" s="19">
        <v>738689</v>
      </c>
      <c r="BJ17" s="19">
        <v>735740</v>
      </c>
      <c r="BK17" s="19">
        <v>732915</v>
      </c>
      <c r="BL17" s="19">
        <v>734436</v>
      </c>
      <c r="BM17" s="19">
        <v>743234</v>
      </c>
      <c r="BN17" s="19">
        <v>758983</v>
      </c>
      <c r="BO17" s="19">
        <v>784323</v>
      </c>
      <c r="BP17" s="19">
        <v>807625</v>
      </c>
      <c r="BQ17" s="19">
        <v>822063</v>
      </c>
      <c r="BR17" s="19">
        <v>828260</v>
      </c>
      <c r="BS17" s="19">
        <v>829775</v>
      </c>
      <c r="BT17" s="19">
        <v>821976</v>
      </c>
      <c r="BU17" s="19">
        <v>816590</v>
      </c>
      <c r="BV17" s="19">
        <v>818198</v>
      </c>
      <c r="BW17" s="19">
        <v>827102</v>
      </c>
      <c r="BX17" s="19">
        <v>842459</v>
      </c>
      <c r="BY17" s="19">
        <v>866928</v>
      </c>
      <c r="BZ17" s="19">
        <v>895558</v>
      </c>
      <c r="CA17" s="19">
        <v>928967</v>
      </c>
      <c r="CB17" s="19">
        <v>959329</v>
      </c>
      <c r="CC17" s="19">
        <v>988711</v>
      </c>
      <c r="CD17" s="19">
        <v>1011923</v>
      </c>
      <c r="CE17" s="19">
        <v>1030567</v>
      </c>
      <c r="CF17" s="19">
        <v>1044423</v>
      </c>
      <c r="CG17" s="19">
        <v>1059611</v>
      </c>
      <c r="CH17" s="19">
        <v>1075098</v>
      </c>
      <c r="CI17" s="19">
        <v>1085986</v>
      </c>
      <c r="CJ17" s="19">
        <v>1094602</v>
      </c>
      <c r="CK17" s="19">
        <v>1102785</v>
      </c>
      <c r="CL17" s="19">
        <v>1109385</v>
      </c>
      <c r="CM17" s="19">
        <v>1114398</v>
      </c>
      <c r="CN17" s="19">
        <v>1120230</v>
      </c>
      <c r="CO17" s="19">
        <v>1127477</v>
      </c>
      <c r="CP17" s="19">
        <v>1132714</v>
      </c>
      <c r="CQ17" s="19">
        <v>1136661</v>
      </c>
      <c r="CR17" s="19">
        <v>1138320</v>
      </c>
      <c r="CS17" s="19">
        <v>1142477</v>
      </c>
      <c r="CT17" s="19">
        <v>1145263</v>
      </c>
      <c r="CU17" s="19">
        <v>1149739</v>
      </c>
      <c r="CV17" s="19">
        <v>1156760</v>
      </c>
      <c r="CW17" s="19">
        <v>1167068</v>
      </c>
      <c r="CX17" s="19">
        <v>1181799</v>
      </c>
      <c r="CY17" s="19">
        <v>1199110</v>
      </c>
      <c r="CZ17" s="19">
        <v>1218097</v>
      </c>
      <c r="DA17" s="19">
        <v>1236162</v>
      </c>
      <c r="DB17" s="19">
        <v>1253132</v>
      </c>
      <c r="DC17" s="19">
        <v>1263413</v>
      </c>
      <c r="DD17" s="19">
        <v>1279362</v>
      </c>
      <c r="DE17" s="19">
        <v>1291361</v>
      </c>
      <c r="DF17" s="19">
        <v>1302014</v>
      </c>
      <c r="DG17" s="19">
        <v>1310899</v>
      </c>
      <c r="DH17" s="19">
        <v>1321713</v>
      </c>
      <c r="DI17" s="19">
        <v>1326061</v>
      </c>
      <c r="DJ17" s="19">
        <v>1331592</v>
      </c>
      <c r="DK17" s="19">
        <v>1336445</v>
      </c>
      <c r="DL17" s="19">
        <v>1340386</v>
      </c>
      <c r="DM17" s="19">
        <v>1343251</v>
      </c>
      <c r="DN17" s="19">
        <v>1344933</v>
      </c>
      <c r="DO17" s="19">
        <v>1345452</v>
      </c>
      <c r="DP17" s="19">
        <v>1344860</v>
      </c>
      <c r="DQ17" s="19">
        <v>1343280</v>
      </c>
      <c r="DR17" s="19">
        <v>1340839</v>
      </c>
      <c r="DS17" s="19">
        <v>1338682</v>
      </c>
      <c r="DT17" s="19">
        <v>1337972</v>
      </c>
      <c r="DU17" s="19">
        <v>1338860</v>
      </c>
      <c r="DV17" s="19">
        <v>1341492</v>
      </c>
      <c r="DW17" s="19">
        <v>1346030</v>
      </c>
      <c r="DX17" s="19">
        <v>1351617</v>
      </c>
      <c r="DY17" s="19">
        <v>1357389</v>
      </c>
      <c r="DZ17" s="19">
        <v>1363431</v>
      </c>
      <c r="EA17" s="19">
        <v>1369815</v>
      </c>
      <c r="EB17" s="19">
        <v>1376586</v>
      </c>
    </row>
    <row r="18" spans="1:132" s="19" customFormat="1" ht="13.2" x14ac:dyDescent="0.25">
      <c r="A18" s="19">
        <v>72</v>
      </c>
      <c r="B18" s="19">
        <v>127045</v>
      </c>
      <c r="C18" s="19">
        <v>131875</v>
      </c>
      <c r="D18" s="19">
        <v>136972</v>
      </c>
      <c r="E18" s="19">
        <v>143114</v>
      </c>
      <c r="F18" s="19">
        <v>145386</v>
      </c>
      <c r="G18" s="19">
        <v>149580</v>
      </c>
      <c r="H18" s="19">
        <v>154829</v>
      </c>
      <c r="I18" s="19">
        <v>160157</v>
      </c>
      <c r="J18" s="19">
        <v>165009</v>
      </c>
      <c r="K18" s="19">
        <v>170110</v>
      </c>
      <c r="L18" s="19">
        <v>176029</v>
      </c>
      <c r="M18" s="19">
        <v>183526</v>
      </c>
      <c r="N18" s="19">
        <v>190505</v>
      </c>
      <c r="O18" s="19">
        <v>198959</v>
      </c>
      <c r="P18" s="19">
        <v>205141</v>
      </c>
      <c r="Q18" s="19">
        <v>209344</v>
      </c>
      <c r="R18" s="19">
        <v>212901</v>
      </c>
      <c r="S18" s="19">
        <v>212671</v>
      </c>
      <c r="T18" s="19">
        <v>212201</v>
      </c>
      <c r="U18" s="19">
        <v>217888</v>
      </c>
      <c r="V18" s="19">
        <v>228494</v>
      </c>
      <c r="W18" s="19">
        <v>239042</v>
      </c>
      <c r="X18" s="19">
        <v>250148</v>
      </c>
      <c r="Y18" s="19">
        <v>263090</v>
      </c>
      <c r="Z18" s="19">
        <v>269007</v>
      </c>
      <c r="AA18" s="19">
        <v>274750</v>
      </c>
      <c r="AB18" s="19">
        <v>280491</v>
      </c>
      <c r="AC18" s="19">
        <v>286711</v>
      </c>
      <c r="AD18" s="19">
        <v>292814</v>
      </c>
      <c r="AE18" s="19">
        <v>297685</v>
      </c>
      <c r="AF18" s="19">
        <v>301501</v>
      </c>
      <c r="AG18" s="19">
        <v>301422</v>
      </c>
      <c r="AH18" s="19">
        <v>299204</v>
      </c>
      <c r="AI18" s="19">
        <v>297740</v>
      </c>
      <c r="AJ18" s="19">
        <v>297039</v>
      </c>
      <c r="AK18" s="19">
        <v>300343</v>
      </c>
      <c r="AL18" s="19">
        <v>308311</v>
      </c>
      <c r="AM18" s="19">
        <v>317663</v>
      </c>
      <c r="AN18" s="19">
        <v>329642</v>
      </c>
      <c r="AO18" s="19">
        <v>344030</v>
      </c>
      <c r="AP18" s="19">
        <v>357296</v>
      </c>
      <c r="AQ18" s="19">
        <v>370023</v>
      </c>
      <c r="AR18" s="19">
        <v>381461</v>
      </c>
      <c r="AS18" s="19">
        <v>398534</v>
      </c>
      <c r="AT18" s="19">
        <v>416272</v>
      </c>
      <c r="AU18" s="19">
        <v>436841</v>
      </c>
      <c r="AV18" s="19">
        <v>470860</v>
      </c>
      <c r="AW18" s="19">
        <v>499558</v>
      </c>
      <c r="AX18" s="19">
        <v>517337</v>
      </c>
      <c r="AY18" s="19">
        <v>533753</v>
      </c>
      <c r="AZ18" s="19">
        <v>548221</v>
      </c>
      <c r="BA18" s="19">
        <v>548080</v>
      </c>
      <c r="BB18" s="19">
        <v>555953</v>
      </c>
      <c r="BC18" s="19">
        <v>566347</v>
      </c>
      <c r="BD18" s="19">
        <v>578320</v>
      </c>
      <c r="BE18" s="19">
        <v>592907</v>
      </c>
      <c r="BF18" s="19">
        <v>607619</v>
      </c>
      <c r="BG18" s="19">
        <v>621755</v>
      </c>
      <c r="BH18" s="19">
        <v>638669</v>
      </c>
      <c r="BI18" s="19">
        <v>653866</v>
      </c>
      <c r="BJ18" s="19">
        <v>670133</v>
      </c>
      <c r="BK18" s="19">
        <v>686064</v>
      </c>
      <c r="BL18" s="19">
        <v>699123</v>
      </c>
      <c r="BM18" s="19">
        <v>707802</v>
      </c>
      <c r="BN18" s="19">
        <v>711189</v>
      </c>
      <c r="BO18" s="19">
        <v>709106</v>
      </c>
      <c r="BP18" s="19">
        <v>707152</v>
      </c>
      <c r="BQ18" s="19">
        <v>709406</v>
      </c>
      <c r="BR18" s="19">
        <v>718699</v>
      </c>
      <c r="BS18" s="19">
        <v>734656</v>
      </c>
      <c r="BT18" s="19">
        <v>759898</v>
      </c>
      <c r="BU18" s="19">
        <v>783124</v>
      </c>
      <c r="BV18" s="19">
        <v>797729</v>
      </c>
      <c r="BW18" s="19">
        <v>804351</v>
      </c>
      <c r="BX18" s="19">
        <v>806436</v>
      </c>
      <c r="BY18" s="19">
        <v>799546</v>
      </c>
      <c r="BZ18" s="19">
        <v>795001</v>
      </c>
      <c r="CA18" s="19">
        <v>797219</v>
      </c>
      <c r="CB18" s="19">
        <v>806535</v>
      </c>
      <c r="CC18" s="19">
        <v>822134</v>
      </c>
      <c r="CD18" s="19">
        <v>846625</v>
      </c>
      <c r="CE18" s="19">
        <v>875172</v>
      </c>
      <c r="CF18" s="19">
        <v>908385</v>
      </c>
      <c r="CG18" s="19">
        <v>938626</v>
      </c>
      <c r="CH18" s="19">
        <v>967913</v>
      </c>
      <c r="CI18" s="19">
        <v>991195</v>
      </c>
      <c r="CJ18" s="19">
        <v>1010013</v>
      </c>
      <c r="CK18" s="19">
        <v>1024172</v>
      </c>
      <c r="CL18" s="19">
        <v>1039635</v>
      </c>
      <c r="CM18" s="19">
        <v>1055423</v>
      </c>
      <c r="CN18" s="19">
        <v>1066668</v>
      </c>
      <c r="CO18" s="19">
        <v>1075532</v>
      </c>
      <c r="CP18" s="19">
        <v>1083854</v>
      </c>
      <c r="CQ18" s="19">
        <v>1090520</v>
      </c>
      <c r="CR18" s="19">
        <v>1095553</v>
      </c>
      <c r="CS18" s="19">
        <v>1101281</v>
      </c>
      <c r="CT18" s="19">
        <v>1108384</v>
      </c>
      <c r="CU18" s="19">
        <v>1113514</v>
      </c>
      <c r="CV18" s="19">
        <v>1117380</v>
      </c>
      <c r="CW18" s="19">
        <v>1119019</v>
      </c>
      <c r="CX18" s="19">
        <v>1123104</v>
      </c>
      <c r="CY18" s="19">
        <v>1125835</v>
      </c>
      <c r="CZ18" s="19">
        <v>1130230</v>
      </c>
      <c r="DA18" s="19">
        <v>1137134</v>
      </c>
      <c r="DB18" s="19">
        <v>1147272</v>
      </c>
      <c r="DC18" s="19">
        <v>1161767</v>
      </c>
      <c r="DD18" s="19">
        <v>1178768</v>
      </c>
      <c r="DE18" s="19">
        <v>1197406</v>
      </c>
      <c r="DF18" s="19">
        <v>1215129</v>
      </c>
      <c r="DG18" s="19">
        <v>1231779</v>
      </c>
      <c r="DH18" s="19">
        <v>1241863</v>
      </c>
      <c r="DI18" s="19">
        <v>1257529</v>
      </c>
      <c r="DJ18" s="19">
        <v>1269305</v>
      </c>
      <c r="DK18" s="19">
        <v>1279758</v>
      </c>
      <c r="DL18" s="19">
        <v>1288477</v>
      </c>
      <c r="DM18" s="19">
        <v>1299073</v>
      </c>
      <c r="DN18" s="19">
        <v>1303348</v>
      </c>
      <c r="DO18" s="19">
        <v>1308776</v>
      </c>
      <c r="DP18" s="19">
        <v>1313538</v>
      </c>
      <c r="DQ18" s="19">
        <v>1317403</v>
      </c>
      <c r="DR18" s="19">
        <v>1320212</v>
      </c>
      <c r="DS18" s="19">
        <v>1321859</v>
      </c>
      <c r="DT18" s="19">
        <v>1322361</v>
      </c>
      <c r="DU18" s="19">
        <v>1321776</v>
      </c>
      <c r="DV18" s="19">
        <v>1320223</v>
      </c>
      <c r="DW18" s="19">
        <v>1317822</v>
      </c>
      <c r="DX18" s="19">
        <v>1315705</v>
      </c>
      <c r="DY18" s="19">
        <v>1315014</v>
      </c>
      <c r="DZ18" s="19">
        <v>1315897</v>
      </c>
      <c r="EA18" s="19">
        <v>1318492</v>
      </c>
      <c r="EB18" s="19">
        <v>1322952</v>
      </c>
    </row>
    <row r="19" spans="1:132" s="19" customFormat="1" ht="13.2" x14ac:dyDescent="0.25">
      <c r="A19" s="19">
        <v>77</v>
      </c>
      <c r="B19" s="19">
        <v>77825</v>
      </c>
      <c r="C19" s="19">
        <v>77656</v>
      </c>
      <c r="D19" s="19">
        <v>77716</v>
      </c>
      <c r="E19" s="19">
        <v>78887</v>
      </c>
      <c r="F19" s="19">
        <v>83760</v>
      </c>
      <c r="G19" s="19">
        <v>88772</v>
      </c>
      <c r="H19" s="19">
        <v>91810</v>
      </c>
      <c r="I19" s="19">
        <v>95488</v>
      </c>
      <c r="J19" s="19">
        <v>99735</v>
      </c>
      <c r="K19" s="19">
        <v>102370</v>
      </c>
      <c r="L19" s="19">
        <v>106191</v>
      </c>
      <c r="M19" s="19">
        <v>110804</v>
      </c>
      <c r="N19" s="19">
        <v>115455</v>
      </c>
      <c r="O19" s="19">
        <v>120540</v>
      </c>
      <c r="P19" s="19">
        <v>126330</v>
      </c>
      <c r="Q19" s="19">
        <v>132742</v>
      </c>
      <c r="R19" s="19">
        <v>137670</v>
      </c>
      <c r="S19" s="19">
        <v>143179</v>
      </c>
      <c r="T19" s="19">
        <v>149797</v>
      </c>
      <c r="U19" s="19">
        <v>154537</v>
      </c>
      <c r="V19" s="19">
        <v>158993</v>
      </c>
      <c r="W19" s="19">
        <v>161945</v>
      </c>
      <c r="X19" s="19">
        <v>163045</v>
      </c>
      <c r="Y19" s="19">
        <v>162872</v>
      </c>
      <c r="Z19" s="19">
        <v>168892</v>
      </c>
      <c r="AA19" s="19">
        <v>178711</v>
      </c>
      <c r="AB19" s="19">
        <v>189031</v>
      </c>
      <c r="AC19" s="19">
        <v>199609</v>
      </c>
      <c r="AD19" s="19">
        <v>210930</v>
      </c>
      <c r="AE19" s="19">
        <v>218191</v>
      </c>
      <c r="AF19" s="19">
        <v>225821</v>
      </c>
      <c r="AG19" s="19">
        <v>231304</v>
      </c>
      <c r="AH19" s="19">
        <v>237596</v>
      </c>
      <c r="AI19" s="19">
        <v>243017</v>
      </c>
      <c r="AJ19" s="19">
        <v>247212</v>
      </c>
      <c r="AK19" s="19">
        <v>249995</v>
      </c>
      <c r="AL19" s="19">
        <v>251339</v>
      </c>
      <c r="AM19" s="19">
        <v>251539</v>
      </c>
      <c r="AN19" s="19">
        <v>252539</v>
      </c>
      <c r="AO19" s="19">
        <v>253763</v>
      </c>
      <c r="AP19" s="19">
        <v>258411</v>
      </c>
      <c r="AQ19" s="19">
        <v>266730</v>
      </c>
      <c r="AR19" s="19">
        <v>276169</v>
      </c>
      <c r="AS19" s="19">
        <v>286700</v>
      </c>
      <c r="AT19" s="19">
        <v>298086</v>
      </c>
      <c r="AU19" s="19">
        <v>308155</v>
      </c>
      <c r="AV19" s="19">
        <v>321841</v>
      </c>
      <c r="AW19" s="19">
        <v>337912</v>
      </c>
      <c r="AX19" s="19">
        <v>354694</v>
      </c>
      <c r="AY19" s="19">
        <v>372506</v>
      </c>
      <c r="AZ19" s="19">
        <v>392098</v>
      </c>
      <c r="BA19" s="19">
        <v>423220</v>
      </c>
      <c r="BB19" s="19">
        <v>449261</v>
      </c>
      <c r="BC19" s="19">
        <v>466679</v>
      </c>
      <c r="BD19" s="19">
        <v>482916</v>
      </c>
      <c r="BE19" s="19">
        <v>497440</v>
      </c>
      <c r="BF19" s="19">
        <v>499187</v>
      </c>
      <c r="BG19" s="19">
        <v>508148</v>
      </c>
      <c r="BH19" s="19">
        <v>519324</v>
      </c>
      <c r="BI19" s="19">
        <v>532023</v>
      </c>
      <c r="BJ19" s="19">
        <v>547195</v>
      </c>
      <c r="BK19" s="19">
        <v>562354</v>
      </c>
      <c r="BL19" s="19">
        <v>576943</v>
      </c>
      <c r="BM19" s="19">
        <v>594006</v>
      </c>
      <c r="BN19" s="19">
        <v>609412</v>
      </c>
      <c r="BO19" s="19">
        <v>625829</v>
      </c>
      <c r="BP19" s="19">
        <v>641887</v>
      </c>
      <c r="BQ19" s="19">
        <v>655245</v>
      </c>
      <c r="BR19" s="19">
        <v>664486</v>
      </c>
      <c r="BS19" s="19">
        <v>668695</v>
      </c>
      <c r="BT19" s="19">
        <v>667833</v>
      </c>
      <c r="BU19" s="19">
        <v>667118</v>
      </c>
      <c r="BV19" s="19">
        <v>670421</v>
      </c>
      <c r="BW19" s="19">
        <v>680423</v>
      </c>
      <c r="BX19" s="19">
        <v>696665</v>
      </c>
      <c r="BY19" s="19">
        <v>721735</v>
      </c>
      <c r="BZ19" s="19">
        <v>744792</v>
      </c>
      <c r="CA19" s="19">
        <v>759582</v>
      </c>
      <c r="CB19" s="19">
        <v>766793</v>
      </c>
      <c r="CC19" s="19">
        <v>769670</v>
      </c>
      <c r="CD19" s="19">
        <v>764109</v>
      </c>
      <c r="CE19" s="19">
        <v>760808</v>
      </c>
      <c r="CF19" s="19">
        <v>763925</v>
      </c>
      <c r="CG19" s="19">
        <v>773848</v>
      </c>
      <c r="CH19" s="19">
        <v>789783</v>
      </c>
      <c r="CI19" s="19">
        <v>814285</v>
      </c>
      <c r="CJ19" s="19">
        <v>842678</v>
      </c>
      <c r="CK19" s="19">
        <v>875563</v>
      </c>
      <c r="CL19" s="19">
        <v>905585</v>
      </c>
      <c r="CM19" s="19">
        <v>934692</v>
      </c>
      <c r="CN19" s="19">
        <v>958055</v>
      </c>
      <c r="CO19" s="19">
        <v>976881</v>
      </c>
      <c r="CP19" s="19">
        <v>991048</v>
      </c>
      <c r="CQ19" s="19">
        <v>1006304</v>
      </c>
      <c r="CR19" s="19">
        <v>1021741</v>
      </c>
      <c r="CS19" s="19">
        <v>1032604</v>
      </c>
      <c r="CT19" s="19">
        <v>1041128</v>
      </c>
      <c r="CU19" s="19">
        <v>1049138</v>
      </c>
      <c r="CV19" s="19">
        <v>1055576</v>
      </c>
      <c r="CW19" s="19">
        <v>1060496</v>
      </c>
      <c r="CX19" s="19">
        <v>1066043</v>
      </c>
      <c r="CY19" s="19">
        <v>1072888</v>
      </c>
      <c r="CZ19" s="19">
        <v>1077821</v>
      </c>
      <c r="DA19" s="19">
        <v>1081546</v>
      </c>
      <c r="DB19" s="19">
        <v>1083148</v>
      </c>
      <c r="DC19" s="19">
        <v>1087108</v>
      </c>
      <c r="DD19" s="19">
        <v>1089748</v>
      </c>
      <c r="DE19" s="19">
        <v>1094001</v>
      </c>
      <c r="DF19" s="19">
        <v>1100700</v>
      </c>
      <c r="DG19" s="19">
        <v>1110545</v>
      </c>
      <c r="DH19" s="19">
        <v>1124626</v>
      </c>
      <c r="DI19" s="19">
        <v>1141084</v>
      </c>
      <c r="DJ19" s="19">
        <v>1159104</v>
      </c>
      <c r="DK19" s="19">
        <v>1176226</v>
      </c>
      <c r="DL19" s="19">
        <v>1192310</v>
      </c>
      <c r="DM19" s="19">
        <v>1202042</v>
      </c>
      <c r="DN19" s="19">
        <v>1217208</v>
      </c>
      <c r="DO19" s="19">
        <v>1228596</v>
      </c>
      <c r="DP19" s="19">
        <v>1238697</v>
      </c>
      <c r="DQ19" s="19">
        <v>1247125</v>
      </c>
      <c r="DR19" s="19">
        <v>1257327</v>
      </c>
      <c r="DS19" s="19">
        <v>1261475</v>
      </c>
      <c r="DT19" s="19">
        <v>1266721</v>
      </c>
      <c r="DU19" s="19">
        <v>1271319</v>
      </c>
      <c r="DV19" s="19">
        <v>1275048</v>
      </c>
      <c r="DW19" s="19">
        <v>1277756</v>
      </c>
      <c r="DX19" s="19">
        <v>1279339</v>
      </c>
      <c r="DY19" s="19">
        <v>1279816</v>
      </c>
      <c r="DZ19" s="19">
        <v>1279241</v>
      </c>
      <c r="EA19" s="19">
        <v>1277733</v>
      </c>
      <c r="EB19" s="19">
        <v>1275404</v>
      </c>
    </row>
    <row r="20" spans="1:132" s="19" customFormat="1" ht="13.2" x14ac:dyDescent="0.25">
      <c r="A20" s="19">
        <v>82</v>
      </c>
      <c r="B20" s="19">
        <v>64876</v>
      </c>
      <c r="C20" s="19">
        <v>66045</v>
      </c>
      <c r="D20" s="19">
        <v>67217</v>
      </c>
      <c r="E20" s="19">
        <v>67980</v>
      </c>
      <c r="F20" s="19">
        <v>67979</v>
      </c>
      <c r="G20" s="19">
        <v>68898</v>
      </c>
      <c r="H20" s="19">
        <v>69460</v>
      </c>
      <c r="I20" s="19">
        <v>70962</v>
      </c>
      <c r="J20" s="19">
        <v>72314</v>
      </c>
      <c r="K20" s="19">
        <v>76492</v>
      </c>
      <c r="L20" s="19">
        <v>79840</v>
      </c>
      <c r="M20" s="19">
        <v>83337</v>
      </c>
      <c r="N20" s="19">
        <v>86788</v>
      </c>
      <c r="O20" s="19">
        <v>91312</v>
      </c>
      <c r="P20" s="19">
        <v>95822</v>
      </c>
      <c r="Q20" s="19">
        <v>101048</v>
      </c>
      <c r="R20" s="19">
        <v>106621</v>
      </c>
      <c r="S20" s="19">
        <v>111671</v>
      </c>
      <c r="T20" s="19">
        <v>117046</v>
      </c>
      <c r="U20" s="19">
        <v>122342</v>
      </c>
      <c r="V20" s="19">
        <v>128633</v>
      </c>
      <c r="W20" s="19">
        <v>135610</v>
      </c>
      <c r="X20" s="19">
        <v>143334</v>
      </c>
      <c r="Y20" s="19">
        <v>151471</v>
      </c>
      <c r="Z20" s="19">
        <v>158826</v>
      </c>
      <c r="AA20" s="19">
        <v>165339</v>
      </c>
      <c r="AB20" s="19">
        <v>171761</v>
      </c>
      <c r="AC20" s="19">
        <v>178010</v>
      </c>
      <c r="AD20" s="19">
        <v>184319</v>
      </c>
      <c r="AE20" s="19">
        <v>195249</v>
      </c>
      <c r="AF20" s="19">
        <v>208750</v>
      </c>
      <c r="AG20" s="19">
        <v>220356</v>
      </c>
      <c r="AH20" s="19">
        <v>231105</v>
      </c>
      <c r="AI20" s="19">
        <v>241959</v>
      </c>
      <c r="AJ20" s="19">
        <v>254813</v>
      </c>
      <c r="AK20" s="19">
        <v>267674</v>
      </c>
      <c r="AL20" s="19">
        <v>281136</v>
      </c>
      <c r="AM20" s="19">
        <v>293397</v>
      </c>
      <c r="AN20" s="19">
        <v>304973</v>
      </c>
      <c r="AO20" s="19">
        <v>317915</v>
      </c>
      <c r="AP20" s="19">
        <v>329642</v>
      </c>
      <c r="AQ20" s="19">
        <v>339617</v>
      </c>
      <c r="AR20" s="19">
        <v>349593</v>
      </c>
      <c r="AS20" s="19">
        <v>360075</v>
      </c>
      <c r="AT20" s="19">
        <v>369698</v>
      </c>
      <c r="AU20" s="19">
        <v>381740</v>
      </c>
      <c r="AV20" s="19">
        <v>395731</v>
      </c>
      <c r="AW20" s="19">
        <v>411327</v>
      </c>
      <c r="AX20" s="19">
        <v>427575</v>
      </c>
      <c r="AY20" s="19">
        <v>445200</v>
      </c>
      <c r="AZ20" s="19">
        <v>463474</v>
      </c>
      <c r="BA20" s="19">
        <v>484871</v>
      </c>
      <c r="BB20" s="19">
        <v>505628</v>
      </c>
      <c r="BC20" s="19">
        <v>532007</v>
      </c>
      <c r="BD20" s="19">
        <v>560373</v>
      </c>
      <c r="BE20" s="19">
        <v>590704</v>
      </c>
      <c r="BF20" s="19">
        <v>633610</v>
      </c>
      <c r="BG20" s="19">
        <v>671168</v>
      </c>
      <c r="BH20" s="19">
        <v>705764</v>
      </c>
      <c r="BI20" s="19">
        <v>740752</v>
      </c>
      <c r="BJ20" s="19">
        <v>775628</v>
      </c>
      <c r="BK20" s="19">
        <v>810573</v>
      </c>
      <c r="BL20" s="19">
        <v>847400</v>
      </c>
      <c r="BM20" s="19">
        <v>883757</v>
      </c>
      <c r="BN20" s="19">
        <v>922072</v>
      </c>
      <c r="BO20" s="19">
        <v>962778</v>
      </c>
      <c r="BP20" s="19">
        <v>1003303</v>
      </c>
      <c r="BQ20" s="19">
        <v>1044878</v>
      </c>
      <c r="BR20" s="19">
        <v>1088221</v>
      </c>
      <c r="BS20" s="19">
        <v>1131825</v>
      </c>
      <c r="BT20" s="19">
        <v>1178579</v>
      </c>
      <c r="BU20" s="19">
        <v>1224909</v>
      </c>
      <c r="BV20" s="19">
        <v>1269862</v>
      </c>
      <c r="BW20" s="19">
        <v>1312858</v>
      </c>
      <c r="BX20" s="19">
        <v>1351688</v>
      </c>
      <c r="BY20" s="19">
        <v>1389018</v>
      </c>
      <c r="BZ20" s="19">
        <v>1426370</v>
      </c>
      <c r="CA20" s="19">
        <v>1466409</v>
      </c>
      <c r="CB20" s="19">
        <v>1511065</v>
      </c>
      <c r="CC20" s="19">
        <v>1557838</v>
      </c>
      <c r="CD20" s="19">
        <v>1611616</v>
      </c>
      <c r="CE20" s="19">
        <v>1663653</v>
      </c>
      <c r="CF20" s="19">
        <v>1710609</v>
      </c>
      <c r="CG20" s="19">
        <v>1754923</v>
      </c>
      <c r="CH20" s="19">
        <v>1797316</v>
      </c>
      <c r="CI20" s="19">
        <v>1838517</v>
      </c>
      <c r="CJ20" s="19">
        <v>1880375</v>
      </c>
      <c r="CK20" s="19">
        <v>1923686</v>
      </c>
      <c r="CL20" s="19">
        <v>1971136</v>
      </c>
      <c r="CM20" s="19">
        <v>2022617</v>
      </c>
      <c r="CN20" s="19">
        <v>2081226</v>
      </c>
      <c r="CO20" s="19">
        <v>2141448</v>
      </c>
      <c r="CP20" s="19">
        <v>2204609</v>
      </c>
      <c r="CQ20" s="19">
        <v>2266282</v>
      </c>
      <c r="CR20" s="19">
        <v>2328314</v>
      </c>
      <c r="CS20" s="19">
        <v>2389155</v>
      </c>
      <c r="CT20" s="19">
        <v>2447673</v>
      </c>
      <c r="CU20" s="19">
        <v>2505011</v>
      </c>
      <c r="CV20" s="19">
        <v>2562371</v>
      </c>
      <c r="CW20" s="19">
        <v>2620524</v>
      </c>
      <c r="CX20" s="19">
        <v>2673339</v>
      </c>
      <c r="CY20" s="19">
        <v>2721735</v>
      </c>
      <c r="CZ20" s="19">
        <v>2768565</v>
      </c>
      <c r="DA20" s="19">
        <v>2814044</v>
      </c>
      <c r="DB20" s="19">
        <v>2858994</v>
      </c>
      <c r="DC20" s="19">
        <v>2899605</v>
      </c>
      <c r="DD20" s="19">
        <v>2937495</v>
      </c>
      <c r="DE20" s="19">
        <v>2972278</v>
      </c>
      <c r="DF20" s="19">
        <v>3004797</v>
      </c>
      <c r="DG20" s="19">
        <v>3034973</v>
      </c>
      <c r="DH20" s="19">
        <v>3063521</v>
      </c>
      <c r="DI20" s="19">
        <v>3088502</v>
      </c>
      <c r="DJ20" s="19">
        <v>3112459</v>
      </c>
      <c r="DK20" s="19">
        <v>3137050</v>
      </c>
      <c r="DL20" s="19">
        <v>3163012</v>
      </c>
      <c r="DM20" s="19">
        <v>3192119</v>
      </c>
      <c r="DN20" s="19">
        <v>3220828</v>
      </c>
      <c r="DO20" s="19">
        <v>3250795</v>
      </c>
      <c r="DP20" s="19">
        <v>3281219</v>
      </c>
      <c r="DQ20" s="19">
        <v>3312529</v>
      </c>
      <c r="DR20" s="19">
        <v>3341232</v>
      </c>
      <c r="DS20" s="19">
        <v>3375166</v>
      </c>
      <c r="DT20" s="19">
        <v>3407015</v>
      </c>
      <c r="DU20" s="19">
        <v>3438300</v>
      </c>
      <c r="DV20" s="19">
        <v>3468984</v>
      </c>
      <c r="DW20" s="19">
        <v>3498945</v>
      </c>
      <c r="DX20" s="19">
        <v>3528092</v>
      </c>
      <c r="DY20" s="19">
        <v>3556187</v>
      </c>
      <c r="DZ20" s="19">
        <v>3582995</v>
      </c>
      <c r="EA20" s="19">
        <v>3608253</v>
      </c>
      <c r="EB20" s="19">
        <v>3631723</v>
      </c>
    </row>
    <row r="21" spans="1:132" s="19" customFormat="1" ht="13.2" x14ac:dyDescent="0.25"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</row>
    <row r="22" spans="1:132" s="19" customFormat="1" x14ac:dyDescent="0.3">
      <c r="E22"/>
      <c r="AV22" s="20"/>
      <c r="AW22" s="20"/>
      <c r="AX22" s="20"/>
    </row>
    <row r="23" spans="1:132" s="19" customFormat="1" ht="13.2" x14ac:dyDescent="0.25"/>
    <row r="24" spans="1:132" s="19" customFormat="1" ht="13.2" x14ac:dyDescent="0.25"/>
    <row r="25" spans="1:132" s="19" customFormat="1" ht="13.2" x14ac:dyDescent="0.25">
      <c r="B25" s="19" t="s">
        <v>22</v>
      </c>
    </row>
    <row r="26" spans="1:132" s="19" customFormat="1" ht="13.2" x14ac:dyDescent="0.25">
      <c r="A26" s="19" t="s">
        <v>75</v>
      </c>
      <c r="B26" s="19">
        <v>1971</v>
      </c>
      <c r="C26" s="19">
        <v>1972</v>
      </c>
      <c r="D26" s="19">
        <v>1973</v>
      </c>
      <c r="E26" s="19">
        <v>1974</v>
      </c>
      <c r="F26" s="19">
        <v>1975</v>
      </c>
      <c r="G26" s="19">
        <v>1976</v>
      </c>
      <c r="H26" s="19">
        <v>1977</v>
      </c>
      <c r="I26" s="19">
        <v>1978</v>
      </c>
      <c r="J26" s="19">
        <v>1979</v>
      </c>
      <c r="K26" s="19">
        <v>1980</v>
      </c>
      <c r="L26" s="19">
        <v>1981</v>
      </c>
      <c r="M26" s="19">
        <v>1982</v>
      </c>
      <c r="N26" s="19">
        <v>1983</v>
      </c>
      <c r="O26" s="19">
        <v>1984</v>
      </c>
      <c r="P26" s="19">
        <v>1985</v>
      </c>
      <c r="Q26" s="19">
        <v>1986</v>
      </c>
      <c r="R26" s="19">
        <v>1987</v>
      </c>
      <c r="S26" s="19">
        <v>1988</v>
      </c>
      <c r="T26" s="19">
        <v>1989</v>
      </c>
      <c r="U26" s="19">
        <v>1990</v>
      </c>
      <c r="V26" s="19">
        <v>1991</v>
      </c>
      <c r="W26" s="19">
        <v>1992</v>
      </c>
      <c r="X26" s="19">
        <v>1993</v>
      </c>
      <c r="Y26" s="19">
        <v>1994</v>
      </c>
      <c r="Z26" s="19">
        <v>1995</v>
      </c>
      <c r="AA26" s="19">
        <v>1996</v>
      </c>
      <c r="AB26" s="19">
        <v>1997</v>
      </c>
      <c r="AC26" s="19">
        <v>1998</v>
      </c>
      <c r="AD26" s="19">
        <v>1999</v>
      </c>
      <c r="AE26" s="19">
        <v>2000</v>
      </c>
      <c r="AF26" s="19">
        <v>2001</v>
      </c>
      <c r="AG26" s="19">
        <v>2002</v>
      </c>
      <c r="AH26" s="19">
        <v>2003</v>
      </c>
      <c r="AI26" s="19">
        <v>2004</v>
      </c>
      <c r="AJ26" s="19">
        <v>2005</v>
      </c>
      <c r="AK26" s="19">
        <v>2006</v>
      </c>
      <c r="AL26" s="19">
        <v>2007</v>
      </c>
      <c r="AM26" s="19">
        <v>2008</v>
      </c>
      <c r="AN26" s="19">
        <v>2009</v>
      </c>
      <c r="AO26" s="19">
        <v>2010</v>
      </c>
      <c r="AP26" s="19">
        <v>2011</v>
      </c>
      <c r="AQ26" s="19">
        <v>2012</v>
      </c>
      <c r="AR26" s="19">
        <v>2013</v>
      </c>
      <c r="AS26" s="19">
        <v>2014</v>
      </c>
      <c r="AT26" s="19">
        <v>2015</v>
      </c>
      <c r="AU26" s="19">
        <v>2016</v>
      </c>
      <c r="AV26" s="19">
        <v>2017</v>
      </c>
      <c r="AW26" s="19">
        <v>2018</v>
      </c>
      <c r="AX26" s="19">
        <v>2019</v>
      </c>
      <c r="AY26" s="19">
        <v>2020</v>
      </c>
      <c r="AZ26" s="19">
        <v>2021</v>
      </c>
      <c r="BA26" s="19">
        <v>2022</v>
      </c>
      <c r="BB26" s="19">
        <v>2023</v>
      </c>
      <c r="BC26" s="19">
        <v>2024</v>
      </c>
      <c r="BD26" s="19">
        <v>2025</v>
      </c>
      <c r="BE26" s="19">
        <v>2026</v>
      </c>
      <c r="BF26" s="19">
        <v>2027</v>
      </c>
      <c r="BG26" s="19">
        <v>2028</v>
      </c>
      <c r="BH26" s="19">
        <v>2029</v>
      </c>
      <c r="BI26" s="19">
        <v>2030</v>
      </c>
      <c r="BJ26" s="19">
        <v>2031</v>
      </c>
      <c r="BK26" s="19">
        <v>2032</v>
      </c>
      <c r="BL26" s="19">
        <v>2033</v>
      </c>
      <c r="BM26" s="19">
        <v>2034</v>
      </c>
      <c r="BN26" s="19">
        <v>2035</v>
      </c>
      <c r="BO26" s="19">
        <v>2036</v>
      </c>
      <c r="BP26" s="19">
        <v>2037</v>
      </c>
      <c r="BQ26" s="19">
        <v>2038</v>
      </c>
      <c r="BR26" s="19">
        <v>2039</v>
      </c>
      <c r="BS26" s="19">
        <v>2040</v>
      </c>
      <c r="BT26" s="19">
        <v>2041</v>
      </c>
      <c r="BU26" s="19">
        <v>2042</v>
      </c>
      <c r="BV26" s="19">
        <v>2043</v>
      </c>
      <c r="BW26" s="19">
        <v>2044</v>
      </c>
      <c r="BX26" s="19">
        <v>2045</v>
      </c>
      <c r="BY26" s="19">
        <v>2046</v>
      </c>
      <c r="BZ26" s="19">
        <v>2047</v>
      </c>
      <c r="CA26" s="19">
        <v>2048</v>
      </c>
      <c r="CB26" s="19">
        <v>2049</v>
      </c>
      <c r="CC26" s="19">
        <v>2050</v>
      </c>
      <c r="CD26" s="19">
        <v>2051</v>
      </c>
      <c r="CE26" s="19">
        <v>2052</v>
      </c>
      <c r="CF26" s="19">
        <v>2053</v>
      </c>
      <c r="CG26" s="19">
        <v>2054</v>
      </c>
      <c r="CH26" s="19">
        <v>2055</v>
      </c>
      <c r="CI26" s="19">
        <v>2056</v>
      </c>
      <c r="CJ26" s="19">
        <v>2057</v>
      </c>
      <c r="CK26" s="19">
        <v>2058</v>
      </c>
      <c r="CL26" s="19">
        <v>2059</v>
      </c>
      <c r="CM26" s="19">
        <v>2060</v>
      </c>
      <c r="CN26" s="19">
        <v>2061</v>
      </c>
      <c r="CO26" s="19">
        <v>2062</v>
      </c>
      <c r="CP26" s="19">
        <v>2063</v>
      </c>
      <c r="CQ26" s="19">
        <v>2064</v>
      </c>
      <c r="CR26" s="19">
        <v>2065</v>
      </c>
      <c r="CS26" s="19">
        <v>2066</v>
      </c>
      <c r="CT26" s="19">
        <v>2067</v>
      </c>
      <c r="CU26" s="19">
        <v>2068</v>
      </c>
      <c r="CV26" s="19">
        <v>2069</v>
      </c>
      <c r="CW26" s="19">
        <v>2070</v>
      </c>
      <c r="CX26" s="19">
        <v>2071</v>
      </c>
      <c r="CY26" s="19">
        <v>2072</v>
      </c>
      <c r="CZ26" s="19">
        <v>2073</v>
      </c>
      <c r="DA26" s="19">
        <v>2074</v>
      </c>
      <c r="DB26" s="19">
        <v>2075</v>
      </c>
      <c r="DC26" s="19">
        <v>2076</v>
      </c>
      <c r="DD26" s="19">
        <v>2077</v>
      </c>
      <c r="DE26" s="19">
        <v>2078</v>
      </c>
      <c r="DF26" s="19">
        <v>2079</v>
      </c>
      <c r="DG26" s="19">
        <v>2080</v>
      </c>
      <c r="DH26" s="19">
        <v>2081</v>
      </c>
      <c r="DI26" s="19">
        <v>2082</v>
      </c>
      <c r="DJ26" s="19">
        <v>2083</v>
      </c>
      <c r="DK26" s="19">
        <v>2084</v>
      </c>
      <c r="DL26" s="19">
        <v>2085</v>
      </c>
      <c r="DM26" s="19">
        <v>2086</v>
      </c>
      <c r="DN26" s="19">
        <v>2087</v>
      </c>
      <c r="DO26" s="19">
        <v>2088</v>
      </c>
      <c r="DP26" s="19">
        <v>2089</v>
      </c>
      <c r="DQ26" s="19">
        <v>2090</v>
      </c>
      <c r="DR26" s="19">
        <v>2091</v>
      </c>
      <c r="DS26" s="19">
        <v>2092</v>
      </c>
      <c r="DT26" s="19">
        <v>2093</v>
      </c>
      <c r="DU26" s="19">
        <v>2094</v>
      </c>
      <c r="DV26" s="19">
        <v>2095</v>
      </c>
      <c r="DW26" s="19">
        <v>2096</v>
      </c>
      <c r="DX26" s="19">
        <v>2097</v>
      </c>
      <c r="DY26" s="19">
        <v>2098</v>
      </c>
      <c r="DZ26" s="19">
        <v>2099</v>
      </c>
      <c r="EA26" s="19">
        <v>2100</v>
      </c>
      <c r="EB26" s="19">
        <v>2101</v>
      </c>
    </row>
    <row r="27" spans="1:132" s="19" customFormat="1" ht="13.2" x14ac:dyDescent="0.25">
      <c r="A27" s="19">
        <v>2</v>
      </c>
      <c r="B27" s="19">
        <v>610824</v>
      </c>
      <c r="C27" s="19">
        <v>627605</v>
      </c>
      <c r="D27" s="19">
        <v>634779</v>
      </c>
      <c r="E27" s="19">
        <v>632863</v>
      </c>
      <c r="F27" s="19">
        <v>626040</v>
      </c>
      <c r="G27" s="19">
        <v>605593</v>
      </c>
      <c r="H27" s="19">
        <v>583261</v>
      </c>
      <c r="I27" s="19">
        <v>568086</v>
      </c>
      <c r="J27" s="19">
        <v>557618</v>
      </c>
      <c r="K27" s="19">
        <v>552293</v>
      </c>
      <c r="L27" s="19">
        <v>556400</v>
      </c>
      <c r="M27" s="19">
        <v>563564</v>
      </c>
      <c r="N27" s="19">
        <v>570067</v>
      </c>
      <c r="O27" s="19">
        <v>576921</v>
      </c>
      <c r="P27" s="19">
        <v>585383</v>
      </c>
      <c r="Q27" s="19">
        <v>589465</v>
      </c>
      <c r="R27" s="19">
        <v>594528</v>
      </c>
      <c r="S27" s="19">
        <v>600143</v>
      </c>
      <c r="T27" s="19">
        <v>606818</v>
      </c>
      <c r="U27" s="19">
        <v>612921</v>
      </c>
      <c r="V27" s="19">
        <v>619401</v>
      </c>
      <c r="W27" s="19">
        <v>625533</v>
      </c>
      <c r="X27" s="19">
        <v>628900</v>
      </c>
      <c r="Y27" s="19">
        <v>631107</v>
      </c>
      <c r="Z27" s="19">
        <v>631233</v>
      </c>
      <c r="AA27" s="19">
        <v>628737</v>
      </c>
      <c r="AB27" s="19">
        <v>628456</v>
      </c>
      <c r="AC27" s="19">
        <v>625240</v>
      </c>
      <c r="AD27" s="19">
        <v>623110</v>
      </c>
      <c r="AE27" s="19">
        <v>620507</v>
      </c>
      <c r="AF27" s="19">
        <v>620632</v>
      </c>
      <c r="AG27" s="19">
        <v>618479</v>
      </c>
      <c r="AH27" s="19">
        <v>618520</v>
      </c>
      <c r="AI27" s="19">
        <v>618674</v>
      </c>
      <c r="AJ27" s="19">
        <v>621496</v>
      </c>
      <c r="AK27" s="19">
        <v>630082</v>
      </c>
      <c r="AL27" s="19">
        <v>650228</v>
      </c>
      <c r="AM27" s="19">
        <v>672841</v>
      </c>
      <c r="AN27" s="19">
        <v>693715</v>
      </c>
      <c r="AO27" s="19">
        <v>707690</v>
      </c>
      <c r="AP27" s="19">
        <v>709587</v>
      </c>
      <c r="AQ27" s="19">
        <v>727468</v>
      </c>
      <c r="AR27" s="19">
        <v>741535</v>
      </c>
      <c r="AS27" s="19">
        <v>750223</v>
      </c>
      <c r="AT27" s="19">
        <v>755529</v>
      </c>
      <c r="AU27" s="19">
        <v>765733</v>
      </c>
      <c r="AV27" s="19">
        <v>766428</v>
      </c>
      <c r="AW27" s="19">
        <v>776166</v>
      </c>
      <c r="AX27" s="19">
        <v>780790</v>
      </c>
      <c r="AY27" s="19">
        <v>784468</v>
      </c>
      <c r="AZ27" s="19">
        <v>786999</v>
      </c>
      <c r="BA27" s="19">
        <v>788397</v>
      </c>
      <c r="BB27" s="19">
        <v>788656</v>
      </c>
      <c r="BC27" s="19">
        <v>787846</v>
      </c>
      <c r="BD27" s="19">
        <v>786071</v>
      </c>
      <c r="BE27" s="19">
        <v>783463</v>
      </c>
      <c r="BF27" s="19">
        <v>781153</v>
      </c>
      <c r="BG27" s="19">
        <v>780279</v>
      </c>
      <c r="BH27" s="19">
        <v>780994</v>
      </c>
      <c r="BI27" s="19">
        <v>783450</v>
      </c>
      <c r="BJ27" s="19">
        <v>787803</v>
      </c>
      <c r="BK27" s="19">
        <v>793214</v>
      </c>
      <c r="BL27" s="19">
        <v>798814</v>
      </c>
      <c r="BM27" s="19">
        <v>804691</v>
      </c>
      <c r="BN27" s="19">
        <v>810911</v>
      </c>
      <c r="BO27" s="19">
        <v>817516</v>
      </c>
      <c r="BP27" s="19">
        <v>824514</v>
      </c>
      <c r="BQ27" s="19">
        <v>831884</v>
      </c>
      <c r="BR27" s="19">
        <v>839569</v>
      </c>
      <c r="BS27" s="19">
        <v>847486</v>
      </c>
      <c r="BT27" s="19">
        <v>855528</v>
      </c>
      <c r="BU27" s="19">
        <v>863572</v>
      </c>
      <c r="BV27" s="19">
        <v>871486</v>
      </c>
      <c r="BW27" s="19">
        <v>879148</v>
      </c>
      <c r="BX27" s="19">
        <v>886440</v>
      </c>
      <c r="BY27" s="19">
        <v>893267</v>
      </c>
      <c r="BZ27" s="19">
        <v>899547</v>
      </c>
      <c r="CA27" s="19">
        <v>905246</v>
      </c>
      <c r="CB27" s="19">
        <v>910341</v>
      </c>
      <c r="CC27" s="19">
        <v>914828</v>
      </c>
      <c r="CD27" s="19">
        <v>918733</v>
      </c>
      <c r="CE27" s="19">
        <v>922094</v>
      </c>
      <c r="CF27" s="19">
        <v>924965</v>
      </c>
      <c r="CG27" s="19">
        <v>927420</v>
      </c>
      <c r="CH27" s="19">
        <v>929550</v>
      </c>
      <c r="CI27" s="19">
        <v>931454</v>
      </c>
      <c r="CJ27" s="19">
        <v>933227</v>
      </c>
      <c r="CK27" s="19">
        <v>934972</v>
      </c>
      <c r="CL27" s="19">
        <v>936783</v>
      </c>
      <c r="CM27" s="19">
        <v>938748</v>
      </c>
      <c r="CN27" s="19">
        <v>940943</v>
      </c>
      <c r="CO27" s="19">
        <v>943423</v>
      </c>
      <c r="CP27" s="19">
        <v>946229</v>
      </c>
      <c r="CQ27" s="19">
        <v>949386</v>
      </c>
      <c r="CR27" s="19">
        <v>952901</v>
      </c>
      <c r="CS27" s="19">
        <v>956763</v>
      </c>
      <c r="CT27" s="19">
        <v>960950</v>
      </c>
      <c r="CU27" s="19">
        <v>965423</v>
      </c>
      <c r="CV27" s="19">
        <v>970133</v>
      </c>
      <c r="CW27" s="19">
        <v>975031</v>
      </c>
      <c r="CX27" s="19">
        <v>980057</v>
      </c>
      <c r="CY27" s="19">
        <v>985156</v>
      </c>
      <c r="CZ27" s="19">
        <v>990272</v>
      </c>
      <c r="DA27" s="19">
        <v>995349</v>
      </c>
      <c r="DB27" s="19">
        <v>1000338</v>
      </c>
      <c r="DC27" s="19">
        <v>1005198</v>
      </c>
      <c r="DD27" s="19">
        <v>1009888</v>
      </c>
      <c r="DE27" s="19">
        <v>1014379</v>
      </c>
      <c r="DF27" s="19">
        <v>1018645</v>
      </c>
      <c r="DG27" s="19">
        <v>1022668</v>
      </c>
      <c r="DH27" s="19">
        <v>1026436</v>
      </c>
      <c r="DI27" s="19">
        <v>1029948</v>
      </c>
      <c r="DJ27" s="19">
        <v>1033211</v>
      </c>
      <c r="DK27" s="19">
        <v>1036239</v>
      </c>
      <c r="DL27" s="19">
        <v>1039057</v>
      </c>
      <c r="DM27" s="19">
        <v>1041689</v>
      </c>
      <c r="DN27" s="19">
        <v>1044170</v>
      </c>
      <c r="DO27" s="19">
        <v>1046535</v>
      </c>
      <c r="DP27" s="19">
        <v>1048821</v>
      </c>
      <c r="DQ27" s="19">
        <v>1051066</v>
      </c>
      <c r="DR27" s="19">
        <v>1053308</v>
      </c>
      <c r="DS27" s="19">
        <v>1055579</v>
      </c>
      <c r="DT27" s="19">
        <v>1057910</v>
      </c>
      <c r="DU27" s="19">
        <v>1060328</v>
      </c>
      <c r="DV27" s="19">
        <v>1062851</v>
      </c>
      <c r="DW27" s="19">
        <v>1065493</v>
      </c>
      <c r="DX27" s="19">
        <v>1068264</v>
      </c>
      <c r="DY27" s="19">
        <v>1071161</v>
      </c>
      <c r="DZ27" s="19">
        <v>1074181</v>
      </c>
      <c r="EA27" s="19">
        <v>1077316</v>
      </c>
      <c r="EB27" s="19">
        <v>1080550</v>
      </c>
    </row>
    <row r="28" spans="1:132" s="19" customFormat="1" ht="13.2" x14ac:dyDescent="0.25">
      <c r="A28" s="19">
        <v>7</v>
      </c>
      <c r="B28" s="19">
        <v>607537</v>
      </c>
      <c r="C28" s="19">
        <v>601061</v>
      </c>
      <c r="D28" s="19">
        <v>596552</v>
      </c>
      <c r="E28" s="19">
        <v>600241</v>
      </c>
      <c r="F28" s="19">
        <v>608428</v>
      </c>
      <c r="G28" s="19">
        <v>625093</v>
      </c>
      <c r="H28" s="19">
        <v>643617</v>
      </c>
      <c r="I28" s="19">
        <v>652660</v>
      </c>
      <c r="J28" s="19">
        <v>647740</v>
      </c>
      <c r="K28" s="19">
        <v>639345</v>
      </c>
      <c r="L28" s="19">
        <v>620451</v>
      </c>
      <c r="M28" s="19">
        <v>602921</v>
      </c>
      <c r="N28" s="19">
        <v>589653</v>
      </c>
      <c r="O28" s="19">
        <v>578652</v>
      </c>
      <c r="P28" s="19">
        <v>572567</v>
      </c>
      <c r="Q28" s="19">
        <v>574610</v>
      </c>
      <c r="R28" s="19">
        <v>582575</v>
      </c>
      <c r="S28" s="19">
        <v>592628</v>
      </c>
      <c r="T28" s="19">
        <v>603863</v>
      </c>
      <c r="U28" s="19">
        <v>614981</v>
      </c>
      <c r="V28" s="19">
        <v>619790</v>
      </c>
      <c r="W28" s="19">
        <v>623041</v>
      </c>
      <c r="X28" s="19">
        <v>622929</v>
      </c>
      <c r="Y28" s="19">
        <v>623677</v>
      </c>
      <c r="Z28" s="19">
        <v>627920</v>
      </c>
      <c r="AA28" s="19">
        <v>634075</v>
      </c>
      <c r="AB28" s="19">
        <v>639529</v>
      </c>
      <c r="AC28" s="19">
        <v>645201</v>
      </c>
      <c r="AD28" s="19">
        <v>649805</v>
      </c>
      <c r="AE28" s="19">
        <v>653189</v>
      </c>
      <c r="AF28" s="19">
        <v>653425</v>
      </c>
      <c r="AG28" s="19">
        <v>650643</v>
      </c>
      <c r="AH28" s="19">
        <v>647081</v>
      </c>
      <c r="AI28" s="19">
        <v>645030</v>
      </c>
      <c r="AJ28" s="19">
        <v>643600</v>
      </c>
      <c r="AK28" s="19">
        <v>645407</v>
      </c>
      <c r="AL28" s="19">
        <v>647292</v>
      </c>
      <c r="AM28" s="19">
        <v>651012</v>
      </c>
      <c r="AN28" s="19">
        <v>656114</v>
      </c>
      <c r="AO28" s="19">
        <v>662272</v>
      </c>
      <c r="AP28" s="19">
        <v>675429</v>
      </c>
      <c r="AQ28" s="19">
        <v>690179</v>
      </c>
      <c r="AR28" s="19">
        <v>709016</v>
      </c>
      <c r="AS28" s="19">
        <v>727801</v>
      </c>
      <c r="AT28" s="19">
        <v>747615</v>
      </c>
      <c r="AU28" s="19">
        <v>763062</v>
      </c>
      <c r="AV28" s="19">
        <v>772838</v>
      </c>
      <c r="AW28" s="19">
        <v>780594</v>
      </c>
      <c r="AX28" s="19">
        <v>790968</v>
      </c>
      <c r="AY28" s="19">
        <v>799733</v>
      </c>
      <c r="AZ28" s="19">
        <v>810060</v>
      </c>
      <c r="BA28" s="19">
        <v>814654</v>
      </c>
      <c r="BB28" s="19">
        <v>819751</v>
      </c>
      <c r="BC28" s="19">
        <v>824199</v>
      </c>
      <c r="BD28" s="19">
        <v>827780</v>
      </c>
      <c r="BE28" s="19">
        <v>830324</v>
      </c>
      <c r="BF28" s="19">
        <v>831736</v>
      </c>
      <c r="BG28" s="19">
        <v>832008</v>
      </c>
      <c r="BH28" s="19">
        <v>831212</v>
      </c>
      <c r="BI28" s="19">
        <v>829450</v>
      </c>
      <c r="BJ28" s="19">
        <v>826854</v>
      </c>
      <c r="BK28" s="19">
        <v>824557</v>
      </c>
      <c r="BL28" s="19">
        <v>823692</v>
      </c>
      <c r="BM28" s="19">
        <v>824415</v>
      </c>
      <c r="BN28" s="19">
        <v>826880</v>
      </c>
      <c r="BO28" s="19">
        <v>831239</v>
      </c>
      <c r="BP28" s="19">
        <v>836653</v>
      </c>
      <c r="BQ28" s="19">
        <v>842252</v>
      </c>
      <c r="BR28" s="19">
        <v>848130</v>
      </c>
      <c r="BS28" s="19">
        <v>854351</v>
      </c>
      <c r="BT28" s="19">
        <v>860960</v>
      </c>
      <c r="BU28" s="19">
        <v>867962</v>
      </c>
      <c r="BV28" s="19">
        <v>875337</v>
      </c>
      <c r="BW28" s="19">
        <v>883022</v>
      </c>
      <c r="BX28" s="19">
        <v>890941</v>
      </c>
      <c r="BY28" s="19">
        <v>898984</v>
      </c>
      <c r="BZ28" s="19">
        <v>907035</v>
      </c>
      <c r="CA28" s="19">
        <v>914952</v>
      </c>
      <c r="CB28" s="19">
        <v>922616</v>
      </c>
      <c r="CC28" s="19">
        <v>929912</v>
      </c>
      <c r="CD28" s="19">
        <v>936736</v>
      </c>
      <c r="CE28" s="19">
        <v>943017</v>
      </c>
      <c r="CF28" s="19">
        <v>948718</v>
      </c>
      <c r="CG28" s="19">
        <v>953817</v>
      </c>
      <c r="CH28" s="19">
        <v>958310</v>
      </c>
      <c r="CI28" s="19">
        <v>962225</v>
      </c>
      <c r="CJ28" s="19">
        <v>965592</v>
      </c>
      <c r="CK28" s="19">
        <v>968468</v>
      </c>
      <c r="CL28" s="19">
        <v>970927</v>
      </c>
      <c r="CM28" s="19">
        <v>973057</v>
      </c>
      <c r="CN28" s="19">
        <v>974963</v>
      </c>
      <c r="CO28" s="19">
        <v>976738</v>
      </c>
      <c r="CP28" s="19">
        <v>978485</v>
      </c>
      <c r="CQ28" s="19">
        <v>980299</v>
      </c>
      <c r="CR28" s="19">
        <v>982266</v>
      </c>
      <c r="CS28" s="19">
        <v>984460</v>
      </c>
      <c r="CT28" s="19">
        <v>986939</v>
      </c>
      <c r="CU28" s="19">
        <v>989745</v>
      </c>
      <c r="CV28" s="19">
        <v>992902</v>
      </c>
      <c r="CW28" s="19">
        <v>996417</v>
      </c>
      <c r="CX28" s="19">
        <v>1000278</v>
      </c>
      <c r="CY28" s="19">
        <v>1004464</v>
      </c>
      <c r="CZ28" s="19">
        <v>1008936</v>
      </c>
      <c r="DA28" s="19">
        <v>1013645</v>
      </c>
      <c r="DB28" s="19">
        <v>1018541</v>
      </c>
      <c r="DC28" s="19">
        <v>1023566</v>
      </c>
      <c r="DD28" s="19">
        <v>1028663</v>
      </c>
      <c r="DE28" s="19">
        <v>1033777</v>
      </c>
      <c r="DF28" s="19">
        <v>1038853</v>
      </c>
      <c r="DG28" s="19">
        <v>1043841</v>
      </c>
      <c r="DH28" s="19">
        <v>1048700</v>
      </c>
      <c r="DI28" s="19">
        <v>1053390</v>
      </c>
      <c r="DJ28" s="19">
        <v>1057881</v>
      </c>
      <c r="DK28" s="19">
        <v>1062147</v>
      </c>
      <c r="DL28" s="19">
        <v>1066169</v>
      </c>
      <c r="DM28" s="19">
        <v>1069937</v>
      </c>
      <c r="DN28" s="19">
        <v>1073449</v>
      </c>
      <c r="DO28" s="19">
        <v>1076712</v>
      </c>
      <c r="DP28" s="19">
        <v>1079740</v>
      </c>
      <c r="DQ28" s="19">
        <v>1082558</v>
      </c>
      <c r="DR28" s="19">
        <v>1085190</v>
      </c>
      <c r="DS28" s="19">
        <v>1087671</v>
      </c>
      <c r="DT28" s="19">
        <v>1090036</v>
      </c>
      <c r="DU28" s="19">
        <v>1092322</v>
      </c>
      <c r="DV28" s="19">
        <v>1094567</v>
      </c>
      <c r="DW28" s="19">
        <v>1096809</v>
      </c>
      <c r="DX28" s="19">
        <v>1099079</v>
      </c>
      <c r="DY28" s="19">
        <v>1101410</v>
      </c>
      <c r="DZ28" s="19">
        <v>1103828</v>
      </c>
      <c r="EA28" s="19">
        <v>1106351</v>
      </c>
      <c r="EB28" s="19">
        <v>1108992</v>
      </c>
    </row>
    <row r="29" spans="1:132" s="19" customFormat="1" ht="13.2" x14ac:dyDescent="0.25">
      <c r="A29" s="19">
        <v>12</v>
      </c>
      <c r="B29" s="19">
        <v>610302</v>
      </c>
      <c r="C29" s="19">
        <v>622372</v>
      </c>
      <c r="D29" s="19">
        <v>628762</v>
      </c>
      <c r="E29" s="19">
        <v>631303</v>
      </c>
      <c r="F29" s="19">
        <v>626762</v>
      </c>
      <c r="G29" s="19">
        <v>615827</v>
      </c>
      <c r="H29" s="19">
        <v>610098</v>
      </c>
      <c r="I29" s="19">
        <v>607588</v>
      </c>
      <c r="J29" s="19">
        <v>611656</v>
      </c>
      <c r="K29" s="19">
        <v>621755</v>
      </c>
      <c r="L29" s="19">
        <v>644131</v>
      </c>
      <c r="M29" s="19">
        <v>662868</v>
      </c>
      <c r="N29" s="19">
        <v>671104</v>
      </c>
      <c r="O29" s="19">
        <v>667313</v>
      </c>
      <c r="P29" s="19">
        <v>659692</v>
      </c>
      <c r="Q29" s="19">
        <v>639343</v>
      </c>
      <c r="R29" s="19">
        <v>619747</v>
      </c>
      <c r="S29" s="19">
        <v>609278</v>
      </c>
      <c r="T29" s="19">
        <v>603878</v>
      </c>
      <c r="U29" s="19">
        <v>600548</v>
      </c>
      <c r="V29" s="19">
        <v>603308</v>
      </c>
      <c r="W29" s="19">
        <v>608131</v>
      </c>
      <c r="X29" s="19">
        <v>614271</v>
      </c>
      <c r="Y29" s="19">
        <v>621243</v>
      </c>
      <c r="Z29" s="19">
        <v>629492</v>
      </c>
      <c r="AA29" s="19">
        <v>635261</v>
      </c>
      <c r="AB29" s="19">
        <v>637066</v>
      </c>
      <c r="AC29" s="19">
        <v>638561</v>
      </c>
      <c r="AD29" s="19">
        <v>642777</v>
      </c>
      <c r="AE29" s="19">
        <v>648099</v>
      </c>
      <c r="AF29" s="19">
        <v>655629</v>
      </c>
      <c r="AG29" s="19">
        <v>662322</v>
      </c>
      <c r="AH29" s="19">
        <v>667589</v>
      </c>
      <c r="AI29" s="19">
        <v>671148</v>
      </c>
      <c r="AJ29" s="19">
        <v>673833</v>
      </c>
      <c r="AK29" s="19">
        <v>673156</v>
      </c>
      <c r="AL29" s="19">
        <v>672906</v>
      </c>
      <c r="AM29" s="19">
        <v>672814</v>
      </c>
      <c r="AN29" s="19">
        <v>674651</v>
      </c>
      <c r="AO29" s="19">
        <v>674485</v>
      </c>
      <c r="AP29" s="19">
        <v>676322</v>
      </c>
      <c r="AQ29" s="19">
        <v>677461</v>
      </c>
      <c r="AR29" s="19">
        <v>680087</v>
      </c>
      <c r="AS29" s="19">
        <v>682553</v>
      </c>
      <c r="AT29" s="19">
        <v>686064</v>
      </c>
      <c r="AU29" s="19">
        <v>696242</v>
      </c>
      <c r="AV29" s="19">
        <v>715926</v>
      </c>
      <c r="AW29" s="19">
        <v>744567</v>
      </c>
      <c r="AX29" s="19">
        <v>762563</v>
      </c>
      <c r="AY29" s="19">
        <v>779598</v>
      </c>
      <c r="AZ29" s="19">
        <v>789632</v>
      </c>
      <c r="BA29" s="19">
        <v>804836</v>
      </c>
      <c r="BB29" s="19">
        <v>816156</v>
      </c>
      <c r="BC29" s="19">
        <v>826386</v>
      </c>
      <c r="BD29" s="19">
        <v>835063</v>
      </c>
      <c r="BE29" s="19">
        <v>845395</v>
      </c>
      <c r="BF29" s="19">
        <v>849995</v>
      </c>
      <c r="BG29" s="19">
        <v>855098</v>
      </c>
      <c r="BH29" s="19">
        <v>859552</v>
      </c>
      <c r="BI29" s="19">
        <v>863141</v>
      </c>
      <c r="BJ29" s="19">
        <v>865691</v>
      </c>
      <c r="BK29" s="19">
        <v>867105</v>
      </c>
      <c r="BL29" s="19">
        <v>867379</v>
      </c>
      <c r="BM29" s="19">
        <v>866585</v>
      </c>
      <c r="BN29" s="19">
        <v>864831</v>
      </c>
      <c r="BO29" s="19">
        <v>862245</v>
      </c>
      <c r="BP29" s="19">
        <v>859958</v>
      </c>
      <c r="BQ29" s="19">
        <v>859102</v>
      </c>
      <c r="BR29" s="19">
        <v>859825</v>
      </c>
      <c r="BS29" s="19">
        <v>862290</v>
      </c>
      <c r="BT29" s="19">
        <v>866648</v>
      </c>
      <c r="BU29" s="19">
        <v>872065</v>
      </c>
      <c r="BV29" s="19">
        <v>877664</v>
      </c>
      <c r="BW29" s="19">
        <v>883544</v>
      </c>
      <c r="BX29" s="19">
        <v>889768</v>
      </c>
      <c r="BY29" s="19">
        <v>896375</v>
      </c>
      <c r="BZ29" s="19">
        <v>903377</v>
      </c>
      <c r="CA29" s="19">
        <v>910752</v>
      </c>
      <c r="CB29" s="19">
        <v>918437</v>
      </c>
      <c r="CC29" s="19">
        <v>926356</v>
      </c>
      <c r="CD29" s="19">
        <v>934401</v>
      </c>
      <c r="CE29" s="19">
        <v>942452</v>
      </c>
      <c r="CF29" s="19">
        <v>950369</v>
      </c>
      <c r="CG29" s="19">
        <v>958033</v>
      </c>
      <c r="CH29" s="19">
        <v>965329</v>
      </c>
      <c r="CI29" s="19">
        <v>972153</v>
      </c>
      <c r="CJ29" s="19">
        <v>978439</v>
      </c>
      <c r="CK29" s="19">
        <v>984147</v>
      </c>
      <c r="CL29" s="19">
        <v>989254</v>
      </c>
      <c r="CM29" s="19">
        <v>993757</v>
      </c>
      <c r="CN29" s="19">
        <v>997672</v>
      </c>
      <c r="CO29" s="19">
        <v>1001039</v>
      </c>
      <c r="CP29" s="19">
        <v>1003916</v>
      </c>
      <c r="CQ29" s="19">
        <v>1006374</v>
      </c>
      <c r="CR29" s="19">
        <v>1008502</v>
      </c>
      <c r="CS29" s="19">
        <v>1010407</v>
      </c>
      <c r="CT29" s="19">
        <v>1012182</v>
      </c>
      <c r="CU29" s="19">
        <v>1013928</v>
      </c>
      <c r="CV29" s="19">
        <v>1015742</v>
      </c>
      <c r="CW29" s="19">
        <v>1017708</v>
      </c>
      <c r="CX29" s="19">
        <v>1019900</v>
      </c>
      <c r="CY29" s="19">
        <v>1022377</v>
      </c>
      <c r="CZ29" s="19">
        <v>1025182</v>
      </c>
      <c r="DA29" s="19">
        <v>1028337</v>
      </c>
      <c r="DB29" s="19">
        <v>1031851</v>
      </c>
      <c r="DC29" s="19">
        <v>1035711</v>
      </c>
      <c r="DD29" s="19">
        <v>1039898</v>
      </c>
      <c r="DE29" s="19">
        <v>1044369</v>
      </c>
      <c r="DF29" s="19">
        <v>1049078</v>
      </c>
      <c r="DG29" s="19">
        <v>1053974</v>
      </c>
      <c r="DH29" s="19">
        <v>1058999</v>
      </c>
      <c r="DI29" s="19">
        <v>1064096</v>
      </c>
      <c r="DJ29" s="19">
        <v>1069210</v>
      </c>
      <c r="DK29" s="19">
        <v>1074286</v>
      </c>
      <c r="DL29" s="19">
        <v>1079274</v>
      </c>
      <c r="DM29" s="19">
        <v>1084133</v>
      </c>
      <c r="DN29" s="19">
        <v>1088823</v>
      </c>
      <c r="DO29" s="19">
        <v>1093314</v>
      </c>
      <c r="DP29" s="19">
        <v>1097580</v>
      </c>
      <c r="DQ29" s="19">
        <v>1101602</v>
      </c>
      <c r="DR29" s="19">
        <v>1105370</v>
      </c>
      <c r="DS29" s="19">
        <v>1108882</v>
      </c>
      <c r="DT29" s="19">
        <v>1112145</v>
      </c>
      <c r="DU29" s="19">
        <v>1115173</v>
      </c>
      <c r="DV29" s="19">
        <v>1117991</v>
      </c>
      <c r="DW29" s="19">
        <v>1120623</v>
      </c>
      <c r="DX29" s="19">
        <v>1123104</v>
      </c>
      <c r="DY29" s="19">
        <v>1125469</v>
      </c>
      <c r="DZ29" s="19">
        <v>1127755</v>
      </c>
      <c r="EA29" s="19">
        <v>1130000</v>
      </c>
      <c r="EB29" s="19">
        <v>1132242</v>
      </c>
    </row>
    <row r="30" spans="1:132" s="19" customFormat="1" ht="13.2" x14ac:dyDescent="0.25">
      <c r="A30" s="19">
        <v>17</v>
      </c>
      <c r="B30" s="19">
        <v>558525</v>
      </c>
      <c r="C30" s="19">
        <v>571573</v>
      </c>
      <c r="D30" s="19">
        <v>581547</v>
      </c>
      <c r="E30" s="19">
        <v>594880</v>
      </c>
      <c r="F30" s="19">
        <v>604248</v>
      </c>
      <c r="G30" s="19">
        <v>617078</v>
      </c>
      <c r="H30" s="19">
        <v>630739</v>
      </c>
      <c r="I30" s="19">
        <v>638674</v>
      </c>
      <c r="J30" s="19">
        <v>643051</v>
      </c>
      <c r="K30" s="19">
        <v>641032</v>
      </c>
      <c r="L30" s="19">
        <v>636266</v>
      </c>
      <c r="M30" s="19">
        <v>630888</v>
      </c>
      <c r="N30" s="19">
        <v>626368</v>
      </c>
      <c r="O30" s="19">
        <v>629553</v>
      </c>
      <c r="P30" s="19">
        <v>637729</v>
      </c>
      <c r="Q30" s="19">
        <v>658671</v>
      </c>
      <c r="R30" s="19">
        <v>678507</v>
      </c>
      <c r="S30" s="19">
        <v>689280</v>
      </c>
      <c r="T30" s="19">
        <v>691024</v>
      </c>
      <c r="U30" s="19">
        <v>684977</v>
      </c>
      <c r="V30" s="19">
        <v>665301</v>
      </c>
      <c r="W30" s="19">
        <v>644102</v>
      </c>
      <c r="X30" s="19">
        <v>629060</v>
      </c>
      <c r="Y30" s="19">
        <v>619931</v>
      </c>
      <c r="Z30" s="19">
        <v>615454</v>
      </c>
      <c r="AA30" s="19">
        <v>620152</v>
      </c>
      <c r="AB30" s="19">
        <v>619415</v>
      </c>
      <c r="AC30" s="19">
        <v>623366</v>
      </c>
      <c r="AD30" s="19">
        <v>631458</v>
      </c>
      <c r="AE30" s="19">
        <v>643833</v>
      </c>
      <c r="AF30" s="19">
        <v>655832</v>
      </c>
      <c r="AG30" s="19">
        <v>661925</v>
      </c>
      <c r="AH30" s="19">
        <v>666720</v>
      </c>
      <c r="AI30" s="19">
        <v>670030</v>
      </c>
      <c r="AJ30" s="19">
        <v>673600</v>
      </c>
      <c r="AK30" s="19">
        <v>678066</v>
      </c>
      <c r="AL30" s="19">
        <v>691130</v>
      </c>
      <c r="AM30" s="19">
        <v>703855</v>
      </c>
      <c r="AN30" s="19">
        <v>710996</v>
      </c>
      <c r="AO30" s="19">
        <v>710727</v>
      </c>
      <c r="AP30" s="19">
        <v>706860</v>
      </c>
      <c r="AQ30" s="19">
        <v>710664</v>
      </c>
      <c r="AR30" s="19">
        <v>713960</v>
      </c>
      <c r="AS30" s="19">
        <v>716320</v>
      </c>
      <c r="AT30" s="19">
        <v>717359</v>
      </c>
      <c r="AU30" s="19">
        <v>719579</v>
      </c>
      <c r="AV30" s="19">
        <v>722532</v>
      </c>
      <c r="AW30" s="19">
        <v>732880</v>
      </c>
      <c r="AX30" s="19">
        <v>738205</v>
      </c>
      <c r="AY30" s="19">
        <v>746033</v>
      </c>
      <c r="AZ30" s="19">
        <v>759642</v>
      </c>
      <c r="BA30" s="19">
        <v>774998</v>
      </c>
      <c r="BB30" s="19">
        <v>792932</v>
      </c>
      <c r="BC30" s="19">
        <v>810780</v>
      </c>
      <c r="BD30" s="19">
        <v>827737</v>
      </c>
      <c r="BE30" s="19">
        <v>837786</v>
      </c>
      <c r="BF30" s="19">
        <v>853001</v>
      </c>
      <c r="BG30" s="19">
        <v>864334</v>
      </c>
      <c r="BH30" s="19">
        <v>874573</v>
      </c>
      <c r="BI30" s="19">
        <v>883263</v>
      </c>
      <c r="BJ30" s="19">
        <v>893609</v>
      </c>
      <c r="BK30" s="19">
        <v>898216</v>
      </c>
      <c r="BL30" s="19">
        <v>903326</v>
      </c>
      <c r="BM30" s="19">
        <v>907783</v>
      </c>
      <c r="BN30" s="19">
        <v>911378</v>
      </c>
      <c r="BO30" s="19">
        <v>913935</v>
      </c>
      <c r="BP30" s="19">
        <v>915352</v>
      </c>
      <c r="BQ30" s="19">
        <v>915632</v>
      </c>
      <c r="BR30" s="19">
        <v>914846</v>
      </c>
      <c r="BS30" s="19">
        <v>913100</v>
      </c>
      <c r="BT30" s="19">
        <v>910518</v>
      </c>
      <c r="BU30" s="19">
        <v>908234</v>
      </c>
      <c r="BV30" s="19">
        <v>907378</v>
      </c>
      <c r="BW30" s="19">
        <v>908105</v>
      </c>
      <c r="BX30" s="19">
        <v>910573</v>
      </c>
      <c r="BY30" s="19">
        <v>914940</v>
      </c>
      <c r="BZ30" s="19">
        <v>920366</v>
      </c>
      <c r="CA30" s="19">
        <v>925973</v>
      </c>
      <c r="CB30" s="19">
        <v>931858</v>
      </c>
      <c r="CC30" s="19">
        <v>938086</v>
      </c>
      <c r="CD30" s="19">
        <v>944695</v>
      </c>
      <c r="CE30" s="19">
        <v>951697</v>
      </c>
      <c r="CF30" s="19">
        <v>959069</v>
      </c>
      <c r="CG30" s="19">
        <v>966752</v>
      </c>
      <c r="CH30" s="19">
        <v>974674</v>
      </c>
      <c r="CI30" s="19">
        <v>982723</v>
      </c>
      <c r="CJ30" s="19">
        <v>990777</v>
      </c>
      <c r="CK30" s="19">
        <v>998696</v>
      </c>
      <c r="CL30" s="19">
        <v>1006364</v>
      </c>
      <c r="CM30" s="19">
        <v>1013664</v>
      </c>
      <c r="CN30" s="19">
        <v>1020491</v>
      </c>
      <c r="CO30" s="19">
        <v>1026778</v>
      </c>
      <c r="CP30" s="19">
        <v>1032486</v>
      </c>
      <c r="CQ30" s="19">
        <v>1037594</v>
      </c>
      <c r="CR30" s="19">
        <v>1042094</v>
      </c>
      <c r="CS30" s="19">
        <v>1046010</v>
      </c>
      <c r="CT30" s="19">
        <v>1049376</v>
      </c>
      <c r="CU30" s="19">
        <v>1052250</v>
      </c>
      <c r="CV30" s="19">
        <v>1054707</v>
      </c>
      <c r="CW30" s="19">
        <v>1056836</v>
      </c>
      <c r="CX30" s="19">
        <v>1058741</v>
      </c>
      <c r="CY30" s="19">
        <v>1060514</v>
      </c>
      <c r="CZ30" s="19">
        <v>1062261</v>
      </c>
      <c r="DA30" s="19">
        <v>1064074</v>
      </c>
      <c r="DB30" s="19">
        <v>1066040</v>
      </c>
      <c r="DC30" s="19">
        <v>1068232</v>
      </c>
      <c r="DD30" s="19">
        <v>1070709</v>
      </c>
      <c r="DE30" s="19">
        <v>1073514</v>
      </c>
      <c r="DF30" s="19">
        <v>1076668</v>
      </c>
      <c r="DG30" s="19">
        <v>1080181</v>
      </c>
      <c r="DH30" s="19">
        <v>1084039</v>
      </c>
      <c r="DI30" s="19">
        <v>1088226</v>
      </c>
      <c r="DJ30" s="19">
        <v>1092696</v>
      </c>
      <c r="DK30" s="19">
        <v>1097404</v>
      </c>
      <c r="DL30" s="19">
        <v>1102300</v>
      </c>
      <c r="DM30" s="19">
        <v>1107324</v>
      </c>
      <c r="DN30" s="19">
        <v>1112421</v>
      </c>
      <c r="DO30" s="19">
        <v>1117535</v>
      </c>
      <c r="DP30" s="19">
        <v>1122611</v>
      </c>
      <c r="DQ30" s="19">
        <v>1127599</v>
      </c>
      <c r="DR30" s="19">
        <v>1132458</v>
      </c>
      <c r="DS30" s="19">
        <v>1137148</v>
      </c>
      <c r="DT30" s="19">
        <v>1141639</v>
      </c>
      <c r="DU30" s="19">
        <v>1145905</v>
      </c>
      <c r="DV30" s="19">
        <v>1149925</v>
      </c>
      <c r="DW30" s="19">
        <v>1153691</v>
      </c>
      <c r="DX30" s="19">
        <v>1157203</v>
      </c>
      <c r="DY30" s="19">
        <v>1160465</v>
      </c>
      <c r="DZ30" s="19">
        <v>1163492</v>
      </c>
      <c r="EA30" s="19">
        <v>1166310</v>
      </c>
      <c r="EB30" s="19">
        <v>1168941</v>
      </c>
    </row>
    <row r="31" spans="1:132" s="19" customFormat="1" ht="13.2" x14ac:dyDescent="0.25">
      <c r="A31" s="19">
        <v>22</v>
      </c>
      <c r="B31" s="19">
        <v>559060</v>
      </c>
      <c r="C31" s="19">
        <v>553696</v>
      </c>
      <c r="D31" s="19">
        <v>559363</v>
      </c>
      <c r="E31" s="19">
        <v>569744</v>
      </c>
      <c r="F31" s="19">
        <v>576429</v>
      </c>
      <c r="G31" s="19">
        <v>580574</v>
      </c>
      <c r="H31" s="19">
        <v>587624</v>
      </c>
      <c r="I31" s="19">
        <v>597243</v>
      </c>
      <c r="J31" s="19">
        <v>610710</v>
      </c>
      <c r="K31" s="19">
        <v>625104</v>
      </c>
      <c r="L31" s="19">
        <v>642027</v>
      </c>
      <c r="M31" s="19">
        <v>657440</v>
      </c>
      <c r="N31" s="19">
        <v>664357</v>
      </c>
      <c r="O31" s="19">
        <v>665100</v>
      </c>
      <c r="P31" s="19">
        <v>662902</v>
      </c>
      <c r="Q31" s="19">
        <v>656287</v>
      </c>
      <c r="R31" s="19">
        <v>652751</v>
      </c>
      <c r="S31" s="19">
        <v>652686</v>
      </c>
      <c r="T31" s="19">
        <v>658687</v>
      </c>
      <c r="U31" s="19">
        <v>669837</v>
      </c>
      <c r="V31" s="19">
        <v>689640</v>
      </c>
      <c r="W31" s="19">
        <v>704905</v>
      </c>
      <c r="X31" s="19">
        <v>709923</v>
      </c>
      <c r="Y31" s="19">
        <v>706915</v>
      </c>
      <c r="Z31" s="19">
        <v>701113</v>
      </c>
      <c r="AA31" s="19">
        <v>683966</v>
      </c>
      <c r="AB31" s="19">
        <v>665351</v>
      </c>
      <c r="AC31" s="19">
        <v>647861</v>
      </c>
      <c r="AD31" s="19">
        <v>636013</v>
      </c>
      <c r="AE31" s="19">
        <v>630318</v>
      </c>
      <c r="AF31" s="19">
        <v>635585</v>
      </c>
      <c r="AG31" s="19">
        <v>646892</v>
      </c>
      <c r="AH31" s="19">
        <v>663262</v>
      </c>
      <c r="AI31" s="19">
        <v>677235</v>
      </c>
      <c r="AJ31" s="19">
        <v>694794</v>
      </c>
      <c r="AK31" s="19">
        <v>712017</v>
      </c>
      <c r="AL31" s="19">
        <v>725515</v>
      </c>
      <c r="AM31" s="19">
        <v>743425</v>
      </c>
      <c r="AN31" s="19">
        <v>767754</v>
      </c>
      <c r="AO31" s="19">
        <v>780986</v>
      </c>
      <c r="AP31" s="19">
        <v>788193</v>
      </c>
      <c r="AQ31" s="19">
        <v>797627</v>
      </c>
      <c r="AR31" s="19">
        <v>806152</v>
      </c>
      <c r="AS31" s="19">
        <v>813450</v>
      </c>
      <c r="AT31" s="19">
        <v>819905</v>
      </c>
      <c r="AU31" s="19">
        <v>829100</v>
      </c>
      <c r="AV31" s="19">
        <v>841181</v>
      </c>
      <c r="AW31" s="19">
        <v>824045</v>
      </c>
      <c r="AX31" s="19">
        <v>828571</v>
      </c>
      <c r="AY31" s="19">
        <v>830979</v>
      </c>
      <c r="AZ31" s="19">
        <v>834454</v>
      </c>
      <c r="BA31" s="19">
        <v>836552</v>
      </c>
      <c r="BB31" s="19">
        <v>840893</v>
      </c>
      <c r="BC31" s="19">
        <v>845844</v>
      </c>
      <c r="BD31" s="19">
        <v>853465</v>
      </c>
      <c r="BE31" s="19">
        <v>867091</v>
      </c>
      <c r="BF31" s="19">
        <v>882462</v>
      </c>
      <c r="BG31" s="19">
        <v>900407</v>
      </c>
      <c r="BH31" s="19">
        <v>918268</v>
      </c>
      <c r="BI31" s="19">
        <v>935235</v>
      </c>
      <c r="BJ31" s="19">
        <v>945296</v>
      </c>
      <c r="BK31" s="19">
        <v>960520</v>
      </c>
      <c r="BL31" s="19">
        <v>971868</v>
      </c>
      <c r="BM31" s="19">
        <v>982119</v>
      </c>
      <c r="BN31" s="19">
        <v>990820</v>
      </c>
      <c r="BO31" s="19">
        <v>1001169</v>
      </c>
      <c r="BP31" s="19">
        <v>1005785</v>
      </c>
      <c r="BQ31" s="19">
        <v>1010909</v>
      </c>
      <c r="BR31" s="19">
        <v>1015375</v>
      </c>
      <c r="BS31" s="19">
        <v>1018975</v>
      </c>
      <c r="BT31" s="19">
        <v>1021541</v>
      </c>
      <c r="BU31" s="19">
        <v>1022971</v>
      </c>
      <c r="BV31" s="19">
        <v>1023261</v>
      </c>
      <c r="BW31" s="19">
        <v>1022488</v>
      </c>
      <c r="BX31" s="19">
        <v>1020751</v>
      </c>
      <c r="BY31" s="19">
        <v>1018178</v>
      </c>
      <c r="BZ31" s="19">
        <v>1015903</v>
      </c>
      <c r="CA31" s="19">
        <v>1015058</v>
      </c>
      <c r="CB31" s="19">
        <v>1015795</v>
      </c>
      <c r="CC31" s="19">
        <v>1018274</v>
      </c>
      <c r="CD31" s="19">
        <v>1022648</v>
      </c>
      <c r="CE31" s="19">
        <v>1028075</v>
      </c>
      <c r="CF31" s="19">
        <v>1033687</v>
      </c>
      <c r="CG31" s="19">
        <v>1039576</v>
      </c>
      <c r="CH31" s="19">
        <v>1045809</v>
      </c>
      <c r="CI31" s="19">
        <v>1052423</v>
      </c>
      <c r="CJ31" s="19">
        <v>1059430</v>
      </c>
      <c r="CK31" s="19">
        <v>1066810</v>
      </c>
      <c r="CL31" s="19">
        <v>1074500</v>
      </c>
      <c r="CM31" s="19">
        <v>1082427</v>
      </c>
      <c r="CN31" s="19">
        <v>1090482</v>
      </c>
      <c r="CO31" s="19">
        <v>1098541</v>
      </c>
      <c r="CP31" s="19">
        <v>1106462</v>
      </c>
      <c r="CQ31" s="19">
        <v>1114126</v>
      </c>
      <c r="CR31" s="19">
        <v>1121424</v>
      </c>
      <c r="CS31" s="19">
        <v>1128250</v>
      </c>
      <c r="CT31" s="19">
        <v>1134536</v>
      </c>
      <c r="CU31" s="19">
        <v>1140243</v>
      </c>
      <c r="CV31" s="19">
        <v>1145350</v>
      </c>
      <c r="CW31" s="19">
        <v>1149848</v>
      </c>
      <c r="CX31" s="19">
        <v>1153763</v>
      </c>
      <c r="CY31" s="19">
        <v>1157127</v>
      </c>
      <c r="CZ31" s="19">
        <v>1160000</v>
      </c>
      <c r="DA31" s="19">
        <v>1162457</v>
      </c>
      <c r="DB31" s="19">
        <v>1164585</v>
      </c>
      <c r="DC31" s="19">
        <v>1166489</v>
      </c>
      <c r="DD31" s="19">
        <v>1168262</v>
      </c>
      <c r="DE31" s="19">
        <v>1170007</v>
      </c>
      <c r="DF31" s="19">
        <v>1171819</v>
      </c>
      <c r="DG31" s="19">
        <v>1173785</v>
      </c>
      <c r="DH31" s="19">
        <v>1175977</v>
      </c>
      <c r="DI31" s="19">
        <v>1178453</v>
      </c>
      <c r="DJ31" s="19">
        <v>1181257</v>
      </c>
      <c r="DK31" s="19">
        <v>1184410</v>
      </c>
      <c r="DL31" s="19">
        <v>1187921</v>
      </c>
      <c r="DM31" s="19">
        <v>1191779</v>
      </c>
      <c r="DN31" s="19">
        <v>1195964</v>
      </c>
      <c r="DO31" s="19">
        <v>1200433</v>
      </c>
      <c r="DP31" s="19">
        <v>1205140</v>
      </c>
      <c r="DQ31" s="19">
        <v>1210035</v>
      </c>
      <c r="DR31" s="19">
        <v>1215058</v>
      </c>
      <c r="DS31" s="19">
        <v>1220154</v>
      </c>
      <c r="DT31" s="19">
        <v>1225266</v>
      </c>
      <c r="DU31" s="19">
        <v>1230341</v>
      </c>
      <c r="DV31" s="19">
        <v>1235328</v>
      </c>
      <c r="DW31" s="19">
        <v>1240187</v>
      </c>
      <c r="DX31" s="19">
        <v>1244874</v>
      </c>
      <c r="DY31" s="19">
        <v>1249362</v>
      </c>
      <c r="DZ31" s="19">
        <v>1253626</v>
      </c>
      <c r="EA31" s="19">
        <v>1257644</v>
      </c>
      <c r="EB31" s="19">
        <v>1261409</v>
      </c>
    </row>
    <row r="32" spans="1:132" s="19" customFormat="1" ht="13.2" x14ac:dyDescent="0.25">
      <c r="A32" s="19">
        <v>27</v>
      </c>
      <c r="B32" s="19">
        <v>464860</v>
      </c>
      <c r="C32" s="19">
        <v>500789</v>
      </c>
      <c r="D32" s="19">
        <v>528433</v>
      </c>
      <c r="E32" s="19">
        <v>547798</v>
      </c>
      <c r="F32" s="19">
        <v>567739</v>
      </c>
      <c r="G32" s="19">
        <v>583738</v>
      </c>
      <c r="H32" s="19">
        <v>579905</v>
      </c>
      <c r="I32" s="19">
        <v>585366</v>
      </c>
      <c r="J32" s="19">
        <v>591462</v>
      </c>
      <c r="K32" s="19">
        <v>599356</v>
      </c>
      <c r="L32" s="19">
        <v>607572</v>
      </c>
      <c r="M32" s="19">
        <v>620449</v>
      </c>
      <c r="N32" s="19">
        <v>628978</v>
      </c>
      <c r="O32" s="19">
        <v>639112</v>
      </c>
      <c r="P32" s="19">
        <v>652448</v>
      </c>
      <c r="Q32" s="19">
        <v>666710</v>
      </c>
      <c r="R32" s="19">
        <v>682410</v>
      </c>
      <c r="S32" s="19">
        <v>696117</v>
      </c>
      <c r="T32" s="19">
        <v>706374</v>
      </c>
      <c r="U32" s="19">
        <v>706777</v>
      </c>
      <c r="V32" s="19">
        <v>696935</v>
      </c>
      <c r="W32" s="19">
        <v>688756</v>
      </c>
      <c r="X32" s="19">
        <v>679247</v>
      </c>
      <c r="Y32" s="19">
        <v>677151</v>
      </c>
      <c r="Z32" s="19">
        <v>684303</v>
      </c>
      <c r="AA32" s="19">
        <v>703453</v>
      </c>
      <c r="AB32" s="19">
        <v>721422</v>
      </c>
      <c r="AC32" s="19">
        <v>728840</v>
      </c>
      <c r="AD32" s="19">
        <v>727526</v>
      </c>
      <c r="AE32" s="19">
        <v>721080</v>
      </c>
      <c r="AF32" s="19">
        <v>699510</v>
      </c>
      <c r="AG32" s="19">
        <v>681715</v>
      </c>
      <c r="AH32" s="19">
        <v>673022</v>
      </c>
      <c r="AI32" s="19">
        <v>668629</v>
      </c>
      <c r="AJ32" s="19">
        <v>671866</v>
      </c>
      <c r="AK32" s="19">
        <v>685377</v>
      </c>
      <c r="AL32" s="19">
        <v>708492</v>
      </c>
      <c r="AM32" s="19">
        <v>740361</v>
      </c>
      <c r="AN32" s="19">
        <v>775995</v>
      </c>
      <c r="AO32" s="19">
        <v>800887</v>
      </c>
      <c r="AP32" s="19">
        <v>817086</v>
      </c>
      <c r="AQ32" s="19">
        <v>838756</v>
      </c>
      <c r="AR32" s="19">
        <v>857350</v>
      </c>
      <c r="AS32" s="19">
        <v>873565</v>
      </c>
      <c r="AT32" s="19">
        <v>890360</v>
      </c>
      <c r="AU32" s="19">
        <v>906561</v>
      </c>
      <c r="AV32" s="19">
        <v>924039</v>
      </c>
      <c r="AW32" s="19">
        <v>909538</v>
      </c>
      <c r="AX32" s="19">
        <v>914144</v>
      </c>
      <c r="AY32" s="19">
        <v>917386</v>
      </c>
      <c r="AZ32" s="19">
        <v>919705</v>
      </c>
      <c r="BA32" s="19">
        <v>925055</v>
      </c>
      <c r="BB32" s="19">
        <v>928695</v>
      </c>
      <c r="BC32" s="19">
        <v>932782</v>
      </c>
      <c r="BD32" s="19">
        <v>934934</v>
      </c>
      <c r="BE32" s="19">
        <v>938427</v>
      </c>
      <c r="BF32" s="19">
        <v>940548</v>
      </c>
      <c r="BG32" s="19">
        <v>944911</v>
      </c>
      <c r="BH32" s="19">
        <v>949886</v>
      </c>
      <c r="BI32" s="19">
        <v>957529</v>
      </c>
      <c r="BJ32" s="19">
        <v>971180</v>
      </c>
      <c r="BK32" s="19">
        <v>986563</v>
      </c>
      <c r="BL32" s="19">
        <v>1004510</v>
      </c>
      <c r="BM32" s="19">
        <v>1022379</v>
      </c>
      <c r="BN32" s="19">
        <v>1039353</v>
      </c>
      <c r="BO32" s="19">
        <v>1049426</v>
      </c>
      <c r="BP32" s="19">
        <v>1064658</v>
      </c>
      <c r="BQ32" s="19">
        <v>1076011</v>
      </c>
      <c r="BR32" s="19">
        <v>1086269</v>
      </c>
      <c r="BS32" s="19">
        <v>1094976</v>
      </c>
      <c r="BT32" s="19">
        <v>1105335</v>
      </c>
      <c r="BU32" s="19">
        <v>1109959</v>
      </c>
      <c r="BV32" s="19">
        <v>1115092</v>
      </c>
      <c r="BW32" s="19">
        <v>1119572</v>
      </c>
      <c r="BX32" s="19">
        <v>1123188</v>
      </c>
      <c r="BY32" s="19">
        <v>1125770</v>
      </c>
      <c r="BZ32" s="19">
        <v>1127210</v>
      </c>
      <c r="CA32" s="19">
        <v>1127516</v>
      </c>
      <c r="CB32" s="19">
        <v>1126758</v>
      </c>
      <c r="CC32" s="19">
        <v>1125033</v>
      </c>
      <c r="CD32" s="19">
        <v>1122471</v>
      </c>
      <c r="CE32" s="19">
        <v>1120219</v>
      </c>
      <c r="CF32" s="19">
        <v>1119387</v>
      </c>
      <c r="CG32" s="19">
        <v>1120134</v>
      </c>
      <c r="CH32" s="19">
        <v>1122618</v>
      </c>
      <c r="CI32" s="19">
        <v>1126998</v>
      </c>
      <c r="CJ32" s="19">
        <v>1132436</v>
      </c>
      <c r="CK32" s="19">
        <v>1138054</v>
      </c>
      <c r="CL32" s="19">
        <v>1143953</v>
      </c>
      <c r="CM32" s="19">
        <v>1150197</v>
      </c>
      <c r="CN32" s="19">
        <v>1156820</v>
      </c>
      <c r="CO32" s="19">
        <v>1163830</v>
      </c>
      <c r="CP32" s="19">
        <v>1171213</v>
      </c>
      <c r="CQ32" s="19">
        <v>1178906</v>
      </c>
      <c r="CR32" s="19">
        <v>1186830</v>
      </c>
      <c r="CS32" s="19">
        <v>1194882</v>
      </c>
      <c r="CT32" s="19">
        <v>1202937</v>
      </c>
      <c r="CU32" s="19">
        <v>1210853</v>
      </c>
      <c r="CV32" s="19">
        <v>1218514</v>
      </c>
      <c r="CW32" s="19">
        <v>1225810</v>
      </c>
      <c r="CX32" s="19">
        <v>1232633</v>
      </c>
      <c r="CY32" s="19">
        <v>1238917</v>
      </c>
      <c r="CZ32" s="19">
        <v>1244623</v>
      </c>
      <c r="DA32" s="19">
        <v>1249728</v>
      </c>
      <c r="DB32" s="19">
        <v>1254224</v>
      </c>
      <c r="DC32" s="19">
        <v>1258138</v>
      </c>
      <c r="DD32" s="19">
        <v>1261500</v>
      </c>
      <c r="DE32" s="19">
        <v>1264371</v>
      </c>
      <c r="DF32" s="19">
        <v>1266826</v>
      </c>
      <c r="DG32" s="19">
        <v>1268952</v>
      </c>
      <c r="DH32" s="19">
        <v>1270854</v>
      </c>
      <c r="DI32" s="19">
        <v>1272626</v>
      </c>
      <c r="DJ32" s="19">
        <v>1274371</v>
      </c>
      <c r="DK32" s="19">
        <v>1276182</v>
      </c>
      <c r="DL32" s="19">
        <v>1278147</v>
      </c>
      <c r="DM32" s="19">
        <v>1280338</v>
      </c>
      <c r="DN32" s="19">
        <v>1282813</v>
      </c>
      <c r="DO32" s="19">
        <v>1285616</v>
      </c>
      <c r="DP32" s="19">
        <v>1288769</v>
      </c>
      <c r="DQ32" s="19">
        <v>1292280</v>
      </c>
      <c r="DR32" s="19">
        <v>1296137</v>
      </c>
      <c r="DS32" s="19">
        <v>1300321</v>
      </c>
      <c r="DT32" s="19">
        <v>1304789</v>
      </c>
      <c r="DU32" s="19">
        <v>1309495</v>
      </c>
      <c r="DV32" s="19">
        <v>1314389</v>
      </c>
      <c r="DW32" s="19">
        <v>1319409</v>
      </c>
      <c r="DX32" s="19">
        <v>1324501</v>
      </c>
      <c r="DY32" s="19">
        <v>1329610</v>
      </c>
      <c r="DZ32" s="19">
        <v>1334681</v>
      </c>
      <c r="EA32" s="19">
        <v>1339665</v>
      </c>
      <c r="EB32" s="19">
        <v>1344521</v>
      </c>
    </row>
    <row r="33" spans="1:132" s="19" customFormat="1" ht="13.2" x14ac:dyDescent="0.25">
      <c r="A33" s="19">
        <v>32</v>
      </c>
      <c r="B33" s="19">
        <v>398147</v>
      </c>
      <c r="C33" s="19">
        <v>410822</v>
      </c>
      <c r="D33" s="19">
        <v>421255</v>
      </c>
      <c r="E33" s="19">
        <v>440137</v>
      </c>
      <c r="F33" s="19">
        <v>457097</v>
      </c>
      <c r="G33" s="19">
        <v>472595</v>
      </c>
      <c r="H33" s="19">
        <v>510873</v>
      </c>
      <c r="I33" s="19">
        <v>541976</v>
      </c>
      <c r="J33" s="19">
        <v>561593</v>
      </c>
      <c r="K33" s="19">
        <v>580650</v>
      </c>
      <c r="L33" s="19">
        <v>604689</v>
      </c>
      <c r="M33" s="19">
        <v>606385</v>
      </c>
      <c r="N33" s="19">
        <v>613973</v>
      </c>
      <c r="O33" s="19">
        <v>619911</v>
      </c>
      <c r="P33" s="19">
        <v>625206</v>
      </c>
      <c r="Q33" s="19">
        <v>633512</v>
      </c>
      <c r="R33" s="19">
        <v>646456</v>
      </c>
      <c r="S33" s="19">
        <v>660797</v>
      </c>
      <c r="T33" s="19">
        <v>677378</v>
      </c>
      <c r="U33" s="19">
        <v>694449</v>
      </c>
      <c r="V33" s="19">
        <v>711951</v>
      </c>
      <c r="W33" s="19">
        <v>724467</v>
      </c>
      <c r="X33" s="19">
        <v>729572</v>
      </c>
      <c r="Y33" s="19">
        <v>732766</v>
      </c>
      <c r="Z33" s="19">
        <v>728717</v>
      </c>
      <c r="AA33" s="19">
        <v>720913</v>
      </c>
      <c r="AB33" s="19">
        <v>712581</v>
      </c>
      <c r="AC33" s="19">
        <v>705818</v>
      </c>
      <c r="AD33" s="19">
        <v>707052</v>
      </c>
      <c r="AE33" s="19">
        <v>714004</v>
      </c>
      <c r="AF33" s="19">
        <v>735150</v>
      </c>
      <c r="AG33" s="19">
        <v>751776</v>
      </c>
      <c r="AH33" s="19">
        <v>761226</v>
      </c>
      <c r="AI33" s="19">
        <v>760318</v>
      </c>
      <c r="AJ33" s="19">
        <v>755485</v>
      </c>
      <c r="AK33" s="19">
        <v>740226</v>
      </c>
      <c r="AL33" s="19">
        <v>730822</v>
      </c>
      <c r="AM33" s="19">
        <v>730338</v>
      </c>
      <c r="AN33" s="19">
        <v>738068</v>
      </c>
      <c r="AO33" s="19">
        <v>748621</v>
      </c>
      <c r="AP33" s="19">
        <v>766950</v>
      </c>
      <c r="AQ33" s="19">
        <v>791913</v>
      </c>
      <c r="AR33" s="19">
        <v>822405</v>
      </c>
      <c r="AS33" s="19">
        <v>850497</v>
      </c>
      <c r="AT33" s="19">
        <v>877424</v>
      </c>
      <c r="AU33" s="19">
        <v>902024</v>
      </c>
      <c r="AV33" s="19">
        <v>924202</v>
      </c>
      <c r="AW33" s="19">
        <v>939101</v>
      </c>
      <c r="AX33" s="19">
        <v>953885</v>
      </c>
      <c r="AY33" s="19">
        <v>968275</v>
      </c>
      <c r="AZ33" s="19">
        <v>980623</v>
      </c>
      <c r="BA33" s="19">
        <v>989708</v>
      </c>
      <c r="BB33" s="19">
        <v>996660</v>
      </c>
      <c r="BC33" s="19">
        <v>1000885</v>
      </c>
      <c r="BD33" s="19">
        <v>1003910</v>
      </c>
      <c r="BE33" s="19">
        <v>1006259</v>
      </c>
      <c r="BF33" s="19">
        <v>1011625</v>
      </c>
      <c r="BG33" s="19">
        <v>1015292</v>
      </c>
      <c r="BH33" s="19">
        <v>1019401</v>
      </c>
      <c r="BI33" s="19">
        <v>1021580</v>
      </c>
      <c r="BJ33" s="19">
        <v>1025094</v>
      </c>
      <c r="BK33" s="19">
        <v>1027242</v>
      </c>
      <c r="BL33" s="19">
        <v>1031632</v>
      </c>
      <c r="BM33" s="19">
        <v>1036625</v>
      </c>
      <c r="BN33" s="19">
        <v>1044286</v>
      </c>
      <c r="BO33" s="19">
        <v>1057947</v>
      </c>
      <c r="BP33" s="19">
        <v>1073343</v>
      </c>
      <c r="BQ33" s="19">
        <v>1091296</v>
      </c>
      <c r="BR33" s="19">
        <v>1109172</v>
      </c>
      <c r="BS33" s="19">
        <v>1126161</v>
      </c>
      <c r="BT33" s="19">
        <v>1136241</v>
      </c>
      <c r="BU33" s="19">
        <v>1151488</v>
      </c>
      <c r="BV33" s="19">
        <v>1162857</v>
      </c>
      <c r="BW33" s="19">
        <v>1173130</v>
      </c>
      <c r="BX33" s="19">
        <v>1181850</v>
      </c>
      <c r="BY33" s="19">
        <v>1192222</v>
      </c>
      <c r="BZ33" s="19">
        <v>1196866</v>
      </c>
      <c r="CA33" s="19">
        <v>1202017</v>
      </c>
      <c r="CB33" s="19">
        <v>1206514</v>
      </c>
      <c r="CC33" s="19">
        <v>1210151</v>
      </c>
      <c r="CD33" s="19">
        <v>1212749</v>
      </c>
      <c r="CE33" s="19">
        <v>1214201</v>
      </c>
      <c r="CF33" s="19">
        <v>1214529</v>
      </c>
      <c r="CG33" s="19">
        <v>1213789</v>
      </c>
      <c r="CH33" s="19">
        <v>1212080</v>
      </c>
      <c r="CI33" s="19">
        <v>1209546</v>
      </c>
      <c r="CJ33" s="19">
        <v>1207306</v>
      </c>
      <c r="CK33" s="19">
        <v>1206490</v>
      </c>
      <c r="CL33" s="19">
        <v>1207253</v>
      </c>
      <c r="CM33" s="19">
        <v>1209759</v>
      </c>
      <c r="CN33" s="19">
        <v>1214147</v>
      </c>
      <c r="CO33" s="19">
        <v>1219594</v>
      </c>
      <c r="CP33" s="19">
        <v>1225216</v>
      </c>
      <c r="CQ33" s="19">
        <v>1231115</v>
      </c>
      <c r="CR33" s="19">
        <v>1237356</v>
      </c>
      <c r="CS33" s="19">
        <v>1243975</v>
      </c>
      <c r="CT33" s="19">
        <v>1250982</v>
      </c>
      <c r="CU33" s="19">
        <v>1258361</v>
      </c>
      <c r="CV33" s="19">
        <v>1266048</v>
      </c>
      <c r="CW33" s="19">
        <v>1273968</v>
      </c>
      <c r="CX33" s="19">
        <v>1282016</v>
      </c>
      <c r="CY33" s="19">
        <v>1290067</v>
      </c>
      <c r="CZ33" s="19">
        <v>1297977</v>
      </c>
      <c r="DA33" s="19">
        <v>1305633</v>
      </c>
      <c r="DB33" s="19">
        <v>1312925</v>
      </c>
      <c r="DC33" s="19">
        <v>1319746</v>
      </c>
      <c r="DD33" s="19">
        <v>1326027</v>
      </c>
      <c r="DE33" s="19">
        <v>1331729</v>
      </c>
      <c r="DF33" s="19">
        <v>1336830</v>
      </c>
      <c r="DG33" s="19">
        <v>1341321</v>
      </c>
      <c r="DH33" s="19">
        <v>1345233</v>
      </c>
      <c r="DI33" s="19">
        <v>1348594</v>
      </c>
      <c r="DJ33" s="19">
        <v>1351465</v>
      </c>
      <c r="DK33" s="19">
        <v>1353920</v>
      </c>
      <c r="DL33" s="19">
        <v>1356045</v>
      </c>
      <c r="DM33" s="19">
        <v>1357946</v>
      </c>
      <c r="DN33" s="19">
        <v>1359717</v>
      </c>
      <c r="DO33" s="19">
        <v>1361461</v>
      </c>
      <c r="DP33" s="19">
        <v>1363271</v>
      </c>
      <c r="DQ33" s="19">
        <v>1365235</v>
      </c>
      <c r="DR33" s="19">
        <v>1367425</v>
      </c>
      <c r="DS33" s="19">
        <v>1369897</v>
      </c>
      <c r="DT33" s="19">
        <v>1372696</v>
      </c>
      <c r="DU33" s="19">
        <v>1375846</v>
      </c>
      <c r="DV33" s="19">
        <v>1379353</v>
      </c>
      <c r="DW33" s="19">
        <v>1383208</v>
      </c>
      <c r="DX33" s="19">
        <v>1387392</v>
      </c>
      <c r="DY33" s="19">
        <v>1391860</v>
      </c>
      <c r="DZ33" s="19">
        <v>1396565</v>
      </c>
      <c r="EA33" s="19">
        <v>1401456</v>
      </c>
      <c r="EB33" s="19">
        <v>1406473</v>
      </c>
    </row>
    <row r="34" spans="1:132" s="19" customFormat="1" ht="13.2" x14ac:dyDescent="0.25">
      <c r="A34" s="19">
        <v>37</v>
      </c>
      <c r="B34" s="19">
        <v>366150</v>
      </c>
      <c r="C34" s="19">
        <v>371534</v>
      </c>
      <c r="D34" s="19">
        <v>378963</v>
      </c>
      <c r="E34" s="19">
        <v>390065</v>
      </c>
      <c r="F34" s="19">
        <v>402490</v>
      </c>
      <c r="G34" s="19">
        <v>409597</v>
      </c>
      <c r="H34" s="19">
        <v>418665</v>
      </c>
      <c r="I34" s="19">
        <v>427224</v>
      </c>
      <c r="J34" s="19">
        <v>443837</v>
      </c>
      <c r="K34" s="19">
        <v>465205</v>
      </c>
      <c r="L34" s="19">
        <v>484894</v>
      </c>
      <c r="M34" s="19">
        <v>525999</v>
      </c>
      <c r="N34" s="19">
        <v>559091</v>
      </c>
      <c r="O34" s="19">
        <v>579973</v>
      </c>
      <c r="P34" s="19">
        <v>603016</v>
      </c>
      <c r="Q34" s="19">
        <v>624946</v>
      </c>
      <c r="R34" s="19">
        <v>624270</v>
      </c>
      <c r="S34" s="19">
        <v>634476</v>
      </c>
      <c r="T34" s="19">
        <v>645714</v>
      </c>
      <c r="U34" s="19">
        <v>656478</v>
      </c>
      <c r="V34" s="19">
        <v>664159</v>
      </c>
      <c r="W34" s="19">
        <v>676840</v>
      </c>
      <c r="X34" s="19">
        <v>686977</v>
      </c>
      <c r="Y34" s="19">
        <v>696154</v>
      </c>
      <c r="Z34" s="19">
        <v>710085</v>
      </c>
      <c r="AA34" s="19">
        <v>726422</v>
      </c>
      <c r="AB34" s="19">
        <v>739458</v>
      </c>
      <c r="AC34" s="19">
        <v>748763</v>
      </c>
      <c r="AD34" s="19">
        <v>753976</v>
      </c>
      <c r="AE34" s="19">
        <v>752101</v>
      </c>
      <c r="AF34" s="19">
        <v>746155</v>
      </c>
      <c r="AG34" s="19">
        <v>737748</v>
      </c>
      <c r="AH34" s="19">
        <v>730935</v>
      </c>
      <c r="AI34" s="19">
        <v>730858</v>
      </c>
      <c r="AJ34" s="19">
        <v>738508</v>
      </c>
      <c r="AK34" s="19">
        <v>758876</v>
      </c>
      <c r="AL34" s="19">
        <v>783223</v>
      </c>
      <c r="AM34" s="19">
        <v>800808</v>
      </c>
      <c r="AN34" s="19">
        <v>808009</v>
      </c>
      <c r="AO34" s="19">
        <v>806239</v>
      </c>
      <c r="AP34" s="19">
        <v>791706</v>
      </c>
      <c r="AQ34" s="19">
        <v>781021</v>
      </c>
      <c r="AR34" s="19">
        <v>777256</v>
      </c>
      <c r="AS34" s="19">
        <v>778551</v>
      </c>
      <c r="AT34" s="19">
        <v>787641</v>
      </c>
      <c r="AU34" s="19">
        <v>805594</v>
      </c>
      <c r="AV34" s="19">
        <v>832770</v>
      </c>
      <c r="AW34" s="19">
        <v>880726</v>
      </c>
      <c r="AX34" s="19">
        <v>911042</v>
      </c>
      <c r="AY34" s="19">
        <v>940414</v>
      </c>
      <c r="AZ34" s="19">
        <v>962947</v>
      </c>
      <c r="BA34" s="19">
        <v>981210</v>
      </c>
      <c r="BB34" s="19">
        <v>994889</v>
      </c>
      <c r="BC34" s="19">
        <v>1009412</v>
      </c>
      <c r="BD34" s="19">
        <v>1023638</v>
      </c>
      <c r="BE34" s="19">
        <v>1035996</v>
      </c>
      <c r="BF34" s="19">
        <v>1045103</v>
      </c>
      <c r="BG34" s="19">
        <v>1052069</v>
      </c>
      <c r="BH34" s="19">
        <v>1056319</v>
      </c>
      <c r="BI34" s="19">
        <v>1059375</v>
      </c>
      <c r="BJ34" s="19">
        <v>1061756</v>
      </c>
      <c r="BK34" s="19">
        <v>1067152</v>
      </c>
      <c r="BL34" s="19">
        <v>1070851</v>
      </c>
      <c r="BM34" s="19">
        <v>1074995</v>
      </c>
      <c r="BN34" s="19">
        <v>1077212</v>
      </c>
      <c r="BO34" s="19">
        <v>1080762</v>
      </c>
      <c r="BP34" s="19">
        <v>1082946</v>
      </c>
      <c r="BQ34" s="19">
        <v>1087369</v>
      </c>
      <c r="BR34" s="19">
        <v>1092393</v>
      </c>
      <c r="BS34" s="19">
        <v>1100075</v>
      </c>
      <c r="BT34" s="19">
        <v>1113752</v>
      </c>
      <c r="BU34" s="19">
        <v>1129164</v>
      </c>
      <c r="BV34" s="19">
        <v>1147134</v>
      </c>
      <c r="BW34" s="19">
        <v>1165017</v>
      </c>
      <c r="BX34" s="19">
        <v>1182012</v>
      </c>
      <c r="BY34" s="19">
        <v>1192116</v>
      </c>
      <c r="BZ34" s="19">
        <v>1207376</v>
      </c>
      <c r="CA34" s="19">
        <v>1218762</v>
      </c>
      <c r="CB34" s="19">
        <v>1229064</v>
      </c>
      <c r="CC34" s="19">
        <v>1237805</v>
      </c>
      <c r="CD34" s="19">
        <v>1248198</v>
      </c>
      <c r="CE34" s="19">
        <v>1252873</v>
      </c>
      <c r="CF34" s="19">
        <v>1258054</v>
      </c>
      <c r="CG34" s="19">
        <v>1262573</v>
      </c>
      <c r="CH34" s="19">
        <v>1266244</v>
      </c>
      <c r="CI34" s="19">
        <v>1268873</v>
      </c>
      <c r="CJ34" s="19">
        <v>1270358</v>
      </c>
      <c r="CK34" s="19">
        <v>1270712</v>
      </c>
      <c r="CL34" s="19">
        <v>1270011</v>
      </c>
      <c r="CM34" s="19">
        <v>1268322</v>
      </c>
      <c r="CN34" s="19">
        <v>1265812</v>
      </c>
      <c r="CO34" s="19">
        <v>1263595</v>
      </c>
      <c r="CP34" s="19">
        <v>1262791</v>
      </c>
      <c r="CQ34" s="19">
        <v>1263563</v>
      </c>
      <c r="CR34" s="19">
        <v>1266067</v>
      </c>
      <c r="CS34" s="19">
        <v>1270451</v>
      </c>
      <c r="CT34" s="19">
        <v>1275892</v>
      </c>
      <c r="CU34" s="19">
        <v>1281508</v>
      </c>
      <c r="CV34" s="19">
        <v>1287403</v>
      </c>
      <c r="CW34" s="19">
        <v>1293639</v>
      </c>
      <c r="CX34" s="19">
        <v>1300253</v>
      </c>
      <c r="CY34" s="19">
        <v>1307253</v>
      </c>
      <c r="CZ34" s="19">
        <v>1314625</v>
      </c>
      <c r="DA34" s="19">
        <v>1322304</v>
      </c>
      <c r="DB34" s="19">
        <v>1330219</v>
      </c>
      <c r="DC34" s="19">
        <v>1338258</v>
      </c>
      <c r="DD34" s="19">
        <v>1346302</v>
      </c>
      <c r="DE34" s="19">
        <v>1354206</v>
      </c>
      <c r="DF34" s="19">
        <v>1361856</v>
      </c>
      <c r="DG34" s="19">
        <v>1369143</v>
      </c>
      <c r="DH34" s="19">
        <v>1375954</v>
      </c>
      <c r="DI34" s="19">
        <v>1382229</v>
      </c>
      <c r="DJ34" s="19">
        <v>1387924</v>
      </c>
      <c r="DK34" s="19">
        <v>1393021</v>
      </c>
      <c r="DL34" s="19">
        <v>1397509</v>
      </c>
      <c r="DM34" s="19">
        <v>1401418</v>
      </c>
      <c r="DN34" s="19">
        <v>1404777</v>
      </c>
      <c r="DO34" s="19">
        <v>1407646</v>
      </c>
      <c r="DP34" s="19">
        <v>1410099</v>
      </c>
      <c r="DQ34" s="19">
        <v>1412222</v>
      </c>
      <c r="DR34" s="19">
        <v>1414121</v>
      </c>
      <c r="DS34" s="19">
        <v>1415890</v>
      </c>
      <c r="DT34" s="19">
        <v>1417632</v>
      </c>
      <c r="DU34" s="19">
        <v>1419440</v>
      </c>
      <c r="DV34" s="19">
        <v>1421402</v>
      </c>
      <c r="DW34" s="19">
        <v>1423589</v>
      </c>
      <c r="DX34" s="19">
        <v>1426057</v>
      </c>
      <c r="DY34" s="19">
        <v>1428854</v>
      </c>
      <c r="DZ34" s="19">
        <v>1432003</v>
      </c>
      <c r="EA34" s="19">
        <v>1435508</v>
      </c>
      <c r="EB34" s="19">
        <v>1439360</v>
      </c>
    </row>
    <row r="35" spans="1:132" s="19" customFormat="1" ht="13.2" x14ac:dyDescent="0.25">
      <c r="A35" s="19">
        <v>42</v>
      </c>
      <c r="B35" s="19">
        <v>387450</v>
      </c>
      <c r="C35" s="19">
        <v>383373</v>
      </c>
      <c r="D35" s="19">
        <v>375770</v>
      </c>
      <c r="E35" s="19">
        <v>370027</v>
      </c>
      <c r="F35" s="19">
        <v>364748</v>
      </c>
      <c r="G35" s="19">
        <v>363594</v>
      </c>
      <c r="H35" s="19">
        <v>370217</v>
      </c>
      <c r="I35" s="19">
        <v>377872</v>
      </c>
      <c r="J35" s="19">
        <v>386494</v>
      </c>
      <c r="K35" s="19">
        <v>395175</v>
      </c>
      <c r="L35" s="19">
        <v>406623</v>
      </c>
      <c r="M35" s="19">
        <v>421757</v>
      </c>
      <c r="N35" s="19">
        <v>433412</v>
      </c>
      <c r="O35" s="19">
        <v>452177</v>
      </c>
      <c r="P35" s="19">
        <v>472483</v>
      </c>
      <c r="Q35" s="19">
        <v>494215</v>
      </c>
      <c r="R35" s="19">
        <v>535871</v>
      </c>
      <c r="S35" s="19">
        <v>570015</v>
      </c>
      <c r="T35" s="19">
        <v>595918</v>
      </c>
      <c r="U35" s="19">
        <v>618755</v>
      </c>
      <c r="V35" s="19">
        <v>639133</v>
      </c>
      <c r="W35" s="19">
        <v>641195</v>
      </c>
      <c r="X35" s="19">
        <v>646133</v>
      </c>
      <c r="Y35" s="19">
        <v>655470</v>
      </c>
      <c r="Z35" s="19">
        <v>665515</v>
      </c>
      <c r="AA35" s="19">
        <v>676241</v>
      </c>
      <c r="AB35" s="19">
        <v>688647</v>
      </c>
      <c r="AC35" s="19">
        <v>698890</v>
      </c>
      <c r="AD35" s="19">
        <v>710623</v>
      </c>
      <c r="AE35" s="19">
        <v>724739</v>
      </c>
      <c r="AF35" s="19">
        <v>740243</v>
      </c>
      <c r="AG35" s="19">
        <v>755459</v>
      </c>
      <c r="AH35" s="19">
        <v>765722</v>
      </c>
      <c r="AI35" s="19">
        <v>770759</v>
      </c>
      <c r="AJ35" s="19">
        <v>769398</v>
      </c>
      <c r="AK35" s="19">
        <v>763479</v>
      </c>
      <c r="AL35" s="19">
        <v>757398</v>
      </c>
      <c r="AM35" s="19">
        <v>754771</v>
      </c>
      <c r="AN35" s="19">
        <v>761613</v>
      </c>
      <c r="AO35" s="19">
        <v>774248</v>
      </c>
      <c r="AP35" s="19">
        <v>800496</v>
      </c>
      <c r="AQ35" s="19">
        <v>825658</v>
      </c>
      <c r="AR35" s="19">
        <v>839206</v>
      </c>
      <c r="AS35" s="19">
        <v>840987</v>
      </c>
      <c r="AT35" s="19">
        <v>835962</v>
      </c>
      <c r="AU35" s="19">
        <v>819136</v>
      </c>
      <c r="AV35" s="19">
        <v>806204</v>
      </c>
      <c r="AW35" s="19">
        <v>819865</v>
      </c>
      <c r="AX35" s="19">
        <v>826166</v>
      </c>
      <c r="AY35" s="19">
        <v>839782</v>
      </c>
      <c r="AZ35" s="19">
        <v>862182</v>
      </c>
      <c r="BA35" s="19">
        <v>888606</v>
      </c>
      <c r="BB35" s="19">
        <v>920212</v>
      </c>
      <c r="BC35" s="19">
        <v>950274</v>
      </c>
      <c r="BD35" s="19">
        <v>979473</v>
      </c>
      <c r="BE35" s="19">
        <v>1001970</v>
      </c>
      <c r="BF35" s="19">
        <v>1020209</v>
      </c>
      <c r="BG35" s="19">
        <v>1033891</v>
      </c>
      <c r="BH35" s="19">
        <v>1048423</v>
      </c>
      <c r="BI35" s="19">
        <v>1062661</v>
      </c>
      <c r="BJ35" s="19">
        <v>1075025</v>
      </c>
      <c r="BK35" s="19">
        <v>1084154</v>
      </c>
      <c r="BL35" s="19">
        <v>1091158</v>
      </c>
      <c r="BM35" s="19">
        <v>1095458</v>
      </c>
      <c r="BN35" s="19">
        <v>1098576</v>
      </c>
      <c r="BO35" s="19">
        <v>1101019</v>
      </c>
      <c r="BP35" s="19">
        <v>1106466</v>
      </c>
      <c r="BQ35" s="19">
        <v>1110225</v>
      </c>
      <c r="BR35" s="19">
        <v>1114425</v>
      </c>
      <c r="BS35" s="19">
        <v>1116710</v>
      </c>
      <c r="BT35" s="19">
        <v>1120315</v>
      </c>
      <c r="BU35" s="19">
        <v>1122554</v>
      </c>
      <c r="BV35" s="19">
        <v>1127021</v>
      </c>
      <c r="BW35" s="19">
        <v>1132097</v>
      </c>
      <c r="BX35" s="19">
        <v>1139831</v>
      </c>
      <c r="BY35" s="19">
        <v>1153531</v>
      </c>
      <c r="BZ35" s="19">
        <v>1168965</v>
      </c>
      <c r="CA35" s="19">
        <v>1186951</v>
      </c>
      <c r="CB35" s="19">
        <v>1204844</v>
      </c>
      <c r="CC35" s="19">
        <v>1221863</v>
      </c>
      <c r="CD35" s="19">
        <v>1232003</v>
      </c>
      <c r="CE35" s="19">
        <v>1247283</v>
      </c>
      <c r="CF35" s="19">
        <v>1258701</v>
      </c>
      <c r="CG35" s="19">
        <v>1269041</v>
      </c>
      <c r="CH35" s="19">
        <v>1277815</v>
      </c>
      <c r="CI35" s="19">
        <v>1288235</v>
      </c>
      <c r="CJ35" s="19">
        <v>1292957</v>
      </c>
      <c r="CK35" s="19">
        <v>1298177</v>
      </c>
      <c r="CL35" s="19">
        <v>1302736</v>
      </c>
      <c r="CM35" s="19">
        <v>1306447</v>
      </c>
      <c r="CN35" s="19">
        <v>1309123</v>
      </c>
      <c r="CO35" s="19">
        <v>1310635</v>
      </c>
      <c r="CP35" s="19">
        <v>1311016</v>
      </c>
      <c r="CQ35" s="19">
        <v>1310325</v>
      </c>
      <c r="CR35" s="19">
        <v>1308648</v>
      </c>
      <c r="CS35" s="19">
        <v>1306143</v>
      </c>
      <c r="CT35" s="19">
        <v>1303931</v>
      </c>
      <c r="CU35" s="19">
        <v>1303129</v>
      </c>
      <c r="CV35" s="19">
        <v>1303901</v>
      </c>
      <c r="CW35" s="19">
        <v>1306402</v>
      </c>
      <c r="CX35" s="19">
        <v>1310778</v>
      </c>
      <c r="CY35" s="19">
        <v>1316209</v>
      </c>
      <c r="CZ35" s="19">
        <v>1321820</v>
      </c>
      <c r="DA35" s="19">
        <v>1327709</v>
      </c>
      <c r="DB35" s="19">
        <v>1333933</v>
      </c>
      <c r="DC35" s="19">
        <v>1340538</v>
      </c>
      <c r="DD35" s="19">
        <v>1347528</v>
      </c>
      <c r="DE35" s="19">
        <v>1354888</v>
      </c>
      <c r="DF35" s="19">
        <v>1362557</v>
      </c>
      <c r="DG35" s="19">
        <v>1370460</v>
      </c>
      <c r="DH35" s="19">
        <v>1378490</v>
      </c>
      <c r="DI35" s="19">
        <v>1386520</v>
      </c>
      <c r="DJ35" s="19">
        <v>1394413</v>
      </c>
      <c r="DK35" s="19">
        <v>1402052</v>
      </c>
      <c r="DL35" s="19">
        <v>1409324</v>
      </c>
      <c r="DM35" s="19">
        <v>1416125</v>
      </c>
      <c r="DN35" s="19">
        <v>1422391</v>
      </c>
      <c r="DO35" s="19">
        <v>1428078</v>
      </c>
      <c r="DP35" s="19">
        <v>1433167</v>
      </c>
      <c r="DQ35" s="19">
        <v>1437646</v>
      </c>
      <c r="DR35" s="19">
        <v>1441551</v>
      </c>
      <c r="DS35" s="19">
        <v>1444904</v>
      </c>
      <c r="DT35" s="19">
        <v>1447769</v>
      </c>
      <c r="DU35" s="19">
        <v>1450221</v>
      </c>
      <c r="DV35" s="19">
        <v>1452342</v>
      </c>
      <c r="DW35" s="19">
        <v>1454237</v>
      </c>
      <c r="DX35" s="19">
        <v>1456002</v>
      </c>
      <c r="DY35" s="19">
        <v>1457741</v>
      </c>
      <c r="DZ35" s="19">
        <v>1459545</v>
      </c>
      <c r="EA35" s="19">
        <v>1461504</v>
      </c>
      <c r="EB35" s="19">
        <v>1463689</v>
      </c>
    </row>
    <row r="36" spans="1:132" s="19" customFormat="1" ht="13.2" x14ac:dyDescent="0.25">
      <c r="A36" s="19">
        <v>47</v>
      </c>
      <c r="B36" s="19">
        <v>390270</v>
      </c>
      <c r="C36" s="19">
        <v>389323</v>
      </c>
      <c r="D36" s="19">
        <v>390083</v>
      </c>
      <c r="E36" s="19">
        <v>389440</v>
      </c>
      <c r="F36" s="19">
        <v>388297</v>
      </c>
      <c r="G36" s="19">
        <v>384193</v>
      </c>
      <c r="H36" s="19">
        <v>377211</v>
      </c>
      <c r="I36" s="19">
        <v>370500</v>
      </c>
      <c r="J36" s="19">
        <v>364900</v>
      </c>
      <c r="K36" s="19">
        <v>361420</v>
      </c>
      <c r="L36" s="19">
        <v>358334</v>
      </c>
      <c r="M36" s="19">
        <v>364815</v>
      </c>
      <c r="N36" s="19">
        <v>373964</v>
      </c>
      <c r="O36" s="19">
        <v>385906</v>
      </c>
      <c r="P36" s="19">
        <v>398492</v>
      </c>
      <c r="Q36" s="19">
        <v>409091</v>
      </c>
      <c r="R36" s="19">
        <v>421725</v>
      </c>
      <c r="S36" s="19">
        <v>435251</v>
      </c>
      <c r="T36" s="19">
        <v>455920</v>
      </c>
      <c r="U36" s="19">
        <v>478641</v>
      </c>
      <c r="V36" s="19">
        <v>502647</v>
      </c>
      <c r="W36" s="19">
        <v>538066</v>
      </c>
      <c r="X36" s="19">
        <v>571916</v>
      </c>
      <c r="Y36" s="19">
        <v>594394</v>
      </c>
      <c r="Z36" s="19">
        <v>614519</v>
      </c>
      <c r="AA36" s="19">
        <v>637156</v>
      </c>
      <c r="AB36" s="19">
        <v>639732</v>
      </c>
      <c r="AC36" s="19">
        <v>650374</v>
      </c>
      <c r="AD36" s="19">
        <v>661719</v>
      </c>
      <c r="AE36" s="19">
        <v>670207</v>
      </c>
      <c r="AF36" s="19">
        <v>679338</v>
      </c>
      <c r="AG36" s="19">
        <v>689625</v>
      </c>
      <c r="AH36" s="19">
        <v>702917</v>
      </c>
      <c r="AI36" s="19">
        <v>717332</v>
      </c>
      <c r="AJ36" s="19">
        <v>731606</v>
      </c>
      <c r="AK36" s="19">
        <v>746140</v>
      </c>
      <c r="AL36" s="19">
        <v>762152</v>
      </c>
      <c r="AM36" s="19">
        <v>775819</v>
      </c>
      <c r="AN36" s="19">
        <v>783995</v>
      </c>
      <c r="AO36" s="19">
        <v>784237</v>
      </c>
      <c r="AP36" s="19">
        <v>777690</v>
      </c>
      <c r="AQ36" s="19">
        <v>774249</v>
      </c>
      <c r="AR36" s="19">
        <v>774044</v>
      </c>
      <c r="AS36" s="19">
        <v>780988</v>
      </c>
      <c r="AT36" s="19">
        <v>794148</v>
      </c>
      <c r="AU36" s="19">
        <v>819262</v>
      </c>
      <c r="AV36" s="19">
        <v>841082</v>
      </c>
      <c r="AW36" s="19">
        <v>861612</v>
      </c>
      <c r="AX36" s="19">
        <v>865983</v>
      </c>
      <c r="AY36" s="19">
        <v>865402</v>
      </c>
      <c r="AZ36" s="19">
        <v>852682</v>
      </c>
      <c r="BA36" s="19">
        <v>843112</v>
      </c>
      <c r="BB36" s="19">
        <v>841665</v>
      </c>
      <c r="BC36" s="19">
        <v>847873</v>
      </c>
      <c r="BD36" s="19">
        <v>861396</v>
      </c>
      <c r="BE36" s="19">
        <v>883748</v>
      </c>
      <c r="BF36" s="19">
        <v>910109</v>
      </c>
      <c r="BG36" s="19">
        <v>941624</v>
      </c>
      <c r="BH36" s="19">
        <v>971604</v>
      </c>
      <c r="BI36" s="19">
        <v>1000726</v>
      </c>
      <c r="BJ36" s="19">
        <v>1023188</v>
      </c>
      <c r="BK36" s="19">
        <v>1041411</v>
      </c>
      <c r="BL36" s="19">
        <v>1055116</v>
      </c>
      <c r="BM36" s="19">
        <v>1069683</v>
      </c>
      <c r="BN36" s="19">
        <v>1083959</v>
      </c>
      <c r="BO36" s="19">
        <v>1096378</v>
      </c>
      <c r="BP36" s="19">
        <v>1105565</v>
      </c>
      <c r="BQ36" s="19">
        <v>1112639</v>
      </c>
      <c r="BR36" s="19">
        <v>1117018</v>
      </c>
      <c r="BS36" s="19">
        <v>1120218</v>
      </c>
      <c r="BT36" s="19">
        <v>1122757</v>
      </c>
      <c r="BU36" s="19">
        <v>1128289</v>
      </c>
      <c r="BV36" s="19">
        <v>1132128</v>
      </c>
      <c r="BW36" s="19">
        <v>1136405</v>
      </c>
      <c r="BX36" s="19">
        <v>1138773</v>
      </c>
      <c r="BY36" s="19">
        <v>1142462</v>
      </c>
      <c r="BZ36" s="19">
        <v>1144782</v>
      </c>
      <c r="CA36" s="19">
        <v>1149323</v>
      </c>
      <c r="CB36" s="19">
        <v>1154470</v>
      </c>
      <c r="CC36" s="19">
        <v>1162263</v>
      </c>
      <c r="CD36" s="19">
        <v>1176009</v>
      </c>
      <c r="CE36" s="19">
        <v>1191483</v>
      </c>
      <c r="CF36" s="19">
        <v>1209497</v>
      </c>
      <c r="CG36" s="19">
        <v>1227418</v>
      </c>
      <c r="CH36" s="19">
        <v>1244471</v>
      </c>
      <c r="CI36" s="19">
        <v>1254663</v>
      </c>
      <c r="CJ36" s="19">
        <v>1269978</v>
      </c>
      <c r="CK36" s="19">
        <v>1281449</v>
      </c>
      <c r="CL36" s="19">
        <v>1291835</v>
      </c>
      <c r="CM36" s="19">
        <v>1300668</v>
      </c>
      <c r="CN36" s="19">
        <v>1311126</v>
      </c>
      <c r="CO36" s="19">
        <v>1315894</v>
      </c>
      <c r="CP36" s="19">
        <v>1321137</v>
      </c>
      <c r="CQ36" s="19">
        <v>1325708</v>
      </c>
      <c r="CR36" s="19">
        <v>1329421</v>
      </c>
      <c r="CS36" s="19">
        <v>1332089</v>
      </c>
      <c r="CT36" s="19">
        <v>1333596</v>
      </c>
      <c r="CU36" s="19">
        <v>1333976</v>
      </c>
      <c r="CV36" s="19">
        <v>1333288</v>
      </c>
      <c r="CW36" s="19">
        <v>1331617</v>
      </c>
      <c r="CX36" s="19">
        <v>1329116</v>
      </c>
      <c r="CY36" s="19">
        <v>1326909</v>
      </c>
      <c r="CZ36" s="19">
        <v>1326109</v>
      </c>
      <c r="DA36" s="19">
        <v>1326879</v>
      </c>
      <c r="DB36" s="19">
        <v>1329377</v>
      </c>
      <c r="DC36" s="19">
        <v>1333743</v>
      </c>
      <c r="DD36" s="19">
        <v>1339162</v>
      </c>
      <c r="DE36" s="19">
        <v>1344761</v>
      </c>
      <c r="DF36" s="19">
        <v>1350635</v>
      </c>
      <c r="DG36" s="19">
        <v>1356846</v>
      </c>
      <c r="DH36" s="19">
        <v>1363436</v>
      </c>
      <c r="DI36" s="19">
        <v>1370410</v>
      </c>
      <c r="DJ36" s="19">
        <v>1377752</v>
      </c>
      <c r="DK36" s="19">
        <v>1385404</v>
      </c>
      <c r="DL36" s="19">
        <v>1393291</v>
      </c>
      <c r="DM36" s="19">
        <v>1401303</v>
      </c>
      <c r="DN36" s="19">
        <v>1409313</v>
      </c>
      <c r="DO36" s="19">
        <v>1417186</v>
      </c>
      <c r="DP36" s="19">
        <v>1424806</v>
      </c>
      <c r="DQ36" s="19">
        <v>1432064</v>
      </c>
      <c r="DR36" s="19">
        <v>1438848</v>
      </c>
      <c r="DS36" s="19">
        <v>1445100</v>
      </c>
      <c r="DT36" s="19">
        <v>1450773</v>
      </c>
      <c r="DU36" s="19">
        <v>1455848</v>
      </c>
      <c r="DV36" s="19">
        <v>1460318</v>
      </c>
      <c r="DW36" s="19">
        <v>1464215</v>
      </c>
      <c r="DX36" s="19">
        <v>1467561</v>
      </c>
      <c r="DY36" s="19">
        <v>1470419</v>
      </c>
      <c r="DZ36" s="19">
        <v>1472863</v>
      </c>
      <c r="EA36" s="19">
        <v>1474979</v>
      </c>
      <c r="EB36" s="19">
        <v>1476870</v>
      </c>
    </row>
    <row r="37" spans="1:132" s="19" customFormat="1" ht="13.2" x14ac:dyDescent="0.25">
      <c r="A37" s="19">
        <v>52</v>
      </c>
      <c r="B37" s="19">
        <v>338238</v>
      </c>
      <c r="C37" s="19">
        <v>349479</v>
      </c>
      <c r="D37" s="19">
        <v>361632</v>
      </c>
      <c r="E37" s="19">
        <v>374285</v>
      </c>
      <c r="F37" s="19">
        <v>378818</v>
      </c>
      <c r="G37" s="19">
        <v>382944</v>
      </c>
      <c r="H37" s="19">
        <v>381893</v>
      </c>
      <c r="I37" s="19">
        <v>382421</v>
      </c>
      <c r="J37" s="19">
        <v>381014</v>
      </c>
      <c r="K37" s="19">
        <v>378030</v>
      </c>
      <c r="L37" s="19">
        <v>379060</v>
      </c>
      <c r="M37" s="19">
        <v>373833</v>
      </c>
      <c r="N37" s="19">
        <v>367261</v>
      </c>
      <c r="O37" s="19">
        <v>362034</v>
      </c>
      <c r="P37" s="19">
        <v>358042</v>
      </c>
      <c r="Q37" s="19">
        <v>359852</v>
      </c>
      <c r="R37" s="19">
        <v>368063</v>
      </c>
      <c r="S37" s="19">
        <v>377382</v>
      </c>
      <c r="T37" s="19">
        <v>389177</v>
      </c>
      <c r="U37" s="19">
        <v>400880</v>
      </c>
      <c r="V37" s="19">
        <v>413172</v>
      </c>
      <c r="W37" s="19">
        <v>423818</v>
      </c>
      <c r="X37" s="19">
        <v>433132</v>
      </c>
      <c r="Y37" s="19">
        <v>451716</v>
      </c>
      <c r="Z37" s="19">
        <v>474113</v>
      </c>
      <c r="AA37" s="19">
        <v>494971</v>
      </c>
      <c r="AB37" s="19">
        <v>534489</v>
      </c>
      <c r="AC37" s="19">
        <v>569538</v>
      </c>
      <c r="AD37" s="19">
        <v>594449</v>
      </c>
      <c r="AE37" s="19">
        <v>619246</v>
      </c>
      <c r="AF37" s="19">
        <v>643855</v>
      </c>
      <c r="AG37" s="19">
        <v>643712</v>
      </c>
      <c r="AH37" s="19">
        <v>650127</v>
      </c>
      <c r="AI37" s="19">
        <v>657784</v>
      </c>
      <c r="AJ37" s="19">
        <v>666528</v>
      </c>
      <c r="AK37" s="19">
        <v>677673</v>
      </c>
      <c r="AL37" s="19">
        <v>691160</v>
      </c>
      <c r="AM37" s="19">
        <v>704460</v>
      </c>
      <c r="AN37" s="19">
        <v>720965</v>
      </c>
      <c r="AO37" s="19">
        <v>736829</v>
      </c>
      <c r="AP37" s="19">
        <v>754436</v>
      </c>
      <c r="AQ37" s="19">
        <v>769565</v>
      </c>
      <c r="AR37" s="19">
        <v>782177</v>
      </c>
      <c r="AS37" s="19">
        <v>790402</v>
      </c>
      <c r="AT37" s="19">
        <v>790311</v>
      </c>
      <c r="AU37" s="19">
        <v>785688</v>
      </c>
      <c r="AV37" s="19">
        <v>781281</v>
      </c>
      <c r="AW37" s="19">
        <v>781285</v>
      </c>
      <c r="AX37" s="19">
        <v>789639</v>
      </c>
      <c r="AY37" s="19">
        <v>804100</v>
      </c>
      <c r="AZ37" s="19">
        <v>831175</v>
      </c>
      <c r="BA37" s="19">
        <v>855897</v>
      </c>
      <c r="BB37" s="19">
        <v>870735</v>
      </c>
      <c r="BC37" s="19">
        <v>875110</v>
      </c>
      <c r="BD37" s="19">
        <v>874598</v>
      </c>
      <c r="BE37" s="19">
        <v>862091</v>
      </c>
      <c r="BF37" s="19">
        <v>852712</v>
      </c>
      <c r="BG37" s="19">
        <v>851396</v>
      </c>
      <c r="BH37" s="19">
        <v>857687</v>
      </c>
      <c r="BI37" s="19">
        <v>871239</v>
      </c>
      <c r="BJ37" s="19">
        <v>893574</v>
      </c>
      <c r="BK37" s="19">
        <v>919886</v>
      </c>
      <c r="BL37" s="19">
        <v>951322</v>
      </c>
      <c r="BM37" s="19">
        <v>981237</v>
      </c>
      <c r="BN37" s="19">
        <v>1010309</v>
      </c>
      <c r="BO37" s="19">
        <v>1032770</v>
      </c>
      <c r="BP37" s="19">
        <v>1051024</v>
      </c>
      <c r="BQ37" s="19">
        <v>1064788</v>
      </c>
      <c r="BR37" s="19">
        <v>1079415</v>
      </c>
      <c r="BS37" s="19">
        <v>1093752</v>
      </c>
      <c r="BT37" s="19">
        <v>1106236</v>
      </c>
      <c r="BU37" s="19">
        <v>1115504</v>
      </c>
      <c r="BV37" s="19">
        <v>1122671</v>
      </c>
      <c r="BW37" s="19">
        <v>1127155</v>
      </c>
      <c r="BX37" s="19">
        <v>1130474</v>
      </c>
      <c r="BY37" s="19">
        <v>1133128</v>
      </c>
      <c r="BZ37" s="19">
        <v>1138750</v>
      </c>
      <c r="CA37" s="19">
        <v>1142686</v>
      </c>
      <c r="CB37" s="19">
        <v>1147057</v>
      </c>
      <c r="CC37" s="19">
        <v>1149530</v>
      </c>
      <c r="CD37" s="19">
        <v>1153314</v>
      </c>
      <c r="CE37" s="19">
        <v>1155730</v>
      </c>
      <c r="CF37" s="19">
        <v>1160367</v>
      </c>
      <c r="CG37" s="19">
        <v>1165600</v>
      </c>
      <c r="CH37" s="19">
        <v>1173468</v>
      </c>
      <c r="CI37" s="19">
        <v>1187266</v>
      </c>
      <c r="CJ37" s="19">
        <v>1202784</v>
      </c>
      <c r="CK37" s="19">
        <v>1220837</v>
      </c>
      <c r="CL37" s="19">
        <v>1238794</v>
      </c>
      <c r="CM37" s="19">
        <v>1255880</v>
      </c>
      <c r="CN37" s="19">
        <v>1266134</v>
      </c>
      <c r="CO37" s="19">
        <v>1281481</v>
      </c>
      <c r="CP37" s="19">
        <v>1292971</v>
      </c>
      <c r="CQ37" s="19">
        <v>1303359</v>
      </c>
      <c r="CR37" s="19">
        <v>1312178</v>
      </c>
      <c r="CS37" s="19">
        <v>1322599</v>
      </c>
      <c r="CT37" s="19">
        <v>1327352</v>
      </c>
      <c r="CU37" s="19">
        <v>1332581</v>
      </c>
      <c r="CV37" s="19">
        <v>1337136</v>
      </c>
      <c r="CW37" s="19">
        <v>1340836</v>
      </c>
      <c r="CX37" s="19">
        <v>1343495</v>
      </c>
      <c r="CY37" s="19">
        <v>1344998</v>
      </c>
      <c r="CZ37" s="19">
        <v>1345377</v>
      </c>
      <c r="DA37" s="19">
        <v>1344691</v>
      </c>
      <c r="DB37" s="19">
        <v>1343024</v>
      </c>
      <c r="DC37" s="19">
        <v>1340530</v>
      </c>
      <c r="DD37" s="19">
        <v>1338331</v>
      </c>
      <c r="DE37" s="19">
        <v>1337534</v>
      </c>
      <c r="DF37" s="19">
        <v>1338303</v>
      </c>
      <c r="DG37" s="19">
        <v>1340794</v>
      </c>
      <c r="DH37" s="19">
        <v>1345146</v>
      </c>
      <c r="DI37" s="19">
        <v>1350548</v>
      </c>
      <c r="DJ37" s="19">
        <v>1356128</v>
      </c>
      <c r="DK37" s="19">
        <v>1361983</v>
      </c>
      <c r="DL37" s="19">
        <v>1368173</v>
      </c>
      <c r="DM37" s="19">
        <v>1374743</v>
      </c>
      <c r="DN37" s="19">
        <v>1381695</v>
      </c>
      <c r="DO37" s="19">
        <v>1389014</v>
      </c>
      <c r="DP37" s="19">
        <v>1396640</v>
      </c>
      <c r="DQ37" s="19">
        <v>1404500</v>
      </c>
      <c r="DR37" s="19">
        <v>1412484</v>
      </c>
      <c r="DS37" s="19">
        <v>1420470</v>
      </c>
      <c r="DT37" s="19">
        <v>1428320</v>
      </c>
      <c r="DU37" s="19">
        <v>1435915</v>
      </c>
      <c r="DV37" s="19">
        <v>1443149</v>
      </c>
      <c r="DW37" s="19">
        <v>1449913</v>
      </c>
      <c r="DX37" s="19">
        <v>1456145</v>
      </c>
      <c r="DY37" s="19">
        <v>1461800</v>
      </c>
      <c r="DZ37" s="19">
        <v>1466858</v>
      </c>
      <c r="EA37" s="19">
        <v>1471313</v>
      </c>
      <c r="EB37" s="19">
        <v>1475198</v>
      </c>
    </row>
    <row r="38" spans="1:132" s="19" customFormat="1" ht="13.2" x14ac:dyDescent="0.25">
      <c r="A38" s="19">
        <v>57</v>
      </c>
      <c r="B38" s="19">
        <v>309927</v>
      </c>
      <c r="C38" s="19">
        <v>314921</v>
      </c>
      <c r="D38" s="19">
        <v>316348</v>
      </c>
      <c r="E38" s="19">
        <v>314623</v>
      </c>
      <c r="F38" s="19">
        <v>319957</v>
      </c>
      <c r="G38" s="19">
        <v>328312</v>
      </c>
      <c r="H38" s="19">
        <v>340072</v>
      </c>
      <c r="I38" s="19">
        <v>352058</v>
      </c>
      <c r="J38" s="19">
        <v>363896</v>
      </c>
      <c r="K38" s="19">
        <v>370982</v>
      </c>
      <c r="L38" s="19">
        <v>370456</v>
      </c>
      <c r="M38" s="19">
        <v>372136</v>
      </c>
      <c r="N38" s="19">
        <v>374180</v>
      </c>
      <c r="O38" s="19">
        <v>374424</v>
      </c>
      <c r="P38" s="19">
        <v>373937</v>
      </c>
      <c r="Q38" s="19">
        <v>370702</v>
      </c>
      <c r="R38" s="19">
        <v>367210</v>
      </c>
      <c r="S38" s="19">
        <v>363529</v>
      </c>
      <c r="T38" s="19">
        <v>360992</v>
      </c>
      <c r="U38" s="19">
        <v>359137</v>
      </c>
      <c r="V38" s="19">
        <v>358648</v>
      </c>
      <c r="W38" s="19">
        <v>366030</v>
      </c>
      <c r="X38" s="19">
        <v>375004</v>
      </c>
      <c r="Y38" s="19">
        <v>384526</v>
      </c>
      <c r="Z38" s="19">
        <v>393968</v>
      </c>
      <c r="AA38" s="19">
        <v>405540</v>
      </c>
      <c r="AB38" s="19">
        <v>418970</v>
      </c>
      <c r="AC38" s="19">
        <v>431030</v>
      </c>
      <c r="AD38" s="19">
        <v>449965</v>
      </c>
      <c r="AE38" s="19">
        <v>470468</v>
      </c>
      <c r="AF38" s="19">
        <v>492559</v>
      </c>
      <c r="AG38" s="19">
        <v>532020</v>
      </c>
      <c r="AH38" s="19">
        <v>566080</v>
      </c>
      <c r="AI38" s="19">
        <v>589127</v>
      </c>
      <c r="AJ38" s="19">
        <v>610845</v>
      </c>
      <c r="AK38" s="19">
        <v>629098</v>
      </c>
      <c r="AL38" s="19">
        <v>628525</v>
      </c>
      <c r="AM38" s="19">
        <v>637301</v>
      </c>
      <c r="AN38" s="19">
        <v>647926</v>
      </c>
      <c r="AO38" s="19">
        <v>659626</v>
      </c>
      <c r="AP38" s="19">
        <v>673924</v>
      </c>
      <c r="AQ38" s="19">
        <v>689724</v>
      </c>
      <c r="AR38" s="19">
        <v>704484</v>
      </c>
      <c r="AS38" s="19">
        <v>719662</v>
      </c>
      <c r="AT38" s="19">
        <v>735291</v>
      </c>
      <c r="AU38" s="19">
        <v>752177</v>
      </c>
      <c r="AV38" s="19">
        <v>767627</v>
      </c>
      <c r="AW38" s="19">
        <v>784140</v>
      </c>
      <c r="AX38" s="19">
        <v>791815</v>
      </c>
      <c r="AY38" s="19">
        <v>793506</v>
      </c>
      <c r="AZ38" s="19">
        <v>788776</v>
      </c>
      <c r="BA38" s="19">
        <v>784566</v>
      </c>
      <c r="BB38" s="19">
        <v>783885</v>
      </c>
      <c r="BC38" s="19">
        <v>792322</v>
      </c>
      <c r="BD38" s="19">
        <v>806814</v>
      </c>
      <c r="BE38" s="19">
        <v>833833</v>
      </c>
      <c r="BF38" s="19">
        <v>858517</v>
      </c>
      <c r="BG38" s="19">
        <v>873415</v>
      </c>
      <c r="BH38" s="19">
        <v>877940</v>
      </c>
      <c r="BI38" s="19">
        <v>877633</v>
      </c>
      <c r="BJ38" s="19">
        <v>865447</v>
      </c>
      <c r="BK38" s="19">
        <v>856351</v>
      </c>
      <c r="BL38" s="19">
        <v>855234</v>
      </c>
      <c r="BM38" s="19">
        <v>861649</v>
      </c>
      <c r="BN38" s="19">
        <v>875256</v>
      </c>
      <c r="BO38" s="19">
        <v>897581</v>
      </c>
      <c r="BP38" s="19">
        <v>923859</v>
      </c>
      <c r="BQ38" s="19">
        <v>955220</v>
      </c>
      <c r="BR38" s="19">
        <v>985078</v>
      </c>
      <c r="BS38" s="19">
        <v>1014103</v>
      </c>
      <c r="BT38" s="19">
        <v>1036569</v>
      </c>
      <c r="BU38" s="19">
        <v>1054858</v>
      </c>
      <c r="BV38" s="19">
        <v>1068691</v>
      </c>
      <c r="BW38" s="19">
        <v>1083381</v>
      </c>
      <c r="BX38" s="19">
        <v>1097789</v>
      </c>
      <c r="BY38" s="19">
        <v>1110354</v>
      </c>
      <c r="BZ38" s="19">
        <v>1119715</v>
      </c>
      <c r="CA38" s="19">
        <v>1126983</v>
      </c>
      <c r="CB38" s="19">
        <v>1131594</v>
      </c>
      <c r="CC38" s="19">
        <v>1135040</v>
      </c>
      <c r="CD38" s="19">
        <v>1137825</v>
      </c>
      <c r="CE38" s="19">
        <v>1143567</v>
      </c>
      <c r="CF38" s="19">
        <v>1147621</v>
      </c>
      <c r="CG38" s="19">
        <v>1152103</v>
      </c>
      <c r="CH38" s="19">
        <v>1154698</v>
      </c>
      <c r="CI38" s="19">
        <v>1158595</v>
      </c>
      <c r="CJ38" s="19">
        <v>1161132</v>
      </c>
      <c r="CK38" s="19">
        <v>1165868</v>
      </c>
      <c r="CL38" s="19">
        <v>1171205</v>
      </c>
      <c r="CM38" s="19">
        <v>1179164</v>
      </c>
      <c r="CN38" s="19">
        <v>1193030</v>
      </c>
      <c r="CO38" s="19">
        <v>1208575</v>
      </c>
      <c r="CP38" s="19">
        <v>1226613</v>
      </c>
      <c r="CQ38" s="19">
        <v>1244541</v>
      </c>
      <c r="CR38" s="19">
        <v>1261576</v>
      </c>
      <c r="CS38" s="19">
        <v>1271788</v>
      </c>
      <c r="CT38" s="19">
        <v>1287070</v>
      </c>
      <c r="CU38" s="19">
        <v>1298513</v>
      </c>
      <c r="CV38" s="19">
        <v>1308858</v>
      </c>
      <c r="CW38" s="19">
        <v>1317640</v>
      </c>
      <c r="CX38" s="19">
        <v>1328017</v>
      </c>
      <c r="CY38" s="19">
        <v>1332752</v>
      </c>
      <c r="CZ38" s="19">
        <v>1337956</v>
      </c>
      <c r="DA38" s="19">
        <v>1342492</v>
      </c>
      <c r="DB38" s="19">
        <v>1346177</v>
      </c>
      <c r="DC38" s="19">
        <v>1348825</v>
      </c>
      <c r="DD38" s="19">
        <v>1350320</v>
      </c>
      <c r="DE38" s="19">
        <v>1350695</v>
      </c>
      <c r="DF38" s="19">
        <v>1350012</v>
      </c>
      <c r="DG38" s="19">
        <v>1348352</v>
      </c>
      <c r="DH38" s="19">
        <v>1345869</v>
      </c>
      <c r="DI38" s="19">
        <v>1343679</v>
      </c>
      <c r="DJ38" s="19">
        <v>1342888</v>
      </c>
      <c r="DK38" s="19">
        <v>1343655</v>
      </c>
      <c r="DL38" s="19">
        <v>1346137</v>
      </c>
      <c r="DM38" s="19">
        <v>1350470</v>
      </c>
      <c r="DN38" s="19">
        <v>1355851</v>
      </c>
      <c r="DO38" s="19">
        <v>1361408</v>
      </c>
      <c r="DP38" s="19">
        <v>1367240</v>
      </c>
      <c r="DQ38" s="19">
        <v>1373404</v>
      </c>
      <c r="DR38" s="19">
        <v>1379946</v>
      </c>
      <c r="DS38" s="19">
        <v>1386867</v>
      </c>
      <c r="DT38" s="19">
        <v>1394154</v>
      </c>
      <c r="DU38" s="19">
        <v>1401749</v>
      </c>
      <c r="DV38" s="19">
        <v>1409579</v>
      </c>
      <c r="DW38" s="19">
        <v>1417527</v>
      </c>
      <c r="DX38" s="19">
        <v>1425480</v>
      </c>
      <c r="DY38" s="19">
        <v>1433297</v>
      </c>
      <c r="DZ38" s="19">
        <v>1440861</v>
      </c>
      <c r="EA38" s="19">
        <v>1448065</v>
      </c>
      <c r="EB38" s="19">
        <v>1454801</v>
      </c>
    </row>
    <row r="39" spans="1:132" s="19" customFormat="1" ht="13.2" x14ac:dyDescent="0.25">
      <c r="A39" s="19">
        <v>62</v>
      </c>
      <c r="B39" s="19">
        <v>267043</v>
      </c>
      <c r="C39" s="19">
        <v>274185</v>
      </c>
      <c r="D39" s="19">
        <v>281982</v>
      </c>
      <c r="E39" s="19">
        <v>292386</v>
      </c>
      <c r="F39" s="19">
        <v>299888</v>
      </c>
      <c r="G39" s="19">
        <v>304541</v>
      </c>
      <c r="H39" s="19">
        <v>306188</v>
      </c>
      <c r="I39" s="19">
        <v>306573</v>
      </c>
      <c r="J39" s="19">
        <v>304042</v>
      </c>
      <c r="K39" s="19">
        <v>308423</v>
      </c>
      <c r="L39" s="19">
        <v>321296</v>
      </c>
      <c r="M39" s="19">
        <v>331697</v>
      </c>
      <c r="N39" s="19">
        <v>343556</v>
      </c>
      <c r="O39" s="19">
        <v>356509</v>
      </c>
      <c r="P39" s="19">
        <v>363859</v>
      </c>
      <c r="Q39" s="19">
        <v>367834</v>
      </c>
      <c r="R39" s="19">
        <v>368316</v>
      </c>
      <c r="S39" s="19">
        <v>370065</v>
      </c>
      <c r="T39" s="19">
        <v>370601</v>
      </c>
      <c r="U39" s="19">
        <v>370653</v>
      </c>
      <c r="V39" s="19">
        <v>370089</v>
      </c>
      <c r="W39" s="19">
        <v>364926</v>
      </c>
      <c r="X39" s="19">
        <v>358907</v>
      </c>
      <c r="Y39" s="19">
        <v>355876</v>
      </c>
      <c r="Z39" s="19">
        <v>355373</v>
      </c>
      <c r="AA39" s="19">
        <v>354905</v>
      </c>
      <c r="AB39" s="19">
        <v>361729</v>
      </c>
      <c r="AC39" s="19">
        <v>370363</v>
      </c>
      <c r="AD39" s="19">
        <v>381927</v>
      </c>
      <c r="AE39" s="19">
        <v>394318</v>
      </c>
      <c r="AF39" s="19">
        <v>405285</v>
      </c>
      <c r="AG39" s="19">
        <v>416226</v>
      </c>
      <c r="AH39" s="19">
        <v>427212</v>
      </c>
      <c r="AI39" s="19">
        <v>444830</v>
      </c>
      <c r="AJ39" s="19">
        <v>465778</v>
      </c>
      <c r="AK39" s="19">
        <v>487928</v>
      </c>
      <c r="AL39" s="19">
        <v>526437</v>
      </c>
      <c r="AM39" s="19">
        <v>557688</v>
      </c>
      <c r="AN39" s="19">
        <v>578022</v>
      </c>
      <c r="AO39" s="19">
        <v>597346</v>
      </c>
      <c r="AP39" s="19">
        <v>614802</v>
      </c>
      <c r="AQ39" s="19">
        <v>616525</v>
      </c>
      <c r="AR39" s="19">
        <v>627944</v>
      </c>
      <c r="AS39" s="19">
        <v>641390</v>
      </c>
      <c r="AT39" s="19">
        <v>653717</v>
      </c>
      <c r="AU39" s="19">
        <v>667305</v>
      </c>
      <c r="AV39" s="19">
        <v>682753</v>
      </c>
      <c r="AW39" s="19">
        <v>700931</v>
      </c>
      <c r="AX39" s="19">
        <v>717993</v>
      </c>
      <c r="AY39" s="19">
        <v>733763</v>
      </c>
      <c r="AZ39" s="19">
        <v>751480</v>
      </c>
      <c r="BA39" s="19">
        <v>767124</v>
      </c>
      <c r="BB39" s="19">
        <v>779836</v>
      </c>
      <c r="BC39" s="19">
        <v>787708</v>
      </c>
      <c r="BD39" s="19">
        <v>789687</v>
      </c>
      <c r="BE39" s="19">
        <v>785362</v>
      </c>
      <c r="BF39" s="19">
        <v>781551</v>
      </c>
      <c r="BG39" s="19">
        <v>781222</v>
      </c>
      <c r="BH39" s="19">
        <v>789900</v>
      </c>
      <c r="BI39" s="19">
        <v>804557</v>
      </c>
      <c r="BJ39" s="19">
        <v>831596</v>
      </c>
      <c r="BK39" s="19">
        <v>856293</v>
      </c>
      <c r="BL39" s="19">
        <v>871277</v>
      </c>
      <c r="BM39" s="19">
        <v>875987</v>
      </c>
      <c r="BN39" s="19">
        <v>875891</v>
      </c>
      <c r="BO39" s="19">
        <v>864040</v>
      </c>
      <c r="BP39" s="19">
        <v>855242</v>
      </c>
      <c r="BQ39" s="19">
        <v>854337</v>
      </c>
      <c r="BR39" s="19">
        <v>860889</v>
      </c>
      <c r="BS39" s="19">
        <v>874563</v>
      </c>
      <c r="BT39" s="19">
        <v>896878</v>
      </c>
      <c r="BU39" s="19">
        <v>923115</v>
      </c>
      <c r="BV39" s="19">
        <v>954397</v>
      </c>
      <c r="BW39" s="19">
        <v>984188</v>
      </c>
      <c r="BX39" s="19">
        <v>1013161</v>
      </c>
      <c r="BY39" s="19">
        <v>1035630</v>
      </c>
      <c r="BZ39" s="19">
        <v>1053953</v>
      </c>
      <c r="CA39" s="19">
        <v>1067868</v>
      </c>
      <c r="CB39" s="19">
        <v>1082638</v>
      </c>
      <c r="CC39" s="19">
        <v>1097120</v>
      </c>
      <c r="CD39" s="19">
        <v>1109773</v>
      </c>
      <c r="CE39" s="19">
        <v>1119243</v>
      </c>
      <c r="CF39" s="19">
        <v>1126636</v>
      </c>
      <c r="CG39" s="19">
        <v>1131398</v>
      </c>
      <c r="CH39" s="19">
        <v>1134999</v>
      </c>
      <c r="CI39" s="19">
        <v>1137936</v>
      </c>
      <c r="CJ39" s="19">
        <v>1143801</v>
      </c>
      <c r="CK39" s="19">
        <v>1147991</v>
      </c>
      <c r="CL39" s="19">
        <v>1152603</v>
      </c>
      <c r="CM39" s="19">
        <v>1155341</v>
      </c>
      <c r="CN39" s="19">
        <v>1159369</v>
      </c>
      <c r="CO39" s="19">
        <v>1162006</v>
      </c>
      <c r="CP39" s="19">
        <v>1166802</v>
      </c>
      <c r="CQ39" s="19">
        <v>1172168</v>
      </c>
      <c r="CR39" s="19">
        <v>1180116</v>
      </c>
      <c r="CS39" s="19">
        <v>1193912</v>
      </c>
      <c r="CT39" s="19">
        <v>1209372</v>
      </c>
      <c r="CU39" s="19">
        <v>1227314</v>
      </c>
      <c r="CV39" s="19">
        <v>1245142</v>
      </c>
      <c r="CW39" s="19">
        <v>1262080</v>
      </c>
      <c r="CX39" s="19">
        <v>1272235</v>
      </c>
      <c r="CY39" s="19">
        <v>1287435</v>
      </c>
      <c r="CZ39" s="19">
        <v>1298816</v>
      </c>
      <c r="DA39" s="19">
        <v>1309105</v>
      </c>
      <c r="DB39" s="19">
        <v>1317838</v>
      </c>
      <c r="DC39" s="19">
        <v>1328154</v>
      </c>
      <c r="DD39" s="19">
        <v>1332864</v>
      </c>
      <c r="DE39" s="19">
        <v>1338040</v>
      </c>
      <c r="DF39" s="19">
        <v>1342551</v>
      </c>
      <c r="DG39" s="19">
        <v>1346216</v>
      </c>
      <c r="DH39" s="19">
        <v>1348847</v>
      </c>
      <c r="DI39" s="19">
        <v>1350336</v>
      </c>
      <c r="DJ39" s="19">
        <v>1350708</v>
      </c>
      <c r="DK39" s="19">
        <v>1350026</v>
      </c>
      <c r="DL39" s="19">
        <v>1348375</v>
      </c>
      <c r="DM39" s="19">
        <v>1345905</v>
      </c>
      <c r="DN39" s="19">
        <v>1343727</v>
      </c>
      <c r="DO39" s="19">
        <v>1342941</v>
      </c>
      <c r="DP39" s="19">
        <v>1343707</v>
      </c>
      <c r="DQ39" s="19">
        <v>1346177</v>
      </c>
      <c r="DR39" s="19">
        <v>1350488</v>
      </c>
      <c r="DS39" s="19">
        <v>1355839</v>
      </c>
      <c r="DT39" s="19">
        <v>1361365</v>
      </c>
      <c r="DU39" s="19">
        <v>1367165</v>
      </c>
      <c r="DV39" s="19">
        <v>1373294</v>
      </c>
      <c r="DW39" s="19">
        <v>1379802</v>
      </c>
      <c r="DX39" s="19">
        <v>1386687</v>
      </c>
      <c r="DY39" s="19">
        <v>1393934</v>
      </c>
      <c r="DZ39" s="19">
        <v>1401488</v>
      </c>
      <c r="EA39" s="19">
        <v>1409275</v>
      </c>
      <c r="EB39" s="19">
        <v>1417179</v>
      </c>
    </row>
    <row r="40" spans="1:132" s="19" customFormat="1" ht="13.2" x14ac:dyDescent="0.25">
      <c r="A40" s="19">
        <v>67</v>
      </c>
      <c r="B40" s="19">
        <v>209400</v>
      </c>
      <c r="C40" s="19">
        <v>217010</v>
      </c>
      <c r="D40" s="19">
        <v>225532</v>
      </c>
      <c r="E40" s="19">
        <v>232859</v>
      </c>
      <c r="F40" s="19">
        <v>239784</v>
      </c>
      <c r="G40" s="19">
        <v>247930</v>
      </c>
      <c r="H40" s="19">
        <v>257322</v>
      </c>
      <c r="I40" s="19">
        <v>265496</v>
      </c>
      <c r="J40" s="19">
        <v>275225</v>
      </c>
      <c r="K40" s="19">
        <v>282834</v>
      </c>
      <c r="L40" s="19">
        <v>286071</v>
      </c>
      <c r="M40" s="19">
        <v>290317</v>
      </c>
      <c r="N40" s="19">
        <v>291268</v>
      </c>
      <c r="O40" s="19">
        <v>288824</v>
      </c>
      <c r="P40" s="19">
        <v>292431</v>
      </c>
      <c r="Q40" s="19">
        <v>304099</v>
      </c>
      <c r="R40" s="19">
        <v>316140</v>
      </c>
      <c r="S40" s="19">
        <v>329320</v>
      </c>
      <c r="T40" s="19">
        <v>342874</v>
      </c>
      <c r="U40" s="19">
        <v>348562</v>
      </c>
      <c r="V40" s="19">
        <v>351248</v>
      </c>
      <c r="W40" s="19">
        <v>352619</v>
      </c>
      <c r="X40" s="19">
        <v>354675</v>
      </c>
      <c r="Y40" s="19">
        <v>353443</v>
      </c>
      <c r="Z40" s="19">
        <v>352815</v>
      </c>
      <c r="AA40" s="19">
        <v>352999</v>
      </c>
      <c r="AB40" s="19">
        <v>350416</v>
      </c>
      <c r="AC40" s="19">
        <v>347086</v>
      </c>
      <c r="AD40" s="19">
        <v>344044</v>
      </c>
      <c r="AE40" s="19">
        <v>342887</v>
      </c>
      <c r="AF40" s="19">
        <v>344577</v>
      </c>
      <c r="AG40" s="19">
        <v>352056</v>
      </c>
      <c r="AH40" s="19">
        <v>360951</v>
      </c>
      <c r="AI40" s="19">
        <v>371550</v>
      </c>
      <c r="AJ40" s="19">
        <v>381924</v>
      </c>
      <c r="AK40" s="19">
        <v>391086</v>
      </c>
      <c r="AL40" s="19">
        <v>403520</v>
      </c>
      <c r="AM40" s="19">
        <v>416253</v>
      </c>
      <c r="AN40" s="19">
        <v>435484</v>
      </c>
      <c r="AO40" s="19">
        <v>457154</v>
      </c>
      <c r="AP40" s="19">
        <v>480007</v>
      </c>
      <c r="AQ40" s="19">
        <v>514230</v>
      </c>
      <c r="AR40" s="19">
        <v>542869</v>
      </c>
      <c r="AS40" s="19">
        <v>562692</v>
      </c>
      <c r="AT40" s="19">
        <v>583148</v>
      </c>
      <c r="AU40" s="19">
        <v>603963</v>
      </c>
      <c r="AV40" s="19">
        <v>606702</v>
      </c>
      <c r="AW40" s="19">
        <v>613704</v>
      </c>
      <c r="AX40" s="19">
        <v>627326</v>
      </c>
      <c r="AY40" s="19">
        <v>641505</v>
      </c>
      <c r="AZ40" s="19">
        <v>656924</v>
      </c>
      <c r="BA40" s="19">
        <v>673359</v>
      </c>
      <c r="BB40" s="19">
        <v>688979</v>
      </c>
      <c r="BC40" s="19">
        <v>706171</v>
      </c>
      <c r="BD40" s="19">
        <v>722123</v>
      </c>
      <c r="BE40" s="19">
        <v>740005</v>
      </c>
      <c r="BF40" s="19">
        <v>755857</v>
      </c>
      <c r="BG40" s="19">
        <v>768854</v>
      </c>
      <c r="BH40" s="19">
        <v>777091</v>
      </c>
      <c r="BI40" s="19">
        <v>779529</v>
      </c>
      <c r="BJ40" s="19">
        <v>775785</v>
      </c>
      <c r="BK40" s="19">
        <v>772488</v>
      </c>
      <c r="BL40" s="19">
        <v>772577</v>
      </c>
      <c r="BM40" s="19">
        <v>781510</v>
      </c>
      <c r="BN40" s="19">
        <v>796275</v>
      </c>
      <c r="BO40" s="19">
        <v>823219</v>
      </c>
      <c r="BP40" s="19">
        <v>847829</v>
      </c>
      <c r="BQ40" s="19">
        <v>862836</v>
      </c>
      <c r="BR40" s="19">
        <v>867730</v>
      </c>
      <c r="BS40" s="19">
        <v>867875</v>
      </c>
      <c r="BT40" s="19">
        <v>856454</v>
      </c>
      <c r="BU40" s="19">
        <v>848048</v>
      </c>
      <c r="BV40" s="19">
        <v>847420</v>
      </c>
      <c r="BW40" s="19">
        <v>854151</v>
      </c>
      <c r="BX40" s="19">
        <v>867914</v>
      </c>
      <c r="BY40" s="19">
        <v>890220</v>
      </c>
      <c r="BZ40" s="19">
        <v>916405</v>
      </c>
      <c r="CA40" s="19">
        <v>947584</v>
      </c>
      <c r="CB40" s="19">
        <v>977283</v>
      </c>
      <c r="CC40" s="19">
        <v>1006186</v>
      </c>
      <c r="CD40" s="19">
        <v>1028653</v>
      </c>
      <c r="CE40" s="19">
        <v>1047019</v>
      </c>
      <c r="CF40" s="19">
        <v>1061042</v>
      </c>
      <c r="CG40" s="19">
        <v>1075901</v>
      </c>
      <c r="CH40" s="19">
        <v>1090493</v>
      </c>
      <c r="CI40" s="19">
        <v>1103268</v>
      </c>
      <c r="CJ40" s="19">
        <v>1112878</v>
      </c>
      <c r="CK40" s="19">
        <v>1120424</v>
      </c>
      <c r="CL40" s="19">
        <v>1125367</v>
      </c>
      <c r="CM40" s="19">
        <v>1129167</v>
      </c>
      <c r="CN40" s="19">
        <v>1132296</v>
      </c>
      <c r="CO40" s="19">
        <v>1138281</v>
      </c>
      <c r="CP40" s="19">
        <v>1142552</v>
      </c>
      <c r="CQ40" s="19">
        <v>1147195</v>
      </c>
      <c r="CR40" s="19">
        <v>1149951</v>
      </c>
      <c r="CS40" s="19">
        <v>1153948</v>
      </c>
      <c r="CT40" s="19">
        <v>1156566</v>
      </c>
      <c r="CU40" s="19">
        <v>1161324</v>
      </c>
      <c r="CV40" s="19">
        <v>1166650</v>
      </c>
      <c r="CW40" s="19">
        <v>1174539</v>
      </c>
      <c r="CX40" s="19">
        <v>1188234</v>
      </c>
      <c r="CY40" s="19">
        <v>1203575</v>
      </c>
      <c r="CZ40" s="19">
        <v>1221374</v>
      </c>
      <c r="DA40" s="19">
        <v>1239056</v>
      </c>
      <c r="DB40" s="19">
        <v>1255855</v>
      </c>
      <c r="DC40" s="19">
        <v>1265924</v>
      </c>
      <c r="DD40" s="19">
        <v>1281002</v>
      </c>
      <c r="DE40" s="19">
        <v>1292292</v>
      </c>
      <c r="DF40" s="19">
        <v>1302497</v>
      </c>
      <c r="DG40" s="19">
        <v>1311159</v>
      </c>
      <c r="DH40" s="19">
        <v>1321386</v>
      </c>
      <c r="DI40" s="19">
        <v>1326057</v>
      </c>
      <c r="DJ40" s="19">
        <v>1331190</v>
      </c>
      <c r="DK40" s="19">
        <v>1335666</v>
      </c>
      <c r="DL40" s="19">
        <v>1339298</v>
      </c>
      <c r="DM40" s="19">
        <v>1341905</v>
      </c>
      <c r="DN40" s="19">
        <v>1343379</v>
      </c>
      <c r="DO40" s="19">
        <v>1343749</v>
      </c>
      <c r="DP40" s="19">
        <v>1343069</v>
      </c>
      <c r="DQ40" s="19">
        <v>1341429</v>
      </c>
      <c r="DR40" s="19">
        <v>1338977</v>
      </c>
      <c r="DS40" s="19">
        <v>1336817</v>
      </c>
      <c r="DT40" s="19">
        <v>1336042</v>
      </c>
      <c r="DU40" s="19">
        <v>1336805</v>
      </c>
      <c r="DV40" s="19">
        <v>1339259</v>
      </c>
      <c r="DW40" s="19">
        <v>1343538</v>
      </c>
      <c r="DX40" s="19">
        <v>1348847</v>
      </c>
      <c r="DY40" s="19">
        <v>1354330</v>
      </c>
      <c r="DZ40" s="19">
        <v>1360083</v>
      </c>
      <c r="EA40" s="19">
        <v>1366165</v>
      </c>
      <c r="EB40" s="19">
        <v>1372621</v>
      </c>
    </row>
    <row r="41" spans="1:132" s="19" customFormat="1" ht="13.2" x14ac:dyDescent="0.25">
      <c r="A41" s="19">
        <v>72</v>
      </c>
      <c r="B41" s="19">
        <v>171941</v>
      </c>
      <c r="C41" s="19">
        <v>174637</v>
      </c>
      <c r="D41" s="19">
        <v>178606</v>
      </c>
      <c r="E41" s="19">
        <v>184211</v>
      </c>
      <c r="F41" s="19">
        <v>184724</v>
      </c>
      <c r="G41" s="19">
        <v>188866</v>
      </c>
      <c r="H41" s="19">
        <v>193674</v>
      </c>
      <c r="I41" s="19">
        <v>201132</v>
      </c>
      <c r="J41" s="19">
        <v>207743</v>
      </c>
      <c r="K41" s="19">
        <v>214965</v>
      </c>
      <c r="L41" s="19">
        <v>225431</v>
      </c>
      <c r="M41" s="19">
        <v>234522</v>
      </c>
      <c r="N41" s="19">
        <v>242382</v>
      </c>
      <c r="O41" s="19">
        <v>252401</v>
      </c>
      <c r="P41" s="19">
        <v>259198</v>
      </c>
      <c r="Q41" s="19">
        <v>263853</v>
      </c>
      <c r="R41" s="19">
        <v>267203</v>
      </c>
      <c r="S41" s="19">
        <v>267519</v>
      </c>
      <c r="T41" s="19">
        <v>265811</v>
      </c>
      <c r="U41" s="19">
        <v>270638</v>
      </c>
      <c r="V41" s="19">
        <v>282261</v>
      </c>
      <c r="W41" s="19">
        <v>292294</v>
      </c>
      <c r="X41" s="19">
        <v>302977</v>
      </c>
      <c r="Y41" s="19">
        <v>316404</v>
      </c>
      <c r="Z41" s="19">
        <v>321718</v>
      </c>
      <c r="AA41" s="19">
        <v>325411</v>
      </c>
      <c r="AB41" s="19">
        <v>326911</v>
      </c>
      <c r="AC41" s="19">
        <v>329223</v>
      </c>
      <c r="AD41" s="19">
        <v>331349</v>
      </c>
      <c r="AE41" s="19">
        <v>331527</v>
      </c>
      <c r="AF41" s="19">
        <v>332562</v>
      </c>
      <c r="AG41" s="19">
        <v>329725</v>
      </c>
      <c r="AH41" s="19">
        <v>325975</v>
      </c>
      <c r="AI41" s="19">
        <v>322990</v>
      </c>
      <c r="AJ41" s="19">
        <v>322067</v>
      </c>
      <c r="AK41" s="19">
        <v>323789</v>
      </c>
      <c r="AL41" s="19">
        <v>331936</v>
      </c>
      <c r="AM41" s="19">
        <v>340214</v>
      </c>
      <c r="AN41" s="19">
        <v>350656</v>
      </c>
      <c r="AO41" s="19">
        <v>360864</v>
      </c>
      <c r="AP41" s="19">
        <v>370375</v>
      </c>
      <c r="AQ41" s="19">
        <v>384453</v>
      </c>
      <c r="AR41" s="19">
        <v>397916</v>
      </c>
      <c r="AS41" s="19">
        <v>415752</v>
      </c>
      <c r="AT41" s="19">
        <v>434039</v>
      </c>
      <c r="AU41" s="19">
        <v>453355</v>
      </c>
      <c r="AV41" s="19">
        <v>487918</v>
      </c>
      <c r="AW41" s="19">
        <v>522737</v>
      </c>
      <c r="AX41" s="19">
        <v>542062</v>
      </c>
      <c r="AY41" s="19">
        <v>560923</v>
      </c>
      <c r="AZ41" s="19">
        <v>579029</v>
      </c>
      <c r="BA41" s="19">
        <v>581350</v>
      </c>
      <c r="BB41" s="19">
        <v>592772</v>
      </c>
      <c r="BC41" s="19">
        <v>606645</v>
      </c>
      <c r="BD41" s="19">
        <v>621097</v>
      </c>
      <c r="BE41" s="19">
        <v>636770</v>
      </c>
      <c r="BF41" s="19">
        <v>653427</v>
      </c>
      <c r="BG41" s="19">
        <v>669327</v>
      </c>
      <c r="BH41" s="19">
        <v>686770</v>
      </c>
      <c r="BI41" s="19">
        <v>703036</v>
      </c>
      <c r="BJ41" s="19">
        <v>721207</v>
      </c>
      <c r="BK41" s="19">
        <v>737313</v>
      </c>
      <c r="BL41" s="19">
        <v>750582</v>
      </c>
      <c r="BM41" s="19">
        <v>759130</v>
      </c>
      <c r="BN41" s="19">
        <v>761946</v>
      </c>
      <c r="BO41" s="19">
        <v>758709</v>
      </c>
      <c r="BP41" s="19">
        <v>755916</v>
      </c>
      <c r="BQ41" s="19">
        <v>756465</v>
      </c>
      <c r="BR41" s="19">
        <v>765664</v>
      </c>
      <c r="BS41" s="19">
        <v>780539</v>
      </c>
      <c r="BT41" s="19">
        <v>807342</v>
      </c>
      <c r="BU41" s="19">
        <v>831811</v>
      </c>
      <c r="BV41" s="19">
        <v>846842</v>
      </c>
      <c r="BW41" s="19">
        <v>851976</v>
      </c>
      <c r="BX41" s="19">
        <v>852455</v>
      </c>
      <c r="BY41" s="19">
        <v>841652</v>
      </c>
      <c r="BZ41" s="19">
        <v>833817</v>
      </c>
      <c r="CA41" s="19">
        <v>833591</v>
      </c>
      <c r="CB41" s="19">
        <v>840593</v>
      </c>
      <c r="CC41" s="19">
        <v>854489</v>
      </c>
      <c r="CD41" s="19">
        <v>876783</v>
      </c>
      <c r="CE41" s="19">
        <v>902888</v>
      </c>
      <c r="CF41" s="19">
        <v>933911</v>
      </c>
      <c r="CG41" s="19">
        <v>963476</v>
      </c>
      <c r="CH41" s="19">
        <v>992259</v>
      </c>
      <c r="CI41" s="19">
        <v>1014716</v>
      </c>
      <c r="CJ41" s="19">
        <v>1033137</v>
      </c>
      <c r="CK41" s="19">
        <v>1047307</v>
      </c>
      <c r="CL41" s="19">
        <v>1062314</v>
      </c>
      <c r="CM41" s="19">
        <v>1077062</v>
      </c>
      <c r="CN41" s="19">
        <v>1090011</v>
      </c>
      <c r="CO41" s="19">
        <v>1099724</v>
      </c>
      <c r="CP41" s="19">
        <v>1107336</v>
      </c>
      <c r="CQ41" s="19">
        <v>1112318</v>
      </c>
      <c r="CR41" s="19">
        <v>1116134</v>
      </c>
      <c r="CS41" s="19">
        <v>1119229</v>
      </c>
      <c r="CT41" s="19">
        <v>1125131</v>
      </c>
      <c r="CU41" s="19">
        <v>1129338</v>
      </c>
      <c r="CV41" s="19">
        <v>1133917</v>
      </c>
      <c r="CW41" s="19">
        <v>1136643</v>
      </c>
      <c r="CX41" s="19">
        <v>1140587</v>
      </c>
      <c r="CY41" s="19">
        <v>1143170</v>
      </c>
      <c r="CZ41" s="19">
        <v>1147861</v>
      </c>
      <c r="DA41" s="19">
        <v>1153121</v>
      </c>
      <c r="DB41" s="19">
        <v>1160918</v>
      </c>
      <c r="DC41" s="19">
        <v>1174453</v>
      </c>
      <c r="DD41" s="19">
        <v>1189597</v>
      </c>
      <c r="DE41" s="19">
        <v>1207163</v>
      </c>
      <c r="DF41" s="19">
        <v>1224606</v>
      </c>
      <c r="DG41" s="19">
        <v>1241171</v>
      </c>
      <c r="DH41" s="19">
        <v>1251101</v>
      </c>
      <c r="DI41" s="19">
        <v>1265981</v>
      </c>
      <c r="DJ41" s="19">
        <v>1277122</v>
      </c>
      <c r="DK41" s="19">
        <v>1287186</v>
      </c>
      <c r="DL41" s="19">
        <v>1295732</v>
      </c>
      <c r="DM41" s="19">
        <v>1305808</v>
      </c>
      <c r="DN41" s="19">
        <v>1310419</v>
      </c>
      <c r="DO41" s="19">
        <v>1315483</v>
      </c>
      <c r="DP41" s="19">
        <v>1319895</v>
      </c>
      <c r="DQ41" s="19">
        <v>1323476</v>
      </c>
      <c r="DR41" s="19">
        <v>1326044</v>
      </c>
      <c r="DS41" s="19">
        <v>1327495</v>
      </c>
      <c r="DT41" s="19">
        <v>1327855</v>
      </c>
      <c r="DU41" s="19">
        <v>1327182</v>
      </c>
      <c r="DV41" s="19">
        <v>1325563</v>
      </c>
      <c r="DW41" s="19">
        <v>1323142</v>
      </c>
      <c r="DX41" s="19">
        <v>1321011</v>
      </c>
      <c r="DY41" s="19">
        <v>1320252</v>
      </c>
      <c r="DZ41" s="19">
        <v>1321014</v>
      </c>
      <c r="EA41" s="19">
        <v>1323441</v>
      </c>
      <c r="EB41" s="19">
        <v>1327666</v>
      </c>
    </row>
    <row r="42" spans="1:132" s="19" customFormat="1" ht="13.2" x14ac:dyDescent="0.25">
      <c r="A42" s="19">
        <v>77</v>
      </c>
      <c r="B42" s="19">
        <v>125712</v>
      </c>
      <c r="C42" s="19">
        <v>127629</v>
      </c>
      <c r="D42" s="19">
        <v>128415</v>
      </c>
      <c r="E42" s="19">
        <v>129405</v>
      </c>
      <c r="F42" s="19">
        <v>135950</v>
      </c>
      <c r="G42" s="19">
        <v>141525</v>
      </c>
      <c r="H42" s="19">
        <v>143665</v>
      </c>
      <c r="I42" s="19">
        <v>146001</v>
      </c>
      <c r="J42" s="19">
        <v>149992</v>
      </c>
      <c r="K42" s="19">
        <v>151667</v>
      </c>
      <c r="L42" s="19">
        <v>154420</v>
      </c>
      <c r="M42" s="19">
        <v>161037</v>
      </c>
      <c r="N42" s="19">
        <v>168946</v>
      </c>
      <c r="O42" s="19">
        <v>176220</v>
      </c>
      <c r="P42" s="19">
        <v>183980</v>
      </c>
      <c r="Q42" s="19">
        <v>191700</v>
      </c>
      <c r="R42" s="19">
        <v>198872</v>
      </c>
      <c r="S42" s="19">
        <v>205862</v>
      </c>
      <c r="T42" s="19">
        <v>214781</v>
      </c>
      <c r="U42" s="19">
        <v>220691</v>
      </c>
      <c r="V42" s="19">
        <v>225502</v>
      </c>
      <c r="W42" s="19">
        <v>228893</v>
      </c>
      <c r="X42" s="19">
        <v>229639</v>
      </c>
      <c r="Y42" s="19">
        <v>227190</v>
      </c>
      <c r="Z42" s="19">
        <v>232527</v>
      </c>
      <c r="AA42" s="19">
        <v>242603</v>
      </c>
      <c r="AB42" s="19">
        <v>255124</v>
      </c>
      <c r="AC42" s="19">
        <v>267311</v>
      </c>
      <c r="AD42" s="19">
        <v>279199</v>
      </c>
      <c r="AE42" s="19">
        <v>285927</v>
      </c>
      <c r="AF42" s="19">
        <v>290027</v>
      </c>
      <c r="AG42" s="19">
        <v>292051</v>
      </c>
      <c r="AH42" s="19">
        <v>294773</v>
      </c>
      <c r="AI42" s="19">
        <v>296501</v>
      </c>
      <c r="AJ42" s="19">
        <v>296617</v>
      </c>
      <c r="AK42" s="19">
        <v>296686</v>
      </c>
      <c r="AL42" s="19">
        <v>296371</v>
      </c>
      <c r="AM42" s="19">
        <v>295393</v>
      </c>
      <c r="AN42" s="19">
        <v>295026</v>
      </c>
      <c r="AO42" s="19">
        <v>296045</v>
      </c>
      <c r="AP42" s="19">
        <v>299930</v>
      </c>
      <c r="AQ42" s="19">
        <v>304992</v>
      </c>
      <c r="AR42" s="19">
        <v>311953</v>
      </c>
      <c r="AS42" s="19">
        <v>321960</v>
      </c>
      <c r="AT42" s="19">
        <v>332446</v>
      </c>
      <c r="AU42" s="19">
        <v>343045</v>
      </c>
      <c r="AV42" s="19">
        <v>355506</v>
      </c>
      <c r="AW42" s="19">
        <v>368965</v>
      </c>
      <c r="AX42" s="19">
        <v>387756</v>
      </c>
      <c r="AY42" s="19">
        <v>408064</v>
      </c>
      <c r="AZ42" s="19">
        <v>428951</v>
      </c>
      <c r="BA42" s="19">
        <v>462433</v>
      </c>
      <c r="BB42" s="19">
        <v>489815</v>
      </c>
      <c r="BC42" s="19">
        <v>508813</v>
      </c>
      <c r="BD42" s="19">
        <v>527420</v>
      </c>
      <c r="BE42" s="19">
        <v>545324</v>
      </c>
      <c r="BF42" s="19">
        <v>548708</v>
      </c>
      <c r="BG42" s="19">
        <v>560629</v>
      </c>
      <c r="BH42" s="19">
        <v>574821</v>
      </c>
      <c r="BI42" s="19">
        <v>589622</v>
      </c>
      <c r="BJ42" s="19">
        <v>605617</v>
      </c>
      <c r="BK42" s="19">
        <v>622453</v>
      </c>
      <c r="BL42" s="19">
        <v>638540</v>
      </c>
      <c r="BM42" s="19">
        <v>656016</v>
      </c>
      <c r="BN42" s="19">
        <v>672323</v>
      </c>
      <c r="BO42" s="19">
        <v>690418</v>
      </c>
      <c r="BP42" s="19">
        <v>706512</v>
      </c>
      <c r="BQ42" s="19">
        <v>719884</v>
      </c>
      <c r="BR42" s="19">
        <v>728715</v>
      </c>
      <c r="BS42" s="19">
        <v>732018</v>
      </c>
      <c r="BT42" s="19">
        <v>729556</v>
      </c>
      <c r="BU42" s="19">
        <v>727536</v>
      </c>
      <c r="BV42" s="19">
        <v>728785</v>
      </c>
      <c r="BW42" s="19">
        <v>738402</v>
      </c>
      <c r="BX42" s="19">
        <v>753438</v>
      </c>
      <c r="BY42" s="19">
        <v>779997</v>
      </c>
      <c r="BZ42" s="19">
        <v>804232</v>
      </c>
      <c r="CA42" s="19">
        <v>819273</v>
      </c>
      <c r="CB42" s="19">
        <v>824757</v>
      </c>
      <c r="CC42" s="19">
        <v>825727</v>
      </c>
      <c r="CD42" s="19">
        <v>815900</v>
      </c>
      <c r="CE42" s="19">
        <v>808962</v>
      </c>
      <c r="CF42" s="19">
        <v>809369</v>
      </c>
      <c r="CG42" s="19">
        <v>816784</v>
      </c>
      <c r="CH42" s="19">
        <v>830894</v>
      </c>
      <c r="CI42" s="19">
        <v>853160</v>
      </c>
      <c r="CJ42" s="19">
        <v>879127</v>
      </c>
      <c r="CK42" s="19">
        <v>909889</v>
      </c>
      <c r="CL42" s="19">
        <v>939227</v>
      </c>
      <c r="CM42" s="19">
        <v>967804</v>
      </c>
      <c r="CN42" s="19">
        <v>990226</v>
      </c>
      <c r="CO42" s="19">
        <v>1008585</v>
      </c>
      <c r="CP42" s="19">
        <v>1022699</v>
      </c>
      <c r="CQ42" s="19">
        <v>1037534</v>
      </c>
      <c r="CR42" s="19">
        <v>1052040</v>
      </c>
      <c r="CS42" s="19">
        <v>1064670</v>
      </c>
      <c r="CT42" s="19">
        <v>1074108</v>
      </c>
      <c r="CU42" s="19">
        <v>1081498</v>
      </c>
      <c r="CV42" s="19">
        <v>1086344</v>
      </c>
      <c r="CW42" s="19">
        <v>1090097</v>
      </c>
      <c r="CX42" s="19">
        <v>1093130</v>
      </c>
      <c r="CY42" s="19">
        <v>1098885</v>
      </c>
      <c r="CZ42" s="19">
        <v>1102974</v>
      </c>
      <c r="DA42" s="19">
        <v>1107435</v>
      </c>
      <c r="DB42" s="19">
        <v>1110108</v>
      </c>
      <c r="DC42" s="19">
        <v>1113957</v>
      </c>
      <c r="DD42" s="19">
        <v>1116478</v>
      </c>
      <c r="DE42" s="19">
        <v>1121051</v>
      </c>
      <c r="DF42" s="19">
        <v>1126194</v>
      </c>
      <c r="DG42" s="19">
        <v>1133830</v>
      </c>
      <c r="DH42" s="19">
        <v>1147083</v>
      </c>
      <c r="DI42" s="19">
        <v>1161876</v>
      </c>
      <c r="DJ42" s="19">
        <v>1179023</v>
      </c>
      <c r="DK42" s="19">
        <v>1196031</v>
      </c>
      <c r="DL42" s="19">
        <v>1212179</v>
      </c>
      <c r="DM42" s="19">
        <v>1221855</v>
      </c>
      <c r="DN42" s="19">
        <v>1236379</v>
      </c>
      <c r="DO42" s="19">
        <v>1247250</v>
      </c>
      <c r="DP42" s="19">
        <v>1257068</v>
      </c>
      <c r="DQ42" s="19">
        <v>1265405</v>
      </c>
      <c r="DR42" s="19">
        <v>1275204</v>
      </c>
      <c r="DS42" s="19">
        <v>1279709</v>
      </c>
      <c r="DT42" s="19">
        <v>1284649</v>
      </c>
      <c r="DU42" s="19">
        <v>1288950</v>
      </c>
      <c r="DV42" s="19">
        <v>1292436</v>
      </c>
      <c r="DW42" s="19">
        <v>1294935</v>
      </c>
      <c r="DX42" s="19">
        <v>1296344</v>
      </c>
      <c r="DY42" s="19">
        <v>1296689</v>
      </c>
      <c r="DZ42" s="19">
        <v>1296026</v>
      </c>
      <c r="EA42" s="19">
        <v>1294441</v>
      </c>
      <c r="EB42" s="19">
        <v>1292073</v>
      </c>
    </row>
    <row r="43" spans="1:132" s="19" customFormat="1" ht="13.2" x14ac:dyDescent="0.25">
      <c r="A43" s="19">
        <v>82</v>
      </c>
      <c r="B43" s="19">
        <v>123943</v>
      </c>
      <c r="C43" s="19">
        <v>128502</v>
      </c>
      <c r="D43" s="19">
        <v>133668</v>
      </c>
      <c r="E43" s="19">
        <v>138636</v>
      </c>
      <c r="F43" s="19">
        <v>142415</v>
      </c>
      <c r="G43" s="19">
        <v>149049</v>
      </c>
      <c r="H43" s="19">
        <v>152508</v>
      </c>
      <c r="I43" s="19">
        <v>157092</v>
      </c>
      <c r="J43" s="19">
        <v>160994</v>
      </c>
      <c r="K43" s="19">
        <v>169060</v>
      </c>
      <c r="L43" s="19">
        <v>176872</v>
      </c>
      <c r="M43" s="19">
        <v>182705</v>
      </c>
      <c r="N43" s="19">
        <v>188566</v>
      </c>
      <c r="O43" s="19">
        <v>196149</v>
      </c>
      <c r="P43" s="19">
        <v>204219</v>
      </c>
      <c r="Q43" s="19">
        <v>213273</v>
      </c>
      <c r="R43" s="19">
        <v>220975</v>
      </c>
      <c r="S43" s="19">
        <v>228871</v>
      </c>
      <c r="T43" s="19">
        <v>237017</v>
      </c>
      <c r="U43" s="19">
        <v>244934</v>
      </c>
      <c r="V43" s="19">
        <v>255442</v>
      </c>
      <c r="W43" s="19">
        <v>266763</v>
      </c>
      <c r="X43" s="19">
        <v>279566</v>
      </c>
      <c r="Y43" s="19">
        <v>293828</v>
      </c>
      <c r="Z43" s="19">
        <v>305587</v>
      </c>
      <c r="AA43" s="19">
        <v>316638</v>
      </c>
      <c r="AB43" s="19">
        <v>327564</v>
      </c>
      <c r="AC43" s="19">
        <v>336976</v>
      </c>
      <c r="AD43" s="19">
        <v>347163</v>
      </c>
      <c r="AE43" s="19">
        <v>362887</v>
      </c>
      <c r="AF43" s="19">
        <v>382511</v>
      </c>
      <c r="AG43" s="19">
        <v>397353</v>
      </c>
      <c r="AH43" s="19">
        <v>411028</v>
      </c>
      <c r="AI43" s="19">
        <v>423976</v>
      </c>
      <c r="AJ43" s="19">
        <v>439266</v>
      </c>
      <c r="AK43" s="19">
        <v>452456</v>
      </c>
      <c r="AL43" s="19">
        <v>466879</v>
      </c>
      <c r="AM43" s="19">
        <v>479801</v>
      </c>
      <c r="AN43" s="19">
        <v>491867</v>
      </c>
      <c r="AO43" s="19">
        <v>505663</v>
      </c>
      <c r="AP43" s="19">
        <v>517997</v>
      </c>
      <c r="AQ43" s="19">
        <v>526001</v>
      </c>
      <c r="AR43" s="19">
        <v>533610</v>
      </c>
      <c r="AS43" s="19">
        <v>541007</v>
      </c>
      <c r="AT43" s="19">
        <v>547384</v>
      </c>
      <c r="AU43" s="19">
        <v>556042</v>
      </c>
      <c r="AV43" s="19">
        <v>566702</v>
      </c>
      <c r="AW43" s="19">
        <v>586226</v>
      </c>
      <c r="AX43" s="19">
        <v>600112</v>
      </c>
      <c r="AY43" s="19">
        <v>615567</v>
      </c>
      <c r="AZ43" s="19">
        <v>632476</v>
      </c>
      <c r="BA43" s="19">
        <v>653245</v>
      </c>
      <c r="BB43" s="19">
        <v>674800</v>
      </c>
      <c r="BC43" s="19">
        <v>703117</v>
      </c>
      <c r="BD43" s="19">
        <v>734160</v>
      </c>
      <c r="BE43" s="19">
        <v>766867</v>
      </c>
      <c r="BF43" s="19">
        <v>814384</v>
      </c>
      <c r="BG43" s="19">
        <v>856559</v>
      </c>
      <c r="BH43" s="19">
        <v>896750</v>
      </c>
      <c r="BI43" s="19">
        <v>938549</v>
      </c>
      <c r="BJ43" s="19">
        <v>980627</v>
      </c>
      <c r="BK43" s="19">
        <v>1022829</v>
      </c>
      <c r="BL43" s="19">
        <v>1067765</v>
      </c>
      <c r="BM43" s="19">
        <v>1112680</v>
      </c>
      <c r="BN43" s="19">
        <v>1159385</v>
      </c>
      <c r="BO43" s="19">
        <v>1207214</v>
      </c>
      <c r="BP43" s="19">
        <v>1255293</v>
      </c>
      <c r="BQ43" s="19">
        <v>1304732</v>
      </c>
      <c r="BR43" s="19">
        <v>1355103</v>
      </c>
      <c r="BS43" s="19">
        <v>1405830</v>
      </c>
      <c r="BT43" s="19">
        <v>1459188</v>
      </c>
      <c r="BU43" s="19">
        <v>1510881</v>
      </c>
      <c r="BV43" s="19">
        <v>1561400</v>
      </c>
      <c r="BW43" s="19">
        <v>1608698</v>
      </c>
      <c r="BX43" s="19">
        <v>1651351</v>
      </c>
      <c r="BY43" s="19">
        <v>1691342</v>
      </c>
      <c r="BZ43" s="19">
        <v>1730489</v>
      </c>
      <c r="CA43" s="19">
        <v>1771912</v>
      </c>
      <c r="CB43" s="19">
        <v>1818504</v>
      </c>
      <c r="CC43" s="19">
        <v>1866092</v>
      </c>
      <c r="CD43" s="19">
        <v>1922389</v>
      </c>
      <c r="CE43" s="19">
        <v>1975890</v>
      </c>
      <c r="CF43" s="19">
        <v>2023058</v>
      </c>
      <c r="CG43" s="19">
        <v>2066291</v>
      </c>
      <c r="CH43" s="19">
        <v>2106427</v>
      </c>
      <c r="CI43" s="19">
        <v>2144873</v>
      </c>
      <c r="CJ43" s="19">
        <v>2183690</v>
      </c>
      <c r="CK43" s="19">
        <v>2223775</v>
      </c>
      <c r="CL43" s="19">
        <v>2267097</v>
      </c>
      <c r="CM43" s="19">
        <v>2314107</v>
      </c>
      <c r="CN43" s="19">
        <v>2367523</v>
      </c>
      <c r="CO43" s="19">
        <v>2422351</v>
      </c>
      <c r="CP43" s="19">
        <v>2480599</v>
      </c>
      <c r="CQ43" s="19">
        <v>2538242</v>
      </c>
      <c r="CR43" s="19">
        <v>2596515</v>
      </c>
      <c r="CS43" s="19">
        <v>2653010</v>
      </c>
      <c r="CT43" s="19">
        <v>2707725</v>
      </c>
      <c r="CU43" s="19">
        <v>2762351</v>
      </c>
      <c r="CV43" s="19">
        <v>2817665</v>
      </c>
      <c r="CW43" s="19">
        <v>2873600</v>
      </c>
      <c r="CX43" s="19">
        <v>2926165</v>
      </c>
      <c r="CY43" s="19">
        <v>2973820</v>
      </c>
      <c r="CZ43" s="19">
        <v>3019330</v>
      </c>
      <c r="DA43" s="19">
        <v>3063079</v>
      </c>
      <c r="DB43" s="19">
        <v>3106487</v>
      </c>
      <c r="DC43" s="19">
        <v>3146050</v>
      </c>
      <c r="DD43" s="19">
        <v>3183743</v>
      </c>
      <c r="DE43" s="19">
        <v>3217903</v>
      </c>
      <c r="DF43" s="19">
        <v>3250773</v>
      </c>
      <c r="DG43" s="19">
        <v>3281632</v>
      </c>
      <c r="DH43" s="19">
        <v>3310003</v>
      </c>
      <c r="DI43" s="19">
        <v>3335414</v>
      </c>
      <c r="DJ43" s="19">
        <v>3359656</v>
      </c>
      <c r="DK43" s="19">
        <v>3383543</v>
      </c>
      <c r="DL43" s="19">
        <v>3408399</v>
      </c>
      <c r="DM43" s="19">
        <v>3436877</v>
      </c>
      <c r="DN43" s="19">
        <v>3464723</v>
      </c>
      <c r="DO43" s="19">
        <v>3494484</v>
      </c>
      <c r="DP43" s="19">
        <v>3524527</v>
      </c>
      <c r="DQ43" s="19">
        <v>3555297</v>
      </c>
      <c r="DR43" s="19">
        <v>3583839</v>
      </c>
      <c r="DS43" s="19">
        <v>3616894</v>
      </c>
      <c r="DT43" s="19">
        <v>3648639</v>
      </c>
      <c r="DU43" s="19">
        <v>3679916</v>
      </c>
      <c r="DV43" s="19">
        <v>3710664</v>
      </c>
      <c r="DW43" s="19">
        <v>3740763</v>
      </c>
      <c r="DX43" s="19">
        <v>3770099</v>
      </c>
      <c r="DY43" s="19">
        <v>3798444</v>
      </c>
      <c r="DZ43" s="19">
        <v>3825556</v>
      </c>
      <c r="EA43" s="19">
        <v>3851164</v>
      </c>
      <c r="EB43" s="19">
        <v>3875014</v>
      </c>
    </row>
    <row r="44" spans="1:132" x14ac:dyDescent="0.3">
      <c r="AV44" s="19"/>
      <c r="AW44" s="20"/>
      <c r="AX44" s="20"/>
      <c r="AY44" s="19"/>
      <c r="AZ44" s="19"/>
      <c r="BA4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76"/>
  <sheetViews>
    <sheetView zoomScale="70" zoomScaleNormal="70" workbookViewId="0">
      <selection activeCell="H37" sqref="H37"/>
    </sheetView>
  </sheetViews>
  <sheetFormatPr defaultRowHeight="14.4" x14ac:dyDescent="0.3"/>
  <cols>
    <col min="1" max="1" width="9.6640625" bestFit="1" customWidth="1"/>
    <col min="2" max="2" width="10.44140625" bestFit="1" customWidth="1"/>
    <col min="16" max="16" width="17.88671875" customWidth="1"/>
    <col min="17" max="17" width="10.88671875" bestFit="1" customWidth="1"/>
    <col min="18" max="18" width="10.44140625" bestFit="1" customWidth="1"/>
    <col min="19" max="19" width="10.44140625" customWidth="1"/>
    <col min="20" max="20" width="10.44140625" bestFit="1" customWidth="1"/>
    <col min="21" max="21" width="11.33203125" bestFit="1" customWidth="1"/>
  </cols>
  <sheetData>
    <row r="1" spans="1:24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0</v>
      </c>
      <c r="J1" t="s">
        <v>82</v>
      </c>
      <c r="P1" t="s">
        <v>81</v>
      </c>
    </row>
    <row r="2" spans="1:24" x14ac:dyDescent="0.3">
      <c r="A2">
        <f>C2-2</f>
        <v>15</v>
      </c>
      <c r="B2">
        <f>C2+2</f>
        <v>19</v>
      </c>
      <c r="C2">
        <v>17</v>
      </c>
      <c r="D2">
        <f t="shared" ref="D2:D15" si="0">B$31+B$33*C2+B$35*C2^2</f>
        <v>0.58963310000000002</v>
      </c>
      <c r="E2">
        <f t="shared" ref="E2:E15" si="1">B$52+B37</f>
        <v>-1.668385</v>
      </c>
      <c r="F2">
        <v>0.90493509999999999</v>
      </c>
      <c r="G2">
        <v>3</v>
      </c>
      <c r="H2">
        <v>1</v>
      </c>
      <c r="K2" t="s">
        <v>21</v>
      </c>
      <c r="M2" t="s">
        <v>22</v>
      </c>
      <c r="N2" t="s">
        <v>50</v>
      </c>
      <c r="Q2" s="22" t="s">
        <v>21</v>
      </c>
      <c r="R2" s="22"/>
      <c r="S2" s="22"/>
      <c r="T2" s="22"/>
      <c r="U2" s="22"/>
      <c r="V2" s="22"/>
    </row>
    <row r="3" spans="1:24" x14ac:dyDescent="0.3">
      <c r="A3">
        <f>C3-2</f>
        <v>20</v>
      </c>
      <c r="B3">
        <f>C3+2</f>
        <v>24</v>
      </c>
      <c r="C3">
        <v>22</v>
      </c>
      <c r="D3">
        <f t="shared" si="0"/>
        <v>0.52702360000000004</v>
      </c>
      <c r="E3">
        <f t="shared" si="1"/>
        <v>-1.5234535</v>
      </c>
      <c r="F3">
        <v>0.87512970000000001</v>
      </c>
      <c r="G3">
        <v>5</v>
      </c>
      <c r="H3">
        <v>1</v>
      </c>
      <c r="K3" s="14" t="s">
        <v>56</v>
      </c>
      <c r="L3" t="s">
        <v>32</v>
      </c>
      <c r="M3" s="14" t="s">
        <v>56</v>
      </c>
      <c r="N3" t="s">
        <v>32</v>
      </c>
      <c r="P3" t="s">
        <v>30</v>
      </c>
      <c r="Q3" s="14" t="s">
        <v>31</v>
      </c>
      <c r="R3" t="s">
        <v>32</v>
      </c>
      <c r="S3" t="s">
        <v>33</v>
      </c>
      <c r="T3" t="s">
        <v>32</v>
      </c>
      <c r="U3" s="14" t="s">
        <v>34</v>
      </c>
      <c r="V3" t="s">
        <v>35</v>
      </c>
    </row>
    <row r="4" spans="1:24" x14ac:dyDescent="0.3">
      <c r="A4">
        <f t="shared" ref="A4:A15" si="2">C4-2</f>
        <v>25</v>
      </c>
      <c r="B4">
        <f t="shared" ref="B4:B15" si="3">C4+2</f>
        <v>29</v>
      </c>
      <c r="C4">
        <v>27</v>
      </c>
      <c r="D4">
        <f t="shared" si="0"/>
        <v>0.47223910000000002</v>
      </c>
      <c r="E4">
        <f t="shared" si="1"/>
        <v>-1.374412</v>
      </c>
      <c r="F4">
        <v>0.82345590000000002</v>
      </c>
      <c r="G4">
        <v>8</v>
      </c>
      <c r="H4">
        <v>1</v>
      </c>
      <c r="P4" t="s">
        <v>36</v>
      </c>
      <c r="Q4">
        <v>-1.6017110000000001</v>
      </c>
      <c r="R4">
        <v>0.57657579999999997</v>
      </c>
      <c r="S4">
        <v>0.56832179999999999</v>
      </c>
      <c r="T4">
        <v>0.18420249999999999</v>
      </c>
      <c r="U4">
        <v>3</v>
      </c>
      <c r="V4" s="15">
        <v>0.90493509999999999</v>
      </c>
      <c r="X4" s="15"/>
    </row>
    <row r="5" spans="1:24" x14ac:dyDescent="0.3">
      <c r="A5">
        <f t="shared" si="2"/>
        <v>30</v>
      </c>
      <c r="B5">
        <f t="shared" si="3"/>
        <v>34</v>
      </c>
      <c r="C5">
        <v>32</v>
      </c>
      <c r="D5">
        <f t="shared" si="0"/>
        <v>0.42527960000000004</v>
      </c>
      <c r="E5">
        <f t="shared" si="1"/>
        <v>-1.2374905</v>
      </c>
      <c r="F5">
        <v>0.75262090000000004</v>
      </c>
      <c r="G5">
        <v>8</v>
      </c>
      <c r="H5">
        <v>1</v>
      </c>
      <c r="J5" t="s">
        <v>66</v>
      </c>
      <c r="K5" s="17">
        <f>B52</f>
        <v>-1.668385</v>
      </c>
      <c r="L5" s="17">
        <f>C52</f>
        <v>0.29565599999999997</v>
      </c>
      <c r="M5" s="17">
        <f>B76</f>
        <v>-2.2981220000000002</v>
      </c>
      <c r="N5" s="17">
        <f>C76</f>
        <v>0.26417600000000002</v>
      </c>
      <c r="P5" t="s">
        <v>37</v>
      </c>
      <c r="Q5">
        <v>-2.0391189999999999</v>
      </c>
      <c r="R5">
        <v>0.48035230000000001</v>
      </c>
      <c r="S5">
        <v>0.68811310000000003</v>
      </c>
      <c r="T5">
        <v>0.15006949999999999</v>
      </c>
      <c r="U5">
        <v>5</v>
      </c>
      <c r="V5" s="15">
        <v>0.87512970000000001</v>
      </c>
      <c r="X5" s="15"/>
    </row>
    <row r="6" spans="1:24" x14ac:dyDescent="0.3">
      <c r="A6">
        <f t="shared" si="2"/>
        <v>35</v>
      </c>
      <c r="B6">
        <f t="shared" si="3"/>
        <v>39</v>
      </c>
      <c r="C6">
        <v>37</v>
      </c>
      <c r="D6">
        <f t="shared" si="0"/>
        <v>0.38614510000000007</v>
      </c>
      <c r="E6">
        <f t="shared" si="1"/>
        <v>-1.1182498000000001</v>
      </c>
      <c r="F6">
        <v>0.9443414</v>
      </c>
      <c r="G6">
        <v>8</v>
      </c>
      <c r="H6">
        <v>1</v>
      </c>
      <c r="J6" t="s">
        <v>65</v>
      </c>
      <c r="K6" s="17">
        <f>B31</f>
        <v>0.86103640000000004</v>
      </c>
      <c r="L6" s="17">
        <f>C31</f>
        <v>0.2248068</v>
      </c>
      <c r="M6" s="17">
        <f>B55</f>
        <v>1.2663070000000001</v>
      </c>
      <c r="N6" s="17">
        <f>C55</f>
        <v>0.21495890000000001</v>
      </c>
      <c r="P6" t="s">
        <v>38</v>
      </c>
      <c r="Q6">
        <v>-1.3027949999999999</v>
      </c>
      <c r="R6">
        <v>0.27492660000000002</v>
      </c>
      <c r="S6">
        <v>0.45005149999999999</v>
      </c>
      <c r="T6">
        <v>8.5073200000000002E-2</v>
      </c>
      <c r="U6">
        <v>8</v>
      </c>
      <c r="V6" s="15">
        <v>0.82345590000000002</v>
      </c>
      <c r="X6" s="15"/>
    </row>
    <row r="7" spans="1:24" x14ac:dyDescent="0.3">
      <c r="A7">
        <f t="shared" si="2"/>
        <v>40</v>
      </c>
      <c r="B7">
        <f t="shared" si="3"/>
        <v>44</v>
      </c>
      <c r="C7">
        <v>42</v>
      </c>
      <c r="D7">
        <f t="shared" si="0"/>
        <v>0.35483560000000003</v>
      </c>
      <c r="E7">
        <f t="shared" si="1"/>
        <v>-1.0194705000000002</v>
      </c>
      <c r="F7">
        <v>0.87396830000000003</v>
      </c>
      <c r="G7">
        <v>8</v>
      </c>
      <c r="H7">
        <v>1</v>
      </c>
      <c r="J7" t="s">
        <v>67</v>
      </c>
      <c r="K7" s="17">
        <f>B33</f>
        <v>-1.86254E-2</v>
      </c>
      <c r="L7" s="17">
        <f>C33</f>
        <v>9.5869000000000006E-3</v>
      </c>
      <c r="M7" s="17">
        <f>B57</f>
        <v>-3.3078700000000003E-2</v>
      </c>
      <c r="N7" s="17">
        <f>C57</f>
        <v>9.6480999999999997E-3</v>
      </c>
      <c r="P7" t="s">
        <v>39</v>
      </c>
      <c r="Q7">
        <v>-0.86971080000000001</v>
      </c>
      <c r="R7">
        <v>0.23762069999999999</v>
      </c>
      <c r="S7">
        <v>0.31215579999999998</v>
      </c>
      <c r="T7">
        <v>7.3061600000000004E-2</v>
      </c>
      <c r="U7">
        <v>8</v>
      </c>
      <c r="V7" s="15">
        <v>0.75262090000000004</v>
      </c>
      <c r="X7" s="15"/>
    </row>
    <row r="8" spans="1:24" x14ac:dyDescent="0.3">
      <c r="A8">
        <f t="shared" si="2"/>
        <v>45</v>
      </c>
      <c r="B8">
        <f t="shared" si="3"/>
        <v>49</v>
      </c>
      <c r="C8">
        <v>47</v>
      </c>
      <c r="D8">
        <f t="shared" si="0"/>
        <v>0.33135110000000007</v>
      </c>
      <c r="E8">
        <f t="shared" si="1"/>
        <v>-0.94533849999999997</v>
      </c>
      <c r="F8">
        <v>0.57727949999999995</v>
      </c>
      <c r="G8">
        <v>8</v>
      </c>
      <c r="H8">
        <v>1</v>
      </c>
      <c r="J8" t="s">
        <v>64</v>
      </c>
      <c r="K8" s="17">
        <f>B35</f>
        <v>1.5650000000000001E-4</v>
      </c>
      <c r="L8" s="17">
        <f>C35</f>
        <v>9.5299999999999999E-5</v>
      </c>
      <c r="M8" s="17">
        <f>B59</f>
        <v>3.0009999999999998E-4</v>
      </c>
      <c r="N8" s="17">
        <f>C59</f>
        <v>1.0230000000000001E-4</v>
      </c>
      <c r="P8" t="s">
        <v>40</v>
      </c>
      <c r="Q8">
        <v>-1.3997310000000001</v>
      </c>
      <c r="R8">
        <v>0.153173</v>
      </c>
      <c r="S8">
        <v>0.47208559999999999</v>
      </c>
      <c r="T8">
        <v>4.6789299999999999E-2</v>
      </c>
      <c r="U8">
        <v>8</v>
      </c>
      <c r="V8" s="15">
        <v>0.9443414</v>
      </c>
      <c r="X8" s="15"/>
    </row>
    <row r="9" spans="1:24" x14ac:dyDescent="0.3">
      <c r="A9">
        <f t="shared" si="2"/>
        <v>50</v>
      </c>
      <c r="B9">
        <f t="shared" si="3"/>
        <v>54</v>
      </c>
      <c r="C9">
        <v>52</v>
      </c>
      <c r="D9">
        <f t="shared" si="0"/>
        <v>0.31569160000000002</v>
      </c>
      <c r="E9">
        <f t="shared" si="1"/>
        <v>-0.89560589999999995</v>
      </c>
      <c r="F9">
        <v>0.64226559999999999</v>
      </c>
      <c r="G9">
        <v>8</v>
      </c>
      <c r="H9">
        <v>1</v>
      </c>
      <c r="J9" t="s">
        <v>30</v>
      </c>
      <c r="K9" s="17"/>
      <c r="L9" s="17"/>
      <c r="M9" s="17"/>
      <c r="N9" s="17"/>
      <c r="P9" t="s">
        <v>41</v>
      </c>
      <c r="Q9">
        <v>-1.153432</v>
      </c>
      <c r="R9">
        <v>0.2014272</v>
      </c>
      <c r="S9">
        <v>0.39556180000000002</v>
      </c>
      <c r="T9">
        <v>6.1323999999999997E-2</v>
      </c>
      <c r="U9">
        <v>8</v>
      </c>
      <c r="V9" s="15">
        <v>0.87396830000000003</v>
      </c>
      <c r="X9" s="15"/>
    </row>
    <row r="10" spans="1:24" x14ac:dyDescent="0.3">
      <c r="A10">
        <f t="shared" si="2"/>
        <v>55</v>
      </c>
      <c r="B10">
        <f t="shared" si="3"/>
        <v>59</v>
      </c>
      <c r="C10">
        <v>57</v>
      </c>
      <c r="D10">
        <f t="shared" si="0"/>
        <v>0.30785709999999999</v>
      </c>
      <c r="E10">
        <f t="shared" si="1"/>
        <v>-0.86849790000000004</v>
      </c>
      <c r="F10">
        <v>0.794659</v>
      </c>
      <c r="G10">
        <v>8</v>
      </c>
      <c r="H10">
        <v>1</v>
      </c>
      <c r="J10" t="s">
        <v>58</v>
      </c>
      <c r="K10" s="17"/>
      <c r="L10" s="17"/>
      <c r="M10" s="17"/>
      <c r="N10" s="17"/>
      <c r="P10" t="s">
        <v>42</v>
      </c>
      <c r="Q10">
        <v>-0.82606840000000004</v>
      </c>
      <c r="R10">
        <v>0.33967940000000002</v>
      </c>
      <c r="S10">
        <v>0.29507810000000001</v>
      </c>
      <c r="T10">
        <v>0.10308489999999999</v>
      </c>
      <c r="U10">
        <v>8</v>
      </c>
      <c r="V10" s="15">
        <v>0.57727949999999995</v>
      </c>
      <c r="X10" s="15"/>
    </row>
    <row r="11" spans="1:24" x14ac:dyDescent="0.3">
      <c r="A11">
        <f t="shared" si="2"/>
        <v>60</v>
      </c>
      <c r="B11">
        <f t="shared" si="3"/>
        <v>64</v>
      </c>
      <c r="C11">
        <v>62</v>
      </c>
      <c r="D11">
        <f t="shared" si="0"/>
        <v>0.30784760000000011</v>
      </c>
      <c r="E11">
        <f t="shared" si="1"/>
        <v>-0.87284410000000001</v>
      </c>
      <c r="F11">
        <v>0.52947200000000005</v>
      </c>
      <c r="G11">
        <v>8</v>
      </c>
      <c r="H11">
        <v>1</v>
      </c>
      <c r="J11" t="s">
        <v>37</v>
      </c>
      <c r="K11" s="17">
        <f t="shared" ref="K11:K23" si="4">B38</f>
        <v>0.14493149999999999</v>
      </c>
      <c r="L11" s="17">
        <f t="shared" ref="L11:L23" si="5">C38</f>
        <v>8.9245900000000003E-2</v>
      </c>
      <c r="M11" s="17">
        <f t="shared" ref="M11:M23" si="6">B62</f>
        <v>0.32587680000000002</v>
      </c>
      <c r="N11" s="17">
        <f t="shared" ref="N11:N23" si="7">C62</f>
        <v>8.7907100000000002E-2</v>
      </c>
      <c r="P11" t="s">
        <v>43</v>
      </c>
      <c r="Q11">
        <v>-0.93285499999999999</v>
      </c>
      <c r="R11">
        <v>0.32923649999999999</v>
      </c>
      <c r="S11">
        <v>0.32686710000000002</v>
      </c>
      <c r="T11">
        <v>9.9590600000000001E-2</v>
      </c>
      <c r="U11">
        <v>8</v>
      </c>
      <c r="V11" s="15">
        <v>0.64226559999999999</v>
      </c>
      <c r="X11" s="15"/>
    </row>
    <row r="12" spans="1:24" x14ac:dyDescent="0.3">
      <c r="A12">
        <f t="shared" si="2"/>
        <v>65</v>
      </c>
      <c r="B12">
        <f t="shared" si="3"/>
        <v>69</v>
      </c>
      <c r="C12">
        <v>67</v>
      </c>
      <c r="D12">
        <f t="shared" si="0"/>
        <v>0.31566310000000009</v>
      </c>
      <c r="E12">
        <f t="shared" si="1"/>
        <v>-0.9010262</v>
      </c>
      <c r="F12">
        <v>0.77630900000000003</v>
      </c>
      <c r="G12">
        <v>6</v>
      </c>
      <c r="H12">
        <v>1</v>
      </c>
      <c r="J12" t="s">
        <v>38</v>
      </c>
      <c r="K12" s="17">
        <f t="shared" si="4"/>
        <v>0.29397299999999998</v>
      </c>
      <c r="L12" s="17">
        <f t="shared" si="5"/>
        <v>0.16861699999999999</v>
      </c>
      <c r="M12" s="17">
        <f t="shared" si="6"/>
        <v>0.60382119999999995</v>
      </c>
      <c r="N12" s="17">
        <f t="shared" si="7"/>
        <v>0.1632942</v>
      </c>
      <c r="P12" t="s">
        <v>44</v>
      </c>
      <c r="Q12">
        <v>-1.2383120000000001</v>
      </c>
      <c r="R12">
        <v>0.28784029999999999</v>
      </c>
      <c r="S12">
        <v>0.41963929999999999</v>
      </c>
      <c r="T12">
        <v>8.7085899999999994E-2</v>
      </c>
      <c r="U12">
        <v>8</v>
      </c>
      <c r="V12" s="15">
        <v>0.794659</v>
      </c>
      <c r="X12" s="15"/>
    </row>
    <row r="13" spans="1:24" x14ac:dyDescent="0.3">
      <c r="A13">
        <f t="shared" si="2"/>
        <v>70</v>
      </c>
      <c r="B13">
        <f t="shared" si="3"/>
        <v>74</v>
      </c>
      <c r="C13">
        <v>72</v>
      </c>
      <c r="D13">
        <f t="shared" si="0"/>
        <v>0.33130359999999992</v>
      </c>
      <c r="E13">
        <f t="shared" si="1"/>
        <v>-0.9538124</v>
      </c>
      <c r="F13">
        <v>0.90859210000000001</v>
      </c>
      <c r="G13">
        <v>5</v>
      </c>
      <c r="H13">
        <v>1</v>
      </c>
      <c r="J13" t="s">
        <v>39</v>
      </c>
      <c r="K13" s="17">
        <f t="shared" si="4"/>
        <v>0.43089450000000001</v>
      </c>
      <c r="L13" s="17">
        <f t="shared" si="5"/>
        <v>0.23487359999999999</v>
      </c>
      <c r="M13" s="17">
        <f t="shared" si="6"/>
        <v>0.8424625</v>
      </c>
      <c r="N13" s="17">
        <f t="shared" si="7"/>
        <v>0.22340670000000001</v>
      </c>
      <c r="P13" t="s">
        <v>45</v>
      </c>
      <c r="Q13">
        <v>-0.61649299999999996</v>
      </c>
      <c r="R13">
        <v>0.29352109999999998</v>
      </c>
      <c r="S13">
        <v>0.23030200000000001</v>
      </c>
      <c r="T13">
        <v>8.8632500000000003E-2</v>
      </c>
      <c r="U13">
        <v>8</v>
      </c>
      <c r="V13" s="15">
        <v>0.52947200000000005</v>
      </c>
      <c r="X13" s="15"/>
    </row>
    <row r="14" spans="1:24" x14ac:dyDescent="0.3">
      <c r="A14">
        <f t="shared" si="2"/>
        <v>75</v>
      </c>
      <c r="B14">
        <f t="shared" si="3"/>
        <v>79</v>
      </c>
      <c r="C14">
        <v>77</v>
      </c>
      <c r="D14">
        <f t="shared" si="0"/>
        <v>0.35476909999999995</v>
      </c>
      <c r="E14">
        <f t="shared" si="1"/>
        <v>-1.0281269</v>
      </c>
      <c r="F14">
        <v>0.66042639999999997</v>
      </c>
      <c r="G14">
        <v>5</v>
      </c>
      <c r="H14">
        <v>1</v>
      </c>
      <c r="J14" t="s">
        <v>40</v>
      </c>
      <c r="K14" s="17">
        <f t="shared" si="4"/>
        <v>0.55013520000000005</v>
      </c>
      <c r="L14" s="17">
        <f t="shared" si="5"/>
        <v>0.28732600000000003</v>
      </c>
      <c r="M14" s="17">
        <f t="shared" si="6"/>
        <v>1.033309</v>
      </c>
      <c r="N14" s="17">
        <f t="shared" si="7"/>
        <v>0.2690728</v>
      </c>
      <c r="P14" t="s">
        <v>46</v>
      </c>
      <c r="Q14">
        <v>-0.85971189999999997</v>
      </c>
      <c r="R14">
        <v>0.27008199999999999</v>
      </c>
      <c r="S14">
        <v>0.30306640000000001</v>
      </c>
      <c r="T14">
        <v>8.1341999999999998E-2</v>
      </c>
      <c r="U14">
        <v>6</v>
      </c>
      <c r="V14" s="15">
        <v>0.77630900000000003</v>
      </c>
      <c r="X14" s="15"/>
    </row>
    <row r="15" spans="1:24" x14ac:dyDescent="0.3">
      <c r="A15">
        <f t="shared" si="2"/>
        <v>80</v>
      </c>
      <c r="B15">
        <f t="shared" si="3"/>
        <v>84</v>
      </c>
      <c r="C15">
        <v>82</v>
      </c>
      <c r="D15">
        <f t="shared" si="0"/>
        <v>0.38605959999999995</v>
      </c>
      <c r="E15">
        <f t="shared" si="1"/>
        <v>-1.1109981</v>
      </c>
      <c r="F15">
        <v>0.92765949999999997</v>
      </c>
      <c r="G15">
        <v>5</v>
      </c>
      <c r="H15">
        <v>1</v>
      </c>
      <c r="J15" t="s">
        <v>41</v>
      </c>
      <c r="K15" s="17">
        <f t="shared" si="4"/>
        <v>0.64891449999999995</v>
      </c>
      <c r="L15" s="17">
        <f t="shared" si="5"/>
        <v>0.32587440000000001</v>
      </c>
      <c r="M15" s="17">
        <f t="shared" si="6"/>
        <v>1.1734979999999999</v>
      </c>
      <c r="N15" s="17">
        <f t="shared" si="7"/>
        <v>0.30049710000000002</v>
      </c>
      <c r="P15" t="s">
        <v>47</v>
      </c>
      <c r="Q15">
        <v>-0.73599440000000005</v>
      </c>
      <c r="R15">
        <v>0.16184680000000001</v>
      </c>
      <c r="S15">
        <v>0.26565299999999997</v>
      </c>
      <c r="T15">
        <v>4.8647599999999999E-2</v>
      </c>
      <c r="U15">
        <v>5</v>
      </c>
      <c r="V15" s="15">
        <v>0.90859210000000001</v>
      </c>
      <c r="X15" s="15"/>
    </row>
    <row r="16" spans="1:24" x14ac:dyDescent="0.3">
      <c r="A16">
        <f>C16-2</f>
        <v>15</v>
      </c>
      <c r="B16">
        <f>C16+2</f>
        <v>19</v>
      </c>
      <c r="C16">
        <v>17</v>
      </c>
      <c r="D16">
        <f t="shared" ref="D16:D29" si="8">B$55+B$57*C16+B$59*C16^2</f>
        <v>0.79069800000000001</v>
      </c>
      <c r="E16">
        <f t="shared" ref="E16:E29" si="9">B$76+B61</f>
        <v>-2.2981220000000002</v>
      </c>
      <c r="F16">
        <v>0.7969522</v>
      </c>
      <c r="G16">
        <v>3</v>
      </c>
      <c r="H16">
        <v>0</v>
      </c>
      <c r="J16" t="s">
        <v>42</v>
      </c>
      <c r="K16" s="17">
        <f t="shared" si="4"/>
        <v>0.72304650000000004</v>
      </c>
      <c r="L16" s="17">
        <f t="shared" si="5"/>
        <v>0.35071530000000001</v>
      </c>
      <c r="M16" s="17">
        <f t="shared" si="6"/>
        <v>1.2664500000000001</v>
      </c>
      <c r="N16" s="17">
        <f t="shared" si="7"/>
        <v>0.31814530000000002</v>
      </c>
      <c r="P16" t="s">
        <v>48</v>
      </c>
      <c r="Q16">
        <v>-1.2109840000000001</v>
      </c>
      <c r="R16">
        <v>0.56133319999999998</v>
      </c>
      <c r="S16">
        <v>0.40983979999999998</v>
      </c>
      <c r="T16">
        <v>0.16967119999999999</v>
      </c>
      <c r="U16">
        <v>5</v>
      </c>
      <c r="V16" s="15">
        <v>0.66042639999999997</v>
      </c>
      <c r="X16" s="15"/>
    </row>
    <row r="17" spans="1:24" x14ac:dyDescent="0.3">
      <c r="A17">
        <f>C17-2</f>
        <v>20</v>
      </c>
      <c r="B17">
        <f>C17+2</f>
        <v>24</v>
      </c>
      <c r="C17">
        <v>22</v>
      </c>
      <c r="D17">
        <f t="shared" si="8"/>
        <v>0.68382399999999999</v>
      </c>
      <c r="E17">
        <f t="shared" si="9"/>
        <v>-1.9722452000000001</v>
      </c>
      <c r="F17">
        <v>0.94368989999999997</v>
      </c>
      <c r="G17">
        <v>5</v>
      </c>
      <c r="H17">
        <v>0</v>
      </c>
      <c r="J17" t="s">
        <v>43</v>
      </c>
      <c r="K17" s="17">
        <f t="shared" si="4"/>
        <v>0.77277910000000005</v>
      </c>
      <c r="L17" s="17">
        <f t="shared" si="5"/>
        <v>0.36246539999999999</v>
      </c>
      <c r="M17" s="17">
        <f t="shared" si="6"/>
        <v>1.317753</v>
      </c>
      <c r="N17" s="17">
        <f t="shared" si="7"/>
        <v>0.32295750000000001</v>
      </c>
      <c r="P17" t="s">
        <v>49</v>
      </c>
      <c r="Q17">
        <v>-1.29989</v>
      </c>
      <c r="R17">
        <v>0.2336193</v>
      </c>
      <c r="S17">
        <v>0.4436677</v>
      </c>
      <c r="T17">
        <v>7.1530899999999994E-2</v>
      </c>
      <c r="U17">
        <v>5</v>
      </c>
      <c r="V17" s="15">
        <v>0.92765949999999997</v>
      </c>
      <c r="X17" s="15"/>
    </row>
    <row r="18" spans="1:24" x14ac:dyDescent="0.3">
      <c r="A18">
        <f t="shared" ref="A18:A29" si="10">C18-2</f>
        <v>25</v>
      </c>
      <c r="B18">
        <f t="shared" ref="B18:B29" si="11">C18+2</f>
        <v>29</v>
      </c>
      <c r="C18">
        <v>27</v>
      </c>
      <c r="D18">
        <f t="shared" si="8"/>
        <v>0.59195500000000001</v>
      </c>
      <c r="E18">
        <f t="shared" si="9"/>
        <v>-1.6943008000000002</v>
      </c>
      <c r="F18">
        <v>0.98798759999999997</v>
      </c>
      <c r="G18">
        <v>8</v>
      </c>
      <c r="H18">
        <v>0</v>
      </c>
      <c r="J18" t="s">
        <v>44</v>
      </c>
      <c r="K18" s="17">
        <f t="shared" si="4"/>
        <v>0.79988709999999996</v>
      </c>
      <c r="L18" s="17">
        <f t="shared" si="5"/>
        <v>0.36192990000000003</v>
      </c>
      <c r="M18" s="17">
        <f t="shared" si="6"/>
        <v>1.3153440000000001</v>
      </c>
      <c r="N18" s="17">
        <f t="shared" si="7"/>
        <v>0.31677420000000001</v>
      </c>
      <c r="Q18" s="22" t="s">
        <v>22</v>
      </c>
      <c r="R18" s="22"/>
      <c r="S18" s="22"/>
      <c r="T18" s="22"/>
      <c r="U18" s="22"/>
      <c r="V18" s="22"/>
    </row>
    <row r="19" spans="1:24" x14ac:dyDescent="0.3">
      <c r="A19">
        <f t="shared" si="10"/>
        <v>30</v>
      </c>
      <c r="B19">
        <f t="shared" si="11"/>
        <v>34</v>
      </c>
      <c r="C19">
        <v>32</v>
      </c>
      <c r="D19">
        <f t="shared" si="8"/>
        <v>0.51509099999999997</v>
      </c>
      <c r="E19">
        <f t="shared" si="9"/>
        <v>-1.4556595000000003</v>
      </c>
      <c r="F19">
        <v>0.92477220000000004</v>
      </c>
      <c r="G19">
        <v>8</v>
      </c>
      <c r="H19">
        <v>0</v>
      </c>
      <c r="J19" t="s">
        <v>45</v>
      </c>
      <c r="K19" s="17">
        <f t="shared" si="4"/>
        <v>0.7955409</v>
      </c>
      <c r="L19" s="17">
        <f t="shared" si="5"/>
        <v>0.35149360000000002</v>
      </c>
      <c r="M19" s="17">
        <f t="shared" si="6"/>
        <v>1.270416</v>
      </c>
      <c r="N19" s="17">
        <f t="shared" si="7"/>
        <v>0.30327150000000003</v>
      </c>
      <c r="P19" t="s">
        <v>30</v>
      </c>
      <c r="Q19" s="14" t="s">
        <v>31</v>
      </c>
      <c r="R19" t="s">
        <v>32</v>
      </c>
      <c r="S19" t="s">
        <v>33</v>
      </c>
      <c r="T19" t="s">
        <v>32</v>
      </c>
      <c r="U19" s="14" t="s">
        <v>34</v>
      </c>
      <c r="V19" t="s">
        <v>35</v>
      </c>
    </row>
    <row r="20" spans="1:24" x14ac:dyDescent="0.3">
      <c r="A20">
        <f t="shared" si="10"/>
        <v>35</v>
      </c>
      <c r="B20">
        <f t="shared" si="11"/>
        <v>39</v>
      </c>
      <c r="C20">
        <v>37</v>
      </c>
      <c r="D20">
        <f t="shared" si="8"/>
        <v>0.45323199999999997</v>
      </c>
      <c r="E20">
        <f t="shared" si="9"/>
        <v>-1.2648130000000002</v>
      </c>
      <c r="F20">
        <v>0.90654040000000002</v>
      </c>
      <c r="G20">
        <v>8</v>
      </c>
      <c r="H20">
        <v>0</v>
      </c>
      <c r="J20" t="s">
        <v>46</v>
      </c>
      <c r="K20" s="17">
        <f t="shared" si="4"/>
        <v>0.76735880000000001</v>
      </c>
      <c r="L20" s="17">
        <f t="shared" si="5"/>
        <v>0.3344549</v>
      </c>
      <c r="M20" s="17">
        <f t="shared" si="6"/>
        <v>1.174293</v>
      </c>
      <c r="N20" s="17">
        <f t="shared" si="7"/>
        <v>0.28989120000000002</v>
      </c>
      <c r="P20" t="s">
        <v>36</v>
      </c>
      <c r="Q20">
        <v>-0.84092940000000005</v>
      </c>
      <c r="R20">
        <v>0.51217729999999995</v>
      </c>
      <c r="S20">
        <v>0.32457269999999999</v>
      </c>
      <c r="T20">
        <v>0.16383059999999999</v>
      </c>
      <c r="U20">
        <v>3</v>
      </c>
      <c r="V20" s="15">
        <v>0.7969522</v>
      </c>
      <c r="X20" s="15"/>
    </row>
    <row r="21" spans="1:24" x14ac:dyDescent="0.3">
      <c r="A21">
        <f t="shared" si="10"/>
        <v>40</v>
      </c>
      <c r="B21">
        <f t="shared" si="11"/>
        <v>44</v>
      </c>
      <c r="C21">
        <v>42</v>
      </c>
      <c r="D21">
        <f t="shared" si="8"/>
        <v>0.40637800000000002</v>
      </c>
      <c r="E21">
        <f t="shared" si="9"/>
        <v>-1.1246240000000003</v>
      </c>
      <c r="F21">
        <v>0.91717369999999998</v>
      </c>
      <c r="G21">
        <v>8</v>
      </c>
      <c r="H21">
        <v>0</v>
      </c>
      <c r="J21" t="s">
        <v>47</v>
      </c>
      <c r="K21" s="17">
        <f t="shared" si="4"/>
        <v>0.7145726</v>
      </c>
      <c r="L21" s="17">
        <f t="shared" si="5"/>
        <v>0.3167452</v>
      </c>
      <c r="M21" s="17">
        <f t="shared" si="6"/>
        <v>1.020783</v>
      </c>
      <c r="N21" s="17">
        <f t="shared" si="7"/>
        <v>0.28687750000000001</v>
      </c>
      <c r="P21" t="s">
        <v>37</v>
      </c>
      <c r="Q21">
        <v>-2.486631</v>
      </c>
      <c r="R21">
        <v>0.37820680000000001</v>
      </c>
      <c r="S21">
        <v>0.84611499999999995</v>
      </c>
      <c r="T21">
        <v>0.1193293</v>
      </c>
      <c r="U21">
        <v>5</v>
      </c>
      <c r="V21" s="15">
        <v>0.94368989999999997</v>
      </c>
      <c r="X21" s="15"/>
    </row>
    <row r="22" spans="1:24" x14ac:dyDescent="0.3">
      <c r="A22">
        <f t="shared" si="10"/>
        <v>45</v>
      </c>
      <c r="B22">
        <f t="shared" si="11"/>
        <v>49</v>
      </c>
      <c r="C22">
        <v>47</v>
      </c>
      <c r="D22">
        <f t="shared" si="8"/>
        <v>0.37452899999999978</v>
      </c>
      <c r="E22">
        <f t="shared" si="9"/>
        <v>-1.0316720000000001</v>
      </c>
      <c r="F22">
        <v>0.93877049999999995</v>
      </c>
      <c r="G22">
        <v>8</v>
      </c>
      <c r="H22">
        <v>0</v>
      </c>
      <c r="J22" t="s">
        <v>48</v>
      </c>
      <c r="K22" s="17">
        <f t="shared" si="4"/>
        <v>0.64025810000000005</v>
      </c>
      <c r="L22" s="17">
        <f t="shared" si="5"/>
        <v>0.307537</v>
      </c>
      <c r="M22" s="17">
        <f t="shared" si="6"/>
        <v>0.84213959999999999</v>
      </c>
      <c r="N22" s="17">
        <f t="shared" si="7"/>
        <v>0.3061605</v>
      </c>
      <c r="P22" t="s">
        <v>38</v>
      </c>
      <c r="Q22">
        <v>-1.605434</v>
      </c>
      <c r="R22">
        <v>8.0529000000000003E-2</v>
      </c>
      <c r="S22">
        <v>0.56391910000000001</v>
      </c>
      <c r="T22">
        <v>2.53852E-2</v>
      </c>
      <c r="U22">
        <v>8</v>
      </c>
      <c r="V22" s="15">
        <v>0.98798759999999997</v>
      </c>
      <c r="X22" s="15"/>
    </row>
    <row r="23" spans="1:24" x14ac:dyDescent="0.3">
      <c r="A23">
        <f t="shared" si="10"/>
        <v>50</v>
      </c>
      <c r="B23">
        <f t="shared" si="11"/>
        <v>54</v>
      </c>
      <c r="C23">
        <v>52</v>
      </c>
      <c r="D23">
        <f t="shared" si="8"/>
        <v>0.35768499999999981</v>
      </c>
      <c r="E23">
        <f t="shared" si="9"/>
        <v>-0.98036900000000027</v>
      </c>
      <c r="F23">
        <v>0.6899497</v>
      </c>
      <c r="G23">
        <v>8</v>
      </c>
      <c r="H23">
        <v>0</v>
      </c>
      <c r="J23" t="s">
        <v>49</v>
      </c>
      <c r="K23" s="17">
        <f t="shared" si="4"/>
        <v>0.55738690000000002</v>
      </c>
      <c r="L23" s="17">
        <f t="shared" si="5"/>
        <v>0.31797920000000002</v>
      </c>
      <c r="M23" s="17">
        <f t="shared" si="6"/>
        <v>0.61769059999999998</v>
      </c>
      <c r="N23" s="17">
        <f t="shared" si="7"/>
        <v>0.355209</v>
      </c>
      <c r="P23" t="s">
        <v>39</v>
      </c>
      <c r="Q23">
        <v>-1.4996179999999999</v>
      </c>
      <c r="R23">
        <v>0.1965401</v>
      </c>
      <c r="S23">
        <v>0.52883720000000001</v>
      </c>
      <c r="T23">
        <v>6.1577E-2</v>
      </c>
      <c r="U23">
        <v>8</v>
      </c>
      <c r="V23" s="15">
        <v>0.92477220000000004</v>
      </c>
      <c r="X23" s="15"/>
    </row>
    <row r="24" spans="1:24" x14ac:dyDescent="0.3">
      <c r="A24">
        <f t="shared" si="10"/>
        <v>55</v>
      </c>
      <c r="B24">
        <f t="shared" si="11"/>
        <v>59</v>
      </c>
      <c r="C24">
        <v>57</v>
      </c>
      <c r="D24">
        <f t="shared" si="8"/>
        <v>0.35584599999999988</v>
      </c>
      <c r="E24">
        <f t="shared" si="9"/>
        <v>-0.98277800000000015</v>
      </c>
      <c r="F24">
        <v>0.88561160000000005</v>
      </c>
      <c r="G24">
        <v>8</v>
      </c>
      <c r="H24">
        <v>0</v>
      </c>
      <c r="P24" t="s">
        <v>40</v>
      </c>
      <c r="Q24">
        <v>-1.0553920000000001</v>
      </c>
      <c r="R24">
        <v>0.1635537</v>
      </c>
      <c r="S24">
        <v>0.38805499999999998</v>
      </c>
      <c r="T24">
        <v>5.0867000000000002E-2</v>
      </c>
      <c r="U24">
        <v>8</v>
      </c>
      <c r="V24" s="15">
        <v>0.90654040000000002</v>
      </c>
      <c r="X24" s="15"/>
    </row>
    <row r="25" spans="1:24" x14ac:dyDescent="0.3">
      <c r="A25">
        <f t="shared" si="10"/>
        <v>60</v>
      </c>
      <c r="B25">
        <f t="shared" si="11"/>
        <v>64</v>
      </c>
      <c r="C25">
        <v>62</v>
      </c>
      <c r="D25">
        <f t="shared" si="8"/>
        <v>0.36901199999999967</v>
      </c>
      <c r="E25">
        <f t="shared" si="9"/>
        <v>-1.0277060000000002</v>
      </c>
      <c r="F25">
        <v>0.68103259999999999</v>
      </c>
      <c r="G25">
        <v>8</v>
      </c>
      <c r="H25">
        <v>0</v>
      </c>
      <c r="J25" t="s">
        <v>59</v>
      </c>
      <c r="K25">
        <v>93</v>
      </c>
      <c r="M25">
        <v>93</v>
      </c>
      <c r="P25" t="s">
        <v>41</v>
      </c>
      <c r="Q25">
        <v>-1.1640699999999999</v>
      </c>
      <c r="R25">
        <v>0.1661376</v>
      </c>
      <c r="S25">
        <v>0.41852250000000002</v>
      </c>
      <c r="T25">
        <v>5.1345399999999999E-2</v>
      </c>
      <c r="U25">
        <v>8</v>
      </c>
      <c r="V25" s="15">
        <v>0.91717369999999998</v>
      </c>
      <c r="X25" s="15"/>
    </row>
    <row r="26" spans="1:24" x14ac:dyDescent="0.3">
      <c r="A26">
        <f t="shared" si="10"/>
        <v>65</v>
      </c>
      <c r="B26">
        <f t="shared" si="11"/>
        <v>69</v>
      </c>
      <c r="C26">
        <v>67</v>
      </c>
      <c r="D26">
        <f t="shared" si="8"/>
        <v>0.39718299999999962</v>
      </c>
      <c r="E26">
        <f t="shared" si="9"/>
        <v>-1.1238290000000002</v>
      </c>
      <c r="F26">
        <v>0.29831350000000001</v>
      </c>
      <c r="G26">
        <v>6</v>
      </c>
      <c r="H26">
        <v>0</v>
      </c>
      <c r="J26" t="s">
        <v>35</v>
      </c>
      <c r="K26">
        <v>0.79859999999999998</v>
      </c>
      <c r="M26">
        <v>0.87260000000000004</v>
      </c>
      <c r="P26" t="s">
        <v>42</v>
      </c>
      <c r="Q26">
        <v>-1.1737139999999999</v>
      </c>
      <c r="R26">
        <v>0.14195559999999999</v>
      </c>
      <c r="S26">
        <v>0.41809039999999997</v>
      </c>
      <c r="T26">
        <v>4.3590799999999999E-2</v>
      </c>
      <c r="U26">
        <v>8</v>
      </c>
      <c r="V26" s="15">
        <v>0.93877049999999995</v>
      </c>
      <c r="X26" s="15"/>
    </row>
    <row r="27" spans="1:24" x14ac:dyDescent="0.3">
      <c r="A27">
        <f t="shared" si="10"/>
        <v>70</v>
      </c>
      <c r="B27">
        <f t="shared" si="11"/>
        <v>74</v>
      </c>
      <c r="C27">
        <v>72</v>
      </c>
      <c r="D27">
        <f t="shared" si="8"/>
        <v>0.44035899999999972</v>
      </c>
      <c r="E27">
        <f t="shared" si="9"/>
        <v>-1.2773390000000002</v>
      </c>
      <c r="F27">
        <v>0.9400387</v>
      </c>
      <c r="G27">
        <v>5</v>
      </c>
      <c r="H27">
        <v>0</v>
      </c>
      <c r="J27" t="s">
        <v>60</v>
      </c>
      <c r="K27">
        <v>7.5700000000000003E-3</v>
      </c>
      <c r="M27">
        <v>7.9100000000000004E-3</v>
      </c>
      <c r="P27" t="s">
        <v>43</v>
      </c>
      <c r="Q27">
        <v>-1.0750999999999999</v>
      </c>
      <c r="R27">
        <v>0.34645720000000002</v>
      </c>
      <c r="S27">
        <v>0.38653720000000003</v>
      </c>
      <c r="T27">
        <v>0.1057847</v>
      </c>
      <c r="U27">
        <v>8</v>
      </c>
      <c r="V27" s="15">
        <v>0.6899497</v>
      </c>
      <c r="X27" s="15"/>
    </row>
    <row r="28" spans="1:24" x14ac:dyDescent="0.3">
      <c r="A28">
        <f t="shared" si="10"/>
        <v>75</v>
      </c>
      <c r="B28">
        <f t="shared" si="11"/>
        <v>79</v>
      </c>
      <c r="C28">
        <v>77</v>
      </c>
      <c r="D28">
        <f t="shared" si="8"/>
        <v>0.49853999999999976</v>
      </c>
      <c r="E28">
        <f t="shared" si="9"/>
        <v>-1.4559824000000003</v>
      </c>
      <c r="F28">
        <v>0.51268080000000005</v>
      </c>
      <c r="G28">
        <v>5</v>
      </c>
      <c r="H28">
        <v>0</v>
      </c>
      <c r="P28" t="s">
        <v>44</v>
      </c>
      <c r="Q28">
        <v>-1.022651</v>
      </c>
      <c r="R28">
        <v>0.1773854</v>
      </c>
      <c r="S28">
        <v>0.36789100000000002</v>
      </c>
      <c r="T28">
        <v>5.3977499999999998E-2</v>
      </c>
      <c r="U28">
        <v>8</v>
      </c>
      <c r="V28" s="15">
        <v>0.88561160000000005</v>
      </c>
      <c r="X28" s="15"/>
    </row>
    <row r="29" spans="1:24" x14ac:dyDescent="0.3">
      <c r="A29">
        <f t="shared" si="10"/>
        <v>80</v>
      </c>
      <c r="B29">
        <f t="shared" si="11"/>
        <v>84</v>
      </c>
      <c r="C29">
        <v>82</v>
      </c>
      <c r="D29">
        <f t="shared" si="8"/>
        <v>0.57172599999999973</v>
      </c>
      <c r="E29">
        <f t="shared" si="9"/>
        <v>-1.6804314000000002</v>
      </c>
      <c r="F29">
        <v>0.70537989999999995</v>
      </c>
      <c r="G29">
        <v>5</v>
      </c>
      <c r="H29">
        <v>0</v>
      </c>
      <c r="P29" t="s">
        <v>45</v>
      </c>
      <c r="Q29">
        <v>-0.89554049999999996</v>
      </c>
      <c r="R29">
        <v>0.30180289999999999</v>
      </c>
      <c r="S29">
        <v>0.32868809999999998</v>
      </c>
      <c r="T29">
        <v>9.1832700000000003E-2</v>
      </c>
      <c r="U29">
        <v>8</v>
      </c>
      <c r="V29" s="15">
        <v>0.68103259999999999</v>
      </c>
      <c r="X29" s="15"/>
    </row>
    <row r="30" spans="1:24" x14ac:dyDescent="0.3">
      <c r="P30" t="s">
        <v>46</v>
      </c>
      <c r="Q30">
        <v>-0.55325329999999995</v>
      </c>
      <c r="R30">
        <v>0.57073110000000005</v>
      </c>
      <c r="S30">
        <v>0.22475349999999999</v>
      </c>
      <c r="T30">
        <v>0.17235010000000001</v>
      </c>
      <c r="U30">
        <v>6</v>
      </c>
      <c r="V30" s="15">
        <v>0.29831350000000001</v>
      </c>
      <c r="X30" s="15"/>
    </row>
    <row r="31" spans="1:24" x14ac:dyDescent="0.3">
      <c r="A31" t="s">
        <v>26</v>
      </c>
      <c r="B31">
        <v>0.86103640000000004</v>
      </c>
      <c r="C31">
        <v>0.2248068</v>
      </c>
      <c r="D31">
        <v>3.83</v>
      </c>
      <c r="E31">
        <v>0</v>
      </c>
      <c r="F31">
        <v>0.41329480000000002</v>
      </c>
      <c r="G31">
        <v>1.308778</v>
      </c>
      <c r="P31" t="s">
        <v>47</v>
      </c>
      <c r="Q31">
        <v>-1.996864</v>
      </c>
      <c r="R31">
        <v>0.31783679999999997</v>
      </c>
      <c r="S31">
        <v>0.65714349999999999</v>
      </c>
      <c r="T31">
        <v>9.5821299999999998E-2</v>
      </c>
      <c r="U31">
        <v>5</v>
      </c>
      <c r="V31" s="15">
        <v>0.9400387</v>
      </c>
      <c r="X31" s="15"/>
    </row>
    <row r="32" spans="1:24" x14ac:dyDescent="0.3">
      <c r="P32" t="s">
        <v>48</v>
      </c>
      <c r="Q32">
        <v>-1.5530900000000001</v>
      </c>
      <c r="R32">
        <v>0.97691729999999999</v>
      </c>
      <c r="S32">
        <v>0.52791600000000005</v>
      </c>
      <c r="T32">
        <v>0.29715799999999998</v>
      </c>
      <c r="U32">
        <v>5</v>
      </c>
      <c r="V32" s="15">
        <v>0.51268080000000005</v>
      </c>
      <c r="X32" s="15"/>
    </row>
    <row r="33" spans="1:24" x14ac:dyDescent="0.3">
      <c r="A33" t="s">
        <v>62</v>
      </c>
      <c r="B33">
        <v>-1.86254E-2</v>
      </c>
      <c r="C33">
        <v>9.5869000000000006E-3</v>
      </c>
      <c r="D33">
        <v>-1.94</v>
      </c>
      <c r="E33">
        <v>5.6000000000000001E-2</v>
      </c>
      <c r="F33">
        <v>-3.77194E-2</v>
      </c>
      <c r="G33">
        <v>4.685E-4</v>
      </c>
      <c r="P33" t="s">
        <v>49</v>
      </c>
      <c r="Q33">
        <v>-1.2312380000000001</v>
      </c>
      <c r="R33">
        <v>0.52420619999999996</v>
      </c>
      <c r="S33">
        <v>0.43307220000000002</v>
      </c>
      <c r="T33">
        <v>0.16159180000000001</v>
      </c>
      <c r="U33">
        <v>5</v>
      </c>
      <c r="V33" s="15">
        <v>0.70537989999999995</v>
      </c>
      <c r="X33" s="15"/>
    </row>
    <row r="35" spans="1:24" x14ac:dyDescent="0.3">
      <c r="A35" t="s">
        <v>63</v>
      </c>
      <c r="B35">
        <v>1.5650000000000001E-4</v>
      </c>
      <c r="C35">
        <v>9.5299999999999999E-5</v>
      </c>
      <c r="D35">
        <v>1.64</v>
      </c>
      <c r="E35">
        <v>0.105</v>
      </c>
      <c r="F35">
        <v>-3.3300000000000003E-5</v>
      </c>
      <c r="G35">
        <v>3.4620000000000001E-4</v>
      </c>
    </row>
    <row r="37" spans="1:24" x14ac:dyDescent="0.3">
      <c r="A37" t="s">
        <v>25</v>
      </c>
    </row>
    <row r="38" spans="1:24" x14ac:dyDescent="0.3">
      <c r="A38">
        <v>22</v>
      </c>
      <c r="B38">
        <v>0.14493149999999999</v>
      </c>
      <c r="C38">
        <v>8.9245900000000003E-2</v>
      </c>
      <c r="D38">
        <v>1.62</v>
      </c>
      <c r="E38">
        <v>0.109</v>
      </c>
      <c r="F38">
        <v>-3.2817100000000002E-2</v>
      </c>
      <c r="G38">
        <v>0.32268010000000003</v>
      </c>
    </row>
    <row r="39" spans="1:24" x14ac:dyDescent="0.3">
      <c r="A39">
        <v>27</v>
      </c>
      <c r="B39">
        <v>0.29397299999999998</v>
      </c>
      <c r="C39">
        <v>0.16861699999999999</v>
      </c>
      <c r="D39">
        <v>1.74</v>
      </c>
      <c r="E39">
        <v>8.5000000000000006E-2</v>
      </c>
      <c r="F39">
        <v>-4.18568E-2</v>
      </c>
      <c r="G39">
        <v>0.62980290000000005</v>
      </c>
    </row>
    <row r="40" spans="1:24" x14ac:dyDescent="0.3">
      <c r="A40">
        <v>32</v>
      </c>
      <c r="B40">
        <v>0.43089450000000001</v>
      </c>
      <c r="C40">
        <v>0.23487359999999999</v>
      </c>
      <c r="D40">
        <v>1.83</v>
      </c>
      <c r="E40">
        <v>7.0000000000000007E-2</v>
      </c>
      <c r="F40">
        <v>-3.6896699999999998E-2</v>
      </c>
      <c r="G40">
        <v>0.89868579999999998</v>
      </c>
    </row>
    <row r="41" spans="1:24" x14ac:dyDescent="0.3">
      <c r="A41">
        <v>37</v>
      </c>
      <c r="B41">
        <v>0.55013520000000005</v>
      </c>
      <c r="C41">
        <v>0.28732600000000003</v>
      </c>
      <c r="D41">
        <v>1.91</v>
      </c>
      <c r="E41">
        <v>5.8999999999999997E-2</v>
      </c>
      <c r="F41">
        <v>-2.2124100000000001E-2</v>
      </c>
      <c r="G41">
        <v>1.122395</v>
      </c>
    </row>
    <row r="42" spans="1:24" x14ac:dyDescent="0.3">
      <c r="A42">
        <v>42</v>
      </c>
      <c r="B42">
        <v>0.64891449999999995</v>
      </c>
      <c r="C42">
        <v>0.32587440000000001</v>
      </c>
      <c r="D42">
        <v>1.99</v>
      </c>
      <c r="E42">
        <v>0.05</v>
      </c>
      <c r="F42">
        <v>-1.205E-4</v>
      </c>
      <c r="G42">
        <v>1.2979499999999999</v>
      </c>
    </row>
    <row r="43" spans="1:24" x14ac:dyDescent="0.3">
      <c r="A43">
        <v>47</v>
      </c>
      <c r="B43">
        <v>0.72304650000000004</v>
      </c>
      <c r="C43">
        <v>0.35071530000000001</v>
      </c>
      <c r="D43">
        <v>2.06</v>
      </c>
      <c r="E43">
        <v>4.2999999999999997E-2</v>
      </c>
      <c r="F43">
        <v>2.4536499999999999E-2</v>
      </c>
      <c r="G43">
        <v>1.421556</v>
      </c>
    </row>
    <row r="44" spans="1:24" x14ac:dyDescent="0.3">
      <c r="A44">
        <v>52</v>
      </c>
      <c r="B44">
        <v>0.77277910000000005</v>
      </c>
      <c r="C44">
        <v>0.36246539999999999</v>
      </c>
      <c r="D44">
        <v>2.13</v>
      </c>
      <c r="E44">
        <v>3.5999999999999997E-2</v>
      </c>
      <c r="F44">
        <v>5.0866599999999998E-2</v>
      </c>
      <c r="G44">
        <v>1.4946919999999999</v>
      </c>
    </row>
    <row r="45" spans="1:24" x14ac:dyDescent="0.3">
      <c r="A45">
        <v>57</v>
      </c>
      <c r="B45">
        <v>0.79988709999999996</v>
      </c>
      <c r="C45">
        <v>0.36192990000000003</v>
      </c>
      <c r="D45">
        <v>2.21</v>
      </c>
      <c r="E45">
        <v>0.03</v>
      </c>
      <c r="F45">
        <v>7.9041299999999995E-2</v>
      </c>
      <c r="G45">
        <v>1.5207329999999999</v>
      </c>
    </row>
    <row r="46" spans="1:24" x14ac:dyDescent="0.3">
      <c r="A46">
        <v>62</v>
      </c>
      <c r="B46">
        <v>0.7955409</v>
      </c>
      <c r="C46">
        <v>0.35149360000000002</v>
      </c>
      <c r="D46">
        <v>2.2599999999999998</v>
      </c>
      <c r="E46">
        <v>2.5999999999999999E-2</v>
      </c>
      <c r="F46">
        <v>9.5480700000000002E-2</v>
      </c>
      <c r="G46">
        <v>1.495601</v>
      </c>
    </row>
    <row r="47" spans="1:24" x14ac:dyDescent="0.3">
      <c r="A47">
        <v>67</v>
      </c>
      <c r="B47">
        <v>0.76735880000000001</v>
      </c>
      <c r="C47">
        <v>0.3344549</v>
      </c>
      <c r="D47">
        <v>2.29</v>
      </c>
      <c r="E47">
        <v>2.5000000000000001E-2</v>
      </c>
      <c r="F47">
        <v>0.1012342</v>
      </c>
      <c r="G47">
        <v>1.4334830000000001</v>
      </c>
    </row>
    <row r="48" spans="1:24" x14ac:dyDescent="0.3">
      <c r="A48">
        <v>72</v>
      </c>
      <c r="B48">
        <v>0.7145726</v>
      </c>
      <c r="C48">
        <v>0.3167452</v>
      </c>
      <c r="D48">
        <v>2.2599999999999998</v>
      </c>
      <c r="E48">
        <v>2.7E-2</v>
      </c>
      <c r="F48">
        <v>8.37199E-2</v>
      </c>
      <c r="G48">
        <v>1.3454250000000001</v>
      </c>
    </row>
    <row r="49" spans="1:7" x14ac:dyDescent="0.3">
      <c r="A49">
        <v>77</v>
      </c>
      <c r="B49">
        <v>0.64025810000000005</v>
      </c>
      <c r="C49">
        <v>0.307537</v>
      </c>
      <c r="D49">
        <v>2.08</v>
      </c>
      <c r="E49">
        <v>4.1000000000000002E-2</v>
      </c>
      <c r="F49">
        <v>2.7745100000000002E-2</v>
      </c>
      <c r="G49">
        <v>1.2527710000000001</v>
      </c>
    </row>
    <row r="50" spans="1:7" x14ac:dyDescent="0.3">
      <c r="A50">
        <v>82</v>
      </c>
      <c r="B50">
        <v>0.55738690000000002</v>
      </c>
      <c r="C50">
        <v>0.31797920000000002</v>
      </c>
      <c r="D50">
        <v>1.75</v>
      </c>
      <c r="E50">
        <v>8.4000000000000005E-2</v>
      </c>
      <c r="F50">
        <v>-7.5923500000000005E-2</v>
      </c>
      <c r="G50">
        <v>1.1906969999999999</v>
      </c>
    </row>
    <row r="52" spans="1:7" x14ac:dyDescent="0.3">
      <c r="A52" t="s">
        <v>27</v>
      </c>
      <c r="B52">
        <v>-1.668385</v>
      </c>
      <c r="C52">
        <v>0.29565599999999997</v>
      </c>
      <c r="D52">
        <v>-5.64</v>
      </c>
      <c r="E52">
        <v>0</v>
      </c>
      <c r="F52">
        <v>-2.2572350000000001</v>
      </c>
      <c r="G52">
        <v>-1.0795349999999999</v>
      </c>
    </row>
    <row r="55" spans="1:7" x14ac:dyDescent="0.3">
      <c r="A55" t="s">
        <v>26</v>
      </c>
      <c r="B55">
        <v>1.2663070000000001</v>
      </c>
      <c r="C55">
        <v>0.21495890000000001</v>
      </c>
      <c r="D55">
        <v>5.89</v>
      </c>
      <c r="E55">
        <v>0</v>
      </c>
      <c r="F55">
        <v>0.83817949999999997</v>
      </c>
      <c r="G55">
        <v>1.6944349999999999</v>
      </c>
    </row>
    <row r="57" spans="1:7" x14ac:dyDescent="0.3">
      <c r="A57" t="s">
        <v>62</v>
      </c>
      <c r="B57">
        <v>-3.3078700000000003E-2</v>
      </c>
      <c r="C57">
        <v>9.6480999999999997E-3</v>
      </c>
      <c r="D57">
        <v>-3.43</v>
      </c>
      <c r="E57">
        <v>1E-3</v>
      </c>
      <c r="F57">
        <v>-5.2294599999999997E-2</v>
      </c>
      <c r="G57">
        <v>-1.38628E-2</v>
      </c>
    </row>
    <row r="59" spans="1:7" x14ac:dyDescent="0.3">
      <c r="A59" t="s">
        <v>63</v>
      </c>
      <c r="B59">
        <v>3.0009999999999998E-4</v>
      </c>
      <c r="C59">
        <v>1.0230000000000001E-4</v>
      </c>
      <c r="D59">
        <v>2.93</v>
      </c>
      <c r="E59">
        <v>4.0000000000000001E-3</v>
      </c>
      <c r="F59">
        <v>9.6399999999999999E-5</v>
      </c>
      <c r="G59">
        <v>5.0379999999999999E-4</v>
      </c>
    </row>
    <row r="61" spans="1:7" x14ac:dyDescent="0.3">
      <c r="A61" t="s">
        <v>25</v>
      </c>
    </row>
    <row r="62" spans="1:7" x14ac:dyDescent="0.3">
      <c r="A62">
        <v>22</v>
      </c>
      <c r="B62">
        <v>0.32587680000000002</v>
      </c>
      <c r="C62">
        <v>8.7907100000000002E-2</v>
      </c>
      <c r="D62">
        <v>3.71</v>
      </c>
      <c r="E62">
        <v>0</v>
      </c>
      <c r="F62">
        <v>0.1507946</v>
      </c>
      <c r="G62">
        <v>0.50095900000000004</v>
      </c>
    </row>
    <row r="63" spans="1:7" x14ac:dyDescent="0.3">
      <c r="A63">
        <v>27</v>
      </c>
      <c r="B63">
        <v>0.60382119999999995</v>
      </c>
      <c r="C63">
        <v>0.1632942</v>
      </c>
      <c r="D63">
        <v>3.7</v>
      </c>
      <c r="E63">
        <v>0</v>
      </c>
      <c r="F63">
        <v>0.27859260000000002</v>
      </c>
      <c r="G63">
        <v>0.92904980000000004</v>
      </c>
    </row>
    <row r="64" spans="1:7" x14ac:dyDescent="0.3">
      <c r="A64">
        <v>32</v>
      </c>
      <c r="B64">
        <v>0.8424625</v>
      </c>
      <c r="C64">
        <v>0.22340670000000001</v>
      </c>
      <c r="D64">
        <v>3.77</v>
      </c>
      <c r="E64">
        <v>0</v>
      </c>
      <c r="F64">
        <v>0.39750960000000002</v>
      </c>
      <c r="G64">
        <v>1.287415</v>
      </c>
    </row>
    <row r="65" spans="1:7" x14ac:dyDescent="0.3">
      <c r="A65">
        <v>37</v>
      </c>
      <c r="B65">
        <v>1.033309</v>
      </c>
      <c r="C65">
        <v>0.2690728</v>
      </c>
      <c r="D65">
        <v>3.84</v>
      </c>
      <c r="E65">
        <v>0</v>
      </c>
      <c r="F65">
        <v>0.49740459999999997</v>
      </c>
      <c r="G65">
        <v>1.5692140000000001</v>
      </c>
    </row>
    <row r="66" spans="1:7" x14ac:dyDescent="0.3">
      <c r="A66">
        <v>42</v>
      </c>
      <c r="B66">
        <v>1.1734979999999999</v>
      </c>
      <c r="C66">
        <v>0.30049710000000002</v>
      </c>
      <c r="D66">
        <v>3.91</v>
      </c>
      <c r="E66">
        <v>0</v>
      </c>
      <c r="F66">
        <v>0.57500649999999998</v>
      </c>
      <c r="G66">
        <v>1.77199</v>
      </c>
    </row>
    <row r="67" spans="1:7" x14ac:dyDescent="0.3">
      <c r="A67">
        <v>47</v>
      </c>
      <c r="B67">
        <v>1.2664500000000001</v>
      </c>
      <c r="C67">
        <v>0.31814530000000002</v>
      </c>
      <c r="D67">
        <v>3.98</v>
      </c>
      <c r="E67">
        <v>0</v>
      </c>
      <c r="F67">
        <v>0.63280840000000005</v>
      </c>
      <c r="G67">
        <v>1.900091</v>
      </c>
    </row>
    <row r="68" spans="1:7" x14ac:dyDescent="0.3">
      <c r="A68">
        <v>52</v>
      </c>
      <c r="B68">
        <v>1.317753</v>
      </c>
      <c r="C68">
        <v>0.32295750000000001</v>
      </c>
      <c r="D68">
        <v>4.08</v>
      </c>
      <c r="E68">
        <v>0</v>
      </c>
      <c r="F68">
        <v>0.67452719999999999</v>
      </c>
      <c r="G68">
        <v>1.9609780000000001</v>
      </c>
    </row>
    <row r="69" spans="1:7" x14ac:dyDescent="0.3">
      <c r="A69">
        <v>57</v>
      </c>
      <c r="B69">
        <v>1.3153440000000001</v>
      </c>
      <c r="C69">
        <v>0.31677420000000001</v>
      </c>
      <c r="D69">
        <v>4.1500000000000004</v>
      </c>
      <c r="E69">
        <v>0</v>
      </c>
      <c r="F69">
        <v>0.68443359999999998</v>
      </c>
      <c r="G69">
        <v>1.9462550000000001</v>
      </c>
    </row>
    <row r="70" spans="1:7" x14ac:dyDescent="0.3">
      <c r="A70">
        <v>62</v>
      </c>
      <c r="B70">
        <v>1.270416</v>
      </c>
      <c r="C70">
        <v>0.30327150000000003</v>
      </c>
      <c r="D70">
        <v>4.1900000000000004</v>
      </c>
      <c r="E70">
        <v>0</v>
      </c>
      <c r="F70">
        <v>0.66639820000000005</v>
      </c>
      <c r="G70">
        <v>1.874433</v>
      </c>
    </row>
    <row r="71" spans="1:7" x14ac:dyDescent="0.3">
      <c r="A71">
        <v>67</v>
      </c>
      <c r="B71">
        <v>1.174293</v>
      </c>
      <c r="C71">
        <v>0.28989120000000002</v>
      </c>
      <c r="D71">
        <v>4.05</v>
      </c>
      <c r="E71">
        <v>0</v>
      </c>
      <c r="F71">
        <v>0.59692509999999999</v>
      </c>
      <c r="G71">
        <v>1.7516620000000001</v>
      </c>
    </row>
    <row r="72" spans="1:7" x14ac:dyDescent="0.3">
      <c r="A72">
        <v>72</v>
      </c>
      <c r="B72">
        <v>1.020783</v>
      </c>
      <c r="C72">
        <v>0.28687750000000001</v>
      </c>
      <c r="D72">
        <v>3.56</v>
      </c>
      <c r="E72">
        <v>1E-3</v>
      </c>
      <c r="F72">
        <v>0.44941680000000001</v>
      </c>
      <c r="G72">
        <v>1.592149</v>
      </c>
    </row>
    <row r="73" spans="1:7" x14ac:dyDescent="0.3">
      <c r="A73">
        <v>77</v>
      </c>
      <c r="B73">
        <v>0.84213959999999999</v>
      </c>
      <c r="C73">
        <v>0.3061605</v>
      </c>
      <c r="D73">
        <v>2.75</v>
      </c>
      <c r="E73">
        <v>7.0000000000000001E-3</v>
      </c>
      <c r="F73">
        <v>0.23236809999999999</v>
      </c>
      <c r="G73">
        <v>1.451911</v>
      </c>
    </row>
    <row r="74" spans="1:7" x14ac:dyDescent="0.3">
      <c r="A74">
        <v>82</v>
      </c>
      <c r="B74">
        <v>0.61769059999999998</v>
      </c>
      <c r="C74">
        <v>0.355209</v>
      </c>
      <c r="D74">
        <v>1.74</v>
      </c>
      <c r="E74">
        <v>8.5999999999999993E-2</v>
      </c>
      <c r="F74">
        <v>-8.9769500000000002E-2</v>
      </c>
      <c r="G74">
        <v>1.325151</v>
      </c>
    </row>
    <row r="76" spans="1:7" x14ac:dyDescent="0.3">
      <c r="A76" t="s">
        <v>27</v>
      </c>
      <c r="B76">
        <v>-2.2981220000000002</v>
      </c>
      <c r="C76">
        <v>0.26417600000000002</v>
      </c>
      <c r="D76">
        <v>-8.6999999999999993</v>
      </c>
      <c r="E76">
        <v>0</v>
      </c>
      <c r="F76">
        <v>-2.824274</v>
      </c>
      <c r="G76">
        <v>-1.77197</v>
      </c>
    </row>
  </sheetData>
  <mergeCells count="2">
    <mergeCell ref="Q2:V2"/>
    <mergeCell ref="Q18:V1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87"/>
  <sheetViews>
    <sheetView zoomScale="70" zoomScaleNormal="70" workbookViewId="0">
      <selection activeCell="G4" sqref="G4"/>
    </sheetView>
  </sheetViews>
  <sheetFormatPr defaultRowHeight="14.4" x14ac:dyDescent="0.3"/>
  <cols>
    <col min="4" max="4" width="9.6640625" bestFit="1" customWidth="1"/>
    <col min="5" max="5" width="10.44140625" bestFit="1" customWidth="1"/>
    <col min="22" max="22" width="13.77734375" bestFit="1" customWidth="1"/>
  </cols>
  <sheetData>
    <row r="1" spans="1:22" x14ac:dyDescent="0.3">
      <c r="A1" t="s">
        <v>87</v>
      </c>
      <c r="B1" t="s">
        <v>51</v>
      </c>
      <c r="C1" t="s">
        <v>25</v>
      </c>
      <c r="D1" t="s">
        <v>23</v>
      </c>
      <c r="E1" t="s">
        <v>24</v>
      </c>
      <c r="F1" t="s">
        <v>26</v>
      </c>
      <c r="G1" t="s">
        <v>52</v>
      </c>
      <c r="H1" t="s">
        <v>53</v>
      </c>
      <c r="I1" t="s">
        <v>0</v>
      </c>
      <c r="J1" t="s">
        <v>54</v>
      </c>
      <c r="K1" t="s">
        <v>55</v>
      </c>
      <c r="L1" t="s">
        <v>83</v>
      </c>
      <c r="M1">
        <v>1980</v>
      </c>
      <c r="N1">
        <v>1983</v>
      </c>
      <c r="O1">
        <v>1989</v>
      </c>
      <c r="P1">
        <v>1995</v>
      </c>
      <c r="Q1">
        <v>2000</v>
      </c>
      <c r="R1">
        <v>2008</v>
      </c>
      <c r="S1">
        <v>2012</v>
      </c>
      <c r="T1">
        <v>2015</v>
      </c>
    </row>
    <row r="2" spans="1:22" x14ac:dyDescent="0.3">
      <c r="A2" t="str">
        <f t="shared" ref="A2:A33" si="0">_xlfn.CONCAT(B2,C2,I2)</f>
        <v>1980271</v>
      </c>
      <c r="B2">
        <v>1980</v>
      </c>
      <c r="C2">
        <v>27</v>
      </c>
      <c r="D2">
        <f t="shared" ref="D2:D33" si="1">C2-2</f>
        <v>25</v>
      </c>
      <c r="E2">
        <f t="shared" ref="E2:E33" si="2">C2+2</f>
        <v>29</v>
      </c>
      <c r="F2">
        <v>3.1764700000000001</v>
      </c>
      <c r="G2">
        <v>0.1263621</v>
      </c>
      <c r="H2">
        <v>316</v>
      </c>
      <c r="I2">
        <v>1</v>
      </c>
      <c r="J2">
        <f t="shared" ref="J2:J33" si="3">EXP(F2+0.5*G2^2)</f>
        <v>24.15408918410014</v>
      </c>
      <c r="K2">
        <f t="shared" ref="K2:K33" si="4">SQRT((EXP(G2^2)-1)*J2^2)</f>
        <v>3.0643858154506978</v>
      </c>
      <c r="L2">
        <v>17</v>
      </c>
      <c r="M2" t="str">
        <f t="shared" ref="M2:T15" si="5">IFERROR(VLOOKUP(M$1&amp;$L2&amp;"1",$A$1:$K$187,8,FALSE),"")</f>
        <v/>
      </c>
      <c r="N2" t="str">
        <f t="shared" si="5"/>
        <v/>
      </c>
      <c r="O2" t="str">
        <f t="shared" si="5"/>
        <v/>
      </c>
      <c r="P2">
        <f t="shared" si="5"/>
        <v>356</v>
      </c>
      <c r="Q2" t="str">
        <f t="shared" si="5"/>
        <v/>
      </c>
      <c r="R2" t="str">
        <f t="shared" si="5"/>
        <v/>
      </c>
      <c r="S2">
        <f t="shared" si="5"/>
        <v>338</v>
      </c>
      <c r="T2">
        <f t="shared" si="5"/>
        <v>577</v>
      </c>
      <c r="V2" s="21"/>
    </row>
    <row r="3" spans="1:22" x14ac:dyDescent="0.3">
      <c r="A3" t="str">
        <f t="shared" si="0"/>
        <v>1980321</v>
      </c>
      <c r="B3">
        <v>1980</v>
      </c>
      <c r="C3">
        <v>32</v>
      </c>
      <c r="D3">
        <f t="shared" si="1"/>
        <v>30</v>
      </c>
      <c r="E3">
        <f t="shared" si="2"/>
        <v>34</v>
      </c>
      <c r="F3">
        <v>3.206931</v>
      </c>
      <c r="G3">
        <v>0.12987209999999999</v>
      </c>
      <c r="H3">
        <v>318</v>
      </c>
      <c r="I3">
        <v>1</v>
      </c>
      <c r="J3">
        <f t="shared" si="3"/>
        <v>24.912367855489236</v>
      </c>
      <c r="K3">
        <f t="shared" si="4"/>
        <v>3.2491123618486761</v>
      </c>
      <c r="L3">
        <v>22</v>
      </c>
      <c r="M3" t="str">
        <f t="shared" si="5"/>
        <v/>
      </c>
      <c r="N3" t="str">
        <f t="shared" si="5"/>
        <v/>
      </c>
      <c r="O3">
        <f t="shared" si="5"/>
        <v>361</v>
      </c>
      <c r="P3">
        <f t="shared" si="5"/>
        <v>423</v>
      </c>
      <c r="Q3" t="str">
        <f t="shared" si="5"/>
        <v/>
      </c>
      <c r="R3">
        <f t="shared" si="5"/>
        <v>521</v>
      </c>
      <c r="S3">
        <f t="shared" si="5"/>
        <v>254</v>
      </c>
      <c r="T3">
        <f t="shared" si="5"/>
        <v>414</v>
      </c>
    </row>
    <row r="4" spans="1:22" x14ac:dyDescent="0.3">
      <c r="A4" t="str">
        <f t="shared" si="0"/>
        <v>1980371</v>
      </c>
      <c r="B4">
        <v>1980</v>
      </c>
      <c r="C4">
        <v>37</v>
      </c>
      <c r="D4">
        <f t="shared" si="1"/>
        <v>35</v>
      </c>
      <c r="E4">
        <f t="shared" si="2"/>
        <v>39</v>
      </c>
      <c r="F4">
        <v>3.243919</v>
      </c>
      <c r="G4">
        <v>0.13058690000000001</v>
      </c>
      <c r="H4">
        <v>293</v>
      </c>
      <c r="I4">
        <v>1</v>
      </c>
      <c r="J4">
        <f t="shared" si="3"/>
        <v>25.853486579924056</v>
      </c>
      <c r="K4">
        <f t="shared" si="4"/>
        <v>3.3905711524997475</v>
      </c>
      <c r="L4">
        <v>27</v>
      </c>
      <c r="M4">
        <f t="shared" si="5"/>
        <v>316</v>
      </c>
      <c r="N4">
        <f t="shared" si="5"/>
        <v>461</v>
      </c>
      <c r="O4">
        <f t="shared" si="5"/>
        <v>472</v>
      </c>
      <c r="P4">
        <f t="shared" si="5"/>
        <v>524</v>
      </c>
      <c r="Q4">
        <f t="shared" si="5"/>
        <v>263</v>
      </c>
      <c r="R4">
        <f t="shared" si="5"/>
        <v>449</v>
      </c>
      <c r="S4">
        <f t="shared" si="5"/>
        <v>315</v>
      </c>
      <c r="T4">
        <f t="shared" si="5"/>
        <v>532</v>
      </c>
    </row>
    <row r="5" spans="1:22" x14ac:dyDescent="0.3">
      <c r="A5" t="str">
        <f t="shared" si="0"/>
        <v>1980421</v>
      </c>
      <c r="B5">
        <v>1980</v>
      </c>
      <c r="C5">
        <v>42</v>
      </c>
      <c r="D5">
        <f t="shared" si="1"/>
        <v>40</v>
      </c>
      <c r="E5">
        <f t="shared" si="2"/>
        <v>44</v>
      </c>
      <c r="F5">
        <v>3.241984</v>
      </c>
      <c r="G5">
        <v>0.12778529999999999</v>
      </c>
      <c r="H5">
        <v>268</v>
      </c>
      <c r="I5">
        <v>1</v>
      </c>
      <c r="J5">
        <f t="shared" si="3"/>
        <v>25.794171136170295</v>
      </c>
      <c r="K5">
        <f t="shared" si="4"/>
        <v>3.3096174212644747</v>
      </c>
      <c r="L5">
        <v>32</v>
      </c>
      <c r="M5">
        <f t="shared" si="5"/>
        <v>318</v>
      </c>
      <c r="N5">
        <f t="shared" si="5"/>
        <v>531</v>
      </c>
      <c r="O5">
        <f t="shared" si="5"/>
        <v>508</v>
      </c>
      <c r="P5">
        <f t="shared" si="5"/>
        <v>553</v>
      </c>
      <c r="Q5">
        <f t="shared" si="5"/>
        <v>317</v>
      </c>
      <c r="R5">
        <f t="shared" si="5"/>
        <v>458</v>
      </c>
      <c r="S5">
        <f t="shared" si="5"/>
        <v>358</v>
      </c>
      <c r="T5">
        <f t="shared" si="5"/>
        <v>574</v>
      </c>
    </row>
    <row r="6" spans="1:22" x14ac:dyDescent="0.3">
      <c r="A6" t="str">
        <f t="shared" si="0"/>
        <v>1980471</v>
      </c>
      <c r="B6">
        <v>1980</v>
      </c>
      <c r="C6">
        <v>47</v>
      </c>
      <c r="D6">
        <f t="shared" si="1"/>
        <v>45</v>
      </c>
      <c r="E6">
        <f t="shared" si="2"/>
        <v>49</v>
      </c>
      <c r="F6">
        <v>3.251852</v>
      </c>
      <c r="G6">
        <v>0.13562940000000001</v>
      </c>
      <c r="H6">
        <v>271</v>
      </c>
      <c r="I6">
        <v>1</v>
      </c>
      <c r="J6">
        <f t="shared" si="3"/>
        <v>26.076894839627393</v>
      </c>
      <c r="K6">
        <f t="shared" si="4"/>
        <v>3.5531212321648975</v>
      </c>
      <c r="L6">
        <v>37</v>
      </c>
      <c r="M6">
        <f t="shared" si="5"/>
        <v>293</v>
      </c>
      <c r="N6">
        <f t="shared" si="5"/>
        <v>568</v>
      </c>
      <c r="O6">
        <f t="shared" si="5"/>
        <v>580</v>
      </c>
      <c r="P6">
        <f t="shared" si="5"/>
        <v>569</v>
      </c>
      <c r="Q6">
        <f t="shared" si="5"/>
        <v>492</v>
      </c>
      <c r="R6">
        <f t="shared" si="5"/>
        <v>536</v>
      </c>
      <c r="S6">
        <f t="shared" si="5"/>
        <v>358</v>
      </c>
      <c r="T6">
        <f t="shared" si="5"/>
        <v>589</v>
      </c>
    </row>
    <row r="7" spans="1:22" x14ac:dyDescent="0.3">
      <c r="A7" t="str">
        <f t="shared" si="0"/>
        <v>1980521</v>
      </c>
      <c r="B7">
        <v>1980</v>
      </c>
      <c r="C7">
        <v>52</v>
      </c>
      <c r="D7">
        <f t="shared" si="1"/>
        <v>50</v>
      </c>
      <c r="E7">
        <f t="shared" si="2"/>
        <v>54</v>
      </c>
      <c r="F7">
        <v>3.2548400000000002</v>
      </c>
      <c r="G7">
        <v>0.14108029999999999</v>
      </c>
      <c r="H7">
        <v>321</v>
      </c>
      <c r="I7">
        <v>1</v>
      </c>
      <c r="J7">
        <f t="shared" si="3"/>
        <v>26.174661527176308</v>
      </c>
      <c r="K7">
        <f t="shared" si="4"/>
        <v>3.71118021889614</v>
      </c>
      <c r="L7">
        <v>42</v>
      </c>
      <c r="M7">
        <f t="shared" si="5"/>
        <v>268</v>
      </c>
      <c r="N7">
        <f t="shared" si="5"/>
        <v>461</v>
      </c>
      <c r="O7">
        <f t="shared" si="5"/>
        <v>619</v>
      </c>
      <c r="P7">
        <f t="shared" si="5"/>
        <v>477</v>
      </c>
      <c r="Q7">
        <f t="shared" si="5"/>
        <v>593</v>
      </c>
      <c r="R7">
        <f t="shared" si="5"/>
        <v>525</v>
      </c>
      <c r="S7">
        <f t="shared" si="5"/>
        <v>384</v>
      </c>
      <c r="T7">
        <f t="shared" si="5"/>
        <v>664</v>
      </c>
    </row>
    <row r="8" spans="1:22" x14ac:dyDescent="0.3">
      <c r="A8" t="str">
        <f t="shared" si="0"/>
        <v>1980571</v>
      </c>
      <c r="B8">
        <v>1980</v>
      </c>
      <c r="C8">
        <v>57</v>
      </c>
      <c r="D8">
        <f t="shared" si="1"/>
        <v>55</v>
      </c>
      <c r="E8">
        <f t="shared" si="2"/>
        <v>59</v>
      </c>
      <c r="F8">
        <v>3.2534749999999999</v>
      </c>
      <c r="G8">
        <v>0.127247</v>
      </c>
      <c r="H8">
        <v>307</v>
      </c>
      <c r="I8">
        <v>1</v>
      </c>
      <c r="J8">
        <f t="shared" si="3"/>
        <v>26.090490505895293</v>
      </c>
      <c r="K8">
        <f t="shared" si="4"/>
        <v>3.3334210258757913</v>
      </c>
      <c r="L8">
        <v>47</v>
      </c>
      <c r="M8">
        <f t="shared" si="5"/>
        <v>271</v>
      </c>
      <c r="N8">
        <f t="shared" si="5"/>
        <v>429</v>
      </c>
      <c r="O8">
        <f t="shared" si="5"/>
        <v>474</v>
      </c>
      <c r="P8">
        <f t="shared" si="5"/>
        <v>465</v>
      </c>
      <c r="Q8">
        <f t="shared" si="5"/>
        <v>659</v>
      </c>
      <c r="R8">
        <f t="shared" si="5"/>
        <v>512</v>
      </c>
      <c r="S8">
        <f t="shared" si="5"/>
        <v>351</v>
      </c>
      <c r="T8">
        <f t="shared" si="5"/>
        <v>560</v>
      </c>
    </row>
    <row r="9" spans="1:22" x14ac:dyDescent="0.3">
      <c r="A9" t="str">
        <f t="shared" si="0"/>
        <v>1980621</v>
      </c>
      <c r="B9">
        <v>1980</v>
      </c>
      <c r="C9">
        <v>62</v>
      </c>
      <c r="D9">
        <f t="shared" si="1"/>
        <v>60</v>
      </c>
      <c r="E9">
        <f t="shared" si="2"/>
        <v>64</v>
      </c>
      <c r="F9">
        <v>3.261765</v>
      </c>
      <c r="G9">
        <v>0.15193300000000001</v>
      </c>
      <c r="H9">
        <v>222</v>
      </c>
      <c r="I9">
        <v>1</v>
      </c>
      <c r="J9">
        <f t="shared" si="3"/>
        <v>26.398490176810103</v>
      </c>
      <c r="K9">
        <f t="shared" si="4"/>
        <v>4.0340594782603159</v>
      </c>
      <c r="L9">
        <v>52</v>
      </c>
      <c r="M9">
        <f t="shared" si="5"/>
        <v>321</v>
      </c>
      <c r="N9">
        <f t="shared" si="5"/>
        <v>442</v>
      </c>
      <c r="O9">
        <f t="shared" si="5"/>
        <v>404</v>
      </c>
      <c r="P9">
        <f t="shared" si="5"/>
        <v>407</v>
      </c>
      <c r="Q9">
        <f t="shared" si="5"/>
        <v>681</v>
      </c>
      <c r="R9">
        <f t="shared" si="5"/>
        <v>442</v>
      </c>
      <c r="S9">
        <f t="shared" si="5"/>
        <v>332</v>
      </c>
      <c r="T9">
        <f t="shared" si="5"/>
        <v>604</v>
      </c>
    </row>
    <row r="10" spans="1:22" x14ac:dyDescent="0.3">
      <c r="A10" t="str">
        <f t="shared" si="0"/>
        <v>1983271</v>
      </c>
      <c r="B10">
        <v>1983</v>
      </c>
      <c r="C10">
        <v>27</v>
      </c>
      <c r="D10">
        <f t="shared" si="1"/>
        <v>25</v>
      </c>
      <c r="E10">
        <f t="shared" si="2"/>
        <v>29</v>
      </c>
      <c r="F10">
        <v>3.1831700000000001</v>
      </c>
      <c r="G10">
        <v>0.13080020000000001</v>
      </c>
      <c r="H10">
        <v>461</v>
      </c>
      <c r="I10">
        <v>1</v>
      </c>
      <c r="J10">
        <f t="shared" si="3"/>
        <v>24.330345229689733</v>
      </c>
      <c r="K10">
        <f t="shared" si="4"/>
        <v>3.1960743988968461</v>
      </c>
      <c r="L10">
        <v>57</v>
      </c>
      <c r="M10">
        <f t="shared" si="5"/>
        <v>307</v>
      </c>
      <c r="N10">
        <f t="shared" si="5"/>
        <v>449</v>
      </c>
      <c r="O10">
        <f t="shared" si="5"/>
        <v>353</v>
      </c>
      <c r="P10">
        <f t="shared" si="5"/>
        <v>346</v>
      </c>
      <c r="Q10">
        <f t="shared" si="5"/>
        <v>491</v>
      </c>
      <c r="R10">
        <f t="shared" si="5"/>
        <v>433</v>
      </c>
      <c r="S10">
        <f t="shared" si="5"/>
        <v>305</v>
      </c>
      <c r="T10">
        <f t="shared" si="5"/>
        <v>555</v>
      </c>
    </row>
    <row r="11" spans="1:22" x14ac:dyDescent="0.3">
      <c r="A11" t="str">
        <f t="shared" si="0"/>
        <v>1983321</v>
      </c>
      <c r="B11">
        <v>1983</v>
      </c>
      <c r="C11">
        <v>32</v>
      </c>
      <c r="D11">
        <f t="shared" si="1"/>
        <v>30</v>
      </c>
      <c r="E11">
        <f t="shared" si="2"/>
        <v>34</v>
      </c>
      <c r="F11">
        <v>3.196669</v>
      </c>
      <c r="G11">
        <v>0.13646340000000001</v>
      </c>
      <c r="H11">
        <v>531</v>
      </c>
      <c r="I11">
        <v>1</v>
      </c>
      <c r="J11">
        <f t="shared" si="3"/>
        <v>24.67967745258813</v>
      </c>
      <c r="K11">
        <f t="shared" si="4"/>
        <v>3.3836130464034624</v>
      </c>
      <c r="L11">
        <v>62</v>
      </c>
      <c r="M11">
        <f t="shared" si="5"/>
        <v>222</v>
      </c>
      <c r="N11">
        <f t="shared" si="5"/>
        <v>386</v>
      </c>
      <c r="O11">
        <f t="shared" si="5"/>
        <v>407</v>
      </c>
      <c r="P11">
        <f t="shared" si="5"/>
        <v>319</v>
      </c>
      <c r="Q11">
        <f t="shared" si="5"/>
        <v>424</v>
      </c>
      <c r="R11">
        <f t="shared" si="5"/>
        <v>453</v>
      </c>
      <c r="S11">
        <f t="shared" si="5"/>
        <v>280</v>
      </c>
      <c r="T11">
        <f t="shared" si="5"/>
        <v>559</v>
      </c>
    </row>
    <row r="12" spans="1:22" x14ac:dyDescent="0.3">
      <c r="A12" t="str">
        <f t="shared" si="0"/>
        <v>1983371</v>
      </c>
      <c r="B12">
        <v>1983</v>
      </c>
      <c r="C12">
        <v>37</v>
      </c>
      <c r="D12">
        <f t="shared" si="1"/>
        <v>35</v>
      </c>
      <c r="E12">
        <f t="shared" si="2"/>
        <v>39</v>
      </c>
      <c r="F12">
        <v>3.223484</v>
      </c>
      <c r="G12">
        <v>0.1238732</v>
      </c>
      <c r="H12">
        <v>568</v>
      </c>
      <c r="I12">
        <v>1</v>
      </c>
      <c r="J12">
        <f t="shared" si="3"/>
        <v>25.308904360954759</v>
      </c>
      <c r="K12">
        <f t="shared" si="4"/>
        <v>3.1471601778220695</v>
      </c>
      <c r="L12">
        <v>67</v>
      </c>
      <c r="M12" t="str">
        <f t="shared" si="5"/>
        <v/>
      </c>
      <c r="N12" t="str">
        <f t="shared" si="5"/>
        <v/>
      </c>
      <c r="O12">
        <f t="shared" si="5"/>
        <v>312</v>
      </c>
      <c r="P12">
        <f t="shared" si="5"/>
        <v>349</v>
      </c>
      <c r="Q12">
        <f t="shared" si="5"/>
        <v>395</v>
      </c>
      <c r="R12">
        <f t="shared" si="5"/>
        <v>338</v>
      </c>
      <c r="S12">
        <f t="shared" si="5"/>
        <v>281</v>
      </c>
      <c r="T12">
        <f t="shared" si="5"/>
        <v>498</v>
      </c>
    </row>
    <row r="13" spans="1:22" x14ac:dyDescent="0.3">
      <c r="A13" t="str">
        <f t="shared" si="0"/>
        <v>1983421</v>
      </c>
      <c r="B13">
        <v>1983</v>
      </c>
      <c r="C13">
        <v>42</v>
      </c>
      <c r="D13">
        <f t="shared" si="1"/>
        <v>40</v>
      </c>
      <c r="E13">
        <f t="shared" si="2"/>
        <v>44</v>
      </c>
      <c r="F13">
        <v>3.238032</v>
      </c>
      <c r="G13">
        <v>0.1245767</v>
      </c>
      <c r="H13">
        <v>461</v>
      </c>
      <c r="I13">
        <v>1</v>
      </c>
      <c r="J13">
        <f t="shared" si="3"/>
        <v>25.682033892104812</v>
      </c>
      <c r="K13">
        <f t="shared" si="4"/>
        <v>3.2118363487485855</v>
      </c>
      <c r="L13">
        <v>72</v>
      </c>
      <c r="M13" t="str">
        <f t="shared" si="5"/>
        <v/>
      </c>
      <c r="N13" t="str">
        <f t="shared" si="5"/>
        <v/>
      </c>
      <c r="O13" t="str">
        <f t="shared" si="5"/>
        <v/>
      </c>
      <c r="P13">
        <f t="shared" si="5"/>
        <v>269</v>
      </c>
      <c r="Q13">
        <f t="shared" si="5"/>
        <v>325</v>
      </c>
      <c r="R13">
        <f t="shared" si="5"/>
        <v>225</v>
      </c>
      <c r="S13">
        <f t="shared" si="5"/>
        <v>203</v>
      </c>
      <c r="T13">
        <f t="shared" si="5"/>
        <v>398</v>
      </c>
    </row>
    <row r="14" spans="1:22" x14ac:dyDescent="0.3">
      <c r="A14" t="str">
        <f t="shared" si="0"/>
        <v>1983471</v>
      </c>
      <c r="B14">
        <v>1983</v>
      </c>
      <c r="C14">
        <v>47</v>
      </c>
      <c r="D14">
        <f t="shared" si="1"/>
        <v>45</v>
      </c>
      <c r="E14">
        <f t="shared" si="2"/>
        <v>49</v>
      </c>
      <c r="F14">
        <v>3.2464379999999999</v>
      </c>
      <c r="G14">
        <v>0.13068630000000001</v>
      </c>
      <c r="H14">
        <v>429</v>
      </c>
      <c r="I14">
        <v>1</v>
      </c>
      <c r="J14">
        <f t="shared" si="3"/>
        <v>25.919030170016633</v>
      </c>
      <c r="K14">
        <f t="shared" si="4"/>
        <v>3.4017764298774753</v>
      </c>
      <c r="L14">
        <v>77</v>
      </c>
      <c r="M14" t="str">
        <f t="shared" si="5"/>
        <v/>
      </c>
      <c r="N14" t="str">
        <f t="shared" si="5"/>
        <v/>
      </c>
      <c r="O14" t="str">
        <f t="shared" si="5"/>
        <v/>
      </c>
      <c r="P14">
        <f t="shared" si="5"/>
        <v>137</v>
      </c>
      <c r="Q14">
        <f t="shared" si="5"/>
        <v>222</v>
      </c>
      <c r="R14">
        <f t="shared" si="5"/>
        <v>201</v>
      </c>
      <c r="S14">
        <f t="shared" si="5"/>
        <v>136</v>
      </c>
      <c r="T14">
        <f t="shared" si="5"/>
        <v>260</v>
      </c>
    </row>
    <row r="15" spans="1:22" x14ac:dyDescent="0.3">
      <c r="A15" t="str">
        <f t="shared" si="0"/>
        <v>1983521</v>
      </c>
      <c r="B15">
        <v>1983</v>
      </c>
      <c r="C15">
        <v>52</v>
      </c>
      <c r="D15">
        <f t="shared" si="1"/>
        <v>50</v>
      </c>
      <c r="E15">
        <f t="shared" si="2"/>
        <v>54</v>
      </c>
      <c r="F15">
        <v>3.2736969999999999</v>
      </c>
      <c r="G15">
        <v>0.13613739999999999</v>
      </c>
      <c r="H15">
        <v>442</v>
      </c>
      <c r="I15">
        <v>1</v>
      </c>
      <c r="J15">
        <f t="shared" si="3"/>
        <v>26.654652036297136</v>
      </c>
      <c r="K15">
        <f t="shared" si="4"/>
        <v>3.6455731306051047</v>
      </c>
      <c r="L15">
        <v>82</v>
      </c>
      <c r="M15" t="str">
        <f t="shared" si="5"/>
        <v/>
      </c>
      <c r="N15" t="str">
        <f t="shared" si="5"/>
        <v/>
      </c>
      <c r="O15" t="str">
        <f t="shared" si="5"/>
        <v/>
      </c>
      <c r="P15">
        <f t="shared" si="5"/>
        <v>106</v>
      </c>
      <c r="Q15">
        <f t="shared" si="5"/>
        <v>132</v>
      </c>
      <c r="R15">
        <f t="shared" si="5"/>
        <v>186</v>
      </c>
      <c r="S15">
        <f t="shared" si="5"/>
        <v>136</v>
      </c>
      <c r="T15">
        <f t="shared" si="5"/>
        <v>300</v>
      </c>
    </row>
    <row r="16" spans="1:22" x14ac:dyDescent="0.3">
      <c r="A16" t="str">
        <f t="shared" si="0"/>
        <v>1983571</v>
      </c>
      <c r="B16">
        <v>1983</v>
      </c>
      <c r="C16">
        <v>57</v>
      </c>
      <c r="D16">
        <f t="shared" si="1"/>
        <v>55</v>
      </c>
      <c r="E16">
        <f t="shared" si="2"/>
        <v>59</v>
      </c>
      <c r="F16">
        <v>3.259458</v>
      </c>
      <c r="G16">
        <v>0.1329205</v>
      </c>
      <c r="H16">
        <v>449</v>
      </c>
      <c r="I16">
        <v>1</v>
      </c>
      <c r="J16">
        <f t="shared" si="3"/>
        <v>26.266436084810358</v>
      </c>
      <c r="K16">
        <f t="shared" si="4"/>
        <v>3.5068258911228751</v>
      </c>
      <c r="M16">
        <f t="shared" ref="M16:T16" si="6">SUM(M2:M15)</f>
        <v>2316</v>
      </c>
      <c r="N16">
        <f t="shared" si="6"/>
        <v>3727</v>
      </c>
      <c r="O16">
        <f t="shared" si="6"/>
        <v>4490</v>
      </c>
      <c r="P16">
        <f t="shared" si="6"/>
        <v>5300</v>
      </c>
      <c r="Q16">
        <f t="shared" si="6"/>
        <v>4994</v>
      </c>
      <c r="R16">
        <f t="shared" si="6"/>
        <v>5279</v>
      </c>
      <c r="S16">
        <f t="shared" si="6"/>
        <v>4031</v>
      </c>
      <c r="T16">
        <f t="shared" si="6"/>
        <v>7084</v>
      </c>
    </row>
    <row r="17" spans="1:20" x14ac:dyDescent="0.3">
      <c r="A17" t="str">
        <f t="shared" si="0"/>
        <v>1983621</v>
      </c>
      <c r="B17">
        <v>1983</v>
      </c>
      <c r="C17">
        <v>62</v>
      </c>
      <c r="D17">
        <f t="shared" si="1"/>
        <v>60</v>
      </c>
      <c r="E17">
        <f t="shared" si="2"/>
        <v>64</v>
      </c>
      <c r="F17">
        <v>3.261387</v>
      </c>
      <c r="G17">
        <v>0.1302489</v>
      </c>
      <c r="H17">
        <v>386</v>
      </c>
      <c r="I17">
        <v>1</v>
      </c>
      <c r="J17">
        <f t="shared" si="3"/>
        <v>26.30790299038911</v>
      </c>
      <c r="K17">
        <f t="shared" si="4"/>
        <v>3.4411596914334788</v>
      </c>
      <c r="L17" t="s">
        <v>84</v>
      </c>
      <c r="M17">
        <v>1980</v>
      </c>
      <c r="N17">
        <v>1983</v>
      </c>
      <c r="O17">
        <v>1989</v>
      </c>
      <c r="P17">
        <v>1995</v>
      </c>
      <c r="Q17">
        <v>2000</v>
      </c>
      <c r="R17">
        <v>2008</v>
      </c>
      <c r="S17">
        <v>2012</v>
      </c>
      <c r="T17">
        <v>2015</v>
      </c>
    </row>
    <row r="18" spans="1:20" x14ac:dyDescent="0.3">
      <c r="A18" t="str">
        <f t="shared" si="0"/>
        <v>1989221</v>
      </c>
      <c r="B18">
        <v>1989</v>
      </c>
      <c r="C18">
        <v>22</v>
      </c>
      <c r="D18">
        <f t="shared" si="1"/>
        <v>20</v>
      </c>
      <c r="E18">
        <f t="shared" si="2"/>
        <v>24</v>
      </c>
      <c r="F18">
        <v>3.1711299999999998</v>
      </c>
      <c r="G18">
        <v>0.1386202</v>
      </c>
      <c r="H18">
        <v>361</v>
      </c>
      <c r="I18">
        <v>1</v>
      </c>
      <c r="J18">
        <f t="shared" si="3"/>
        <v>24.064501310237862</v>
      </c>
      <c r="K18">
        <f t="shared" si="4"/>
        <v>3.3519152624955231</v>
      </c>
      <c r="L18">
        <v>17</v>
      </c>
      <c r="M18" t="str">
        <f t="shared" ref="M18:T31" si="7">IFERROR(VLOOKUP(M$1&amp;$L18&amp;"0",$A$1:$K$187,8,FALSE),"")</f>
        <v/>
      </c>
      <c r="N18" t="str">
        <f t="shared" si="7"/>
        <v/>
      </c>
      <c r="O18" t="str">
        <f t="shared" si="7"/>
        <v/>
      </c>
      <c r="P18">
        <f t="shared" si="7"/>
        <v>349</v>
      </c>
      <c r="Q18" t="str">
        <f t="shared" si="7"/>
        <v/>
      </c>
      <c r="R18" t="str">
        <f t="shared" si="7"/>
        <v/>
      </c>
      <c r="S18">
        <f t="shared" si="7"/>
        <v>288</v>
      </c>
      <c r="T18">
        <f t="shared" si="7"/>
        <v>561</v>
      </c>
    </row>
    <row r="19" spans="1:20" x14ac:dyDescent="0.3">
      <c r="A19" t="str">
        <f t="shared" si="0"/>
        <v>1989271</v>
      </c>
      <c r="B19">
        <v>1989</v>
      </c>
      <c r="C19">
        <v>27</v>
      </c>
      <c r="D19">
        <f t="shared" si="1"/>
        <v>25</v>
      </c>
      <c r="E19">
        <f t="shared" si="2"/>
        <v>29</v>
      </c>
      <c r="F19">
        <v>3.2076259999999999</v>
      </c>
      <c r="G19">
        <v>0.1406123</v>
      </c>
      <c r="H19">
        <v>472</v>
      </c>
      <c r="I19">
        <v>1</v>
      </c>
      <c r="J19">
        <f t="shared" si="3"/>
        <v>24.965925357433516</v>
      </c>
      <c r="K19">
        <f t="shared" si="4"/>
        <v>3.5279401976141047</v>
      </c>
      <c r="L19">
        <v>22</v>
      </c>
      <c r="M19" t="str">
        <f t="shared" si="7"/>
        <v/>
      </c>
      <c r="N19" t="str">
        <f t="shared" si="7"/>
        <v/>
      </c>
      <c r="O19">
        <f t="shared" si="7"/>
        <v>365</v>
      </c>
      <c r="P19">
        <f t="shared" si="7"/>
        <v>468</v>
      </c>
      <c r="Q19" t="str">
        <f t="shared" si="7"/>
        <v/>
      </c>
      <c r="R19">
        <f t="shared" si="7"/>
        <v>489</v>
      </c>
      <c r="S19">
        <f t="shared" si="7"/>
        <v>265</v>
      </c>
      <c r="T19">
        <f t="shared" si="7"/>
        <v>407</v>
      </c>
    </row>
    <row r="20" spans="1:20" x14ac:dyDescent="0.3">
      <c r="A20" t="str">
        <f t="shared" si="0"/>
        <v>1989321</v>
      </c>
      <c r="B20">
        <v>1989</v>
      </c>
      <c r="C20">
        <v>32</v>
      </c>
      <c r="D20">
        <f t="shared" si="1"/>
        <v>30</v>
      </c>
      <c r="E20">
        <f t="shared" si="2"/>
        <v>34</v>
      </c>
      <c r="F20">
        <v>3.2195670000000001</v>
      </c>
      <c r="G20">
        <v>0.12949369999999999</v>
      </c>
      <c r="H20">
        <v>508</v>
      </c>
      <c r="I20">
        <v>1</v>
      </c>
      <c r="J20">
        <f t="shared" si="3"/>
        <v>25.227919784382536</v>
      </c>
      <c r="K20">
        <f t="shared" si="4"/>
        <v>3.2805998084902899</v>
      </c>
      <c r="L20">
        <v>27</v>
      </c>
      <c r="M20">
        <f t="shared" si="7"/>
        <v>268</v>
      </c>
      <c r="N20">
        <f t="shared" si="7"/>
        <v>456</v>
      </c>
      <c r="O20">
        <f t="shared" si="7"/>
        <v>470</v>
      </c>
      <c r="P20">
        <f t="shared" si="7"/>
        <v>548</v>
      </c>
      <c r="Q20">
        <f t="shared" si="7"/>
        <v>315</v>
      </c>
      <c r="R20">
        <f t="shared" si="7"/>
        <v>446</v>
      </c>
      <c r="S20">
        <f t="shared" si="7"/>
        <v>326</v>
      </c>
      <c r="T20">
        <f t="shared" si="7"/>
        <v>607</v>
      </c>
    </row>
    <row r="21" spans="1:20" x14ac:dyDescent="0.3">
      <c r="A21" t="str">
        <f t="shared" si="0"/>
        <v>1989371</v>
      </c>
      <c r="B21">
        <v>1989</v>
      </c>
      <c r="C21">
        <v>37</v>
      </c>
      <c r="D21">
        <f t="shared" si="1"/>
        <v>35</v>
      </c>
      <c r="E21">
        <f t="shared" si="2"/>
        <v>39</v>
      </c>
      <c r="F21">
        <v>3.2400549999999999</v>
      </c>
      <c r="G21">
        <v>0.13085279999999999</v>
      </c>
      <c r="H21">
        <v>580</v>
      </c>
      <c r="I21">
        <v>1</v>
      </c>
      <c r="J21">
        <f t="shared" si="3"/>
        <v>25.754676638124614</v>
      </c>
      <c r="K21">
        <f t="shared" si="4"/>
        <v>3.3845491184790508</v>
      </c>
      <c r="L21">
        <v>32</v>
      </c>
      <c r="M21">
        <f t="shared" si="7"/>
        <v>337</v>
      </c>
      <c r="N21">
        <f t="shared" si="7"/>
        <v>538</v>
      </c>
      <c r="O21">
        <f t="shared" si="7"/>
        <v>512</v>
      </c>
      <c r="P21">
        <f t="shared" si="7"/>
        <v>604</v>
      </c>
      <c r="Q21">
        <f t="shared" si="7"/>
        <v>437</v>
      </c>
      <c r="R21">
        <f t="shared" si="7"/>
        <v>546</v>
      </c>
      <c r="S21">
        <f t="shared" si="7"/>
        <v>383</v>
      </c>
      <c r="T21">
        <f t="shared" si="7"/>
        <v>773</v>
      </c>
    </row>
    <row r="22" spans="1:20" x14ac:dyDescent="0.3">
      <c r="A22" t="str">
        <f t="shared" si="0"/>
        <v>1989421</v>
      </c>
      <c r="B22">
        <v>1989</v>
      </c>
      <c r="C22">
        <v>42</v>
      </c>
      <c r="D22">
        <f t="shared" si="1"/>
        <v>40</v>
      </c>
      <c r="E22">
        <f t="shared" si="2"/>
        <v>44</v>
      </c>
      <c r="F22">
        <v>3.2451270000000001</v>
      </c>
      <c r="G22">
        <v>0.13279920000000001</v>
      </c>
      <c r="H22">
        <v>619</v>
      </c>
      <c r="I22">
        <v>1</v>
      </c>
      <c r="J22">
        <f t="shared" si="3"/>
        <v>25.892278938013654</v>
      </c>
      <c r="K22">
        <f t="shared" si="4"/>
        <v>3.4536896870013245</v>
      </c>
      <c r="L22">
        <v>37</v>
      </c>
      <c r="M22">
        <f t="shared" si="7"/>
        <v>276</v>
      </c>
      <c r="N22">
        <f t="shared" si="7"/>
        <v>565</v>
      </c>
      <c r="O22">
        <f t="shared" si="7"/>
        <v>601</v>
      </c>
      <c r="P22">
        <f t="shared" si="7"/>
        <v>559</v>
      </c>
      <c r="Q22">
        <f t="shared" si="7"/>
        <v>631</v>
      </c>
      <c r="R22">
        <f t="shared" si="7"/>
        <v>595</v>
      </c>
      <c r="S22">
        <f t="shared" si="7"/>
        <v>392</v>
      </c>
      <c r="T22">
        <f t="shared" si="7"/>
        <v>757</v>
      </c>
    </row>
    <row r="23" spans="1:20" x14ac:dyDescent="0.3">
      <c r="A23" t="str">
        <f t="shared" si="0"/>
        <v>1989471</v>
      </c>
      <c r="B23">
        <v>1989</v>
      </c>
      <c r="C23">
        <v>47</v>
      </c>
      <c r="D23">
        <f t="shared" si="1"/>
        <v>45</v>
      </c>
      <c r="E23">
        <f t="shared" si="2"/>
        <v>49</v>
      </c>
      <c r="F23">
        <v>3.2761390000000001</v>
      </c>
      <c r="G23">
        <v>0.13455059999999999</v>
      </c>
      <c r="H23">
        <v>474</v>
      </c>
      <c r="I23">
        <v>1</v>
      </c>
      <c r="J23">
        <f t="shared" si="3"/>
        <v>26.7140844010199</v>
      </c>
      <c r="K23">
        <f t="shared" si="4"/>
        <v>3.6107257234381125</v>
      </c>
      <c r="L23">
        <v>42</v>
      </c>
      <c r="M23">
        <f t="shared" si="7"/>
        <v>285</v>
      </c>
      <c r="N23">
        <f t="shared" si="7"/>
        <v>479</v>
      </c>
      <c r="O23">
        <f t="shared" si="7"/>
        <v>641</v>
      </c>
      <c r="P23">
        <f t="shared" si="7"/>
        <v>522</v>
      </c>
      <c r="Q23">
        <f t="shared" si="7"/>
        <v>804</v>
      </c>
      <c r="R23">
        <f t="shared" si="7"/>
        <v>554</v>
      </c>
      <c r="S23">
        <f t="shared" si="7"/>
        <v>417</v>
      </c>
      <c r="T23">
        <f t="shared" si="7"/>
        <v>753</v>
      </c>
    </row>
    <row r="24" spans="1:20" x14ac:dyDescent="0.3">
      <c r="A24" t="str">
        <f t="shared" si="0"/>
        <v>1989521</v>
      </c>
      <c r="B24">
        <v>1989</v>
      </c>
      <c r="C24">
        <v>52</v>
      </c>
      <c r="D24">
        <f t="shared" si="1"/>
        <v>50</v>
      </c>
      <c r="E24">
        <f t="shared" si="2"/>
        <v>54</v>
      </c>
      <c r="F24">
        <v>3.280688</v>
      </c>
      <c r="G24">
        <v>0.133963</v>
      </c>
      <c r="H24">
        <v>404</v>
      </c>
      <c r="I24">
        <v>1</v>
      </c>
      <c r="J24">
        <f t="shared" si="3"/>
        <v>26.833766612735193</v>
      </c>
      <c r="K24">
        <f t="shared" si="4"/>
        <v>3.6109201789177021</v>
      </c>
      <c r="L24">
        <v>47</v>
      </c>
      <c r="M24">
        <f t="shared" si="7"/>
        <v>279</v>
      </c>
      <c r="N24">
        <f t="shared" si="7"/>
        <v>446</v>
      </c>
      <c r="O24">
        <f t="shared" si="7"/>
        <v>484</v>
      </c>
      <c r="P24">
        <f t="shared" si="7"/>
        <v>538</v>
      </c>
      <c r="Q24">
        <f t="shared" si="7"/>
        <v>796</v>
      </c>
      <c r="R24">
        <f t="shared" si="7"/>
        <v>535</v>
      </c>
      <c r="S24">
        <f t="shared" si="7"/>
        <v>351</v>
      </c>
      <c r="T24">
        <f t="shared" si="7"/>
        <v>689</v>
      </c>
    </row>
    <row r="25" spans="1:20" x14ac:dyDescent="0.3">
      <c r="A25" t="str">
        <f t="shared" si="0"/>
        <v>1989571</v>
      </c>
      <c r="B25">
        <v>1989</v>
      </c>
      <c r="C25">
        <v>57</v>
      </c>
      <c r="D25">
        <f t="shared" si="1"/>
        <v>55</v>
      </c>
      <c r="E25">
        <f t="shared" si="2"/>
        <v>59</v>
      </c>
      <c r="F25">
        <v>3.2751899999999998</v>
      </c>
      <c r="G25">
        <v>0.14067769999999999</v>
      </c>
      <c r="H25">
        <v>353</v>
      </c>
      <c r="I25">
        <v>1</v>
      </c>
      <c r="J25">
        <f t="shared" si="3"/>
        <v>26.71125755020589</v>
      </c>
      <c r="K25">
        <f t="shared" si="4"/>
        <v>3.776346471093234</v>
      </c>
      <c r="L25">
        <v>52</v>
      </c>
      <c r="M25">
        <f t="shared" si="7"/>
        <v>336</v>
      </c>
      <c r="N25">
        <f t="shared" si="7"/>
        <v>437</v>
      </c>
      <c r="O25">
        <f t="shared" si="7"/>
        <v>417</v>
      </c>
      <c r="P25">
        <f t="shared" si="7"/>
        <v>435</v>
      </c>
      <c r="Q25">
        <f t="shared" si="7"/>
        <v>738</v>
      </c>
      <c r="R25">
        <f t="shared" si="7"/>
        <v>423</v>
      </c>
      <c r="S25">
        <f t="shared" si="7"/>
        <v>374</v>
      </c>
      <c r="T25">
        <f t="shared" si="7"/>
        <v>666</v>
      </c>
    </row>
    <row r="26" spans="1:20" x14ac:dyDescent="0.3">
      <c r="A26" t="str">
        <f t="shared" si="0"/>
        <v>1989621</v>
      </c>
      <c r="B26">
        <v>1989</v>
      </c>
      <c r="C26">
        <v>62</v>
      </c>
      <c r="D26">
        <f t="shared" si="1"/>
        <v>60</v>
      </c>
      <c r="E26">
        <f t="shared" si="2"/>
        <v>64</v>
      </c>
      <c r="F26">
        <v>3.2713510000000001</v>
      </c>
      <c r="G26">
        <v>0.12579360000000001</v>
      </c>
      <c r="H26">
        <v>407</v>
      </c>
      <c r="I26">
        <v>1</v>
      </c>
      <c r="J26">
        <f t="shared" si="3"/>
        <v>26.556193966889342</v>
      </c>
      <c r="K26">
        <f t="shared" si="4"/>
        <v>3.3538583474387424</v>
      </c>
      <c r="L26">
        <v>57</v>
      </c>
      <c r="M26">
        <f t="shared" si="7"/>
        <v>307</v>
      </c>
      <c r="N26">
        <f t="shared" si="7"/>
        <v>472</v>
      </c>
      <c r="O26">
        <f t="shared" si="7"/>
        <v>364</v>
      </c>
      <c r="P26">
        <f t="shared" si="7"/>
        <v>390</v>
      </c>
      <c r="Q26">
        <f t="shared" si="7"/>
        <v>602</v>
      </c>
      <c r="R26">
        <f t="shared" si="7"/>
        <v>430</v>
      </c>
      <c r="S26">
        <f t="shared" si="7"/>
        <v>339</v>
      </c>
      <c r="T26">
        <f t="shared" si="7"/>
        <v>661</v>
      </c>
    </row>
    <row r="27" spans="1:20" x14ac:dyDescent="0.3">
      <c r="A27" t="str">
        <f t="shared" si="0"/>
        <v>1989671</v>
      </c>
      <c r="B27">
        <v>1989</v>
      </c>
      <c r="C27">
        <v>67</v>
      </c>
      <c r="D27">
        <f t="shared" si="1"/>
        <v>65</v>
      </c>
      <c r="E27">
        <f t="shared" si="2"/>
        <v>69</v>
      </c>
      <c r="F27">
        <v>3.2617590000000001</v>
      </c>
      <c r="G27">
        <v>0.13170280000000001</v>
      </c>
      <c r="H27">
        <v>312</v>
      </c>
      <c r="I27">
        <v>1</v>
      </c>
      <c r="J27">
        <f t="shared" si="3"/>
        <v>26.322703395141914</v>
      </c>
      <c r="K27">
        <f t="shared" si="4"/>
        <v>3.4818615494045013</v>
      </c>
      <c r="L27">
        <v>62</v>
      </c>
      <c r="M27">
        <f t="shared" si="7"/>
        <v>247</v>
      </c>
      <c r="N27">
        <f t="shared" si="7"/>
        <v>411</v>
      </c>
      <c r="O27">
        <f t="shared" si="7"/>
        <v>377</v>
      </c>
      <c r="P27">
        <f t="shared" si="7"/>
        <v>362</v>
      </c>
      <c r="Q27">
        <f t="shared" si="7"/>
        <v>486</v>
      </c>
      <c r="R27">
        <f t="shared" si="7"/>
        <v>432</v>
      </c>
      <c r="S27">
        <f t="shared" si="7"/>
        <v>283</v>
      </c>
      <c r="T27">
        <f t="shared" si="7"/>
        <v>628</v>
      </c>
    </row>
    <row r="28" spans="1:20" x14ac:dyDescent="0.3">
      <c r="A28" t="str">
        <f t="shared" si="0"/>
        <v>1995171</v>
      </c>
      <c r="B28">
        <v>1995</v>
      </c>
      <c r="C28">
        <v>17</v>
      </c>
      <c r="D28">
        <f t="shared" si="1"/>
        <v>15</v>
      </c>
      <c r="E28">
        <f t="shared" si="2"/>
        <v>19</v>
      </c>
      <c r="F28">
        <v>3.1184609999999999</v>
      </c>
      <c r="G28">
        <v>0.16744690000000001</v>
      </c>
      <c r="H28">
        <v>356</v>
      </c>
      <c r="I28">
        <v>1</v>
      </c>
      <c r="J28">
        <f t="shared" si="3"/>
        <v>22.930782735558889</v>
      </c>
      <c r="K28">
        <f t="shared" si="4"/>
        <v>3.8667611073838968</v>
      </c>
      <c r="L28">
        <v>67</v>
      </c>
      <c r="M28" t="str">
        <f t="shared" si="7"/>
        <v/>
      </c>
      <c r="N28" t="str">
        <f t="shared" si="7"/>
        <v/>
      </c>
      <c r="O28">
        <f t="shared" si="7"/>
        <v>340</v>
      </c>
      <c r="P28">
        <f t="shared" si="7"/>
        <v>364</v>
      </c>
      <c r="Q28">
        <f t="shared" si="7"/>
        <v>430</v>
      </c>
      <c r="R28">
        <f t="shared" si="7"/>
        <v>362</v>
      </c>
      <c r="S28">
        <f t="shared" si="7"/>
        <v>335</v>
      </c>
      <c r="T28">
        <f t="shared" si="7"/>
        <v>601</v>
      </c>
    </row>
    <row r="29" spans="1:20" x14ac:dyDescent="0.3">
      <c r="A29" t="str">
        <f t="shared" si="0"/>
        <v>1995221</v>
      </c>
      <c r="B29">
        <v>1995</v>
      </c>
      <c r="C29">
        <v>22</v>
      </c>
      <c r="D29">
        <f t="shared" si="1"/>
        <v>20</v>
      </c>
      <c r="E29">
        <f t="shared" si="2"/>
        <v>24</v>
      </c>
      <c r="F29">
        <v>3.1947779999999999</v>
      </c>
      <c r="G29">
        <v>0.15290780000000001</v>
      </c>
      <c r="H29">
        <v>423</v>
      </c>
      <c r="I29">
        <v>1</v>
      </c>
      <c r="J29">
        <f t="shared" si="3"/>
        <v>24.691730688757353</v>
      </c>
      <c r="K29">
        <f t="shared" si="4"/>
        <v>3.7977349817794877</v>
      </c>
      <c r="L29">
        <v>72</v>
      </c>
      <c r="M29" t="str">
        <f t="shared" si="7"/>
        <v/>
      </c>
      <c r="N29" t="str">
        <f t="shared" si="7"/>
        <v/>
      </c>
      <c r="O29" t="str">
        <f t="shared" si="7"/>
        <v/>
      </c>
      <c r="P29">
        <f t="shared" si="7"/>
        <v>294</v>
      </c>
      <c r="Q29">
        <f t="shared" si="7"/>
        <v>395</v>
      </c>
      <c r="R29">
        <f t="shared" si="7"/>
        <v>285</v>
      </c>
      <c r="S29">
        <f t="shared" si="7"/>
        <v>246</v>
      </c>
      <c r="T29">
        <f t="shared" si="7"/>
        <v>418</v>
      </c>
    </row>
    <row r="30" spans="1:20" x14ac:dyDescent="0.3">
      <c r="A30" t="str">
        <f t="shared" si="0"/>
        <v>1995271</v>
      </c>
      <c r="B30">
        <v>1995</v>
      </c>
      <c r="C30">
        <v>27</v>
      </c>
      <c r="D30">
        <f t="shared" si="1"/>
        <v>25</v>
      </c>
      <c r="E30">
        <f t="shared" si="2"/>
        <v>29</v>
      </c>
      <c r="F30">
        <v>3.2418019999999999</v>
      </c>
      <c r="G30">
        <v>0.13976920000000001</v>
      </c>
      <c r="H30">
        <v>524</v>
      </c>
      <c r="I30">
        <v>1</v>
      </c>
      <c r="J30">
        <f t="shared" si="3"/>
        <v>25.830855181567713</v>
      </c>
      <c r="K30">
        <f t="shared" si="4"/>
        <v>3.628062410009965</v>
      </c>
      <c r="L30">
        <v>77</v>
      </c>
      <c r="M30" t="str">
        <f t="shared" si="7"/>
        <v/>
      </c>
      <c r="N30" t="str">
        <f t="shared" si="7"/>
        <v/>
      </c>
      <c r="O30" t="str">
        <f t="shared" si="7"/>
        <v/>
      </c>
      <c r="P30">
        <f t="shared" si="7"/>
        <v>196</v>
      </c>
      <c r="Q30">
        <f t="shared" si="7"/>
        <v>270</v>
      </c>
      <c r="R30">
        <f t="shared" si="7"/>
        <v>257</v>
      </c>
      <c r="S30">
        <f t="shared" si="7"/>
        <v>174</v>
      </c>
      <c r="T30">
        <f t="shared" si="7"/>
        <v>358</v>
      </c>
    </row>
    <row r="31" spans="1:20" x14ac:dyDescent="0.3">
      <c r="A31" t="str">
        <f t="shared" si="0"/>
        <v>1995321</v>
      </c>
      <c r="B31">
        <v>1995</v>
      </c>
      <c r="C31">
        <v>32</v>
      </c>
      <c r="D31">
        <f t="shared" si="1"/>
        <v>30</v>
      </c>
      <c r="E31">
        <f t="shared" si="2"/>
        <v>34</v>
      </c>
      <c r="F31">
        <v>3.2656679999999998</v>
      </c>
      <c r="G31">
        <v>0.14217840000000001</v>
      </c>
      <c r="H31">
        <v>553</v>
      </c>
      <c r="I31">
        <v>1</v>
      </c>
      <c r="J31">
        <f t="shared" si="3"/>
        <v>26.463736151847886</v>
      </c>
      <c r="K31">
        <f t="shared" si="4"/>
        <v>3.7816667982703707</v>
      </c>
      <c r="L31">
        <v>82</v>
      </c>
      <c r="M31" t="str">
        <f t="shared" si="7"/>
        <v/>
      </c>
      <c r="N31" t="str">
        <f t="shared" si="7"/>
        <v/>
      </c>
      <c r="O31" t="str">
        <f t="shared" si="7"/>
        <v/>
      </c>
      <c r="P31">
        <f t="shared" si="7"/>
        <v>148</v>
      </c>
      <c r="Q31">
        <f t="shared" si="7"/>
        <v>166</v>
      </c>
      <c r="R31">
        <f t="shared" si="7"/>
        <v>301</v>
      </c>
      <c r="S31">
        <f t="shared" si="7"/>
        <v>201</v>
      </c>
      <c r="T31">
        <f t="shared" si="7"/>
        <v>431</v>
      </c>
    </row>
    <row r="32" spans="1:20" x14ac:dyDescent="0.3">
      <c r="A32" t="str">
        <f t="shared" si="0"/>
        <v>1995371</v>
      </c>
      <c r="B32">
        <v>1995</v>
      </c>
      <c r="C32">
        <v>37</v>
      </c>
      <c r="D32">
        <f t="shared" si="1"/>
        <v>35</v>
      </c>
      <c r="E32">
        <f t="shared" si="2"/>
        <v>39</v>
      </c>
      <c r="F32">
        <v>3.2773409999999998</v>
      </c>
      <c r="G32">
        <v>0.14516190000000001</v>
      </c>
      <c r="H32">
        <v>569</v>
      </c>
      <c r="I32">
        <v>1</v>
      </c>
      <c r="J32">
        <f t="shared" si="3"/>
        <v>26.785936400491973</v>
      </c>
      <c r="K32">
        <f t="shared" si="4"/>
        <v>3.9088711573162604</v>
      </c>
      <c r="M32">
        <f t="shared" ref="M32:S32" si="8">SUM(M18:M31)</f>
        <v>2335</v>
      </c>
      <c r="N32">
        <f t="shared" si="8"/>
        <v>3804</v>
      </c>
      <c r="O32">
        <f t="shared" si="8"/>
        <v>4571</v>
      </c>
      <c r="P32">
        <f t="shared" si="8"/>
        <v>5777</v>
      </c>
      <c r="Q32">
        <f t="shared" si="8"/>
        <v>6070</v>
      </c>
      <c r="R32">
        <f t="shared" si="8"/>
        <v>5655</v>
      </c>
      <c r="S32">
        <f t="shared" si="8"/>
        <v>4374</v>
      </c>
      <c r="T32">
        <f t="shared" ref="T32" si="9">SUM(T18:T31)</f>
        <v>8310</v>
      </c>
    </row>
    <row r="33" spans="1:11" x14ac:dyDescent="0.3">
      <c r="A33" t="str">
        <f t="shared" si="0"/>
        <v>1995421</v>
      </c>
      <c r="B33">
        <v>1995</v>
      </c>
      <c r="C33">
        <v>42</v>
      </c>
      <c r="D33">
        <f t="shared" si="1"/>
        <v>40</v>
      </c>
      <c r="E33">
        <f t="shared" si="2"/>
        <v>44</v>
      </c>
      <c r="F33">
        <v>3.2878530000000001</v>
      </c>
      <c r="G33">
        <v>0.14092370000000001</v>
      </c>
      <c r="H33">
        <v>477</v>
      </c>
      <c r="I33">
        <v>1</v>
      </c>
      <c r="J33">
        <f t="shared" si="3"/>
        <v>27.05258987253583</v>
      </c>
      <c r="K33">
        <f t="shared" si="4"/>
        <v>3.831357441316209</v>
      </c>
    </row>
    <row r="34" spans="1:11" x14ac:dyDescent="0.3">
      <c r="A34" t="str">
        <f t="shared" ref="A34:A65" si="10">_xlfn.CONCAT(B34,C34,I34)</f>
        <v>1995471</v>
      </c>
      <c r="B34">
        <v>1995</v>
      </c>
      <c r="C34">
        <v>47</v>
      </c>
      <c r="D34">
        <f t="shared" ref="D34:D65" si="11">C34-2</f>
        <v>45</v>
      </c>
      <c r="E34">
        <f t="shared" ref="E34:E65" si="12">C34+2</f>
        <v>49</v>
      </c>
      <c r="F34">
        <v>3.3160609999999999</v>
      </c>
      <c r="G34">
        <v>0.14056920000000001</v>
      </c>
      <c r="H34">
        <v>465</v>
      </c>
      <c r="I34">
        <v>1</v>
      </c>
      <c r="J34">
        <f t="shared" ref="J34:J65" si="13">EXP(F34+0.5*G34^2)</f>
        <v>27.825165638063201</v>
      </c>
      <c r="K34">
        <f t="shared" ref="K34:K65" si="14">SQRT((EXP(G34^2)-1)*J34^2)</f>
        <v>3.9307628815357218</v>
      </c>
    </row>
    <row r="35" spans="1:11" x14ac:dyDescent="0.3">
      <c r="A35" t="str">
        <f t="shared" si="10"/>
        <v>1995521</v>
      </c>
      <c r="B35">
        <v>1995</v>
      </c>
      <c r="C35">
        <v>52</v>
      </c>
      <c r="D35">
        <f t="shared" si="11"/>
        <v>50</v>
      </c>
      <c r="E35">
        <f t="shared" si="12"/>
        <v>54</v>
      </c>
      <c r="F35">
        <v>3.3173159999999999</v>
      </c>
      <c r="G35">
        <v>0.13931099999999999</v>
      </c>
      <c r="H35">
        <v>407</v>
      </c>
      <c r="I35">
        <v>1</v>
      </c>
      <c r="J35">
        <f t="shared" si="13"/>
        <v>27.855203171983426</v>
      </c>
      <c r="K35">
        <f t="shared" si="14"/>
        <v>3.8994404867327352</v>
      </c>
    </row>
    <row r="36" spans="1:11" x14ac:dyDescent="0.3">
      <c r="A36" t="str">
        <f t="shared" si="10"/>
        <v>1995571</v>
      </c>
      <c r="B36">
        <v>1995</v>
      </c>
      <c r="C36">
        <v>57</v>
      </c>
      <c r="D36">
        <f t="shared" si="11"/>
        <v>55</v>
      </c>
      <c r="E36">
        <f t="shared" si="12"/>
        <v>59</v>
      </c>
      <c r="F36">
        <v>3.3124570000000002</v>
      </c>
      <c r="G36">
        <v>0.1397833</v>
      </c>
      <c r="H36">
        <v>346</v>
      </c>
      <c r="I36">
        <v>1</v>
      </c>
      <c r="J36">
        <f t="shared" si="13"/>
        <v>27.722010082168442</v>
      </c>
      <c r="K36">
        <f t="shared" si="14"/>
        <v>3.8940804604345431</v>
      </c>
    </row>
    <row r="37" spans="1:11" x14ac:dyDescent="0.3">
      <c r="A37" t="str">
        <f t="shared" si="10"/>
        <v>1995621</v>
      </c>
      <c r="B37">
        <v>1995</v>
      </c>
      <c r="C37">
        <v>62</v>
      </c>
      <c r="D37">
        <f t="shared" si="11"/>
        <v>60</v>
      </c>
      <c r="E37">
        <f t="shared" si="12"/>
        <v>64</v>
      </c>
      <c r="F37">
        <v>3.329666</v>
      </c>
      <c r="G37">
        <v>0.15028939999999999</v>
      </c>
      <c r="H37">
        <v>319</v>
      </c>
      <c r="I37">
        <v>1</v>
      </c>
      <c r="J37">
        <f t="shared" si="13"/>
        <v>28.246214592154178</v>
      </c>
      <c r="K37">
        <f t="shared" si="14"/>
        <v>4.2691907780697367</v>
      </c>
    </row>
    <row r="38" spans="1:11" x14ac:dyDescent="0.3">
      <c r="A38" t="str">
        <f t="shared" si="10"/>
        <v>1995671</v>
      </c>
      <c r="B38">
        <v>1995</v>
      </c>
      <c r="C38">
        <v>67</v>
      </c>
      <c r="D38">
        <f t="shared" si="11"/>
        <v>65</v>
      </c>
      <c r="E38">
        <f t="shared" si="12"/>
        <v>69</v>
      </c>
      <c r="F38">
        <v>3.3041469999999999</v>
      </c>
      <c r="G38">
        <v>0.14453479999999999</v>
      </c>
      <c r="H38">
        <v>349</v>
      </c>
      <c r="I38">
        <v>1</v>
      </c>
      <c r="J38">
        <f t="shared" si="13"/>
        <v>27.511171380629296</v>
      </c>
      <c r="K38">
        <f t="shared" si="14"/>
        <v>3.9971789630532881</v>
      </c>
    </row>
    <row r="39" spans="1:11" x14ac:dyDescent="0.3">
      <c r="A39" t="str">
        <f t="shared" si="10"/>
        <v>1995721</v>
      </c>
      <c r="B39">
        <v>1995</v>
      </c>
      <c r="C39">
        <v>72</v>
      </c>
      <c r="D39">
        <f t="shared" si="11"/>
        <v>70</v>
      </c>
      <c r="E39">
        <f t="shared" si="12"/>
        <v>74</v>
      </c>
      <c r="F39">
        <v>3.2968099999999998</v>
      </c>
      <c r="G39">
        <v>0.13925789999999999</v>
      </c>
      <c r="H39">
        <v>269</v>
      </c>
      <c r="I39">
        <v>1</v>
      </c>
      <c r="J39">
        <f t="shared" si="13"/>
        <v>27.289619215351912</v>
      </c>
      <c r="K39">
        <f t="shared" si="14"/>
        <v>3.8187942739574807</v>
      </c>
    </row>
    <row r="40" spans="1:11" x14ac:dyDescent="0.3">
      <c r="A40" t="str">
        <f t="shared" si="10"/>
        <v>1995771</v>
      </c>
      <c r="B40">
        <v>1995</v>
      </c>
      <c r="C40">
        <v>77</v>
      </c>
      <c r="D40">
        <f t="shared" si="11"/>
        <v>75</v>
      </c>
      <c r="E40">
        <f t="shared" si="12"/>
        <v>79</v>
      </c>
      <c r="F40">
        <v>3.2891140000000001</v>
      </c>
      <c r="G40">
        <v>0.12846850000000001</v>
      </c>
      <c r="H40">
        <v>137</v>
      </c>
      <c r="I40">
        <v>1</v>
      </c>
      <c r="J40">
        <f t="shared" si="13"/>
        <v>27.04132030272228</v>
      </c>
      <c r="K40">
        <f t="shared" si="14"/>
        <v>3.4883409491557247</v>
      </c>
    </row>
    <row r="41" spans="1:11" x14ac:dyDescent="0.3">
      <c r="A41" t="str">
        <f t="shared" si="10"/>
        <v>1995821</v>
      </c>
      <c r="B41">
        <v>1995</v>
      </c>
      <c r="C41">
        <v>82</v>
      </c>
      <c r="D41">
        <f t="shared" si="11"/>
        <v>80</v>
      </c>
      <c r="E41">
        <f t="shared" si="12"/>
        <v>84</v>
      </c>
      <c r="F41">
        <v>3.2424369999999998</v>
      </c>
      <c r="G41">
        <v>0.1385441</v>
      </c>
      <c r="H41">
        <v>106</v>
      </c>
      <c r="I41">
        <v>1</v>
      </c>
      <c r="J41">
        <f t="shared" si="13"/>
        <v>25.842856896741878</v>
      </c>
      <c r="K41">
        <f t="shared" si="14"/>
        <v>3.5976251017150087</v>
      </c>
    </row>
    <row r="42" spans="1:11" x14ac:dyDescent="0.3">
      <c r="A42" t="str">
        <f t="shared" si="10"/>
        <v>2000271</v>
      </c>
      <c r="B42">
        <v>2000</v>
      </c>
      <c r="C42">
        <v>27</v>
      </c>
      <c r="D42">
        <f t="shared" si="11"/>
        <v>25</v>
      </c>
      <c r="E42">
        <f t="shared" si="12"/>
        <v>29</v>
      </c>
      <c r="F42">
        <v>3.2451189999999999</v>
      </c>
      <c r="G42">
        <v>0.16855149999999999</v>
      </c>
      <c r="H42">
        <v>263</v>
      </c>
      <c r="I42">
        <v>1</v>
      </c>
      <c r="J42">
        <f t="shared" si="13"/>
        <v>26.031928505798877</v>
      </c>
      <c r="K42">
        <f t="shared" si="14"/>
        <v>4.4190691872872394</v>
      </c>
    </row>
    <row r="43" spans="1:11" x14ac:dyDescent="0.3">
      <c r="A43" t="str">
        <f t="shared" si="10"/>
        <v>2000321</v>
      </c>
      <c r="B43">
        <v>2000</v>
      </c>
      <c r="C43">
        <v>32</v>
      </c>
      <c r="D43">
        <f t="shared" si="11"/>
        <v>30</v>
      </c>
      <c r="E43">
        <f t="shared" si="12"/>
        <v>34</v>
      </c>
      <c r="F43">
        <v>3.2852269999999999</v>
      </c>
      <c r="G43">
        <v>0.1511509</v>
      </c>
      <c r="H43">
        <v>317</v>
      </c>
      <c r="I43">
        <v>1</v>
      </c>
      <c r="J43">
        <f t="shared" si="13"/>
        <v>27.021971579562607</v>
      </c>
      <c r="K43">
        <f t="shared" si="14"/>
        <v>4.1078353739669682</v>
      </c>
    </row>
    <row r="44" spans="1:11" x14ac:dyDescent="0.3">
      <c r="A44" t="str">
        <f t="shared" si="10"/>
        <v>2000371</v>
      </c>
      <c r="B44">
        <v>2000</v>
      </c>
      <c r="C44">
        <v>37</v>
      </c>
      <c r="D44">
        <f t="shared" si="11"/>
        <v>35</v>
      </c>
      <c r="E44">
        <f t="shared" si="12"/>
        <v>39</v>
      </c>
      <c r="F44">
        <v>3.2778299999999998</v>
      </c>
      <c r="G44">
        <v>0.14602560000000001</v>
      </c>
      <c r="H44">
        <v>492</v>
      </c>
      <c r="I44">
        <v>1</v>
      </c>
      <c r="J44">
        <f t="shared" si="13"/>
        <v>26.802408099194018</v>
      </c>
      <c r="K44">
        <f t="shared" si="14"/>
        <v>3.9347948640730892</v>
      </c>
    </row>
    <row r="45" spans="1:11" x14ac:dyDescent="0.3">
      <c r="A45" t="str">
        <f t="shared" si="10"/>
        <v>2000421</v>
      </c>
      <c r="B45">
        <v>2000</v>
      </c>
      <c r="C45">
        <v>42</v>
      </c>
      <c r="D45">
        <f t="shared" si="11"/>
        <v>40</v>
      </c>
      <c r="E45">
        <f t="shared" si="12"/>
        <v>44</v>
      </c>
      <c r="F45">
        <v>3.2920150000000001</v>
      </c>
      <c r="G45">
        <v>0.1573541</v>
      </c>
      <c r="H45">
        <v>593</v>
      </c>
      <c r="I45">
        <v>1</v>
      </c>
      <c r="J45">
        <f t="shared" si="13"/>
        <v>27.23206546587318</v>
      </c>
      <c r="K45">
        <f t="shared" si="14"/>
        <v>4.3117394510669937</v>
      </c>
    </row>
    <row r="46" spans="1:11" x14ac:dyDescent="0.3">
      <c r="A46" t="str">
        <f t="shared" si="10"/>
        <v>2000471</v>
      </c>
      <c r="B46">
        <v>2000</v>
      </c>
      <c r="C46">
        <v>47</v>
      </c>
      <c r="D46">
        <f t="shared" si="11"/>
        <v>45</v>
      </c>
      <c r="E46">
        <f t="shared" si="12"/>
        <v>49</v>
      </c>
      <c r="F46">
        <v>3.2960769999999999</v>
      </c>
      <c r="G46">
        <v>0.15258959999999999</v>
      </c>
      <c r="H46">
        <v>659</v>
      </c>
      <c r="I46">
        <v>1</v>
      </c>
      <c r="J46">
        <f t="shared" si="13"/>
        <v>27.322725533014953</v>
      </c>
      <c r="K46">
        <f t="shared" si="14"/>
        <v>4.1935501621954971</v>
      </c>
    </row>
    <row r="47" spans="1:11" x14ac:dyDescent="0.3">
      <c r="A47" t="str">
        <f t="shared" si="10"/>
        <v>2000521</v>
      </c>
      <c r="B47">
        <v>2000</v>
      </c>
      <c r="C47">
        <v>52</v>
      </c>
      <c r="D47">
        <f t="shared" si="11"/>
        <v>50</v>
      </c>
      <c r="E47">
        <f t="shared" si="12"/>
        <v>54</v>
      </c>
      <c r="F47">
        <v>3.3081469999999999</v>
      </c>
      <c r="G47">
        <v>0.1417109</v>
      </c>
      <c r="H47">
        <v>681</v>
      </c>
      <c r="I47">
        <v>1</v>
      </c>
      <c r="J47">
        <f t="shared" si="13"/>
        <v>27.6102750976736</v>
      </c>
      <c r="K47">
        <f t="shared" si="14"/>
        <v>3.9324029393425253</v>
      </c>
    </row>
    <row r="48" spans="1:11" x14ac:dyDescent="0.3">
      <c r="A48" t="str">
        <f t="shared" si="10"/>
        <v>2000571</v>
      </c>
      <c r="B48">
        <v>2000</v>
      </c>
      <c r="C48">
        <v>57</v>
      </c>
      <c r="D48">
        <f t="shared" si="11"/>
        <v>55</v>
      </c>
      <c r="E48">
        <f t="shared" si="12"/>
        <v>59</v>
      </c>
      <c r="F48">
        <v>3.3202099999999999</v>
      </c>
      <c r="G48">
        <v>0.14247019999999999</v>
      </c>
      <c r="H48">
        <v>491</v>
      </c>
      <c r="I48">
        <v>1</v>
      </c>
      <c r="J48">
        <f t="shared" si="13"/>
        <v>27.948369985166607</v>
      </c>
      <c r="K48">
        <f t="shared" si="14"/>
        <v>4.0021010181074272</v>
      </c>
    </row>
    <row r="49" spans="1:11" x14ac:dyDescent="0.3">
      <c r="A49" t="str">
        <f t="shared" si="10"/>
        <v>2000621</v>
      </c>
      <c r="B49">
        <v>2000</v>
      </c>
      <c r="C49">
        <v>62</v>
      </c>
      <c r="D49">
        <f t="shared" si="11"/>
        <v>60</v>
      </c>
      <c r="E49">
        <f t="shared" si="12"/>
        <v>64</v>
      </c>
      <c r="F49">
        <v>3.3001520000000002</v>
      </c>
      <c r="G49">
        <v>0.137764</v>
      </c>
      <c r="H49">
        <v>424</v>
      </c>
      <c r="I49">
        <v>1</v>
      </c>
      <c r="J49">
        <f t="shared" si="13"/>
        <v>27.375308564836828</v>
      </c>
      <c r="K49">
        <f t="shared" si="14"/>
        <v>3.7892969144424171</v>
      </c>
    </row>
    <row r="50" spans="1:11" x14ac:dyDescent="0.3">
      <c r="A50" t="str">
        <f t="shared" si="10"/>
        <v>2000671</v>
      </c>
      <c r="B50">
        <v>2000</v>
      </c>
      <c r="C50">
        <v>67</v>
      </c>
      <c r="D50">
        <f t="shared" si="11"/>
        <v>65</v>
      </c>
      <c r="E50">
        <f t="shared" si="12"/>
        <v>69</v>
      </c>
      <c r="F50">
        <v>3.3078880000000002</v>
      </c>
      <c r="G50">
        <v>0.1340181</v>
      </c>
      <c r="H50">
        <v>395</v>
      </c>
      <c r="I50">
        <v>1</v>
      </c>
      <c r="J50">
        <f t="shared" si="13"/>
        <v>27.573865599532922</v>
      </c>
      <c r="K50">
        <f t="shared" si="14"/>
        <v>3.7120524529642025</v>
      </c>
    </row>
    <row r="51" spans="1:11" x14ac:dyDescent="0.3">
      <c r="A51" t="str">
        <f t="shared" si="10"/>
        <v>2000721</v>
      </c>
      <c r="B51">
        <v>2000</v>
      </c>
      <c r="C51">
        <v>72</v>
      </c>
      <c r="D51">
        <f t="shared" si="11"/>
        <v>70</v>
      </c>
      <c r="E51">
        <f t="shared" si="12"/>
        <v>74</v>
      </c>
      <c r="F51">
        <v>3.2913109999999999</v>
      </c>
      <c r="G51">
        <v>0.1381647</v>
      </c>
      <c r="H51">
        <v>325</v>
      </c>
      <c r="I51">
        <v>1</v>
      </c>
      <c r="J51">
        <f t="shared" si="13"/>
        <v>27.135850278986229</v>
      </c>
      <c r="K51">
        <f t="shared" si="14"/>
        <v>3.7671806288178096</v>
      </c>
    </row>
    <row r="52" spans="1:11" x14ac:dyDescent="0.3">
      <c r="A52" t="str">
        <f t="shared" si="10"/>
        <v>2000771</v>
      </c>
      <c r="B52">
        <v>2000</v>
      </c>
      <c r="C52">
        <v>77</v>
      </c>
      <c r="D52">
        <f t="shared" si="11"/>
        <v>75</v>
      </c>
      <c r="E52">
        <f t="shared" si="12"/>
        <v>79</v>
      </c>
      <c r="F52">
        <v>3.2788650000000001</v>
      </c>
      <c r="G52">
        <v>0.13088469999999999</v>
      </c>
      <c r="H52">
        <v>222</v>
      </c>
      <c r="I52">
        <v>1</v>
      </c>
      <c r="J52">
        <f t="shared" si="13"/>
        <v>26.773976840053937</v>
      </c>
      <c r="K52">
        <f t="shared" si="14"/>
        <v>3.5193655128598293</v>
      </c>
    </row>
    <row r="53" spans="1:11" x14ac:dyDescent="0.3">
      <c r="A53" t="str">
        <f t="shared" si="10"/>
        <v>2000821</v>
      </c>
      <c r="B53">
        <v>2000</v>
      </c>
      <c r="C53">
        <v>82</v>
      </c>
      <c r="D53">
        <f t="shared" si="11"/>
        <v>80</v>
      </c>
      <c r="E53">
        <f t="shared" si="12"/>
        <v>84</v>
      </c>
      <c r="F53">
        <v>3.2371249999999998</v>
      </c>
      <c r="G53">
        <v>0.13782040000000001</v>
      </c>
      <c r="H53">
        <v>132</v>
      </c>
      <c r="I53">
        <v>1</v>
      </c>
      <c r="J53">
        <f t="shared" si="13"/>
        <v>25.703373074606823</v>
      </c>
      <c r="K53">
        <f t="shared" si="14"/>
        <v>3.5593376447171483</v>
      </c>
    </row>
    <row r="54" spans="1:11" x14ac:dyDescent="0.3">
      <c r="A54" t="str">
        <f t="shared" si="10"/>
        <v>2008221</v>
      </c>
      <c r="B54">
        <v>2008</v>
      </c>
      <c r="C54">
        <v>22</v>
      </c>
      <c r="D54">
        <f t="shared" si="11"/>
        <v>20</v>
      </c>
      <c r="E54">
        <f t="shared" si="12"/>
        <v>24</v>
      </c>
      <c r="F54">
        <v>3.1950129999999999</v>
      </c>
      <c r="G54">
        <v>0.1697756</v>
      </c>
      <c r="H54">
        <v>521</v>
      </c>
      <c r="I54">
        <v>1</v>
      </c>
      <c r="J54">
        <f t="shared" si="13"/>
        <v>24.764839303841036</v>
      </c>
      <c r="K54">
        <f t="shared" si="14"/>
        <v>4.2349452933024816</v>
      </c>
    </row>
    <row r="55" spans="1:11" x14ac:dyDescent="0.3">
      <c r="A55" t="str">
        <f t="shared" si="10"/>
        <v>2008271</v>
      </c>
      <c r="B55">
        <v>2008</v>
      </c>
      <c r="C55">
        <v>27</v>
      </c>
      <c r="D55">
        <f t="shared" si="11"/>
        <v>25</v>
      </c>
      <c r="E55">
        <f t="shared" si="12"/>
        <v>29</v>
      </c>
      <c r="F55">
        <v>3.2470210000000002</v>
      </c>
      <c r="G55">
        <v>0.16597310000000001</v>
      </c>
      <c r="H55">
        <v>449</v>
      </c>
      <c r="I55">
        <v>1</v>
      </c>
      <c r="J55">
        <f t="shared" si="13"/>
        <v>26.070242635046519</v>
      </c>
      <c r="K55">
        <f t="shared" si="14"/>
        <v>4.3569294714007683</v>
      </c>
    </row>
    <row r="56" spans="1:11" x14ac:dyDescent="0.3">
      <c r="A56" t="str">
        <f t="shared" si="10"/>
        <v>2008321</v>
      </c>
      <c r="B56">
        <v>2008</v>
      </c>
      <c r="C56">
        <v>32</v>
      </c>
      <c r="D56">
        <f t="shared" si="11"/>
        <v>30</v>
      </c>
      <c r="E56">
        <f t="shared" si="12"/>
        <v>34</v>
      </c>
      <c r="F56">
        <v>3.2930120000000001</v>
      </c>
      <c r="G56">
        <v>0.16891900000000001</v>
      </c>
      <c r="H56">
        <v>458</v>
      </c>
      <c r="I56">
        <v>1</v>
      </c>
      <c r="J56">
        <f t="shared" si="13"/>
        <v>27.310706759033344</v>
      </c>
      <c r="K56">
        <f t="shared" si="14"/>
        <v>4.6464022676009433</v>
      </c>
    </row>
    <row r="57" spans="1:11" x14ac:dyDescent="0.3">
      <c r="A57" t="str">
        <f t="shared" si="10"/>
        <v>2008371</v>
      </c>
      <c r="B57">
        <v>2008</v>
      </c>
      <c r="C57">
        <v>37</v>
      </c>
      <c r="D57">
        <f t="shared" si="11"/>
        <v>35</v>
      </c>
      <c r="E57">
        <f t="shared" si="12"/>
        <v>39</v>
      </c>
      <c r="F57">
        <v>3.3037749999999999</v>
      </c>
      <c r="G57">
        <v>0.15290039999999999</v>
      </c>
      <c r="H57">
        <v>536</v>
      </c>
      <c r="I57">
        <v>1</v>
      </c>
      <c r="J57">
        <f t="shared" si="13"/>
        <v>27.535174667329553</v>
      </c>
      <c r="K57">
        <f t="shared" si="14"/>
        <v>4.2348662087282278</v>
      </c>
    </row>
    <row r="58" spans="1:11" x14ac:dyDescent="0.3">
      <c r="A58" t="str">
        <f t="shared" si="10"/>
        <v>2008421</v>
      </c>
      <c r="B58">
        <v>2008</v>
      </c>
      <c r="C58">
        <v>42</v>
      </c>
      <c r="D58">
        <f t="shared" si="11"/>
        <v>40</v>
      </c>
      <c r="E58">
        <f t="shared" si="12"/>
        <v>44</v>
      </c>
      <c r="F58">
        <v>3.316878</v>
      </c>
      <c r="G58">
        <v>0.16657749999999999</v>
      </c>
      <c r="H58">
        <v>525</v>
      </c>
      <c r="I58">
        <v>1</v>
      </c>
      <c r="J58">
        <f t="shared" si="13"/>
        <v>27.95936012559692</v>
      </c>
      <c r="K58">
        <f t="shared" si="14"/>
        <v>4.6898963212235021</v>
      </c>
    </row>
    <row r="59" spans="1:11" x14ac:dyDescent="0.3">
      <c r="A59" t="str">
        <f t="shared" si="10"/>
        <v>2008471</v>
      </c>
      <c r="B59">
        <v>2008</v>
      </c>
      <c r="C59">
        <v>47</v>
      </c>
      <c r="D59">
        <f t="shared" si="11"/>
        <v>45</v>
      </c>
      <c r="E59">
        <f t="shared" si="12"/>
        <v>49</v>
      </c>
      <c r="F59">
        <v>3.3115250000000001</v>
      </c>
      <c r="G59">
        <v>0.15875420000000001</v>
      </c>
      <c r="H59">
        <v>512</v>
      </c>
      <c r="I59">
        <v>1</v>
      </c>
      <c r="J59">
        <f t="shared" si="13"/>
        <v>27.774725375576512</v>
      </c>
      <c r="K59">
        <f t="shared" si="14"/>
        <v>4.4372828576538019</v>
      </c>
    </row>
    <row r="60" spans="1:11" x14ac:dyDescent="0.3">
      <c r="A60" t="str">
        <f t="shared" si="10"/>
        <v>2008521</v>
      </c>
      <c r="B60">
        <v>2008</v>
      </c>
      <c r="C60">
        <v>52</v>
      </c>
      <c r="D60">
        <f t="shared" si="11"/>
        <v>50</v>
      </c>
      <c r="E60">
        <f t="shared" si="12"/>
        <v>54</v>
      </c>
      <c r="F60">
        <v>3.3329900000000001</v>
      </c>
      <c r="G60">
        <v>0.15820799999999999</v>
      </c>
      <c r="H60">
        <v>442</v>
      </c>
      <c r="I60">
        <v>1</v>
      </c>
      <c r="J60">
        <f t="shared" si="13"/>
        <v>28.374898129121416</v>
      </c>
      <c r="K60">
        <f t="shared" si="14"/>
        <v>4.5173734247306507</v>
      </c>
    </row>
    <row r="61" spans="1:11" x14ac:dyDescent="0.3">
      <c r="A61" t="str">
        <f t="shared" si="10"/>
        <v>2008571</v>
      </c>
      <c r="B61">
        <v>2008</v>
      </c>
      <c r="C61">
        <v>57</v>
      </c>
      <c r="D61">
        <f t="shared" si="11"/>
        <v>55</v>
      </c>
      <c r="E61">
        <f t="shared" si="12"/>
        <v>59</v>
      </c>
      <c r="F61">
        <v>3.3356110000000001</v>
      </c>
      <c r="G61">
        <v>0.16346359999999999</v>
      </c>
      <c r="H61">
        <v>433</v>
      </c>
      <c r="I61">
        <v>1</v>
      </c>
      <c r="J61">
        <f t="shared" si="13"/>
        <v>28.473424377453942</v>
      </c>
      <c r="K61">
        <f t="shared" si="14"/>
        <v>4.6856338143783836</v>
      </c>
    </row>
    <row r="62" spans="1:11" x14ac:dyDescent="0.3">
      <c r="A62" t="str">
        <f t="shared" si="10"/>
        <v>2008621</v>
      </c>
      <c r="B62">
        <v>2008</v>
      </c>
      <c r="C62">
        <v>62</v>
      </c>
      <c r="D62">
        <f t="shared" si="11"/>
        <v>60</v>
      </c>
      <c r="E62">
        <f t="shared" si="12"/>
        <v>64</v>
      </c>
      <c r="F62">
        <v>3.3475280000000001</v>
      </c>
      <c r="G62">
        <v>0.164052</v>
      </c>
      <c r="H62">
        <v>453</v>
      </c>
      <c r="I62">
        <v>1</v>
      </c>
      <c r="J62">
        <f t="shared" si="13"/>
        <v>28.817548639916907</v>
      </c>
      <c r="K62">
        <f t="shared" si="14"/>
        <v>4.7595639435121235</v>
      </c>
    </row>
    <row r="63" spans="1:11" x14ac:dyDescent="0.3">
      <c r="A63" t="str">
        <f t="shared" si="10"/>
        <v>2008671</v>
      </c>
      <c r="B63">
        <v>2008</v>
      </c>
      <c r="C63">
        <v>67</v>
      </c>
      <c r="D63">
        <f t="shared" si="11"/>
        <v>65</v>
      </c>
      <c r="E63">
        <f t="shared" si="12"/>
        <v>69</v>
      </c>
      <c r="F63">
        <v>3.3404500000000001</v>
      </c>
      <c r="G63">
        <v>0.1482773</v>
      </c>
      <c r="H63">
        <v>338</v>
      </c>
      <c r="I63">
        <v>1</v>
      </c>
      <c r="J63">
        <f t="shared" si="13"/>
        <v>28.543895028207139</v>
      </c>
      <c r="K63">
        <f t="shared" si="14"/>
        <v>4.2557822140527932</v>
      </c>
    </row>
    <row r="64" spans="1:11" x14ac:dyDescent="0.3">
      <c r="A64" t="str">
        <f t="shared" si="10"/>
        <v>2008721</v>
      </c>
      <c r="B64">
        <v>2008</v>
      </c>
      <c r="C64">
        <v>72</v>
      </c>
      <c r="D64">
        <f t="shared" si="11"/>
        <v>70</v>
      </c>
      <c r="E64">
        <f t="shared" si="12"/>
        <v>74</v>
      </c>
      <c r="F64">
        <v>3.3314780000000002</v>
      </c>
      <c r="G64">
        <v>0.1503495</v>
      </c>
      <c r="H64">
        <v>225</v>
      </c>
      <c r="I64">
        <v>1</v>
      </c>
      <c r="J64">
        <f t="shared" si="13"/>
        <v>28.297698777921234</v>
      </c>
      <c r="K64">
        <f t="shared" si="14"/>
        <v>4.2787019438925853</v>
      </c>
    </row>
    <row r="65" spans="1:11" x14ac:dyDescent="0.3">
      <c r="A65" t="str">
        <f t="shared" si="10"/>
        <v>2008771</v>
      </c>
      <c r="B65">
        <v>2008</v>
      </c>
      <c r="C65">
        <v>77</v>
      </c>
      <c r="D65">
        <f t="shared" si="11"/>
        <v>75</v>
      </c>
      <c r="E65">
        <f t="shared" si="12"/>
        <v>79</v>
      </c>
      <c r="F65">
        <v>3.2975219999999998</v>
      </c>
      <c r="G65">
        <v>0.1533938</v>
      </c>
      <c r="H65">
        <v>201</v>
      </c>
      <c r="I65">
        <v>1</v>
      </c>
      <c r="J65">
        <f t="shared" si="13"/>
        <v>27.365602155480442</v>
      </c>
      <c r="K65">
        <f t="shared" si="14"/>
        <v>4.2225278679449598</v>
      </c>
    </row>
    <row r="66" spans="1:11" x14ac:dyDescent="0.3">
      <c r="A66" t="str">
        <f t="shared" ref="A66:A97" si="15">_xlfn.CONCAT(B66,C66,I66)</f>
        <v>2008821</v>
      </c>
      <c r="B66">
        <v>2008</v>
      </c>
      <c r="C66">
        <v>82</v>
      </c>
      <c r="D66">
        <f t="shared" ref="D66:D97" si="16">C66-2</f>
        <v>80</v>
      </c>
      <c r="E66">
        <f t="shared" ref="E66:E97" si="17">C66+2</f>
        <v>84</v>
      </c>
      <c r="F66">
        <v>3.2741310000000001</v>
      </c>
      <c r="G66">
        <v>0.1475147</v>
      </c>
      <c r="H66">
        <v>186</v>
      </c>
      <c r="I66">
        <v>1</v>
      </c>
      <c r="J66">
        <f t="shared" ref="J66:J97" si="18">EXP(F66+0.5*G66^2)</f>
        <v>26.709285950712911</v>
      </c>
      <c r="K66">
        <f t="shared" ref="K66:K97" si="19">SQRT((EXP(G66^2)-1)*J66^2)</f>
        <v>3.9615440382164802</v>
      </c>
    </row>
    <row r="67" spans="1:11" x14ac:dyDescent="0.3">
      <c r="A67" t="str">
        <f t="shared" si="15"/>
        <v>2012171</v>
      </c>
      <c r="B67">
        <v>2012</v>
      </c>
      <c r="C67">
        <v>17</v>
      </c>
      <c r="D67">
        <f t="shared" si="16"/>
        <v>15</v>
      </c>
      <c r="E67">
        <f t="shared" si="17"/>
        <v>19</v>
      </c>
      <c r="F67">
        <v>3.1211720000000001</v>
      </c>
      <c r="G67">
        <v>0.17553969999999999</v>
      </c>
      <c r="H67">
        <v>338</v>
      </c>
      <c r="I67">
        <v>1</v>
      </c>
      <c r="J67">
        <f t="shared" si="18"/>
        <v>23.024965715723955</v>
      </c>
      <c r="K67">
        <f t="shared" si="19"/>
        <v>4.0731325440758805</v>
      </c>
    </row>
    <row r="68" spans="1:11" x14ac:dyDescent="0.3">
      <c r="A68" t="str">
        <f t="shared" si="15"/>
        <v>2012221</v>
      </c>
      <c r="B68">
        <v>2012</v>
      </c>
      <c r="C68">
        <v>22</v>
      </c>
      <c r="D68">
        <f t="shared" si="16"/>
        <v>20</v>
      </c>
      <c r="E68">
        <f t="shared" si="17"/>
        <v>24</v>
      </c>
      <c r="F68">
        <v>3.2005129999999999</v>
      </c>
      <c r="G68">
        <v>0.1660867</v>
      </c>
      <c r="H68">
        <v>254</v>
      </c>
      <c r="I68">
        <v>1</v>
      </c>
      <c r="J68">
        <f t="shared" si="18"/>
        <v>24.88599999017017</v>
      </c>
      <c r="K68">
        <f t="shared" si="19"/>
        <v>4.1619016970797587</v>
      </c>
    </row>
    <row r="69" spans="1:11" x14ac:dyDescent="0.3">
      <c r="A69" t="str">
        <f t="shared" si="15"/>
        <v>2012271</v>
      </c>
      <c r="B69">
        <v>2012</v>
      </c>
      <c r="C69">
        <v>27</v>
      </c>
      <c r="D69">
        <f t="shared" si="16"/>
        <v>25</v>
      </c>
      <c r="E69">
        <f t="shared" si="17"/>
        <v>29</v>
      </c>
      <c r="F69">
        <v>3.2669450000000002</v>
      </c>
      <c r="G69">
        <v>0.1647004</v>
      </c>
      <c r="H69">
        <v>315</v>
      </c>
      <c r="I69">
        <v>1</v>
      </c>
      <c r="J69">
        <f t="shared" si="18"/>
        <v>26.589279570332632</v>
      </c>
      <c r="K69">
        <f t="shared" si="19"/>
        <v>4.4091317276255317</v>
      </c>
    </row>
    <row r="70" spans="1:11" x14ac:dyDescent="0.3">
      <c r="A70" t="str">
        <f t="shared" si="15"/>
        <v>2012321</v>
      </c>
      <c r="B70">
        <v>2012</v>
      </c>
      <c r="C70">
        <v>32</v>
      </c>
      <c r="D70">
        <f t="shared" si="16"/>
        <v>30</v>
      </c>
      <c r="E70">
        <f t="shared" si="17"/>
        <v>34</v>
      </c>
      <c r="F70">
        <v>3.2731979999999998</v>
      </c>
      <c r="G70">
        <v>0.14845559999999999</v>
      </c>
      <c r="H70">
        <v>358</v>
      </c>
      <c r="I70">
        <v>1</v>
      </c>
      <c r="J70">
        <f t="shared" si="18"/>
        <v>26.688093579216627</v>
      </c>
      <c r="K70">
        <f t="shared" si="19"/>
        <v>3.9839271848795539</v>
      </c>
    </row>
    <row r="71" spans="1:11" x14ac:dyDescent="0.3">
      <c r="A71" t="str">
        <f t="shared" si="15"/>
        <v>2012371</v>
      </c>
      <c r="B71">
        <v>2012</v>
      </c>
      <c r="C71">
        <v>37</v>
      </c>
      <c r="D71">
        <f t="shared" si="16"/>
        <v>35</v>
      </c>
      <c r="E71">
        <f t="shared" si="17"/>
        <v>39</v>
      </c>
      <c r="F71">
        <v>3.3186640000000001</v>
      </c>
      <c r="G71">
        <v>0.1701435</v>
      </c>
      <c r="H71">
        <v>358</v>
      </c>
      <c r="I71">
        <v>1</v>
      </c>
      <c r="J71">
        <f t="shared" si="18"/>
        <v>28.026161277429065</v>
      </c>
      <c r="K71">
        <f t="shared" si="19"/>
        <v>4.8031885878387701</v>
      </c>
    </row>
    <row r="72" spans="1:11" x14ac:dyDescent="0.3">
      <c r="A72" t="str">
        <f t="shared" si="15"/>
        <v>2012421</v>
      </c>
      <c r="B72">
        <v>2012</v>
      </c>
      <c r="C72">
        <v>42</v>
      </c>
      <c r="D72">
        <f t="shared" si="16"/>
        <v>40</v>
      </c>
      <c r="E72">
        <f t="shared" si="17"/>
        <v>44</v>
      </c>
      <c r="F72">
        <v>3.3328609999999999</v>
      </c>
      <c r="G72">
        <v>0.16009019999999999</v>
      </c>
      <c r="H72">
        <v>384</v>
      </c>
      <c r="I72">
        <v>1</v>
      </c>
      <c r="J72">
        <f t="shared" si="18"/>
        <v>28.379737893069546</v>
      </c>
      <c r="K72">
        <f t="shared" si="19"/>
        <v>4.572583971515618</v>
      </c>
    </row>
    <row r="73" spans="1:11" x14ac:dyDescent="0.3">
      <c r="A73" t="str">
        <f t="shared" si="15"/>
        <v>2012471</v>
      </c>
      <c r="B73">
        <v>2012</v>
      </c>
      <c r="C73">
        <v>47</v>
      </c>
      <c r="D73">
        <f t="shared" si="16"/>
        <v>45</v>
      </c>
      <c r="E73">
        <f t="shared" si="17"/>
        <v>49</v>
      </c>
      <c r="F73">
        <v>3.3270119999999999</v>
      </c>
      <c r="G73">
        <v>0.16777539999999999</v>
      </c>
      <c r="H73">
        <v>351</v>
      </c>
      <c r="I73">
        <v>1</v>
      </c>
      <c r="J73">
        <f t="shared" si="18"/>
        <v>28.249797584676337</v>
      </c>
      <c r="K73">
        <f t="shared" si="19"/>
        <v>4.7731709186923519</v>
      </c>
    </row>
    <row r="74" spans="1:11" x14ac:dyDescent="0.3">
      <c r="A74" t="str">
        <f t="shared" si="15"/>
        <v>2012521</v>
      </c>
      <c r="B74">
        <v>2012</v>
      </c>
      <c r="C74">
        <v>52</v>
      </c>
      <c r="D74">
        <f t="shared" si="16"/>
        <v>50</v>
      </c>
      <c r="E74">
        <f t="shared" si="17"/>
        <v>54</v>
      </c>
      <c r="F74">
        <v>3.3367849999999999</v>
      </c>
      <c r="G74">
        <v>0.1674496</v>
      </c>
      <c r="H74">
        <v>332</v>
      </c>
      <c r="I74">
        <v>1</v>
      </c>
      <c r="J74">
        <f t="shared" si="18"/>
        <v>28.525678575659477</v>
      </c>
      <c r="K74">
        <f t="shared" si="19"/>
        <v>4.8102931926642363</v>
      </c>
    </row>
    <row r="75" spans="1:11" x14ac:dyDescent="0.3">
      <c r="A75" t="str">
        <f t="shared" si="15"/>
        <v>2012571</v>
      </c>
      <c r="B75">
        <v>2012</v>
      </c>
      <c r="C75">
        <v>57</v>
      </c>
      <c r="D75">
        <f t="shared" si="16"/>
        <v>55</v>
      </c>
      <c r="E75">
        <f t="shared" si="17"/>
        <v>59</v>
      </c>
      <c r="F75">
        <v>3.343407</v>
      </c>
      <c r="G75">
        <v>0.17228080000000001</v>
      </c>
      <c r="H75">
        <v>305</v>
      </c>
      <c r="I75">
        <v>1</v>
      </c>
      <c r="J75">
        <f t="shared" si="18"/>
        <v>28.738777322181456</v>
      </c>
      <c r="K75">
        <f t="shared" si="19"/>
        <v>4.9881060227991245</v>
      </c>
    </row>
    <row r="76" spans="1:11" x14ac:dyDescent="0.3">
      <c r="A76" t="str">
        <f t="shared" si="15"/>
        <v>2012621</v>
      </c>
      <c r="B76">
        <v>2012</v>
      </c>
      <c r="C76">
        <v>62</v>
      </c>
      <c r="D76">
        <f t="shared" si="16"/>
        <v>60</v>
      </c>
      <c r="E76">
        <f t="shared" si="17"/>
        <v>64</v>
      </c>
      <c r="F76">
        <v>3.3539240000000001</v>
      </c>
      <c r="G76">
        <v>0.14891879999999999</v>
      </c>
      <c r="H76">
        <v>280</v>
      </c>
      <c r="I76">
        <v>1</v>
      </c>
      <c r="J76">
        <f t="shared" si="18"/>
        <v>28.933856206748541</v>
      </c>
      <c r="K76">
        <f t="shared" si="19"/>
        <v>4.3327947158894657</v>
      </c>
    </row>
    <row r="77" spans="1:11" x14ac:dyDescent="0.3">
      <c r="A77" t="str">
        <f t="shared" si="15"/>
        <v>2012671</v>
      </c>
      <c r="B77">
        <v>2012</v>
      </c>
      <c r="C77">
        <v>67</v>
      </c>
      <c r="D77">
        <f t="shared" si="16"/>
        <v>65</v>
      </c>
      <c r="E77">
        <f t="shared" si="17"/>
        <v>69</v>
      </c>
      <c r="F77">
        <v>3.3470719999999998</v>
      </c>
      <c r="G77">
        <v>0.162381</v>
      </c>
      <c r="H77">
        <v>281</v>
      </c>
      <c r="I77">
        <v>1</v>
      </c>
      <c r="J77">
        <f t="shared" si="18"/>
        <v>28.796555940177733</v>
      </c>
      <c r="K77">
        <f t="shared" si="19"/>
        <v>4.7070073455846204</v>
      </c>
    </row>
    <row r="78" spans="1:11" x14ac:dyDescent="0.3">
      <c r="A78" t="str">
        <f t="shared" si="15"/>
        <v>2012721</v>
      </c>
      <c r="B78">
        <v>2012</v>
      </c>
      <c r="C78">
        <v>72</v>
      </c>
      <c r="D78">
        <f t="shared" si="16"/>
        <v>70</v>
      </c>
      <c r="E78">
        <f t="shared" si="17"/>
        <v>74</v>
      </c>
      <c r="F78">
        <v>3.3588209999999998</v>
      </c>
      <c r="G78">
        <v>0.1523632</v>
      </c>
      <c r="H78">
        <v>203</v>
      </c>
      <c r="I78">
        <v>1</v>
      </c>
      <c r="J78">
        <f t="shared" si="18"/>
        <v>29.090983254253612</v>
      </c>
      <c r="K78">
        <f t="shared" si="19"/>
        <v>4.4582441544713109</v>
      </c>
    </row>
    <row r="79" spans="1:11" x14ac:dyDescent="0.3">
      <c r="A79" t="str">
        <f t="shared" si="15"/>
        <v>2012771</v>
      </c>
      <c r="B79">
        <v>2012</v>
      </c>
      <c r="C79">
        <v>77</v>
      </c>
      <c r="D79">
        <f t="shared" si="16"/>
        <v>75</v>
      </c>
      <c r="E79">
        <f t="shared" si="17"/>
        <v>79</v>
      </c>
      <c r="F79">
        <v>3.339461</v>
      </c>
      <c r="G79">
        <v>0.15316160000000001</v>
      </c>
      <c r="H79">
        <v>136</v>
      </c>
      <c r="I79">
        <v>1</v>
      </c>
      <c r="J79">
        <f t="shared" si="18"/>
        <v>28.536678873827583</v>
      </c>
      <c r="K79">
        <f t="shared" si="19"/>
        <v>4.3964817354191457</v>
      </c>
    </row>
    <row r="80" spans="1:11" x14ac:dyDescent="0.3">
      <c r="A80" t="str">
        <f t="shared" si="15"/>
        <v>2012821</v>
      </c>
      <c r="B80">
        <v>2012</v>
      </c>
      <c r="C80">
        <v>82</v>
      </c>
      <c r="D80">
        <f t="shared" si="16"/>
        <v>80</v>
      </c>
      <c r="E80">
        <f t="shared" si="17"/>
        <v>84</v>
      </c>
      <c r="F80">
        <v>3.2900499999999999</v>
      </c>
      <c r="G80">
        <v>0.16132079999999999</v>
      </c>
      <c r="H80">
        <v>136</v>
      </c>
      <c r="I80">
        <v>1</v>
      </c>
      <c r="J80">
        <f t="shared" si="18"/>
        <v>27.195790498925877</v>
      </c>
      <c r="K80">
        <f t="shared" si="19"/>
        <v>4.4159459096655294</v>
      </c>
    </row>
    <row r="81" spans="1:11" x14ac:dyDescent="0.3">
      <c r="A81" t="str">
        <f t="shared" si="15"/>
        <v>2015171</v>
      </c>
      <c r="B81">
        <v>2015</v>
      </c>
      <c r="C81">
        <v>17</v>
      </c>
      <c r="D81">
        <f t="shared" si="16"/>
        <v>15</v>
      </c>
      <c r="E81">
        <f t="shared" si="17"/>
        <v>19</v>
      </c>
      <c r="F81">
        <v>3.1506210000000001</v>
      </c>
      <c r="G81">
        <v>0.1885677</v>
      </c>
      <c r="H81">
        <v>577</v>
      </c>
      <c r="I81">
        <v>1</v>
      </c>
      <c r="J81">
        <f t="shared" si="18"/>
        <v>23.769420194245548</v>
      </c>
      <c r="K81">
        <f t="shared" si="19"/>
        <v>4.5222854120511791</v>
      </c>
    </row>
    <row r="82" spans="1:11" x14ac:dyDescent="0.3">
      <c r="A82" t="str">
        <f t="shared" si="15"/>
        <v>2015221</v>
      </c>
      <c r="B82">
        <v>2015</v>
      </c>
      <c r="C82">
        <v>22</v>
      </c>
      <c r="D82">
        <f t="shared" si="16"/>
        <v>20</v>
      </c>
      <c r="E82">
        <f t="shared" si="17"/>
        <v>24</v>
      </c>
      <c r="F82">
        <v>3.2424729999999999</v>
      </c>
      <c r="G82">
        <v>0.18950990000000001</v>
      </c>
      <c r="H82">
        <v>414</v>
      </c>
      <c r="I82">
        <v>1</v>
      </c>
      <c r="J82">
        <f t="shared" si="18"/>
        <v>26.060740880755436</v>
      </c>
      <c r="K82">
        <f t="shared" si="19"/>
        <v>4.9834447034480567</v>
      </c>
    </row>
    <row r="83" spans="1:11" x14ac:dyDescent="0.3">
      <c r="A83" t="str">
        <f t="shared" si="15"/>
        <v>2015271</v>
      </c>
      <c r="B83">
        <v>2015</v>
      </c>
      <c r="C83">
        <v>27</v>
      </c>
      <c r="D83">
        <f t="shared" si="16"/>
        <v>25</v>
      </c>
      <c r="E83">
        <f t="shared" si="17"/>
        <v>29</v>
      </c>
      <c r="F83">
        <v>3.2834059999999998</v>
      </c>
      <c r="G83">
        <v>0.17540169999999999</v>
      </c>
      <c r="H83">
        <v>532</v>
      </c>
      <c r="I83">
        <v>1</v>
      </c>
      <c r="J83">
        <f t="shared" si="18"/>
        <v>27.079822088704425</v>
      </c>
      <c r="K83">
        <f t="shared" si="19"/>
        <v>4.7866152323795728</v>
      </c>
    </row>
    <row r="84" spans="1:11" x14ac:dyDescent="0.3">
      <c r="A84" t="str">
        <f t="shared" si="15"/>
        <v>2015321</v>
      </c>
      <c r="B84">
        <v>2015</v>
      </c>
      <c r="C84">
        <v>32</v>
      </c>
      <c r="D84">
        <f t="shared" si="16"/>
        <v>30</v>
      </c>
      <c r="E84">
        <f t="shared" si="17"/>
        <v>34</v>
      </c>
      <c r="F84">
        <v>3.276831</v>
      </c>
      <c r="G84">
        <v>0.1571698</v>
      </c>
      <c r="H84">
        <v>574</v>
      </c>
      <c r="I84">
        <v>1</v>
      </c>
      <c r="J84">
        <f t="shared" si="18"/>
        <v>26.820919812030379</v>
      </c>
      <c r="K84">
        <f t="shared" si="19"/>
        <v>4.241605879402413</v>
      </c>
    </row>
    <row r="85" spans="1:11" x14ac:dyDescent="0.3">
      <c r="A85" t="str">
        <f t="shared" si="15"/>
        <v>2015371</v>
      </c>
      <c r="B85">
        <v>2015</v>
      </c>
      <c r="C85">
        <v>37</v>
      </c>
      <c r="D85">
        <f t="shared" si="16"/>
        <v>35</v>
      </c>
      <c r="E85">
        <f t="shared" si="17"/>
        <v>39</v>
      </c>
      <c r="F85">
        <v>3.3030400000000002</v>
      </c>
      <c r="G85">
        <v>0.16563629999999999</v>
      </c>
      <c r="H85">
        <v>589</v>
      </c>
      <c r="I85">
        <v>1</v>
      </c>
      <c r="J85">
        <f t="shared" si="18"/>
        <v>27.570812414489179</v>
      </c>
      <c r="K85">
        <f t="shared" si="19"/>
        <v>4.5982296048902924</v>
      </c>
    </row>
    <row r="86" spans="1:11" x14ac:dyDescent="0.3">
      <c r="A86" t="str">
        <f t="shared" si="15"/>
        <v>2015421</v>
      </c>
      <c r="B86">
        <v>2015</v>
      </c>
      <c r="C86">
        <v>42</v>
      </c>
      <c r="D86">
        <f t="shared" si="16"/>
        <v>40</v>
      </c>
      <c r="E86">
        <f t="shared" si="17"/>
        <v>44</v>
      </c>
      <c r="F86">
        <v>3.3207770000000001</v>
      </c>
      <c r="G86">
        <v>0.15603339999999999</v>
      </c>
      <c r="H86">
        <v>664</v>
      </c>
      <c r="I86">
        <v>1</v>
      </c>
      <c r="J86">
        <f t="shared" si="18"/>
        <v>28.020887408822777</v>
      </c>
      <c r="K86">
        <f t="shared" si="19"/>
        <v>4.3989416293787942</v>
      </c>
    </row>
    <row r="87" spans="1:11" x14ac:dyDescent="0.3">
      <c r="A87" t="str">
        <f t="shared" si="15"/>
        <v>2015471</v>
      </c>
      <c r="B87">
        <v>2015</v>
      </c>
      <c r="C87">
        <v>47</v>
      </c>
      <c r="D87">
        <f t="shared" si="16"/>
        <v>45</v>
      </c>
      <c r="E87">
        <f t="shared" si="17"/>
        <v>49</v>
      </c>
      <c r="F87">
        <v>3.3348409999999999</v>
      </c>
      <c r="G87">
        <v>0.14914069999999999</v>
      </c>
      <c r="H87">
        <v>560</v>
      </c>
      <c r="I87">
        <v>1</v>
      </c>
      <c r="J87">
        <f t="shared" si="18"/>
        <v>28.38788512919842</v>
      </c>
      <c r="K87">
        <f t="shared" si="19"/>
        <v>4.2574415094399418</v>
      </c>
    </row>
    <row r="88" spans="1:11" x14ac:dyDescent="0.3">
      <c r="A88" t="str">
        <f t="shared" si="15"/>
        <v>2015521</v>
      </c>
      <c r="B88">
        <v>2015</v>
      </c>
      <c r="C88">
        <v>52</v>
      </c>
      <c r="D88">
        <f t="shared" si="16"/>
        <v>50</v>
      </c>
      <c r="E88">
        <f t="shared" si="17"/>
        <v>54</v>
      </c>
      <c r="F88">
        <v>3.341602</v>
      </c>
      <c r="G88">
        <v>0.1636473</v>
      </c>
      <c r="H88">
        <v>604</v>
      </c>
      <c r="I88">
        <v>1</v>
      </c>
      <c r="J88">
        <f t="shared" si="18"/>
        <v>28.645381311546895</v>
      </c>
      <c r="K88">
        <f t="shared" si="19"/>
        <v>4.7193000481181437</v>
      </c>
    </row>
    <row r="89" spans="1:11" x14ac:dyDescent="0.3">
      <c r="A89" t="str">
        <f t="shared" si="15"/>
        <v>2015571</v>
      </c>
      <c r="B89">
        <v>2015</v>
      </c>
      <c r="C89">
        <v>57</v>
      </c>
      <c r="D89">
        <f t="shared" si="16"/>
        <v>55</v>
      </c>
      <c r="E89">
        <f t="shared" si="17"/>
        <v>59</v>
      </c>
      <c r="F89">
        <v>3.3406959999999999</v>
      </c>
      <c r="G89">
        <v>0.17013500000000001</v>
      </c>
      <c r="H89">
        <v>555</v>
      </c>
      <c r="I89">
        <v>1</v>
      </c>
      <c r="J89">
        <f t="shared" si="18"/>
        <v>28.650444535466367</v>
      </c>
      <c r="K89">
        <f t="shared" si="19"/>
        <v>4.9099308326125808</v>
      </c>
    </row>
    <row r="90" spans="1:11" x14ac:dyDescent="0.3">
      <c r="A90" t="str">
        <f t="shared" si="15"/>
        <v>2015621</v>
      </c>
      <c r="B90">
        <v>2015</v>
      </c>
      <c r="C90">
        <v>62</v>
      </c>
      <c r="D90">
        <f t="shared" si="16"/>
        <v>60</v>
      </c>
      <c r="E90">
        <f t="shared" si="17"/>
        <v>64</v>
      </c>
      <c r="F90">
        <v>3.3655539999999999</v>
      </c>
      <c r="G90">
        <v>0.1600608</v>
      </c>
      <c r="H90">
        <v>559</v>
      </c>
      <c r="I90">
        <v>1</v>
      </c>
      <c r="J90">
        <f t="shared" si="18"/>
        <v>29.322751894106265</v>
      </c>
      <c r="K90">
        <f t="shared" si="19"/>
        <v>4.7236449316680194</v>
      </c>
    </row>
    <row r="91" spans="1:11" x14ac:dyDescent="0.3">
      <c r="A91" t="str">
        <f t="shared" si="15"/>
        <v>2015671</v>
      </c>
      <c r="B91">
        <v>2015</v>
      </c>
      <c r="C91">
        <v>67</v>
      </c>
      <c r="D91">
        <f t="shared" si="16"/>
        <v>65</v>
      </c>
      <c r="E91">
        <f t="shared" si="17"/>
        <v>69</v>
      </c>
      <c r="F91">
        <v>3.3596659999999998</v>
      </c>
      <c r="G91">
        <v>0.1581948</v>
      </c>
      <c r="H91">
        <v>498</v>
      </c>
      <c r="I91">
        <v>1</v>
      </c>
      <c r="J91">
        <f t="shared" si="18"/>
        <v>29.141952346511847</v>
      </c>
      <c r="K91">
        <f t="shared" si="19"/>
        <v>4.6390989219627956</v>
      </c>
    </row>
    <row r="92" spans="1:11" x14ac:dyDescent="0.3">
      <c r="A92" t="str">
        <f t="shared" si="15"/>
        <v>2015721</v>
      </c>
      <c r="B92">
        <v>2015</v>
      </c>
      <c r="C92">
        <v>72</v>
      </c>
      <c r="D92">
        <f t="shared" si="16"/>
        <v>70</v>
      </c>
      <c r="E92">
        <f t="shared" si="17"/>
        <v>74</v>
      </c>
      <c r="F92">
        <v>3.355585</v>
      </c>
      <c r="G92">
        <v>0.15876589999999999</v>
      </c>
      <c r="H92">
        <v>398</v>
      </c>
      <c r="I92">
        <v>1</v>
      </c>
      <c r="J92">
        <f t="shared" si="18"/>
        <v>29.025893342801528</v>
      </c>
      <c r="K92">
        <f t="shared" si="19"/>
        <v>4.6375152038205032</v>
      </c>
    </row>
    <row r="93" spans="1:11" x14ac:dyDescent="0.3">
      <c r="A93" t="str">
        <f t="shared" si="15"/>
        <v>2015771</v>
      </c>
      <c r="B93">
        <v>2015</v>
      </c>
      <c r="C93">
        <v>77</v>
      </c>
      <c r="D93">
        <f t="shared" si="16"/>
        <v>75</v>
      </c>
      <c r="E93">
        <f t="shared" si="17"/>
        <v>79</v>
      </c>
      <c r="F93">
        <v>3.3363580000000002</v>
      </c>
      <c r="G93">
        <v>0.15846060000000001</v>
      </c>
      <c r="H93">
        <v>260</v>
      </c>
      <c r="I93">
        <v>1</v>
      </c>
      <c r="J93">
        <f t="shared" si="18"/>
        <v>28.471764613504529</v>
      </c>
      <c r="K93">
        <f t="shared" si="19"/>
        <v>4.5401232517942542</v>
      </c>
    </row>
    <row r="94" spans="1:11" x14ac:dyDescent="0.3">
      <c r="A94" t="str">
        <f t="shared" si="15"/>
        <v>2015821</v>
      </c>
      <c r="B94">
        <v>2015</v>
      </c>
      <c r="C94">
        <v>82</v>
      </c>
      <c r="D94">
        <f t="shared" si="16"/>
        <v>80</v>
      </c>
      <c r="E94">
        <f t="shared" si="17"/>
        <v>84</v>
      </c>
      <c r="F94">
        <v>3.2858520000000002</v>
      </c>
      <c r="G94">
        <v>0.16026199999999999</v>
      </c>
      <c r="H94">
        <v>300</v>
      </c>
      <c r="I94">
        <v>1</v>
      </c>
      <c r="J94">
        <f t="shared" si="18"/>
        <v>27.077251689476725</v>
      </c>
      <c r="K94">
        <f t="shared" si="19"/>
        <v>4.3674677171941418</v>
      </c>
    </row>
    <row r="95" spans="1:11" x14ac:dyDescent="0.3">
      <c r="A95" t="str">
        <f t="shared" si="15"/>
        <v>1980270</v>
      </c>
      <c r="B95">
        <v>1980</v>
      </c>
      <c r="C95">
        <v>27</v>
      </c>
      <c r="D95">
        <f t="shared" si="16"/>
        <v>25</v>
      </c>
      <c r="E95">
        <f t="shared" si="17"/>
        <v>29</v>
      </c>
      <c r="F95">
        <v>3.0937489999999999</v>
      </c>
      <c r="G95">
        <v>0.13581370000000001</v>
      </c>
      <c r="H95">
        <v>268</v>
      </c>
      <c r="I95">
        <v>0</v>
      </c>
      <c r="J95">
        <f t="shared" si="18"/>
        <v>22.264014612541601</v>
      </c>
      <c r="K95">
        <f t="shared" si="19"/>
        <v>3.0377555100691782</v>
      </c>
    </row>
    <row r="96" spans="1:11" x14ac:dyDescent="0.3">
      <c r="A96" t="str">
        <f t="shared" si="15"/>
        <v>1980320</v>
      </c>
      <c r="B96">
        <v>1980</v>
      </c>
      <c r="C96">
        <v>32</v>
      </c>
      <c r="D96">
        <f t="shared" si="16"/>
        <v>30</v>
      </c>
      <c r="E96">
        <f t="shared" si="17"/>
        <v>34</v>
      </c>
      <c r="F96">
        <v>3.1148980000000002</v>
      </c>
      <c r="G96">
        <v>0.1453469</v>
      </c>
      <c r="H96">
        <v>337</v>
      </c>
      <c r="I96">
        <v>0</v>
      </c>
      <c r="J96">
        <f t="shared" si="18"/>
        <v>22.770386651411727</v>
      </c>
      <c r="K96">
        <f t="shared" si="19"/>
        <v>3.3271617351740197</v>
      </c>
    </row>
    <row r="97" spans="1:11" x14ac:dyDescent="0.3">
      <c r="A97" t="str">
        <f t="shared" si="15"/>
        <v>1980370</v>
      </c>
      <c r="B97">
        <v>1980</v>
      </c>
      <c r="C97">
        <v>37</v>
      </c>
      <c r="D97">
        <f t="shared" si="16"/>
        <v>35</v>
      </c>
      <c r="E97">
        <f t="shared" si="17"/>
        <v>39</v>
      </c>
      <c r="F97">
        <v>3.1355599999999999</v>
      </c>
      <c r="G97">
        <v>0.16791780000000001</v>
      </c>
      <c r="H97">
        <v>276</v>
      </c>
      <c r="I97">
        <v>0</v>
      </c>
      <c r="J97">
        <f t="shared" si="18"/>
        <v>23.328089531920089</v>
      </c>
      <c r="K97">
        <f t="shared" si="19"/>
        <v>3.9449770973028255</v>
      </c>
    </row>
    <row r="98" spans="1:11" x14ac:dyDescent="0.3">
      <c r="A98" t="str">
        <f t="shared" ref="A98:A129" si="20">_xlfn.CONCAT(B98,C98,I98)</f>
        <v>1980420</v>
      </c>
      <c r="B98">
        <v>1980</v>
      </c>
      <c r="C98">
        <v>42</v>
      </c>
      <c r="D98">
        <f t="shared" ref="D98:D129" si="21">C98-2</f>
        <v>40</v>
      </c>
      <c r="E98">
        <f t="shared" ref="E98:E129" si="22">C98+2</f>
        <v>44</v>
      </c>
      <c r="F98">
        <v>3.16215</v>
      </c>
      <c r="G98">
        <v>0.1656572</v>
      </c>
      <c r="H98">
        <v>285</v>
      </c>
      <c r="I98">
        <v>0</v>
      </c>
      <c r="J98">
        <f t="shared" ref="J98:J129" si="23">EXP(F98+0.5*G98^2)</f>
        <v>23.94767289393511</v>
      </c>
      <c r="K98">
        <f t="shared" ref="K98:K129" si="24">SQRT((EXP(G98^2)-1)*J98^2)</f>
        <v>3.9944773074063988</v>
      </c>
    </row>
    <row r="99" spans="1:11" x14ac:dyDescent="0.3">
      <c r="A99" t="str">
        <f t="shared" si="20"/>
        <v>1980470</v>
      </c>
      <c r="B99">
        <v>1980</v>
      </c>
      <c r="C99">
        <v>47</v>
      </c>
      <c r="D99">
        <f t="shared" si="21"/>
        <v>45</v>
      </c>
      <c r="E99">
        <f t="shared" si="22"/>
        <v>49</v>
      </c>
      <c r="F99">
        <v>3.1785239999999999</v>
      </c>
      <c r="G99">
        <v>0.16305449999999999</v>
      </c>
      <c r="H99">
        <v>279</v>
      </c>
      <c r="I99">
        <v>0</v>
      </c>
      <c r="J99">
        <f t="shared" si="23"/>
        <v>24.332609001732017</v>
      </c>
      <c r="K99">
        <f t="shared" si="24"/>
        <v>3.9940590730524672</v>
      </c>
    </row>
    <row r="100" spans="1:11" x14ac:dyDescent="0.3">
      <c r="A100" t="str">
        <f t="shared" si="20"/>
        <v>1980520</v>
      </c>
      <c r="B100">
        <v>1980</v>
      </c>
      <c r="C100">
        <v>52</v>
      </c>
      <c r="D100">
        <f t="shared" si="21"/>
        <v>50</v>
      </c>
      <c r="E100">
        <f t="shared" si="22"/>
        <v>54</v>
      </c>
      <c r="F100">
        <v>3.201851</v>
      </c>
      <c r="G100">
        <v>0.16691909999999999</v>
      </c>
      <c r="H100">
        <v>336</v>
      </c>
      <c r="I100">
        <v>0</v>
      </c>
      <c r="J100">
        <f t="shared" si="23"/>
        <v>24.92277372675828</v>
      </c>
      <c r="K100">
        <f t="shared" si="24"/>
        <v>4.1892329359261868</v>
      </c>
    </row>
    <row r="101" spans="1:11" x14ac:dyDescent="0.3">
      <c r="A101" t="str">
        <f t="shared" si="20"/>
        <v>1980570</v>
      </c>
      <c r="B101">
        <v>1980</v>
      </c>
      <c r="C101">
        <v>57</v>
      </c>
      <c r="D101">
        <f t="shared" si="21"/>
        <v>55</v>
      </c>
      <c r="E101">
        <f t="shared" si="22"/>
        <v>59</v>
      </c>
      <c r="F101">
        <v>3.2205509999999999</v>
      </c>
      <c r="G101">
        <v>0.16682089999999999</v>
      </c>
      <c r="H101">
        <v>307</v>
      </c>
      <c r="I101">
        <v>0</v>
      </c>
      <c r="J101">
        <f t="shared" si="23"/>
        <v>25.39279840189193</v>
      </c>
      <c r="K101">
        <f t="shared" si="24"/>
        <v>4.2656925472213754</v>
      </c>
    </row>
    <row r="102" spans="1:11" x14ac:dyDescent="0.3">
      <c r="A102" t="str">
        <f t="shared" si="20"/>
        <v>1980620</v>
      </c>
      <c r="B102">
        <v>1980</v>
      </c>
      <c r="C102">
        <v>62</v>
      </c>
      <c r="D102">
        <f t="shared" si="21"/>
        <v>60</v>
      </c>
      <c r="E102">
        <f t="shared" si="22"/>
        <v>64</v>
      </c>
      <c r="F102">
        <v>3.2205840000000001</v>
      </c>
      <c r="G102">
        <v>0.16891809999999999</v>
      </c>
      <c r="H102">
        <v>247</v>
      </c>
      <c r="I102">
        <v>0</v>
      </c>
      <c r="J102">
        <f t="shared" si="23"/>
        <v>25.402577931837232</v>
      </c>
      <c r="K102">
        <f t="shared" si="24"/>
        <v>4.321746737115407</v>
      </c>
    </row>
    <row r="103" spans="1:11" x14ac:dyDescent="0.3">
      <c r="A103" t="str">
        <f t="shared" si="20"/>
        <v>1983270</v>
      </c>
      <c r="B103">
        <v>1983</v>
      </c>
      <c r="C103">
        <v>27</v>
      </c>
      <c r="D103">
        <f t="shared" si="21"/>
        <v>25</v>
      </c>
      <c r="E103">
        <f t="shared" si="22"/>
        <v>29</v>
      </c>
      <c r="F103">
        <v>3.1197569999999999</v>
      </c>
      <c r="G103">
        <v>0.15413289999999999</v>
      </c>
      <c r="H103">
        <v>456</v>
      </c>
      <c r="I103">
        <v>0</v>
      </c>
      <c r="J103">
        <f t="shared" si="23"/>
        <v>22.911419982110548</v>
      </c>
      <c r="K103">
        <f t="shared" si="24"/>
        <v>3.5524816285396486</v>
      </c>
    </row>
    <row r="104" spans="1:11" x14ac:dyDescent="0.3">
      <c r="A104" t="str">
        <f t="shared" si="20"/>
        <v>1983320</v>
      </c>
      <c r="B104">
        <v>1983</v>
      </c>
      <c r="C104">
        <v>32</v>
      </c>
      <c r="D104">
        <f t="shared" si="21"/>
        <v>30</v>
      </c>
      <c r="E104">
        <f t="shared" si="22"/>
        <v>34</v>
      </c>
      <c r="F104">
        <v>3.1335109999999999</v>
      </c>
      <c r="G104">
        <v>0.16434009999999999</v>
      </c>
      <c r="H104">
        <v>538</v>
      </c>
      <c r="I104">
        <v>0</v>
      </c>
      <c r="J104">
        <f t="shared" si="23"/>
        <v>23.266506432797886</v>
      </c>
      <c r="K104">
        <f t="shared" si="24"/>
        <v>3.8495826098715265</v>
      </c>
    </row>
    <row r="105" spans="1:11" x14ac:dyDescent="0.3">
      <c r="A105" t="str">
        <f t="shared" si="20"/>
        <v>1983370</v>
      </c>
      <c r="B105">
        <v>1983</v>
      </c>
      <c r="C105">
        <v>37</v>
      </c>
      <c r="D105">
        <f t="shared" si="21"/>
        <v>35</v>
      </c>
      <c r="E105">
        <f t="shared" si="22"/>
        <v>39</v>
      </c>
      <c r="F105">
        <v>3.1546789999999998</v>
      </c>
      <c r="G105">
        <v>0.1658068</v>
      </c>
      <c r="H105">
        <v>565</v>
      </c>
      <c r="I105">
        <v>0</v>
      </c>
      <c r="J105">
        <f t="shared" si="23"/>
        <v>23.770015832988754</v>
      </c>
      <c r="K105">
        <f t="shared" si="24"/>
        <v>3.968474020761676</v>
      </c>
    </row>
    <row r="106" spans="1:11" x14ac:dyDescent="0.3">
      <c r="A106" t="str">
        <f t="shared" si="20"/>
        <v>1983420</v>
      </c>
      <c r="B106">
        <v>1983</v>
      </c>
      <c r="C106">
        <v>42</v>
      </c>
      <c r="D106">
        <f t="shared" si="21"/>
        <v>40</v>
      </c>
      <c r="E106">
        <f t="shared" si="22"/>
        <v>44</v>
      </c>
      <c r="F106">
        <v>3.177365</v>
      </c>
      <c r="G106">
        <v>0.16469719999999999</v>
      </c>
      <c r="H106">
        <v>479</v>
      </c>
      <c r="I106">
        <v>0</v>
      </c>
      <c r="J106">
        <f t="shared" si="23"/>
        <v>24.310967448241165</v>
      </c>
      <c r="K106">
        <f t="shared" si="24"/>
        <v>4.0312542739325998</v>
      </c>
    </row>
    <row r="107" spans="1:11" x14ac:dyDescent="0.3">
      <c r="A107" t="str">
        <f t="shared" si="20"/>
        <v>1983470</v>
      </c>
      <c r="B107">
        <v>1983</v>
      </c>
      <c r="C107">
        <v>47</v>
      </c>
      <c r="D107">
        <f t="shared" si="21"/>
        <v>45</v>
      </c>
      <c r="E107">
        <f t="shared" si="22"/>
        <v>49</v>
      </c>
      <c r="F107">
        <v>3.206928</v>
      </c>
      <c r="G107">
        <v>0.16125890000000001</v>
      </c>
      <c r="H107">
        <v>446</v>
      </c>
      <c r="I107">
        <v>0</v>
      </c>
      <c r="J107">
        <f t="shared" si="23"/>
        <v>25.026373690314774</v>
      </c>
      <c r="K107">
        <f t="shared" si="24"/>
        <v>4.0621048760576874</v>
      </c>
    </row>
    <row r="108" spans="1:11" x14ac:dyDescent="0.3">
      <c r="A108" t="str">
        <f t="shared" si="20"/>
        <v>1983520</v>
      </c>
      <c r="B108">
        <v>1983</v>
      </c>
      <c r="C108">
        <v>52</v>
      </c>
      <c r="D108">
        <f t="shared" si="21"/>
        <v>50</v>
      </c>
      <c r="E108">
        <f t="shared" si="22"/>
        <v>54</v>
      </c>
      <c r="F108">
        <v>3.2378770000000001</v>
      </c>
      <c r="G108">
        <v>0.17680779999999999</v>
      </c>
      <c r="H108">
        <v>437</v>
      </c>
      <c r="I108">
        <v>0</v>
      </c>
      <c r="J108">
        <f t="shared" si="23"/>
        <v>25.880958339591476</v>
      </c>
      <c r="K108">
        <f t="shared" si="24"/>
        <v>4.61195154336996</v>
      </c>
    </row>
    <row r="109" spans="1:11" x14ac:dyDescent="0.3">
      <c r="A109" t="str">
        <f t="shared" si="20"/>
        <v>1983570</v>
      </c>
      <c r="B109">
        <v>1983</v>
      </c>
      <c r="C109">
        <v>57</v>
      </c>
      <c r="D109">
        <f t="shared" si="21"/>
        <v>55</v>
      </c>
      <c r="E109">
        <f t="shared" si="22"/>
        <v>59</v>
      </c>
      <c r="F109">
        <v>3.229174</v>
      </c>
      <c r="G109">
        <v>0.16013459999999999</v>
      </c>
      <c r="H109">
        <v>472</v>
      </c>
      <c r="I109">
        <v>0</v>
      </c>
      <c r="J109">
        <f t="shared" si="23"/>
        <v>25.58472631364085</v>
      </c>
      <c r="K109">
        <f t="shared" si="24"/>
        <v>4.1234057055216518</v>
      </c>
    </row>
    <row r="110" spans="1:11" x14ac:dyDescent="0.3">
      <c r="A110" t="str">
        <f t="shared" si="20"/>
        <v>1983620</v>
      </c>
      <c r="B110">
        <v>1983</v>
      </c>
      <c r="C110">
        <v>62</v>
      </c>
      <c r="D110">
        <f t="shared" si="21"/>
        <v>60</v>
      </c>
      <c r="E110">
        <f t="shared" si="22"/>
        <v>64</v>
      </c>
      <c r="F110">
        <v>3.2394729999999998</v>
      </c>
      <c r="G110">
        <v>0.17621290000000001</v>
      </c>
      <c r="H110">
        <v>411</v>
      </c>
      <c r="I110">
        <v>0</v>
      </c>
      <c r="J110">
        <f t="shared" si="23"/>
        <v>25.919575474807612</v>
      </c>
      <c r="K110">
        <f t="shared" si="24"/>
        <v>4.6030492774120813</v>
      </c>
    </row>
    <row r="111" spans="1:11" x14ac:dyDescent="0.3">
      <c r="A111" t="str">
        <f t="shared" si="20"/>
        <v>1989220</v>
      </c>
      <c r="B111">
        <v>1989</v>
      </c>
      <c r="C111">
        <v>22</v>
      </c>
      <c r="D111">
        <f t="shared" si="21"/>
        <v>20</v>
      </c>
      <c r="E111">
        <f t="shared" si="22"/>
        <v>24</v>
      </c>
      <c r="F111">
        <v>3.1195170000000001</v>
      </c>
      <c r="G111">
        <v>0.14619190000000001</v>
      </c>
      <c r="H111">
        <v>365</v>
      </c>
      <c r="I111">
        <v>0</v>
      </c>
      <c r="J111">
        <f t="shared" si="23"/>
        <v>22.878624250974426</v>
      </c>
      <c r="K111">
        <f t="shared" si="24"/>
        <v>3.3626200028521618</v>
      </c>
    </row>
    <row r="112" spans="1:11" x14ac:dyDescent="0.3">
      <c r="A112" t="str">
        <f t="shared" si="20"/>
        <v>1989270</v>
      </c>
      <c r="B112">
        <v>1989</v>
      </c>
      <c r="C112">
        <v>27</v>
      </c>
      <c r="D112">
        <f t="shared" si="21"/>
        <v>25</v>
      </c>
      <c r="E112">
        <f t="shared" si="22"/>
        <v>29</v>
      </c>
      <c r="F112">
        <v>3.1412460000000002</v>
      </c>
      <c r="G112">
        <v>0.1703597</v>
      </c>
      <c r="H112">
        <v>470</v>
      </c>
      <c r="I112">
        <v>0</v>
      </c>
      <c r="J112">
        <f t="shared" si="23"/>
        <v>23.470802777598241</v>
      </c>
      <c r="K112">
        <f t="shared" si="24"/>
        <v>4.0276664897553358</v>
      </c>
    </row>
    <row r="113" spans="1:11" x14ac:dyDescent="0.3">
      <c r="A113" t="str">
        <f t="shared" si="20"/>
        <v>1989320</v>
      </c>
      <c r="B113">
        <v>1989</v>
      </c>
      <c r="C113">
        <v>32</v>
      </c>
      <c r="D113">
        <f t="shared" si="21"/>
        <v>30</v>
      </c>
      <c r="E113">
        <f t="shared" si="22"/>
        <v>34</v>
      </c>
      <c r="F113">
        <v>3.1465719999999999</v>
      </c>
      <c r="G113">
        <v>0.16825209999999999</v>
      </c>
      <c r="H113">
        <v>512</v>
      </c>
      <c r="I113">
        <v>0</v>
      </c>
      <c r="J113">
        <f t="shared" si="23"/>
        <v>23.587723466262876</v>
      </c>
      <c r="K113">
        <f t="shared" si="24"/>
        <v>3.9969375012646902</v>
      </c>
    </row>
    <row r="114" spans="1:11" x14ac:dyDescent="0.3">
      <c r="A114" t="str">
        <f t="shared" si="20"/>
        <v>1989370</v>
      </c>
      <c r="B114">
        <v>1989</v>
      </c>
      <c r="C114">
        <v>37</v>
      </c>
      <c r="D114">
        <f t="shared" si="21"/>
        <v>35</v>
      </c>
      <c r="E114">
        <f t="shared" si="22"/>
        <v>39</v>
      </c>
      <c r="F114">
        <v>3.1784520000000001</v>
      </c>
      <c r="G114">
        <v>0.17773330000000001</v>
      </c>
      <c r="H114">
        <v>601</v>
      </c>
      <c r="I114">
        <v>0</v>
      </c>
      <c r="J114">
        <f t="shared" si="23"/>
        <v>24.391789090080803</v>
      </c>
      <c r="K114">
        <f t="shared" si="24"/>
        <v>4.369696108932736</v>
      </c>
    </row>
    <row r="115" spans="1:11" x14ac:dyDescent="0.3">
      <c r="A115" t="str">
        <f t="shared" si="20"/>
        <v>1989420</v>
      </c>
      <c r="B115">
        <v>1989</v>
      </c>
      <c r="C115">
        <v>42</v>
      </c>
      <c r="D115">
        <f t="shared" si="21"/>
        <v>40</v>
      </c>
      <c r="E115">
        <f t="shared" si="22"/>
        <v>44</v>
      </c>
      <c r="F115">
        <v>3.1862210000000002</v>
      </c>
      <c r="G115">
        <v>0.1640711</v>
      </c>
      <c r="H115">
        <v>641</v>
      </c>
      <c r="I115">
        <v>0</v>
      </c>
      <c r="J115">
        <f t="shared" si="23"/>
        <v>24.52469730147131</v>
      </c>
      <c r="K115">
        <f t="shared" si="24"/>
        <v>4.0510260011614498</v>
      </c>
    </row>
    <row r="116" spans="1:11" x14ac:dyDescent="0.3">
      <c r="A116" t="str">
        <f t="shared" si="20"/>
        <v>1989470</v>
      </c>
      <c r="B116">
        <v>1989</v>
      </c>
      <c r="C116">
        <v>47</v>
      </c>
      <c r="D116">
        <f t="shared" si="21"/>
        <v>45</v>
      </c>
      <c r="E116">
        <f t="shared" si="22"/>
        <v>49</v>
      </c>
      <c r="F116">
        <v>3.217635</v>
      </c>
      <c r="G116">
        <v>0.1676329</v>
      </c>
      <c r="H116">
        <v>484</v>
      </c>
      <c r="I116">
        <v>0</v>
      </c>
      <c r="J116">
        <f t="shared" si="23"/>
        <v>25.322299092142522</v>
      </c>
      <c r="K116">
        <f t="shared" si="24"/>
        <v>4.2748466628798809</v>
      </c>
    </row>
    <row r="117" spans="1:11" x14ac:dyDescent="0.3">
      <c r="A117" t="str">
        <f t="shared" si="20"/>
        <v>1989520</v>
      </c>
      <c r="B117">
        <v>1989</v>
      </c>
      <c r="C117">
        <v>52</v>
      </c>
      <c r="D117">
        <f t="shared" si="21"/>
        <v>50</v>
      </c>
      <c r="E117">
        <f t="shared" si="22"/>
        <v>54</v>
      </c>
      <c r="F117">
        <v>3.260866</v>
      </c>
      <c r="G117">
        <v>0.18382490000000001</v>
      </c>
      <c r="H117">
        <v>417</v>
      </c>
      <c r="I117">
        <v>0</v>
      </c>
      <c r="J117">
        <f t="shared" si="23"/>
        <v>26.516357240565068</v>
      </c>
      <c r="K117">
        <f t="shared" si="24"/>
        <v>4.9158362387990087</v>
      </c>
    </row>
    <row r="118" spans="1:11" x14ac:dyDescent="0.3">
      <c r="A118" t="str">
        <f t="shared" si="20"/>
        <v>1989570</v>
      </c>
      <c r="B118">
        <v>1989</v>
      </c>
      <c r="C118">
        <v>57</v>
      </c>
      <c r="D118">
        <f t="shared" si="21"/>
        <v>55</v>
      </c>
      <c r="E118">
        <f t="shared" si="22"/>
        <v>59</v>
      </c>
      <c r="F118">
        <v>3.270934</v>
      </c>
      <c r="G118">
        <v>0.1826633</v>
      </c>
      <c r="H118">
        <v>364</v>
      </c>
      <c r="I118">
        <v>0</v>
      </c>
      <c r="J118">
        <f t="shared" si="23"/>
        <v>26.778971676324591</v>
      </c>
      <c r="K118">
        <f t="shared" si="24"/>
        <v>4.9326229864752715</v>
      </c>
    </row>
    <row r="119" spans="1:11" x14ac:dyDescent="0.3">
      <c r="A119" t="str">
        <f t="shared" si="20"/>
        <v>1989620</v>
      </c>
      <c r="B119">
        <v>1989</v>
      </c>
      <c r="C119">
        <v>62</v>
      </c>
      <c r="D119">
        <f t="shared" si="21"/>
        <v>60</v>
      </c>
      <c r="E119">
        <f t="shared" si="22"/>
        <v>64</v>
      </c>
      <c r="F119">
        <v>3.2503690000000001</v>
      </c>
      <c r="G119">
        <v>0.1702032</v>
      </c>
      <c r="H119">
        <v>377</v>
      </c>
      <c r="I119">
        <v>0</v>
      </c>
      <c r="J119">
        <f t="shared" si="23"/>
        <v>26.176277577659675</v>
      </c>
      <c r="K119">
        <f t="shared" si="24"/>
        <v>4.4877482328049476</v>
      </c>
    </row>
    <row r="120" spans="1:11" x14ac:dyDescent="0.3">
      <c r="A120" t="str">
        <f t="shared" si="20"/>
        <v>1989670</v>
      </c>
      <c r="B120">
        <v>1989</v>
      </c>
      <c r="C120">
        <v>67</v>
      </c>
      <c r="D120">
        <f t="shared" si="21"/>
        <v>65</v>
      </c>
      <c r="E120">
        <f t="shared" si="22"/>
        <v>69</v>
      </c>
      <c r="F120">
        <v>3.2748439999999999</v>
      </c>
      <c r="G120">
        <v>0.18600839999999999</v>
      </c>
      <c r="H120">
        <v>340</v>
      </c>
      <c r="I120">
        <v>0</v>
      </c>
      <c r="J120">
        <f t="shared" si="23"/>
        <v>26.90046472377362</v>
      </c>
      <c r="K120">
        <f t="shared" si="24"/>
        <v>5.0473070214739533</v>
      </c>
    </row>
    <row r="121" spans="1:11" x14ac:dyDescent="0.3">
      <c r="A121" t="str">
        <f t="shared" si="20"/>
        <v>1995170</v>
      </c>
      <c r="B121">
        <v>1995</v>
      </c>
      <c r="C121">
        <v>17</v>
      </c>
      <c r="D121">
        <f t="shared" si="21"/>
        <v>15</v>
      </c>
      <c r="E121">
        <f t="shared" si="22"/>
        <v>19</v>
      </c>
      <c r="F121">
        <v>3.1134590000000002</v>
      </c>
      <c r="G121">
        <v>0.17189170000000001</v>
      </c>
      <c r="H121">
        <v>349</v>
      </c>
      <c r="I121">
        <v>0</v>
      </c>
      <c r="J121">
        <f t="shared" si="23"/>
        <v>22.833582712698387</v>
      </c>
      <c r="K121">
        <f t="shared" si="24"/>
        <v>3.9540746466745884</v>
      </c>
    </row>
    <row r="122" spans="1:11" x14ac:dyDescent="0.3">
      <c r="A122" t="str">
        <f t="shared" si="20"/>
        <v>1995220</v>
      </c>
      <c r="B122">
        <v>1995</v>
      </c>
      <c r="C122">
        <v>22</v>
      </c>
      <c r="D122">
        <f t="shared" si="21"/>
        <v>20</v>
      </c>
      <c r="E122">
        <f t="shared" si="22"/>
        <v>24</v>
      </c>
      <c r="F122">
        <v>3.150401</v>
      </c>
      <c r="G122">
        <v>0.18282409999999999</v>
      </c>
      <c r="H122">
        <v>468</v>
      </c>
      <c r="I122">
        <v>0</v>
      </c>
      <c r="J122">
        <f t="shared" si="23"/>
        <v>23.738859002040428</v>
      </c>
      <c r="K122">
        <f t="shared" si="24"/>
        <v>4.3765553841864406</v>
      </c>
    </row>
    <row r="123" spans="1:11" x14ac:dyDescent="0.3">
      <c r="A123" t="str">
        <f t="shared" si="20"/>
        <v>1995270</v>
      </c>
      <c r="B123">
        <v>1995</v>
      </c>
      <c r="C123">
        <v>27</v>
      </c>
      <c r="D123">
        <f t="shared" si="21"/>
        <v>25</v>
      </c>
      <c r="E123">
        <f t="shared" si="22"/>
        <v>29</v>
      </c>
      <c r="F123">
        <v>3.1755969999999998</v>
      </c>
      <c r="G123">
        <v>0.18670539999999999</v>
      </c>
      <c r="H123">
        <v>548</v>
      </c>
      <c r="I123">
        <v>0</v>
      </c>
      <c r="J123">
        <f t="shared" si="23"/>
        <v>24.362046578161916</v>
      </c>
      <c r="K123">
        <f t="shared" si="24"/>
        <v>4.588454190016404</v>
      </c>
    </row>
    <row r="124" spans="1:11" x14ac:dyDescent="0.3">
      <c r="A124" t="str">
        <f t="shared" si="20"/>
        <v>1995320</v>
      </c>
      <c r="B124">
        <v>1995</v>
      </c>
      <c r="C124">
        <v>32</v>
      </c>
      <c r="D124">
        <f t="shared" si="21"/>
        <v>30</v>
      </c>
      <c r="E124">
        <f t="shared" si="22"/>
        <v>34</v>
      </c>
      <c r="F124">
        <v>3.2028880000000002</v>
      </c>
      <c r="G124">
        <v>0.1817183</v>
      </c>
      <c r="H124">
        <v>604</v>
      </c>
      <c r="I124">
        <v>0</v>
      </c>
      <c r="J124">
        <f t="shared" si="23"/>
        <v>25.013077054225835</v>
      </c>
      <c r="K124">
        <f t="shared" si="24"/>
        <v>4.58311674710699</v>
      </c>
    </row>
    <row r="125" spans="1:11" x14ac:dyDescent="0.3">
      <c r="A125" t="str">
        <f t="shared" si="20"/>
        <v>1995370</v>
      </c>
      <c r="B125">
        <v>1995</v>
      </c>
      <c r="C125">
        <v>37</v>
      </c>
      <c r="D125">
        <f t="shared" si="21"/>
        <v>35</v>
      </c>
      <c r="E125">
        <f t="shared" si="22"/>
        <v>39</v>
      </c>
      <c r="F125">
        <v>3.2157559999999998</v>
      </c>
      <c r="G125">
        <v>0.18077360000000001</v>
      </c>
      <c r="H125">
        <v>559</v>
      </c>
      <c r="I125">
        <v>0</v>
      </c>
      <c r="J125">
        <f t="shared" si="23"/>
        <v>25.332687230365817</v>
      </c>
      <c r="K125">
        <f t="shared" si="24"/>
        <v>4.6171503602953647</v>
      </c>
    </row>
    <row r="126" spans="1:11" x14ac:dyDescent="0.3">
      <c r="A126" t="str">
        <f t="shared" si="20"/>
        <v>1995420</v>
      </c>
      <c r="B126">
        <v>1995</v>
      </c>
      <c r="C126">
        <v>42</v>
      </c>
      <c r="D126">
        <f t="shared" si="21"/>
        <v>40</v>
      </c>
      <c r="E126">
        <f t="shared" si="22"/>
        <v>44</v>
      </c>
      <c r="F126">
        <v>3.2415949999999998</v>
      </c>
      <c r="G126">
        <v>0.18142159999999999</v>
      </c>
      <c r="H126">
        <v>522</v>
      </c>
      <c r="I126">
        <v>0</v>
      </c>
      <c r="J126">
        <f t="shared" si="23"/>
        <v>25.998839397651317</v>
      </c>
      <c r="K126">
        <f t="shared" si="24"/>
        <v>4.7558300392124302</v>
      </c>
    </row>
    <row r="127" spans="1:11" x14ac:dyDescent="0.3">
      <c r="A127" t="str">
        <f t="shared" si="20"/>
        <v>1995470</v>
      </c>
      <c r="B127">
        <v>1995</v>
      </c>
      <c r="C127">
        <v>47</v>
      </c>
      <c r="D127">
        <f t="shared" si="21"/>
        <v>45</v>
      </c>
      <c r="E127">
        <f t="shared" si="22"/>
        <v>49</v>
      </c>
      <c r="F127">
        <v>3.2709990000000002</v>
      </c>
      <c r="G127">
        <v>0.19288649999999999</v>
      </c>
      <c r="H127">
        <v>538</v>
      </c>
      <c r="I127">
        <v>0</v>
      </c>
      <c r="J127">
        <f t="shared" si="23"/>
        <v>26.83217161427163</v>
      </c>
      <c r="K127">
        <f t="shared" si="24"/>
        <v>5.2240783668618898</v>
      </c>
    </row>
    <row r="128" spans="1:11" x14ac:dyDescent="0.3">
      <c r="A128" t="str">
        <f t="shared" si="20"/>
        <v>1995520</v>
      </c>
      <c r="B128">
        <v>1995</v>
      </c>
      <c r="C128">
        <v>52</v>
      </c>
      <c r="D128">
        <f t="shared" si="21"/>
        <v>50</v>
      </c>
      <c r="E128">
        <f t="shared" si="22"/>
        <v>54</v>
      </c>
      <c r="F128">
        <v>3.2896939999999999</v>
      </c>
      <c r="G128">
        <v>0.1729764</v>
      </c>
      <c r="H128">
        <v>435</v>
      </c>
      <c r="I128">
        <v>0</v>
      </c>
      <c r="J128">
        <f t="shared" si="23"/>
        <v>27.239126596013268</v>
      </c>
      <c r="K128">
        <f t="shared" si="24"/>
        <v>4.7471914394937658</v>
      </c>
    </row>
    <row r="129" spans="1:11" x14ac:dyDescent="0.3">
      <c r="A129" t="str">
        <f t="shared" si="20"/>
        <v>1995570</v>
      </c>
      <c r="B129">
        <v>1995</v>
      </c>
      <c r="C129">
        <v>57</v>
      </c>
      <c r="D129">
        <f t="shared" si="21"/>
        <v>55</v>
      </c>
      <c r="E129">
        <f t="shared" si="22"/>
        <v>59</v>
      </c>
      <c r="F129">
        <v>3.3070900000000001</v>
      </c>
      <c r="G129">
        <v>0.19457140000000001</v>
      </c>
      <c r="H129">
        <v>390</v>
      </c>
      <c r="I129">
        <v>0</v>
      </c>
      <c r="J129">
        <f t="shared" si="23"/>
        <v>27.827340673095733</v>
      </c>
      <c r="K129">
        <f t="shared" si="24"/>
        <v>5.466055781946241</v>
      </c>
    </row>
    <row r="130" spans="1:11" x14ac:dyDescent="0.3">
      <c r="A130" t="str">
        <f t="shared" ref="A130:A161" si="25">_xlfn.CONCAT(B130,C130,I130)</f>
        <v>1995620</v>
      </c>
      <c r="B130">
        <v>1995</v>
      </c>
      <c r="C130">
        <v>62</v>
      </c>
      <c r="D130">
        <f t="shared" ref="D130:D161" si="26">C130-2</f>
        <v>60</v>
      </c>
      <c r="E130">
        <f t="shared" ref="E130:E161" si="27">C130+2</f>
        <v>64</v>
      </c>
      <c r="F130">
        <v>3.2931140000000001</v>
      </c>
      <c r="G130">
        <v>0.16888529999999999</v>
      </c>
      <c r="H130">
        <v>362</v>
      </c>
      <c r="I130">
        <v>0</v>
      </c>
      <c r="J130">
        <f t="shared" ref="J130:J161" si="28">EXP(F130+0.5*G130^2)</f>
        <v>27.313337125173458</v>
      </c>
      <c r="K130">
        <f t="shared" ref="K130:K161" si="29">SQRT((EXP(G130^2)-1)*J130^2)</f>
        <v>4.6459094250261739</v>
      </c>
    </row>
    <row r="131" spans="1:11" x14ac:dyDescent="0.3">
      <c r="A131" t="str">
        <f t="shared" si="25"/>
        <v>1995670</v>
      </c>
      <c r="B131">
        <v>1995</v>
      </c>
      <c r="C131">
        <v>67</v>
      </c>
      <c r="D131">
        <f t="shared" si="26"/>
        <v>65</v>
      </c>
      <c r="E131">
        <f t="shared" si="27"/>
        <v>69</v>
      </c>
      <c r="F131">
        <v>3.296481</v>
      </c>
      <c r="G131">
        <v>0.18510019999999999</v>
      </c>
      <c r="H131">
        <v>364</v>
      </c>
      <c r="I131">
        <v>0</v>
      </c>
      <c r="J131">
        <f t="shared" si="28"/>
        <v>27.484220555895078</v>
      </c>
      <c r="K131">
        <f t="shared" si="29"/>
        <v>5.1312230390261107</v>
      </c>
    </row>
    <row r="132" spans="1:11" x14ac:dyDescent="0.3">
      <c r="A132" t="str">
        <f t="shared" si="25"/>
        <v>1995720</v>
      </c>
      <c r="B132">
        <v>1995</v>
      </c>
      <c r="C132">
        <v>72</v>
      </c>
      <c r="D132">
        <f t="shared" si="26"/>
        <v>70</v>
      </c>
      <c r="E132">
        <f t="shared" si="27"/>
        <v>74</v>
      </c>
      <c r="F132">
        <v>3.28823</v>
      </c>
      <c r="G132">
        <v>0.16717389999999999</v>
      </c>
      <c r="H132">
        <v>294</v>
      </c>
      <c r="I132">
        <v>0</v>
      </c>
      <c r="J132">
        <f t="shared" si="28"/>
        <v>27.172449023497656</v>
      </c>
      <c r="K132">
        <f t="shared" si="29"/>
        <v>4.5744474488233244</v>
      </c>
    </row>
    <row r="133" spans="1:11" x14ac:dyDescent="0.3">
      <c r="A133" t="str">
        <f t="shared" si="25"/>
        <v>1995770</v>
      </c>
      <c r="B133">
        <v>1995</v>
      </c>
      <c r="C133">
        <v>77</v>
      </c>
      <c r="D133">
        <f t="shared" si="26"/>
        <v>75</v>
      </c>
      <c r="E133">
        <f t="shared" si="27"/>
        <v>79</v>
      </c>
      <c r="F133">
        <v>3.2676340000000001</v>
      </c>
      <c r="G133">
        <v>0.16301760000000001</v>
      </c>
      <c r="H133">
        <v>196</v>
      </c>
      <c r="I133">
        <v>0</v>
      </c>
      <c r="J133">
        <f t="shared" si="28"/>
        <v>26.600270075619292</v>
      </c>
      <c r="K133">
        <f t="shared" si="29"/>
        <v>4.3652814134528199</v>
      </c>
    </row>
    <row r="134" spans="1:11" x14ac:dyDescent="0.3">
      <c r="A134" t="str">
        <f t="shared" si="25"/>
        <v>1995820</v>
      </c>
      <c r="B134">
        <v>1995</v>
      </c>
      <c r="C134">
        <v>82</v>
      </c>
      <c r="D134">
        <f t="shared" si="26"/>
        <v>80</v>
      </c>
      <c r="E134">
        <f t="shared" si="27"/>
        <v>84</v>
      </c>
      <c r="F134">
        <v>3.2446570000000001</v>
      </c>
      <c r="G134">
        <v>0.16861689999999999</v>
      </c>
      <c r="H134">
        <v>148</v>
      </c>
      <c r="I134">
        <v>0</v>
      </c>
      <c r="J134">
        <f t="shared" si="28"/>
        <v>26.020191414191626</v>
      </c>
      <c r="K134">
        <f t="shared" si="29"/>
        <v>4.4188151022567945</v>
      </c>
    </row>
    <row r="135" spans="1:11" x14ac:dyDescent="0.3">
      <c r="A135" t="str">
        <f t="shared" si="25"/>
        <v>2000270</v>
      </c>
      <c r="B135">
        <v>2000</v>
      </c>
      <c r="C135">
        <v>27</v>
      </c>
      <c r="D135">
        <f t="shared" si="26"/>
        <v>25</v>
      </c>
      <c r="E135">
        <f t="shared" si="27"/>
        <v>29</v>
      </c>
      <c r="F135">
        <v>3.2063280000000001</v>
      </c>
      <c r="G135">
        <v>0.2051405</v>
      </c>
      <c r="H135">
        <v>315</v>
      </c>
      <c r="I135">
        <v>0</v>
      </c>
      <c r="J135">
        <f t="shared" si="28"/>
        <v>25.213241487579644</v>
      </c>
      <c r="K135">
        <f t="shared" si="29"/>
        <v>5.2271526006739881</v>
      </c>
    </row>
    <row r="136" spans="1:11" x14ac:dyDescent="0.3">
      <c r="A136" t="str">
        <f t="shared" si="25"/>
        <v>2000320</v>
      </c>
      <c r="B136">
        <v>2000</v>
      </c>
      <c r="C136">
        <v>32</v>
      </c>
      <c r="D136">
        <f t="shared" si="26"/>
        <v>30</v>
      </c>
      <c r="E136">
        <f t="shared" si="27"/>
        <v>34</v>
      </c>
      <c r="F136">
        <v>3.2051569999999998</v>
      </c>
      <c r="G136">
        <v>0.1847193</v>
      </c>
      <c r="H136">
        <v>437</v>
      </c>
      <c r="I136">
        <v>0</v>
      </c>
      <c r="J136">
        <f t="shared" si="28"/>
        <v>25.083684375418581</v>
      </c>
      <c r="K136">
        <f t="shared" si="29"/>
        <v>4.6732476886293117</v>
      </c>
    </row>
    <row r="137" spans="1:11" x14ac:dyDescent="0.3">
      <c r="A137" t="str">
        <f t="shared" si="25"/>
        <v>2000370</v>
      </c>
      <c r="B137">
        <v>2000</v>
      </c>
      <c r="C137">
        <v>37</v>
      </c>
      <c r="D137">
        <f t="shared" si="26"/>
        <v>35</v>
      </c>
      <c r="E137">
        <f t="shared" si="27"/>
        <v>39</v>
      </c>
      <c r="F137">
        <v>3.2431459999999999</v>
      </c>
      <c r="G137">
        <v>0.2122588</v>
      </c>
      <c r="H137">
        <v>631</v>
      </c>
      <c r="I137">
        <v>0</v>
      </c>
      <c r="J137">
        <f t="shared" si="28"/>
        <v>26.197733492068835</v>
      </c>
      <c r="K137">
        <f t="shared" si="29"/>
        <v>5.6239240075235966</v>
      </c>
    </row>
    <row r="138" spans="1:11" x14ac:dyDescent="0.3">
      <c r="A138" t="str">
        <f t="shared" si="25"/>
        <v>2000420</v>
      </c>
      <c r="B138">
        <v>2000</v>
      </c>
      <c r="C138">
        <v>42</v>
      </c>
      <c r="D138">
        <f t="shared" si="26"/>
        <v>40</v>
      </c>
      <c r="E138">
        <f t="shared" si="27"/>
        <v>44</v>
      </c>
      <c r="F138">
        <v>3.2385760000000001</v>
      </c>
      <c r="G138">
        <v>0.2005817</v>
      </c>
      <c r="H138">
        <v>804</v>
      </c>
      <c r="I138">
        <v>0</v>
      </c>
      <c r="J138">
        <f t="shared" si="28"/>
        <v>26.015499868593643</v>
      </c>
      <c r="K138">
        <f t="shared" si="29"/>
        <v>5.2711621086452309</v>
      </c>
    </row>
    <row r="139" spans="1:11" x14ac:dyDescent="0.3">
      <c r="A139" t="str">
        <f t="shared" si="25"/>
        <v>2000470</v>
      </c>
      <c r="B139">
        <v>2000</v>
      </c>
      <c r="C139">
        <v>47</v>
      </c>
      <c r="D139">
        <f t="shared" si="26"/>
        <v>45</v>
      </c>
      <c r="E139">
        <f t="shared" si="27"/>
        <v>49</v>
      </c>
      <c r="F139">
        <v>3.2701370000000001</v>
      </c>
      <c r="G139">
        <v>0.19217519999999999</v>
      </c>
      <c r="H139">
        <v>796</v>
      </c>
      <c r="I139">
        <v>0</v>
      </c>
      <c r="J139">
        <f t="shared" si="28"/>
        <v>26.805381075134015</v>
      </c>
      <c r="K139">
        <f t="shared" si="29"/>
        <v>5.1992587757369169</v>
      </c>
    </row>
    <row r="140" spans="1:11" x14ac:dyDescent="0.3">
      <c r="A140" t="str">
        <f t="shared" si="25"/>
        <v>2000520</v>
      </c>
      <c r="B140">
        <v>2000</v>
      </c>
      <c r="C140">
        <v>52</v>
      </c>
      <c r="D140">
        <f t="shared" si="26"/>
        <v>50</v>
      </c>
      <c r="E140">
        <f t="shared" si="27"/>
        <v>54</v>
      </c>
      <c r="F140">
        <v>3.2923360000000002</v>
      </c>
      <c r="G140">
        <v>0.1997679</v>
      </c>
      <c r="H140">
        <v>738</v>
      </c>
      <c r="I140">
        <v>0</v>
      </c>
      <c r="J140">
        <f t="shared" si="28"/>
        <v>27.447898480440081</v>
      </c>
      <c r="K140">
        <f t="shared" si="29"/>
        <v>5.5383714890232172</v>
      </c>
    </row>
    <row r="141" spans="1:11" x14ac:dyDescent="0.3">
      <c r="A141" t="str">
        <f t="shared" si="25"/>
        <v>2000570</v>
      </c>
      <c r="B141">
        <v>2000</v>
      </c>
      <c r="C141">
        <v>57</v>
      </c>
      <c r="D141">
        <f t="shared" si="26"/>
        <v>55</v>
      </c>
      <c r="E141">
        <f t="shared" si="27"/>
        <v>59</v>
      </c>
      <c r="F141">
        <v>3.3062939999999998</v>
      </c>
      <c r="G141">
        <v>0.18798889999999999</v>
      </c>
      <c r="H141">
        <v>602</v>
      </c>
      <c r="I141">
        <v>0</v>
      </c>
      <c r="J141">
        <f t="shared" si="28"/>
        <v>27.770211384458769</v>
      </c>
      <c r="K141">
        <f t="shared" si="29"/>
        <v>5.2669556915039273</v>
      </c>
    </row>
    <row r="142" spans="1:11" x14ac:dyDescent="0.3">
      <c r="A142" t="str">
        <f t="shared" si="25"/>
        <v>2000620</v>
      </c>
      <c r="B142">
        <v>2000</v>
      </c>
      <c r="C142">
        <v>62</v>
      </c>
      <c r="D142">
        <f t="shared" si="26"/>
        <v>60</v>
      </c>
      <c r="E142">
        <f t="shared" si="27"/>
        <v>64</v>
      </c>
      <c r="F142">
        <v>3.3087580000000001</v>
      </c>
      <c r="G142">
        <v>0.18217420000000001</v>
      </c>
      <c r="H142">
        <v>486</v>
      </c>
      <c r="I142">
        <v>0</v>
      </c>
      <c r="J142">
        <f t="shared" si="28"/>
        <v>27.808777814259297</v>
      </c>
      <c r="K142">
        <f t="shared" si="29"/>
        <v>5.1083661551848136</v>
      </c>
    </row>
    <row r="143" spans="1:11" x14ac:dyDescent="0.3">
      <c r="A143" t="str">
        <f t="shared" si="25"/>
        <v>2000670</v>
      </c>
      <c r="B143">
        <v>2000</v>
      </c>
      <c r="C143">
        <v>67</v>
      </c>
      <c r="D143">
        <f t="shared" si="26"/>
        <v>65</v>
      </c>
      <c r="E143">
        <f t="shared" si="27"/>
        <v>69</v>
      </c>
      <c r="F143">
        <v>3.3082889999999998</v>
      </c>
      <c r="G143">
        <v>0.19349269999999999</v>
      </c>
      <c r="H143">
        <v>430</v>
      </c>
      <c r="I143">
        <v>0</v>
      </c>
      <c r="J143">
        <f t="shared" si="28"/>
        <v>27.854894959100747</v>
      </c>
      <c r="K143">
        <f t="shared" si="29"/>
        <v>5.4405615266671399</v>
      </c>
    </row>
    <row r="144" spans="1:11" x14ac:dyDescent="0.3">
      <c r="A144" t="str">
        <f t="shared" si="25"/>
        <v>2000720</v>
      </c>
      <c r="B144">
        <v>2000</v>
      </c>
      <c r="C144">
        <v>72</v>
      </c>
      <c r="D144">
        <f t="shared" si="26"/>
        <v>70</v>
      </c>
      <c r="E144">
        <f t="shared" si="27"/>
        <v>74</v>
      </c>
      <c r="F144">
        <v>3.3079320000000001</v>
      </c>
      <c r="G144">
        <v>0.1794827</v>
      </c>
      <c r="H144">
        <v>395</v>
      </c>
      <c r="I144">
        <v>0</v>
      </c>
      <c r="J144">
        <f t="shared" si="28"/>
        <v>27.772297187224225</v>
      </c>
      <c r="K144">
        <f t="shared" si="29"/>
        <v>5.0250615099575002</v>
      </c>
    </row>
    <row r="145" spans="1:11" x14ac:dyDescent="0.3">
      <c r="A145" t="str">
        <f t="shared" si="25"/>
        <v>2000770</v>
      </c>
      <c r="B145">
        <v>2000</v>
      </c>
      <c r="C145">
        <v>77</v>
      </c>
      <c r="D145">
        <f t="shared" si="26"/>
        <v>75</v>
      </c>
      <c r="E145">
        <f t="shared" si="27"/>
        <v>79</v>
      </c>
      <c r="F145">
        <v>3.2642530000000001</v>
      </c>
      <c r="G145">
        <v>0.17078889999999999</v>
      </c>
      <c r="H145">
        <v>270</v>
      </c>
      <c r="I145">
        <v>0</v>
      </c>
      <c r="J145">
        <f t="shared" si="28"/>
        <v>26.544894301895219</v>
      </c>
      <c r="K145">
        <f t="shared" si="29"/>
        <v>4.5668348573720401</v>
      </c>
    </row>
    <row r="146" spans="1:11" x14ac:dyDescent="0.3">
      <c r="A146" t="str">
        <f t="shared" si="25"/>
        <v>2000820</v>
      </c>
      <c r="B146">
        <v>2000</v>
      </c>
      <c r="C146">
        <v>82</v>
      </c>
      <c r="D146">
        <f t="shared" si="26"/>
        <v>80</v>
      </c>
      <c r="E146">
        <f t="shared" si="27"/>
        <v>84</v>
      </c>
      <c r="F146">
        <v>3.2223199999999999</v>
      </c>
      <c r="G146">
        <v>0.16402639999999999</v>
      </c>
      <c r="H146">
        <v>166</v>
      </c>
      <c r="I146">
        <v>0</v>
      </c>
      <c r="J146">
        <f t="shared" si="28"/>
        <v>25.426001459974927</v>
      </c>
      <c r="K146">
        <f t="shared" si="29"/>
        <v>4.1987450656981409</v>
      </c>
    </row>
    <row r="147" spans="1:11" x14ac:dyDescent="0.3">
      <c r="A147" t="str">
        <f t="shared" si="25"/>
        <v>2008220</v>
      </c>
      <c r="B147">
        <v>2008</v>
      </c>
      <c r="C147">
        <v>22</v>
      </c>
      <c r="D147">
        <f t="shared" si="26"/>
        <v>20</v>
      </c>
      <c r="E147">
        <f t="shared" si="27"/>
        <v>24</v>
      </c>
      <c r="F147">
        <v>3.171319</v>
      </c>
      <c r="G147">
        <v>0.20758280000000001</v>
      </c>
      <c r="H147">
        <v>489</v>
      </c>
      <c r="I147">
        <v>0</v>
      </c>
      <c r="J147">
        <f t="shared" si="28"/>
        <v>24.358096744395304</v>
      </c>
      <c r="K147">
        <f t="shared" si="29"/>
        <v>5.1112840995587812</v>
      </c>
    </row>
    <row r="148" spans="1:11" x14ac:dyDescent="0.3">
      <c r="A148" t="str">
        <f t="shared" si="25"/>
        <v>2008270</v>
      </c>
      <c r="B148">
        <v>2008</v>
      </c>
      <c r="C148">
        <v>27</v>
      </c>
      <c r="D148">
        <f t="shared" si="26"/>
        <v>25</v>
      </c>
      <c r="E148">
        <f t="shared" si="27"/>
        <v>29</v>
      </c>
      <c r="F148">
        <v>3.1951700000000001</v>
      </c>
      <c r="G148">
        <v>0.1961464</v>
      </c>
      <c r="H148">
        <v>446</v>
      </c>
      <c r="I148">
        <v>0</v>
      </c>
      <c r="J148">
        <f t="shared" si="28"/>
        <v>24.888521297589644</v>
      </c>
      <c r="K148">
        <f t="shared" si="29"/>
        <v>4.9291272060385527</v>
      </c>
    </row>
    <row r="149" spans="1:11" x14ac:dyDescent="0.3">
      <c r="A149" t="str">
        <f t="shared" si="25"/>
        <v>2008320</v>
      </c>
      <c r="B149">
        <v>2008</v>
      </c>
      <c r="C149">
        <v>32</v>
      </c>
      <c r="D149">
        <f t="shared" si="26"/>
        <v>30</v>
      </c>
      <c r="E149">
        <f t="shared" si="27"/>
        <v>34</v>
      </c>
      <c r="F149">
        <v>3.2497639999999999</v>
      </c>
      <c r="G149">
        <v>0.2192373</v>
      </c>
      <c r="H149">
        <v>546</v>
      </c>
      <c r="I149">
        <v>0</v>
      </c>
      <c r="J149">
        <f t="shared" si="28"/>
        <v>26.411420118315743</v>
      </c>
      <c r="K149">
        <f t="shared" si="29"/>
        <v>5.8606487185223832</v>
      </c>
    </row>
    <row r="150" spans="1:11" x14ac:dyDescent="0.3">
      <c r="A150" t="str">
        <f t="shared" si="25"/>
        <v>2008370</v>
      </c>
      <c r="B150">
        <v>2008</v>
      </c>
      <c r="C150">
        <v>37</v>
      </c>
      <c r="D150">
        <f t="shared" si="26"/>
        <v>35</v>
      </c>
      <c r="E150">
        <f t="shared" si="27"/>
        <v>39</v>
      </c>
      <c r="F150">
        <v>3.2500870000000002</v>
      </c>
      <c r="G150">
        <v>0.2012476</v>
      </c>
      <c r="H150">
        <v>595</v>
      </c>
      <c r="I150">
        <v>0</v>
      </c>
      <c r="J150">
        <f t="shared" si="28"/>
        <v>26.320215608947613</v>
      </c>
      <c r="K150">
        <f t="shared" si="29"/>
        <v>5.3509672104794443</v>
      </c>
    </row>
    <row r="151" spans="1:11" x14ac:dyDescent="0.3">
      <c r="A151" t="str">
        <f t="shared" si="25"/>
        <v>2008420</v>
      </c>
      <c r="B151">
        <v>2008</v>
      </c>
      <c r="C151">
        <v>42</v>
      </c>
      <c r="D151">
        <f t="shared" si="26"/>
        <v>40</v>
      </c>
      <c r="E151">
        <f t="shared" si="27"/>
        <v>44</v>
      </c>
      <c r="F151">
        <v>3.2941159999999998</v>
      </c>
      <c r="G151">
        <v>0.21954319999999999</v>
      </c>
      <c r="H151">
        <v>554</v>
      </c>
      <c r="I151">
        <v>0</v>
      </c>
      <c r="J151">
        <f t="shared" si="28"/>
        <v>27.611037669316001</v>
      </c>
      <c r="K151">
        <f t="shared" si="29"/>
        <v>6.1355980552197371</v>
      </c>
    </row>
    <row r="152" spans="1:11" x14ac:dyDescent="0.3">
      <c r="A152" t="str">
        <f t="shared" si="25"/>
        <v>2008470</v>
      </c>
      <c r="B152">
        <v>2008</v>
      </c>
      <c r="C152">
        <v>47</v>
      </c>
      <c r="D152">
        <f t="shared" si="26"/>
        <v>45</v>
      </c>
      <c r="E152">
        <f t="shared" si="27"/>
        <v>49</v>
      </c>
      <c r="F152">
        <v>3.2849740000000001</v>
      </c>
      <c r="G152">
        <v>0.2037205</v>
      </c>
      <c r="H152">
        <v>535</v>
      </c>
      <c r="I152">
        <v>0</v>
      </c>
      <c r="J152">
        <f t="shared" si="28"/>
        <v>27.268304518715158</v>
      </c>
      <c r="K152">
        <f t="shared" si="29"/>
        <v>5.6132512223690654</v>
      </c>
    </row>
    <row r="153" spans="1:11" x14ac:dyDescent="0.3">
      <c r="A153" t="str">
        <f t="shared" si="25"/>
        <v>2008520</v>
      </c>
      <c r="B153">
        <v>2008</v>
      </c>
      <c r="C153">
        <v>52</v>
      </c>
      <c r="D153">
        <f t="shared" si="26"/>
        <v>50</v>
      </c>
      <c r="E153">
        <f t="shared" si="27"/>
        <v>54</v>
      </c>
      <c r="F153">
        <v>3.2943370000000001</v>
      </c>
      <c r="G153">
        <v>0.20615600000000001</v>
      </c>
      <c r="H153">
        <v>423</v>
      </c>
      <c r="I153">
        <v>0</v>
      </c>
      <c r="J153">
        <f t="shared" si="28"/>
        <v>27.538558452780027</v>
      </c>
      <c r="K153">
        <f t="shared" si="29"/>
        <v>5.7380976594528335</v>
      </c>
    </row>
    <row r="154" spans="1:11" x14ac:dyDescent="0.3">
      <c r="A154" t="str">
        <f t="shared" si="25"/>
        <v>2008570</v>
      </c>
      <c r="B154">
        <v>2008</v>
      </c>
      <c r="C154">
        <v>57</v>
      </c>
      <c r="D154">
        <f t="shared" si="26"/>
        <v>55</v>
      </c>
      <c r="E154">
        <f t="shared" si="27"/>
        <v>59</v>
      </c>
      <c r="F154">
        <v>3.3135150000000002</v>
      </c>
      <c r="G154">
        <v>0.20097110000000001</v>
      </c>
      <c r="H154">
        <v>430</v>
      </c>
      <c r="I154">
        <v>0</v>
      </c>
      <c r="J154">
        <f t="shared" si="28"/>
        <v>28.042176811499232</v>
      </c>
      <c r="K154">
        <f t="shared" si="29"/>
        <v>5.6930541404265869</v>
      </c>
    </row>
    <row r="155" spans="1:11" x14ac:dyDescent="0.3">
      <c r="A155" t="str">
        <f t="shared" si="25"/>
        <v>2008620</v>
      </c>
      <c r="B155">
        <v>2008</v>
      </c>
      <c r="C155">
        <v>62</v>
      </c>
      <c r="D155">
        <f t="shared" si="26"/>
        <v>60</v>
      </c>
      <c r="E155">
        <f t="shared" si="27"/>
        <v>64</v>
      </c>
      <c r="F155">
        <v>3.3020740000000002</v>
      </c>
      <c r="G155">
        <v>0.18801870000000001</v>
      </c>
      <c r="H155">
        <v>432</v>
      </c>
      <c r="I155">
        <v>0</v>
      </c>
      <c r="J155">
        <f t="shared" si="28"/>
        <v>27.653422944704804</v>
      </c>
      <c r="K155">
        <f t="shared" si="29"/>
        <v>5.2456515421111893</v>
      </c>
    </row>
    <row r="156" spans="1:11" x14ac:dyDescent="0.3">
      <c r="A156" t="str">
        <f t="shared" si="25"/>
        <v>2008670</v>
      </c>
      <c r="B156">
        <v>2008</v>
      </c>
      <c r="C156">
        <v>67</v>
      </c>
      <c r="D156">
        <f t="shared" si="26"/>
        <v>65</v>
      </c>
      <c r="E156">
        <f t="shared" si="27"/>
        <v>69</v>
      </c>
      <c r="F156">
        <v>3.321701</v>
      </c>
      <c r="G156">
        <v>0.17877760000000001</v>
      </c>
      <c r="H156">
        <v>362</v>
      </c>
      <c r="I156">
        <v>0</v>
      </c>
      <c r="J156">
        <f t="shared" si="28"/>
        <v>28.153782503450763</v>
      </c>
      <c r="K156">
        <f t="shared" si="29"/>
        <v>5.073752341786105</v>
      </c>
    </row>
    <row r="157" spans="1:11" x14ac:dyDescent="0.3">
      <c r="A157" t="str">
        <f t="shared" si="25"/>
        <v>2008720</v>
      </c>
      <c r="B157">
        <v>2008</v>
      </c>
      <c r="C157">
        <v>72</v>
      </c>
      <c r="D157">
        <f t="shared" si="26"/>
        <v>70</v>
      </c>
      <c r="E157">
        <f t="shared" si="27"/>
        <v>74</v>
      </c>
      <c r="F157">
        <v>3.3109030000000002</v>
      </c>
      <c r="G157">
        <v>0.17325740000000001</v>
      </c>
      <c r="H157">
        <v>285</v>
      </c>
      <c r="I157">
        <v>0</v>
      </c>
      <c r="J157">
        <f t="shared" si="28"/>
        <v>27.824364655816289</v>
      </c>
      <c r="K157">
        <f t="shared" si="29"/>
        <v>4.8571820203116935</v>
      </c>
    </row>
    <row r="158" spans="1:11" x14ac:dyDescent="0.3">
      <c r="A158" t="str">
        <f t="shared" si="25"/>
        <v>2008770</v>
      </c>
      <c r="B158">
        <v>2008</v>
      </c>
      <c r="C158">
        <v>77</v>
      </c>
      <c r="D158">
        <f t="shared" si="26"/>
        <v>75</v>
      </c>
      <c r="E158">
        <f t="shared" si="27"/>
        <v>79</v>
      </c>
      <c r="F158">
        <v>3.2886030000000002</v>
      </c>
      <c r="G158">
        <v>0.2012987</v>
      </c>
      <c r="H158">
        <v>257</v>
      </c>
      <c r="I158">
        <v>0</v>
      </c>
      <c r="J158">
        <f t="shared" si="28"/>
        <v>27.354022234748577</v>
      </c>
      <c r="K158">
        <f t="shared" si="29"/>
        <v>5.562583606275842</v>
      </c>
    </row>
    <row r="159" spans="1:11" x14ac:dyDescent="0.3">
      <c r="A159" t="str">
        <f t="shared" si="25"/>
        <v>2008820</v>
      </c>
      <c r="B159">
        <v>2008</v>
      </c>
      <c r="C159">
        <v>82</v>
      </c>
      <c r="D159">
        <f t="shared" si="26"/>
        <v>80</v>
      </c>
      <c r="E159">
        <f t="shared" si="27"/>
        <v>84</v>
      </c>
      <c r="F159">
        <v>3.2461760000000002</v>
      </c>
      <c r="G159">
        <v>0.1775485</v>
      </c>
      <c r="H159">
        <v>301</v>
      </c>
      <c r="I159">
        <v>0</v>
      </c>
      <c r="J159">
        <f t="shared" si="28"/>
        <v>26.100063177670631</v>
      </c>
      <c r="K159">
        <f t="shared" si="29"/>
        <v>4.6707882003402688</v>
      </c>
    </row>
    <row r="160" spans="1:11" x14ac:dyDescent="0.3">
      <c r="A160" t="str">
        <f t="shared" si="25"/>
        <v>2012170</v>
      </c>
      <c r="B160">
        <v>2012</v>
      </c>
      <c r="C160">
        <v>17</v>
      </c>
      <c r="D160">
        <f t="shared" si="26"/>
        <v>15</v>
      </c>
      <c r="E160">
        <f t="shared" si="27"/>
        <v>19</v>
      </c>
      <c r="F160">
        <v>3.1205820000000002</v>
      </c>
      <c r="G160">
        <v>0.16897529999999999</v>
      </c>
      <c r="H160">
        <v>288</v>
      </c>
      <c r="I160">
        <v>0</v>
      </c>
      <c r="J160">
        <f t="shared" si="28"/>
        <v>22.98537918085405</v>
      </c>
      <c r="K160">
        <f t="shared" si="29"/>
        <v>3.9118513178371987</v>
      </c>
    </row>
    <row r="161" spans="1:11" x14ac:dyDescent="0.3">
      <c r="A161" t="str">
        <f t="shared" si="25"/>
        <v>2012220</v>
      </c>
      <c r="B161">
        <v>2012</v>
      </c>
      <c r="C161">
        <v>22</v>
      </c>
      <c r="D161">
        <f t="shared" si="26"/>
        <v>20</v>
      </c>
      <c r="E161">
        <f t="shared" si="27"/>
        <v>24</v>
      </c>
      <c r="F161">
        <v>3.1996000000000002</v>
      </c>
      <c r="G161">
        <v>0.21820229999999999</v>
      </c>
      <c r="H161">
        <v>265</v>
      </c>
      <c r="I161">
        <v>0</v>
      </c>
      <c r="J161">
        <f t="shared" si="28"/>
        <v>25.113514357594173</v>
      </c>
      <c r="K161">
        <f t="shared" si="29"/>
        <v>5.5457049466597752</v>
      </c>
    </row>
    <row r="162" spans="1:11" x14ac:dyDescent="0.3">
      <c r="A162" t="str">
        <f t="shared" ref="A162:A187" si="30">_xlfn.CONCAT(B162,C162,I162)</f>
        <v>2012270</v>
      </c>
      <c r="B162">
        <v>2012</v>
      </c>
      <c r="C162">
        <v>27</v>
      </c>
      <c r="D162">
        <f t="shared" ref="D162:D187" si="31">C162-2</f>
        <v>25</v>
      </c>
      <c r="E162">
        <f t="shared" ref="E162:E187" si="32">C162+2</f>
        <v>29</v>
      </c>
      <c r="F162">
        <v>3.2303679999999999</v>
      </c>
      <c r="G162">
        <v>0.21642259999999999</v>
      </c>
      <c r="H162">
        <v>326</v>
      </c>
      <c r="I162">
        <v>0</v>
      </c>
      <c r="J162">
        <f t="shared" ref="J162:J187" si="33">EXP(F162+0.5*G162^2)</f>
        <v>25.888202704333189</v>
      </c>
      <c r="K162">
        <f t="shared" ref="K162:K187" si="34">SQRT((EXP(G162^2)-1)*J162^2)</f>
        <v>5.6690437904129469</v>
      </c>
    </row>
    <row r="163" spans="1:11" x14ac:dyDescent="0.3">
      <c r="A163" t="str">
        <f t="shared" si="30"/>
        <v>2012320</v>
      </c>
      <c r="B163">
        <v>2012</v>
      </c>
      <c r="C163">
        <v>32</v>
      </c>
      <c r="D163">
        <f t="shared" si="31"/>
        <v>30</v>
      </c>
      <c r="E163">
        <f t="shared" si="32"/>
        <v>34</v>
      </c>
      <c r="F163">
        <v>3.247315</v>
      </c>
      <c r="G163">
        <v>0.22330929999999999</v>
      </c>
      <c r="H163">
        <v>383</v>
      </c>
      <c r="I163">
        <v>0</v>
      </c>
      <c r="J163">
        <f t="shared" si="33"/>
        <v>26.370567524582398</v>
      </c>
      <c r="K163">
        <f t="shared" si="34"/>
        <v>5.9629755821498884</v>
      </c>
    </row>
    <row r="164" spans="1:11" x14ac:dyDescent="0.3">
      <c r="A164" t="str">
        <f t="shared" si="30"/>
        <v>2012370</v>
      </c>
      <c r="B164">
        <v>2012</v>
      </c>
      <c r="C164">
        <v>37</v>
      </c>
      <c r="D164">
        <f t="shared" si="31"/>
        <v>35</v>
      </c>
      <c r="E164">
        <f t="shared" si="32"/>
        <v>39</v>
      </c>
      <c r="F164">
        <v>3.263217</v>
      </c>
      <c r="G164">
        <v>0.21139369999999999</v>
      </c>
      <c r="H164">
        <v>392</v>
      </c>
      <c r="I164">
        <v>0</v>
      </c>
      <c r="J164">
        <f t="shared" si="33"/>
        <v>26.723962857316693</v>
      </c>
      <c r="K164">
        <f t="shared" si="34"/>
        <v>5.7129816485507288</v>
      </c>
    </row>
    <row r="165" spans="1:11" x14ac:dyDescent="0.3">
      <c r="A165" t="str">
        <f t="shared" si="30"/>
        <v>2012420</v>
      </c>
      <c r="B165">
        <v>2012</v>
      </c>
      <c r="C165">
        <v>42</v>
      </c>
      <c r="D165">
        <f t="shared" si="31"/>
        <v>40</v>
      </c>
      <c r="E165">
        <f t="shared" si="32"/>
        <v>44</v>
      </c>
      <c r="F165">
        <v>3.2839670000000001</v>
      </c>
      <c r="G165">
        <v>0.2055131</v>
      </c>
      <c r="H165">
        <v>417</v>
      </c>
      <c r="I165">
        <v>0</v>
      </c>
      <c r="J165">
        <f t="shared" si="33"/>
        <v>27.25085283006857</v>
      </c>
      <c r="K165">
        <f t="shared" si="34"/>
        <v>5.6600650696241024</v>
      </c>
    </row>
    <row r="166" spans="1:11" x14ac:dyDescent="0.3">
      <c r="A166" t="str">
        <f t="shared" si="30"/>
        <v>2012470</v>
      </c>
      <c r="B166">
        <v>2012</v>
      </c>
      <c r="C166">
        <v>47</v>
      </c>
      <c r="D166">
        <f t="shared" si="31"/>
        <v>45</v>
      </c>
      <c r="E166">
        <f t="shared" si="32"/>
        <v>49</v>
      </c>
      <c r="F166">
        <v>3.317453</v>
      </c>
      <c r="G166">
        <v>0.2190858</v>
      </c>
      <c r="H166">
        <v>351</v>
      </c>
      <c r="I166">
        <v>0</v>
      </c>
      <c r="J166">
        <f t="shared" si="33"/>
        <v>28.260138944148203</v>
      </c>
      <c r="K166">
        <f t="shared" si="34"/>
        <v>6.2664380054218087</v>
      </c>
    </row>
    <row r="167" spans="1:11" x14ac:dyDescent="0.3">
      <c r="A167" t="str">
        <f t="shared" si="30"/>
        <v>2012520</v>
      </c>
      <c r="B167">
        <v>2012</v>
      </c>
      <c r="C167">
        <v>52</v>
      </c>
      <c r="D167">
        <f t="shared" si="31"/>
        <v>50</v>
      </c>
      <c r="E167">
        <f t="shared" si="32"/>
        <v>54</v>
      </c>
      <c r="F167">
        <v>3.2983250000000002</v>
      </c>
      <c r="G167">
        <v>0.20108110000000001</v>
      </c>
      <c r="H167">
        <v>374</v>
      </c>
      <c r="I167">
        <v>0</v>
      </c>
      <c r="J167">
        <f t="shared" si="33"/>
        <v>27.620045750011911</v>
      </c>
      <c r="K167">
        <f t="shared" si="34"/>
        <v>5.6104857168888547</v>
      </c>
    </row>
    <row r="168" spans="1:11" x14ac:dyDescent="0.3">
      <c r="A168" t="str">
        <f t="shared" si="30"/>
        <v>2012570</v>
      </c>
      <c r="B168">
        <v>2012</v>
      </c>
      <c r="C168">
        <v>57</v>
      </c>
      <c r="D168">
        <f t="shared" si="31"/>
        <v>55</v>
      </c>
      <c r="E168">
        <f t="shared" si="32"/>
        <v>59</v>
      </c>
      <c r="F168">
        <v>3.3170989999999998</v>
      </c>
      <c r="G168">
        <v>0.19022700000000001</v>
      </c>
      <c r="H168">
        <v>339</v>
      </c>
      <c r="I168">
        <v>0</v>
      </c>
      <c r="J168">
        <f t="shared" si="33"/>
        <v>28.083779165409378</v>
      </c>
      <c r="K168">
        <f t="shared" si="34"/>
        <v>5.3909888619916959</v>
      </c>
    </row>
    <row r="169" spans="1:11" x14ac:dyDescent="0.3">
      <c r="A169" t="str">
        <f t="shared" si="30"/>
        <v>2012620</v>
      </c>
      <c r="B169">
        <v>2012</v>
      </c>
      <c r="C169">
        <v>62</v>
      </c>
      <c r="D169">
        <f t="shared" si="31"/>
        <v>60</v>
      </c>
      <c r="E169">
        <f t="shared" si="32"/>
        <v>64</v>
      </c>
      <c r="F169">
        <v>3.33826</v>
      </c>
      <c r="G169">
        <v>0.2115351</v>
      </c>
      <c r="H169">
        <v>283</v>
      </c>
      <c r="I169">
        <v>0</v>
      </c>
      <c r="J169">
        <f t="shared" si="33"/>
        <v>28.807436028983439</v>
      </c>
      <c r="K169">
        <f t="shared" si="34"/>
        <v>6.1625934344257187</v>
      </c>
    </row>
    <row r="170" spans="1:11" x14ac:dyDescent="0.3">
      <c r="A170" t="str">
        <f t="shared" si="30"/>
        <v>2012670</v>
      </c>
      <c r="B170">
        <v>2012</v>
      </c>
      <c r="C170">
        <v>67</v>
      </c>
      <c r="D170">
        <f t="shared" si="31"/>
        <v>65</v>
      </c>
      <c r="E170">
        <f t="shared" si="32"/>
        <v>69</v>
      </c>
      <c r="F170">
        <v>3.3341669999999999</v>
      </c>
      <c r="G170">
        <v>0.2046364</v>
      </c>
      <c r="H170">
        <v>335</v>
      </c>
      <c r="I170">
        <v>0</v>
      </c>
      <c r="J170">
        <f t="shared" si="33"/>
        <v>28.648612942158117</v>
      </c>
      <c r="K170">
        <f t="shared" si="34"/>
        <v>5.9244629517800762</v>
      </c>
    </row>
    <row r="171" spans="1:11" x14ac:dyDescent="0.3">
      <c r="A171" t="str">
        <f t="shared" si="30"/>
        <v>2012720</v>
      </c>
      <c r="B171">
        <v>2012</v>
      </c>
      <c r="C171">
        <v>72</v>
      </c>
      <c r="D171">
        <f t="shared" si="31"/>
        <v>70</v>
      </c>
      <c r="E171">
        <f t="shared" si="32"/>
        <v>74</v>
      </c>
      <c r="F171">
        <v>3.353612</v>
      </c>
      <c r="G171">
        <v>0.20969370000000001</v>
      </c>
      <c r="H171">
        <v>246</v>
      </c>
      <c r="I171">
        <v>0</v>
      </c>
      <c r="J171">
        <f t="shared" si="33"/>
        <v>29.241757055975896</v>
      </c>
      <c r="K171">
        <f t="shared" si="34"/>
        <v>6.199839978362311</v>
      </c>
    </row>
    <row r="172" spans="1:11" x14ac:dyDescent="0.3">
      <c r="A172" t="str">
        <f t="shared" si="30"/>
        <v>2012770</v>
      </c>
      <c r="B172">
        <v>2012</v>
      </c>
      <c r="C172">
        <v>77</v>
      </c>
      <c r="D172">
        <f t="shared" si="31"/>
        <v>75</v>
      </c>
      <c r="E172">
        <f t="shared" si="32"/>
        <v>79</v>
      </c>
      <c r="F172">
        <v>3.3046760000000002</v>
      </c>
      <c r="G172">
        <v>0.1830463</v>
      </c>
      <c r="H172">
        <v>174</v>
      </c>
      <c r="I172">
        <v>0</v>
      </c>
      <c r="J172">
        <f t="shared" si="33"/>
        <v>27.699904733729717</v>
      </c>
      <c r="K172">
        <f t="shared" si="34"/>
        <v>5.1131348851518688</v>
      </c>
    </row>
    <row r="173" spans="1:11" x14ac:dyDescent="0.3">
      <c r="A173" t="str">
        <f t="shared" si="30"/>
        <v>2012820</v>
      </c>
      <c r="B173">
        <v>2012</v>
      </c>
      <c r="C173">
        <v>82</v>
      </c>
      <c r="D173">
        <f t="shared" si="31"/>
        <v>80</v>
      </c>
      <c r="E173">
        <f t="shared" si="32"/>
        <v>84</v>
      </c>
      <c r="F173">
        <v>3.247655</v>
      </c>
      <c r="G173">
        <v>0.17934079999999999</v>
      </c>
      <c r="H173">
        <v>201</v>
      </c>
      <c r="I173">
        <v>0</v>
      </c>
      <c r="J173">
        <f t="shared" si="33"/>
        <v>26.147054911264959</v>
      </c>
      <c r="K173">
        <f t="shared" si="34"/>
        <v>4.7271927172354848</v>
      </c>
    </row>
    <row r="174" spans="1:11" x14ac:dyDescent="0.3">
      <c r="A174" t="str">
        <f t="shared" si="30"/>
        <v>2015170</v>
      </c>
      <c r="B174">
        <v>2015</v>
      </c>
      <c r="C174">
        <v>17</v>
      </c>
      <c r="D174">
        <f t="shared" si="31"/>
        <v>15</v>
      </c>
      <c r="E174">
        <f t="shared" si="32"/>
        <v>19</v>
      </c>
      <c r="F174">
        <v>3.1446580000000002</v>
      </c>
      <c r="G174">
        <v>0.18041450000000001</v>
      </c>
      <c r="H174">
        <v>561</v>
      </c>
      <c r="I174">
        <v>0</v>
      </c>
      <c r="J174">
        <f t="shared" si="33"/>
        <v>23.592590382846563</v>
      </c>
      <c r="K174">
        <f t="shared" si="34"/>
        <v>4.2913175979048566</v>
      </c>
    </row>
    <row r="175" spans="1:11" x14ac:dyDescent="0.3">
      <c r="A175" t="str">
        <f t="shared" si="30"/>
        <v>2015220</v>
      </c>
      <c r="B175">
        <v>2015</v>
      </c>
      <c r="C175">
        <v>22</v>
      </c>
      <c r="D175">
        <f t="shared" si="31"/>
        <v>20</v>
      </c>
      <c r="E175">
        <f t="shared" si="32"/>
        <v>24</v>
      </c>
      <c r="F175">
        <v>3.2055479999999998</v>
      </c>
      <c r="G175">
        <v>0.2199063</v>
      </c>
      <c r="H175">
        <v>407</v>
      </c>
      <c r="I175">
        <v>0</v>
      </c>
      <c r="J175">
        <f t="shared" si="33"/>
        <v>25.272766432787321</v>
      </c>
      <c r="K175">
        <f t="shared" si="34"/>
        <v>5.6255125977808946</v>
      </c>
    </row>
    <row r="176" spans="1:11" x14ac:dyDescent="0.3">
      <c r="A176" t="str">
        <f t="shared" si="30"/>
        <v>2015270</v>
      </c>
      <c r="B176">
        <v>2015</v>
      </c>
      <c r="C176">
        <v>27</v>
      </c>
      <c r="D176">
        <f t="shared" si="31"/>
        <v>25</v>
      </c>
      <c r="E176">
        <f t="shared" si="32"/>
        <v>29</v>
      </c>
      <c r="F176">
        <v>3.2134619999999998</v>
      </c>
      <c r="G176">
        <v>0.2016327</v>
      </c>
      <c r="H176">
        <v>607</v>
      </c>
      <c r="I176">
        <v>0</v>
      </c>
      <c r="J176">
        <f t="shared" si="33"/>
        <v>25.375645433835523</v>
      </c>
      <c r="K176">
        <f t="shared" si="34"/>
        <v>5.1690074652697673</v>
      </c>
    </row>
    <row r="177" spans="1:11" x14ac:dyDescent="0.3">
      <c r="A177" t="str">
        <f t="shared" si="30"/>
        <v>2015320</v>
      </c>
      <c r="B177">
        <v>2015</v>
      </c>
      <c r="C177">
        <v>32</v>
      </c>
      <c r="D177">
        <f t="shared" si="31"/>
        <v>30</v>
      </c>
      <c r="E177">
        <f t="shared" si="32"/>
        <v>34</v>
      </c>
      <c r="F177">
        <v>3.231052</v>
      </c>
      <c r="G177">
        <v>0.2179615</v>
      </c>
      <c r="H177">
        <v>773</v>
      </c>
      <c r="I177">
        <v>0</v>
      </c>
      <c r="J177">
        <f t="shared" si="33"/>
        <v>25.914576451278613</v>
      </c>
      <c r="K177">
        <f t="shared" si="34"/>
        <v>5.7161333721585876</v>
      </c>
    </row>
    <row r="178" spans="1:11" x14ac:dyDescent="0.3">
      <c r="A178" t="str">
        <f t="shared" si="30"/>
        <v>2015370</v>
      </c>
      <c r="B178">
        <v>2015</v>
      </c>
      <c r="C178">
        <v>37</v>
      </c>
      <c r="D178">
        <f t="shared" si="31"/>
        <v>35</v>
      </c>
      <c r="E178">
        <f t="shared" si="32"/>
        <v>39</v>
      </c>
      <c r="F178">
        <v>3.2786080000000002</v>
      </c>
      <c r="G178">
        <v>0.22031319999999999</v>
      </c>
      <c r="H178">
        <v>757</v>
      </c>
      <c r="I178">
        <v>0</v>
      </c>
      <c r="J178">
        <f t="shared" si="33"/>
        <v>27.190753021237715</v>
      </c>
      <c r="K178">
        <f t="shared" si="34"/>
        <v>6.0639136094244206</v>
      </c>
    </row>
    <row r="179" spans="1:11" x14ac:dyDescent="0.3">
      <c r="A179" t="str">
        <f t="shared" si="30"/>
        <v>2015420</v>
      </c>
      <c r="B179">
        <v>2015</v>
      </c>
      <c r="C179">
        <v>42</v>
      </c>
      <c r="D179">
        <f t="shared" si="31"/>
        <v>40</v>
      </c>
      <c r="E179">
        <f t="shared" si="32"/>
        <v>44</v>
      </c>
      <c r="F179">
        <v>3.2982689999999999</v>
      </c>
      <c r="G179">
        <v>0.21826100000000001</v>
      </c>
      <c r="H179">
        <v>753</v>
      </c>
      <c r="I179">
        <v>0</v>
      </c>
      <c r="J179">
        <f t="shared" si="33"/>
        <v>27.718163825336312</v>
      </c>
      <c r="K179">
        <f t="shared" si="34"/>
        <v>6.1225641714633436</v>
      </c>
    </row>
    <row r="180" spans="1:11" x14ac:dyDescent="0.3">
      <c r="A180" t="str">
        <f t="shared" si="30"/>
        <v>2015470</v>
      </c>
      <c r="B180">
        <v>2015</v>
      </c>
      <c r="C180">
        <v>47</v>
      </c>
      <c r="D180">
        <f t="shared" si="31"/>
        <v>45</v>
      </c>
      <c r="E180">
        <f t="shared" si="32"/>
        <v>49</v>
      </c>
      <c r="F180">
        <v>3.3030970000000002</v>
      </c>
      <c r="G180">
        <v>0.20162099999999999</v>
      </c>
      <c r="H180">
        <v>689</v>
      </c>
      <c r="I180">
        <v>0</v>
      </c>
      <c r="J180">
        <f t="shared" si="33"/>
        <v>27.75518067671139</v>
      </c>
      <c r="K180">
        <f t="shared" si="34"/>
        <v>5.6533829371816866</v>
      </c>
    </row>
    <row r="181" spans="1:11" x14ac:dyDescent="0.3">
      <c r="A181" t="str">
        <f t="shared" si="30"/>
        <v>2015520</v>
      </c>
      <c r="B181">
        <v>2015</v>
      </c>
      <c r="C181">
        <v>52</v>
      </c>
      <c r="D181">
        <f t="shared" si="31"/>
        <v>50</v>
      </c>
      <c r="E181">
        <f t="shared" si="32"/>
        <v>54</v>
      </c>
      <c r="F181">
        <v>3.3239960000000002</v>
      </c>
      <c r="G181">
        <v>0.2186669</v>
      </c>
      <c r="H181">
        <v>666</v>
      </c>
      <c r="I181">
        <v>0</v>
      </c>
      <c r="J181">
        <f t="shared" si="33"/>
        <v>28.443043289535829</v>
      </c>
      <c r="K181">
        <f t="shared" si="34"/>
        <v>6.2946453557779787</v>
      </c>
    </row>
    <row r="182" spans="1:11" x14ac:dyDescent="0.3">
      <c r="A182" t="str">
        <f t="shared" si="30"/>
        <v>2015570</v>
      </c>
      <c r="B182">
        <v>2015</v>
      </c>
      <c r="C182">
        <v>57</v>
      </c>
      <c r="D182">
        <f t="shared" si="31"/>
        <v>55</v>
      </c>
      <c r="E182">
        <f t="shared" si="32"/>
        <v>59</v>
      </c>
      <c r="F182">
        <v>3.3238219999999998</v>
      </c>
      <c r="G182">
        <v>0.20671210000000001</v>
      </c>
      <c r="H182">
        <v>661</v>
      </c>
      <c r="I182">
        <v>0</v>
      </c>
      <c r="J182">
        <f t="shared" si="33"/>
        <v>28.365878062509285</v>
      </c>
      <c r="K182">
        <f t="shared" si="34"/>
        <v>5.9267688466370547</v>
      </c>
    </row>
    <row r="183" spans="1:11" x14ac:dyDescent="0.3">
      <c r="A183" t="str">
        <f t="shared" si="30"/>
        <v>2015620</v>
      </c>
      <c r="B183">
        <v>2015</v>
      </c>
      <c r="C183">
        <v>62</v>
      </c>
      <c r="D183">
        <f t="shared" si="31"/>
        <v>60</v>
      </c>
      <c r="E183">
        <f t="shared" si="32"/>
        <v>64</v>
      </c>
      <c r="F183">
        <v>3.336786</v>
      </c>
      <c r="G183">
        <v>0.2107464</v>
      </c>
      <c r="H183">
        <v>628</v>
      </c>
      <c r="I183">
        <v>0</v>
      </c>
      <c r="J183">
        <f t="shared" si="33"/>
        <v>28.760215404683176</v>
      </c>
      <c r="K183">
        <f t="shared" si="34"/>
        <v>6.1290383710099858</v>
      </c>
    </row>
    <row r="184" spans="1:11" x14ac:dyDescent="0.3">
      <c r="A184" t="str">
        <f t="shared" si="30"/>
        <v>2015670</v>
      </c>
      <c r="B184">
        <v>2015</v>
      </c>
      <c r="C184">
        <v>67</v>
      </c>
      <c r="D184">
        <f t="shared" si="31"/>
        <v>65</v>
      </c>
      <c r="E184">
        <f t="shared" si="32"/>
        <v>69</v>
      </c>
      <c r="F184">
        <v>3.3328989999999998</v>
      </c>
      <c r="G184">
        <v>0.19795299999999999</v>
      </c>
      <c r="H184">
        <v>601</v>
      </c>
      <c r="I184">
        <v>0</v>
      </c>
      <c r="J184">
        <f t="shared" si="33"/>
        <v>28.573842319431726</v>
      </c>
      <c r="K184">
        <f t="shared" si="34"/>
        <v>5.7121436956365361</v>
      </c>
    </row>
    <row r="185" spans="1:11" x14ac:dyDescent="0.3">
      <c r="A185" t="str">
        <f t="shared" si="30"/>
        <v>2015720</v>
      </c>
      <c r="B185">
        <v>2015</v>
      </c>
      <c r="C185">
        <v>72</v>
      </c>
      <c r="D185">
        <f t="shared" si="31"/>
        <v>70</v>
      </c>
      <c r="E185">
        <f t="shared" si="32"/>
        <v>74</v>
      </c>
      <c r="F185">
        <v>3.3238409999999998</v>
      </c>
      <c r="G185">
        <v>0.18448220000000001</v>
      </c>
      <c r="H185">
        <v>418</v>
      </c>
      <c r="I185">
        <v>0</v>
      </c>
      <c r="J185">
        <f t="shared" si="33"/>
        <v>28.243344617003579</v>
      </c>
      <c r="K185">
        <f t="shared" si="34"/>
        <v>5.2550425182643901</v>
      </c>
    </row>
    <row r="186" spans="1:11" x14ac:dyDescent="0.3">
      <c r="A186" t="str">
        <f t="shared" si="30"/>
        <v>2015770</v>
      </c>
      <c r="B186">
        <v>2015</v>
      </c>
      <c r="C186">
        <v>77</v>
      </c>
      <c r="D186">
        <f t="shared" si="31"/>
        <v>75</v>
      </c>
      <c r="E186">
        <f t="shared" si="32"/>
        <v>79</v>
      </c>
      <c r="F186">
        <v>3.3122289999999999</v>
      </c>
      <c r="G186">
        <v>0.19396289999999999</v>
      </c>
      <c r="H186">
        <v>358</v>
      </c>
      <c r="I186">
        <v>0</v>
      </c>
      <c r="J186">
        <f t="shared" si="33"/>
        <v>27.967407191382819</v>
      </c>
      <c r="K186">
        <f t="shared" si="34"/>
        <v>5.4760624762118857</v>
      </c>
    </row>
    <row r="187" spans="1:11" x14ac:dyDescent="0.3">
      <c r="A187" t="str">
        <f t="shared" si="30"/>
        <v>2015820</v>
      </c>
      <c r="B187">
        <v>2015</v>
      </c>
      <c r="C187">
        <v>82</v>
      </c>
      <c r="D187">
        <f t="shared" si="31"/>
        <v>80</v>
      </c>
      <c r="E187">
        <f t="shared" si="32"/>
        <v>84</v>
      </c>
      <c r="F187">
        <v>3.259153</v>
      </c>
      <c r="G187">
        <v>0.17869189999999999</v>
      </c>
      <c r="H187">
        <v>431</v>
      </c>
      <c r="I187">
        <v>0</v>
      </c>
      <c r="J187">
        <f t="shared" si="33"/>
        <v>26.446356479360048</v>
      </c>
      <c r="K187">
        <f t="shared" si="34"/>
        <v>4.7637260808395983</v>
      </c>
    </row>
  </sheetData>
  <sortState ref="B2:K187">
    <sortCondition descending="1" ref="I2:I187"/>
    <sortCondition ref="B2:B187"/>
    <sortCondition ref="C2:C187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6"/>
  <sheetViews>
    <sheetView zoomScale="85" zoomScaleNormal="85" workbookViewId="0">
      <selection activeCell="A4" sqref="A4"/>
    </sheetView>
  </sheetViews>
  <sheetFormatPr defaultRowHeight="14.4" x14ac:dyDescent="0.3"/>
  <cols>
    <col min="1" max="2" width="20.88671875" customWidth="1"/>
    <col min="3" max="6" width="10.44140625" bestFit="1" customWidth="1"/>
    <col min="8" max="8" width="18.5546875" bestFit="1" customWidth="1"/>
  </cols>
  <sheetData>
    <row r="1" spans="1:6" x14ac:dyDescent="0.3">
      <c r="A1" t="s">
        <v>61</v>
      </c>
    </row>
    <row r="2" spans="1:6" x14ac:dyDescent="0.3">
      <c r="C2" t="s">
        <v>21</v>
      </c>
      <c r="E2" t="s">
        <v>22</v>
      </c>
      <c r="F2" t="s">
        <v>50</v>
      </c>
    </row>
    <row r="3" spans="1:6" x14ac:dyDescent="0.3">
      <c r="C3" s="14" t="s">
        <v>56</v>
      </c>
      <c r="D3" t="s">
        <v>32</v>
      </c>
      <c r="E3" s="14" t="s">
        <v>56</v>
      </c>
      <c r="F3" t="s">
        <v>32</v>
      </c>
    </row>
    <row r="5" spans="1:6" x14ac:dyDescent="0.3">
      <c r="A5" t="s">
        <v>31</v>
      </c>
      <c r="C5" s="16">
        <v>2.9252210000000001</v>
      </c>
      <c r="D5" s="16">
        <v>7.0594000000000004E-3</v>
      </c>
      <c r="E5" s="16">
        <v>2.8740549999999998</v>
      </c>
      <c r="F5" s="16">
        <v>8.8015000000000003E-3</v>
      </c>
    </row>
    <row r="6" spans="1:6" x14ac:dyDescent="0.3">
      <c r="A6" t="s">
        <v>57</v>
      </c>
      <c r="C6" s="16">
        <v>2.4512699999999998E-2</v>
      </c>
      <c r="D6" s="16">
        <v>6.6379999999999998E-4</v>
      </c>
      <c r="E6" s="16">
        <v>3.0200999999999999E-2</v>
      </c>
      <c r="F6" s="16">
        <v>8.1010000000000001E-4</v>
      </c>
    </row>
    <row r="7" spans="1:6" x14ac:dyDescent="0.3">
      <c r="A7" t="s">
        <v>30</v>
      </c>
      <c r="C7" s="16"/>
      <c r="D7" s="16"/>
      <c r="E7" s="16"/>
      <c r="F7" s="16"/>
    </row>
    <row r="8" spans="1:6" x14ac:dyDescent="0.3">
      <c r="A8" t="s">
        <v>58</v>
      </c>
      <c r="C8" s="13">
        <v>0</v>
      </c>
      <c r="D8" s="13"/>
      <c r="E8" s="13">
        <v>0</v>
      </c>
      <c r="F8" s="16"/>
    </row>
    <row r="9" spans="1:6" x14ac:dyDescent="0.3">
      <c r="A9" t="s">
        <v>37</v>
      </c>
      <c r="B9">
        <v>22</v>
      </c>
      <c r="C9" s="16">
        <v>8.72671E-2</v>
      </c>
      <c r="D9" s="16">
        <v>5.4564000000000001E-3</v>
      </c>
      <c r="E9" s="16">
        <v>6.16412E-2</v>
      </c>
      <c r="F9" s="16">
        <v>7.0070000000000002E-3</v>
      </c>
    </row>
    <row r="10" spans="1:6" x14ac:dyDescent="0.3">
      <c r="A10" t="s">
        <v>38</v>
      </c>
      <c r="B10">
        <v>27</v>
      </c>
      <c r="C10" s="16">
        <v>0.144626</v>
      </c>
      <c r="D10" s="16">
        <v>5.1292999999999998E-3</v>
      </c>
      <c r="E10" s="16">
        <v>9.7621399999999997E-2</v>
      </c>
      <c r="F10" s="16">
        <v>6.5611000000000003E-3</v>
      </c>
    </row>
    <row r="11" spans="1:6" x14ac:dyDescent="0.3">
      <c r="A11" t="s">
        <v>39</v>
      </c>
      <c r="B11">
        <v>32</v>
      </c>
      <c r="C11" s="16">
        <v>0.17630689999999999</v>
      </c>
      <c r="D11" s="16">
        <v>5.1713999999999996E-3</v>
      </c>
      <c r="E11" s="16">
        <v>0.1332506</v>
      </c>
      <c r="F11" s="16">
        <v>6.5208000000000002E-3</v>
      </c>
    </row>
    <row r="12" spans="1:6" x14ac:dyDescent="0.3">
      <c r="A12" t="s">
        <v>40</v>
      </c>
      <c r="B12">
        <v>37</v>
      </c>
      <c r="C12" s="16">
        <v>0.20871680000000001</v>
      </c>
      <c r="D12" s="16">
        <v>5.2157000000000002E-3</v>
      </c>
      <c r="E12" s="16">
        <v>0.1734222</v>
      </c>
      <c r="F12" s="16">
        <v>6.5997E-3</v>
      </c>
    </row>
    <row r="13" spans="1:6" x14ac:dyDescent="0.3">
      <c r="A13" t="s">
        <v>41</v>
      </c>
      <c r="B13">
        <v>42</v>
      </c>
      <c r="C13" s="16">
        <v>0.23347709999999999</v>
      </c>
      <c r="D13" s="16">
        <v>5.3302000000000002E-3</v>
      </c>
      <c r="E13" s="16">
        <v>0.20877560000000001</v>
      </c>
      <c r="F13" s="16">
        <v>6.7394999999999998E-3</v>
      </c>
    </row>
    <row r="14" spans="1:6" x14ac:dyDescent="0.3">
      <c r="A14" t="s">
        <v>42</v>
      </c>
      <c r="B14">
        <v>47</v>
      </c>
      <c r="C14" s="16">
        <v>0.25589509999999999</v>
      </c>
      <c r="D14" s="16">
        <v>5.4977999999999997E-3</v>
      </c>
      <c r="E14" s="16">
        <v>0.2434839</v>
      </c>
      <c r="F14" s="16">
        <v>6.9348999999999999E-3</v>
      </c>
    </row>
    <row r="15" spans="1:6" x14ac:dyDescent="0.3">
      <c r="A15" t="s">
        <v>43</v>
      </c>
      <c r="B15">
        <v>52</v>
      </c>
      <c r="C15" s="16">
        <v>0.28006819999999999</v>
      </c>
      <c r="D15" s="16">
        <v>5.6883999999999997E-3</v>
      </c>
      <c r="E15" s="16">
        <v>0.2788641</v>
      </c>
      <c r="F15" s="16">
        <v>7.1909000000000001E-3</v>
      </c>
    </row>
    <row r="16" spans="1:6" x14ac:dyDescent="0.3">
      <c r="A16" t="s">
        <v>44</v>
      </c>
      <c r="B16">
        <v>57</v>
      </c>
      <c r="C16" s="16">
        <v>0.2908849</v>
      </c>
      <c r="D16" s="16">
        <v>5.9195000000000003E-3</v>
      </c>
      <c r="E16" s="16">
        <v>0.30241210000000002</v>
      </c>
      <c r="F16" s="16">
        <v>7.4241999999999997E-3</v>
      </c>
    </row>
    <row r="17" spans="1:10" x14ac:dyDescent="0.3">
      <c r="A17" t="s">
        <v>45</v>
      </c>
      <c r="B17">
        <v>62</v>
      </c>
      <c r="C17" s="16">
        <v>0.31024119999999999</v>
      </c>
      <c r="D17" s="16">
        <v>6.123E-3</v>
      </c>
      <c r="E17" s="16">
        <v>0.3185537</v>
      </c>
      <c r="F17" s="16">
        <v>7.7041000000000002E-3</v>
      </c>
    </row>
    <row r="18" spans="1:10" x14ac:dyDescent="0.3">
      <c r="A18" t="s">
        <v>46</v>
      </c>
      <c r="B18">
        <v>67</v>
      </c>
      <c r="C18" s="16">
        <v>0.31777290000000002</v>
      </c>
      <c r="D18" s="16">
        <v>6.3787999999999996E-3</v>
      </c>
      <c r="E18" s="16">
        <v>0.340694</v>
      </c>
      <c r="F18" s="16">
        <v>7.9489000000000001E-3</v>
      </c>
    </row>
    <row r="19" spans="1:10" x14ac:dyDescent="0.3">
      <c r="A19" t="s">
        <v>47</v>
      </c>
      <c r="B19">
        <v>72</v>
      </c>
      <c r="C19" s="16">
        <v>0.32727620000000002</v>
      </c>
      <c r="D19" s="16">
        <v>6.8788E-3</v>
      </c>
      <c r="E19" s="16">
        <v>0.35195300000000002</v>
      </c>
      <c r="F19" s="16">
        <v>8.5059000000000003E-3</v>
      </c>
    </row>
    <row r="20" spans="1:10" x14ac:dyDescent="0.3">
      <c r="A20" t="s">
        <v>48</v>
      </c>
      <c r="B20">
        <v>77</v>
      </c>
      <c r="C20" s="16">
        <v>0.3215228</v>
      </c>
      <c r="D20" s="16">
        <v>7.5880000000000001E-3</v>
      </c>
      <c r="E20" s="16">
        <v>0.33900629999999998</v>
      </c>
      <c r="F20" s="16">
        <v>9.0936000000000003E-3</v>
      </c>
    </row>
    <row r="21" spans="1:10" x14ac:dyDescent="0.3">
      <c r="A21" t="s">
        <v>49</v>
      </c>
      <c r="B21">
        <v>82</v>
      </c>
      <c r="C21" s="16">
        <v>0.29611510000000002</v>
      </c>
      <c r="D21" s="16">
        <v>7.9342000000000006E-3</v>
      </c>
      <c r="E21" s="16">
        <v>0.3127781</v>
      </c>
      <c r="F21" s="16">
        <v>9.3226999999999997E-3</v>
      </c>
    </row>
    <row r="23" spans="1:10" x14ac:dyDescent="0.3">
      <c r="A23" t="s">
        <v>59</v>
      </c>
      <c r="C23">
        <v>37240</v>
      </c>
      <c r="E23">
        <v>40921</v>
      </c>
      <c r="F23" t="s">
        <v>50</v>
      </c>
      <c r="H23" s="18"/>
      <c r="J23" s="18"/>
    </row>
    <row r="24" spans="1:10" x14ac:dyDescent="0.3">
      <c r="A24" t="s">
        <v>35</v>
      </c>
      <c r="C24" s="16">
        <v>0.10478270000000001</v>
      </c>
      <c r="D24" s="16"/>
      <c r="E24" s="16">
        <v>9.1831899999999994E-2</v>
      </c>
      <c r="F24" t="s">
        <v>50</v>
      </c>
    </row>
    <row r="25" spans="1:10" x14ac:dyDescent="0.3">
      <c r="A25" t="s">
        <v>60</v>
      </c>
      <c r="C25" s="16">
        <v>0.15097099999999999</v>
      </c>
      <c r="D25" s="16"/>
      <c r="E25" s="16">
        <v>0.1908936</v>
      </c>
    </row>
    <row r="26" spans="1:10" x14ac:dyDescent="0.3">
      <c r="A26" t="s">
        <v>68</v>
      </c>
      <c r="C26">
        <v>1.0116529999999999</v>
      </c>
      <c r="E26">
        <v>1.019107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6"/>
  <sheetViews>
    <sheetView zoomScale="85" zoomScaleNormal="85" workbookViewId="0">
      <selection activeCell="H5" sqref="H5:H11"/>
    </sheetView>
  </sheetViews>
  <sheetFormatPr defaultRowHeight="14.4" x14ac:dyDescent="0.3"/>
  <cols>
    <col min="1" max="2" width="20.88671875" customWidth="1"/>
    <col min="3" max="3" width="10.33203125" bestFit="1" customWidth="1"/>
    <col min="4" max="4" width="9.44140625" bestFit="1" customWidth="1"/>
    <col min="5" max="5" width="10.33203125" bestFit="1" customWidth="1"/>
    <col min="6" max="6" width="9.44140625" bestFit="1" customWidth="1"/>
  </cols>
  <sheetData>
    <row r="1" spans="1:6" x14ac:dyDescent="0.3">
      <c r="A1" t="s">
        <v>86</v>
      </c>
    </row>
    <row r="2" spans="1:6" x14ac:dyDescent="0.3">
      <c r="C2" t="s">
        <v>21</v>
      </c>
      <c r="E2" t="s">
        <v>22</v>
      </c>
      <c r="F2" t="s">
        <v>50</v>
      </c>
    </row>
    <row r="3" spans="1:6" x14ac:dyDescent="0.3">
      <c r="C3" s="14" t="s">
        <v>56</v>
      </c>
      <c r="D3" t="s">
        <v>32</v>
      </c>
      <c r="E3" s="14" t="s">
        <v>56</v>
      </c>
      <c r="F3" t="s">
        <v>32</v>
      </c>
    </row>
    <row r="5" spans="1:6" x14ac:dyDescent="0.3">
      <c r="A5" t="s">
        <v>31</v>
      </c>
      <c r="C5">
        <v>2.9290240000000001</v>
      </c>
      <c r="D5">
        <v>1.1900000000000001E-2</v>
      </c>
      <c r="E5">
        <v>2.8453040000000001</v>
      </c>
      <c r="F5">
        <v>1.49E-2</v>
      </c>
    </row>
    <row r="6" spans="1:6" x14ac:dyDescent="0.3">
      <c r="A6" t="s">
        <v>57</v>
      </c>
      <c r="C6">
        <v>2.7061999999999999E-2</v>
      </c>
      <c r="D6">
        <v>1.2999999999999999E-3</v>
      </c>
      <c r="E6">
        <v>3.8308000000000002E-2</v>
      </c>
      <c r="F6">
        <v>1.6000000000000001E-3</v>
      </c>
    </row>
    <row r="7" spans="1:6" x14ac:dyDescent="0.3">
      <c r="A7" t="s">
        <v>30</v>
      </c>
    </row>
    <row r="8" spans="1:6" x14ac:dyDescent="0.3">
      <c r="A8" t="s">
        <v>58</v>
      </c>
      <c r="C8">
        <v>0</v>
      </c>
      <c r="E8">
        <v>0</v>
      </c>
    </row>
    <row r="9" spans="1:6" x14ac:dyDescent="0.3">
      <c r="A9" t="s">
        <v>37</v>
      </c>
      <c r="B9">
        <v>22</v>
      </c>
      <c r="C9">
        <v>7.8244999999999995E-2</v>
      </c>
      <c r="D9">
        <v>8.8999999999999999E-3</v>
      </c>
      <c r="E9">
        <v>3.94662E-2</v>
      </c>
      <c r="F9">
        <v>1.14E-2</v>
      </c>
    </row>
    <row r="10" spans="1:6" x14ac:dyDescent="0.3">
      <c r="A10" t="s">
        <v>38</v>
      </c>
      <c r="B10">
        <v>27</v>
      </c>
      <c r="C10">
        <v>0.12709290000000001</v>
      </c>
      <c r="D10">
        <v>8.2000000000000007E-3</v>
      </c>
      <c r="E10">
        <v>8.3841499999999999E-2</v>
      </c>
      <c r="F10">
        <v>1.0500000000000001E-2</v>
      </c>
    </row>
    <row r="11" spans="1:6" x14ac:dyDescent="0.3">
      <c r="A11" t="s">
        <v>39</v>
      </c>
      <c r="B11">
        <v>32</v>
      </c>
      <c r="C11">
        <v>0.16338829999999999</v>
      </c>
      <c r="D11">
        <v>8.3000000000000001E-3</v>
      </c>
      <c r="E11">
        <v>0.1161764</v>
      </c>
      <c r="F11">
        <v>1.06E-2</v>
      </c>
    </row>
    <row r="12" spans="1:6" x14ac:dyDescent="0.3">
      <c r="A12" t="s">
        <v>40</v>
      </c>
      <c r="B12">
        <v>37</v>
      </c>
      <c r="C12">
        <v>0.19321659999999999</v>
      </c>
      <c r="D12">
        <v>8.3999999999999995E-3</v>
      </c>
      <c r="E12">
        <v>0.16010289999999999</v>
      </c>
      <c r="F12">
        <v>1.0699999999999999E-2</v>
      </c>
    </row>
    <row r="13" spans="1:6" x14ac:dyDescent="0.3">
      <c r="A13" t="s">
        <v>41</v>
      </c>
      <c r="B13">
        <v>42</v>
      </c>
      <c r="C13">
        <v>0.2187721</v>
      </c>
      <c r="D13">
        <v>8.6999999999999994E-3</v>
      </c>
      <c r="E13">
        <v>0.1966213</v>
      </c>
      <c r="F13">
        <v>1.0999999999999999E-2</v>
      </c>
    </row>
    <row r="14" spans="1:6" x14ac:dyDescent="0.3">
      <c r="A14" t="s">
        <v>42</v>
      </c>
      <c r="B14">
        <v>47</v>
      </c>
      <c r="C14">
        <v>0.2455203</v>
      </c>
      <c r="D14">
        <v>8.8999999999999999E-3</v>
      </c>
      <c r="E14">
        <v>0.2390921</v>
      </c>
      <c r="F14">
        <v>1.1299999999999999E-2</v>
      </c>
    </row>
    <row r="15" spans="1:6" x14ac:dyDescent="0.3">
      <c r="A15" t="s">
        <v>43</v>
      </c>
      <c r="B15">
        <v>52</v>
      </c>
      <c r="C15">
        <v>0.27161390000000002</v>
      </c>
      <c r="D15">
        <v>9.2999999999999992E-3</v>
      </c>
      <c r="E15">
        <v>0.29036509999999999</v>
      </c>
      <c r="F15">
        <v>1.18E-2</v>
      </c>
    </row>
    <row r="16" spans="1:6" x14ac:dyDescent="0.3">
      <c r="A16" t="s">
        <v>44</v>
      </c>
      <c r="B16">
        <v>57</v>
      </c>
      <c r="C16">
        <v>0.28093810000000002</v>
      </c>
      <c r="D16">
        <v>9.7999999999999997E-3</v>
      </c>
      <c r="E16">
        <v>0.31429810000000002</v>
      </c>
      <c r="F16">
        <v>1.23E-2</v>
      </c>
    </row>
    <row r="17" spans="1:6" x14ac:dyDescent="0.3">
      <c r="A17" t="s">
        <v>45</v>
      </c>
      <c r="B17">
        <v>62</v>
      </c>
      <c r="C17">
        <v>0.29259059999999998</v>
      </c>
      <c r="D17">
        <v>1.03E-2</v>
      </c>
      <c r="E17">
        <v>0.33455109999999999</v>
      </c>
      <c r="F17">
        <v>1.29E-2</v>
      </c>
    </row>
    <row r="18" spans="1:6" x14ac:dyDescent="0.3">
      <c r="A18" t="s">
        <v>46</v>
      </c>
      <c r="B18">
        <v>67</v>
      </c>
      <c r="C18">
        <v>0.30062440000000001</v>
      </c>
      <c r="D18">
        <v>1.06E-2</v>
      </c>
      <c r="E18">
        <v>0.35908200000000001</v>
      </c>
      <c r="F18">
        <v>1.3299999999999999E-2</v>
      </c>
    </row>
    <row r="19" spans="1:6" x14ac:dyDescent="0.3">
      <c r="A19" t="s">
        <v>47</v>
      </c>
      <c r="B19">
        <v>72</v>
      </c>
      <c r="C19">
        <v>0.30851079999999997</v>
      </c>
      <c r="D19">
        <v>1.14E-2</v>
      </c>
      <c r="E19">
        <v>0.37476999999999999</v>
      </c>
      <c r="F19">
        <v>1.4200000000000001E-2</v>
      </c>
    </row>
    <row r="20" spans="1:6" x14ac:dyDescent="0.3">
      <c r="A20" t="s">
        <v>48</v>
      </c>
      <c r="B20">
        <v>77</v>
      </c>
      <c r="C20">
        <v>0.3098339</v>
      </c>
      <c r="D20">
        <v>1.2699999999999999E-2</v>
      </c>
      <c r="E20">
        <v>0.35986760000000001</v>
      </c>
      <c r="F20">
        <v>1.54E-2</v>
      </c>
    </row>
    <row r="21" spans="1:6" x14ac:dyDescent="0.3">
      <c r="A21" t="s">
        <v>49</v>
      </c>
      <c r="B21">
        <v>82</v>
      </c>
      <c r="C21">
        <v>0.28022029999999998</v>
      </c>
      <c r="D21">
        <v>1.41E-2</v>
      </c>
      <c r="E21">
        <v>0.34750310000000001</v>
      </c>
      <c r="F21">
        <v>1.6899999999999998E-2</v>
      </c>
    </row>
    <row r="23" spans="1:6" x14ac:dyDescent="0.3">
      <c r="A23" t="s">
        <v>59</v>
      </c>
      <c r="C23">
        <v>20854</v>
      </c>
      <c r="E23">
        <v>22593</v>
      </c>
      <c r="F23" t="s">
        <v>50</v>
      </c>
    </row>
    <row r="24" spans="1:6" x14ac:dyDescent="0.3">
      <c r="A24" t="s">
        <v>35</v>
      </c>
      <c r="C24">
        <v>7.7899999999999997E-2</v>
      </c>
      <c r="E24">
        <v>9.4200000000000006E-2</v>
      </c>
      <c r="F24" t="s">
        <v>50</v>
      </c>
    </row>
    <row r="25" spans="1:6" x14ac:dyDescent="0.3">
      <c r="A25" t="s">
        <v>60</v>
      </c>
      <c r="C25">
        <v>0.13969999999999999</v>
      </c>
      <c r="E25">
        <v>0.17860000000000001</v>
      </c>
    </row>
    <row r="26" spans="1:6" x14ac:dyDescent="0.3">
      <c r="A26" t="s">
        <v>68</v>
      </c>
      <c r="C26">
        <v>1.0100119999999999</v>
      </c>
      <c r="E26">
        <v>1.0166999999999999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BMI</vt:lpstr>
      <vt:lpstr>Distribution</vt:lpstr>
      <vt:lpstr>Prevalence</vt:lpstr>
      <vt:lpstr>Population</vt:lpstr>
      <vt:lpstr>Variance Model</vt:lpstr>
      <vt:lpstr>Raw fitted values</vt:lpstr>
      <vt:lpstr>Updated BMI model</vt:lpstr>
      <vt:lpstr>Original BMI model (Haby et al)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Tam</dc:creator>
  <cp:lastModifiedBy>K T</cp:lastModifiedBy>
  <dcterms:created xsi:type="dcterms:W3CDTF">2017-11-07T06:20:18Z</dcterms:created>
  <dcterms:modified xsi:type="dcterms:W3CDTF">2018-08-30T07:36:09Z</dcterms:modified>
</cp:coreProperties>
</file>