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nit\Documents\2º SMR\Empresa e Iniciativa Emprendedora\Entrega plan de empresa Iker Nieto\"/>
    </mc:Choice>
  </mc:AlternateContent>
  <xr:revisionPtr revIDLastSave="0" documentId="13_ncr:1_{91FBA801-5B64-4CB3-B929-07E680F80AD6}" xr6:coauthVersionLast="47" xr6:coauthVersionMax="47" xr10:uidLastSave="{00000000-0000-0000-0000-000000000000}"/>
  <bookViews>
    <workbookView xWindow="-108" yWindow="-108" windowWidth="30936" windowHeight="16896" activeTab="1" xr2:uid="{07CC7A7B-C054-4055-86A9-5BDD0CFA03C6}"/>
  </bookViews>
  <sheets>
    <sheet name="Cuenta de pérdidas y ganancias" sheetId="1" r:id="rId1"/>
    <sheet name="Plan de tesorería" sheetId="4" r:id="rId2"/>
    <sheet name="Inversión y GI" sheetId="3" r:id="rId3"/>
    <sheet name="Informe de vent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B2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7" i="4"/>
  <c r="K13" i="4"/>
  <c r="J13" i="4"/>
  <c r="I13" i="4"/>
  <c r="I10" i="4" s="1"/>
  <c r="H13" i="4"/>
  <c r="G13" i="4"/>
  <c r="F13" i="4"/>
  <c r="L13" i="4"/>
  <c r="M13" i="4"/>
  <c r="M10" i="4" s="1"/>
  <c r="E13" i="4"/>
  <c r="D13" i="4"/>
  <c r="D10" i="4" s="1"/>
  <c r="C13" i="4"/>
  <c r="C10" i="4" s="1"/>
  <c r="B13" i="4"/>
  <c r="H10" i="4"/>
  <c r="J10" i="4"/>
  <c r="K10" i="4"/>
  <c r="L10" i="4"/>
  <c r="E10" i="4"/>
  <c r="F10" i="4"/>
  <c r="G10" i="4"/>
  <c r="M22" i="4"/>
  <c r="C22" i="4"/>
  <c r="D22" i="4"/>
  <c r="E22" i="4"/>
  <c r="F22" i="4"/>
  <c r="G22" i="4"/>
  <c r="H22" i="4"/>
  <c r="I22" i="4"/>
  <c r="J22" i="4"/>
  <c r="K22" i="4"/>
  <c r="L22" i="4"/>
  <c r="B22" i="4"/>
  <c r="D9" i="4"/>
  <c r="D7" i="4" s="1"/>
  <c r="C9" i="4"/>
  <c r="B9" i="4"/>
  <c r="B7" i="4" s="1"/>
  <c r="B10" i="4"/>
  <c r="C7" i="4"/>
  <c r="I8" i="4"/>
  <c r="J8" i="4"/>
  <c r="K8" i="4"/>
  <c r="L8" i="4"/>
  <c r="M8" i="4"/>
  <c r="H8" i="4"/>
  <c r="G8" i="4"/>
  <c r="F8" i="4"/>
  <c r="E8" i="4"/>
  <c r="D8" i="4"/>
  <c r="C8" i="4"/>
  <c r="B8" i="4"/>
  <c r="T29" i="2"/>
  <c r="C11" i="1" s="1"/>
  <c r="C10" i="1"/>
  <c r="S29" i="2"/>
  <c r="S27" i="2"/>
  <c r="T27" i="2" s="1"/>
  <c r="A21" i="4"/>
  <c r="A20" i="4"/>
  <c r="A19" i="4"/>
  <c r="A12" i="4"/>
  <c r="A13" i="4"/>
  <c r="A14" i="4"/>
  <c r="A15" i="4"/>
  <c r="A16" i="4"/>
  <c r="A17" i="4"/>
  <c r="A18" i="4"/>
  <c r="A11" i="4"/>
  <c r="L29" i="1"/>
  <c r="L28" i="1"/>
  <c r="F12" i="1"/>
  <c r="F16" i="1" s="1"/>
  <c r="L31" i="1" s="1"/>
  <c r="F9" i="1"/>
  <c r="C29" i="1"/>
  <c r="L4" i="3"/>
  <c r="K22" i="3"/>
  <c r="L15" i="1"/>
  <c r="L6" i="1"/>
  <c r="I6" i="1"/>
  <c r="C22" i="1"/>
  <c r="C23" i="1"/>
  <c r="C26" i="1"/>
  <c r="C27" i="1"/>
  <c r="C14" i="1"/>
  <c r="C15" i="1"/>
  <c r="C16" i="1"/>
  <c r="C17" i="1"/>
  <c r="C18" i="1"/>
  <c r="C19" i="1"/>
  <c r="C21" i="1"/>
  <c r="C13" i="1"/>
  <c r="A25" i="1"/>
  <c r="A26" i="1"/>
  <c r="A27" i="1"/>
  <c r="A28" i="1"/>
  <c r="A23" i="1"/>
  <c r="A22" i="1"/>
  <c r="A14" i="1"/>
  <c r="A15" i="1"/>
  <c r="A16" i="1"/>
  <c r="A17" i="1"/>
  <c r="A18" i="1"/>
  <c r="A19" i="1"/>
  <c r="A20" i="1"/>
  <c r="A21" i="1"/>
  <c r="A13" i="1"/>
  <c r="L20" i="3"/>
  <c r="L21" i="3"/>
  <c r="C28" i="1" s="1"/>
  <c r="L19" i="3"/>
  <c r="L6" i="3"/>
  <c r="L7" i="3"/>
  <c r="L8" i="3"/>
  <c r="L9" i="3"/>
  <c r="L10" i="3"/>
  <c r="L11" i="3"/>
  <c r="L12" i="3"/>
  <c r="L13" i="3"/>
  <c r="C20" i="1" s="1"/>
  <c r="L14" i="3"/>
  <c r="L15" i="3"/>
  <c r="L16" i="3"/>
  <c r="L17" i="3"/>
  <c r="D22" i="3"/>
  <c r="D6" i="4" l="1"/>
  <c r="D25" i="4" s="1"/>
  <c r="E6" i="4" s="1"/>
  <c r="E25" i="4" s="1"/>
  <c r="C6" i="4"/>
  <c r="E9" i="4"/>
  <c r="C9" i="1"/>
  <c r="L23" i="1" s="1"/>
  <c r="C12" i="1"/>
  <c r="L22" i="3"/>
  <c r="E26" i="3" s="1"/>
  <c r="L24" i="1"/>
  <c r="E7" i="4" l="1"/>
  <c r="F6" i="4" s="1"/>
  <c r="F25" i="4" s="1"/>
  <c r="F9" i="4"/>
  <c r="C30" i="1"/>
  <c r="L26" i="1" s="1"/>
  <c r="L33" i="1" s="1"/>
  <c r="L37" i="1" s="1"/>
  <c r="L40" i="1" s="1"/>
  <c r="L41" i="1" s="1"/>
  <c r="G9" i="4" l="1"/>
  <c r="F7" i="4"/>
  <c r="G6" i="4" s="1"/>
  <c r="G25" i="4" s="1"/>
  <c r="H9" i="4" l="1"/>
  <c r="G7" i="4"/>
  <c r="H6" i="4" s="1"/>
  <c r="H25" i="4" s="1"/>
  <c r="I9" i="4" l="1"/>
  <c r="H7" i="4"/>
  <c r="I6" i="4" s="1"/>
  <c r="I25" i="4" s="1"/>
  <c r="I7" i="4" l="1"/>
  <c r="J6" i="4" s="1"/>
  <c r="J25" i="4" s="1"/>
  <c r="J9" i="4"/>
  <c r="J7" i="4" l="1"/>
  <c r="K6" i="4" s="1"/>
  <c r="K25" i="4" s="1"/>
  <c r="K9" i="4"/>
  <c r="K7" i="4" l="1"/>
  <c r="L6" i="4" s="1"/>
  <c r="L25" i="4" s="1"/>
  <c r="L9" i="4"/>
  <c r="M9" i="4" l="1"/>
  <c r="M7" i="4" s="1"/>
  <c r="L7" i="4"/>
  <c r="M6" i="4" s="1"/>
  <c r="M25" i="4" s="1"/>
</calcChain>
</file>

<file path=xl/sharedStrings.xml><?xml version="1.0" encoding="utf-8"?>
<sst xmlns="http://schemas.openxmlformats.org/spreadsheetml/2006/main" count="140" uniqueCount="96">
  <si>
    <t>Informe de ventas</t>
  </si>
  <si>
    <t>Webs bronce</t>
  </si>
  <si>
    <t>Webs plata</t>
  </si>
  <si>
    <t xml:space="preserve">Webs Oro </t>
  </si>
  <si>
    <t>Mantenimientos</t>
  </si>
  <si>
    <t>CLIENTE</t>
  </si>
  <si>
    <t>PRECIO BASE</t>
  </si>
  <si>
    <t>EXTRA</t>
  </si>
  <si>
    <t>(CLIENTE DE EJEMPLO)</t>
  </si>
  <si>
    <t>CUENTA DE PÉRDIDAS Y GANANCIAS</t>
  </si>
  <si>
    <t>EXPLOTACIÓN</t>
  </si>
  <si>
    <t>FINANCIERA</t>
  </si>
  <si>
    <t>Ventas</t>
  </si>
  <si>
    <t>Otros…</t>
  </si>
  <si>
    <t>Ingresos explotación</t>
  </si>
  <si>
    <t>Gastos explotación</t>
  </si>
  <si>
    <t>IMPORTES</t>
  </si>
  <si>
    <t>INVERSIÓN</t>
  </si>
  <si>
    <t>TOTAL INVERSIÓN</t>
  </si>
  <si>
    <t>Equipo informático</t>
  </si>
  <si>
    <t>Compra del dominio web</t>
  </si>
  <si>
    <t>Pago inicial hosting</t>
  </si>
  <si>
    <t>Firma del certificado SSL</t>
  </si>
  <si>
    <t>GASTOS INICIALES</t>
  </si>
  <si>
    <t>Costes variables</t>
  </si>
  <si>
    <t>Costes fijos</t>
  </si>
  <si>
    <t>TOTAL GASTOS INICIALES</t>
  </si>
  <si>
    <t>Gastos de constitución</t>
  </si>
  <si>
    <t>Servicios profesionales (Notario + Abogado)</t>
  </si>
  <si>
    <t>Registro mercantil</t>
  </si>
  <si>
    <r>
      <rPr>
        <b/>
        <sz val="11"/>
        <color theme="1"/>
        <rFont val="Calibri"/>
        <family val="2"/>
        <scheme val="minor"/>
      </rPr>
      <t>Gastos de lanzamiento</t>
    </r>
    <r>
      <rPr>
        <sz val="11"/>
        <color theme="1"/>
        <rFont val="Calibri"/>
        <family val="2"/>
        <scheme val="minor"/>
      </rPr>
      <t xml:space="preserve"> (Publicidad)</t>
    </r>
  </si>
  <si>
    <t>Nóminas</t>
  </si>
  <si>
    <t>Seguridad Social</t>
  </si>
  <si>
    <t>Autónomo</t>
  </si>
  <si>
    <t>Publicidad</t>
  </si>
  <si>
    <t>Luz</t>
  </si>
  <si>
    <t>Gestoría / Asesoría</t>
  </si>
  <si>
    <t>Alquiler</t>
  </si>
  <si>
    <t>Internet</t>
  </si>
  <si>
    <t>Teléfono</t>
  </si>
  <si>
    <r>
      <t xml:space="preserve">Préstamo </t>
    </r>
    <r>
      <rPr>
        <sz val="11"/>
        <color theme="1"/>
        <rFont val="Calibri"/>
        <family val="2"/>
        <scheme val="minor"/>
      </rPr>
      <t>(Capital)</t>
    </r>
  </si>
  <si>
    <r>
      <t xml:space="preserve">Préstamo </t>
    </r>
    <r>
      <rPr>
        <sz val="11"/>
        <color theme="1"/>
        <rFont val="Calibri"/>
        <family val="2"/>
        <scheme val="minor"/>
      </rPr>
      <t>(Intereses)</t>
    </r>
  </si>
  <si>
    <t>1 MES</t>
  </si>
  <si>
    <t>12 MESES</t>
  </si>
  <si>
    <t>Amortizaciones</t>
  </si>
  <si>
    <t>Bien de inversión</t>
  </si>
  <si>
    <t>Importe</t>
  </si>
  <si>
    <t>%</t>
  </si>
  <si>
    <t>Tiempo</t>
  </si>
  <si>
    <t>Cuota amortización</t>
  </si>
  <si>
    <t>Ordenador</t>
  </si>
  <si>
    <t>Total amortizaciones año 202x</t>
  </si>
  <si>
    <t>Resultado de explotación</t>
  </si>
  <si>
    <t>Ingresos financieros</t>
  </si>
  <si>
    <t>Gastos financieros</t>
  </si>
  <si>
    <t>Ingresos depósitos</t>
  </si>
  <si>
    <t>Ingresos cuenta bancaria</t>
  </si>
  <si>
    <t>Resultado financiero</t>
  </si>
  <si>
    <t>Préstamos (Intereses)</t>
  </si>
  <si>
    <t>Cuenta bancaria</t>
  </si>
  <si>
    <t>Otros</t>
  </si>
  <si>
    <t>Pérdidas y ganancias</t>
  </si>
  <si>
    <t>Año 1</t>
  </si>
  <si>
    <t>Ingresos de explotación</t>
  </si>
  <si>
    <t>Gastos de explotación</t>
  </si>
  <si>
    <t>Resultado antes de impuestos</t>
  </si>
  <si>
    <t>Resultado del ejercicio</t>
  </si>
  <si>
    <t>Reserva legal (10%)</t>
  </si>
  <si>
    <t>Beneficios a repartir</t>
  </si>
  <si>
    <t>TOTAL VENTAS MENSUALES</t>
  </si>
  <si>
    <t>TOTAL VENTAS ANUALES</t>
  </si>
  <si>
    <t>Cuota de autónomo</t>
  </si>
  <si>
    <t>Plan de tesorería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</si>
  <si>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</si>
  <si>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</si>
  <si>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</si>
  <si>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</si>
  <si>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</si>
  <si>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</si>
  <si>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</si>
  <si>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</si>
  <si>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</si>
  <si>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</si>
  <si>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</si>
  <si>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</si>
  <si>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202x</t>
  </si>
  <si>
    <t>COBROS:</t>
  </si>
  <si>
    <t>Ventas:</t>
  </si>
  <si>
    <t>Otros servicios:</t>
  </si>
  <si>
    <t>PAGOS:</t>
  </si>
  <si>
    <t>Servicio de hosting</t>
  </si>
  <si>
    <t>TOTAL SERVICIO MANTENIMIENTO MENSUAL</t>
  </si>
  <si>
    <t>TOTAL SERVICIO MANTENIMIENTO ANUAL</t>
  </si>
  <si>
    <t>Saldo inicial mes:</t>
  </si>
  <si>
    <t>Saldo final mes: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</si>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</sst>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i/>
      <u/>
      <sz val="48"/>
      <color theme="1"/>
      <name val="Calibri Light"/>
      <family val="2"/>
      <scheme val="maj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1" xfId="0" applyBorder="1"/>
    <xf numFmtId="44" fontId="0" fillId="0" borderId="2" xfId="1" applyFont="1" applyBorder="1" applyAlignment="1"/>
    <xf numFmtId="44" fontId="0" fillId="0" borderId="19" xfId="1" applyFont="1" applyBorder="1" applyAlignment="1"/>
    <xf numFmtId="44" fontId="0" fillId="0" borderId="14" xfId="1" applyFont="1" applyBorder="1" applyAlignment="1"/>
    <xf numFmtId="44" fontId="0" fillId="0" borderId="17" xfId="1" applyFont="1" applyBorder="1" applyAlignment="1"/>
    <xf numFmtId="44" fontId="0" fillId="0" borderId="15" xfId="1" applyFont="1" applyBorder="1" applyAlignment="1"/>
    <xf numFmtId="44" fontId="0" fillId="0" borderId="0" xfId="0" applyNumberFormat="1"/>
    <xf numFmtId="44" fontId="0" fillId="0" borderId="20" xfId="1" applyFont="1" applyBorder="1" applyAlignment="1"/>
    <xf numFmtId="44" fontId="8" fillId="5" borderId="21" xfId="0" applyNumberFormat="1" applyFont="1" applyFill="1" applyBorder="1"/>
    <xf numFmtId="44" fontId="0" fillId="0" borderId="24" xfId="1" applyFont="1" applyBorder="1"/>
    <xf numFmtId="44" fontId="0" fillId="0" borderId="25" xfId="1" applyFont="1" applyBorder="1"/>
    <xf numFmtId="44" fontId="0" fillId="0" borderId="26" xfId="1" applyFont="1" applyBorder="1"/>
    <xf numFmtId="44" fontId="0" fillId="7" borderId="4" xfId="1" applyFont="1" applyFill="1" applyBorder="1"/>
    <xf numFmtId="44" fontId="0" fillId="0" borderId="24" xfId="0" applyNumberFormat="1" applyBorder="1"/>
    <xf numFmtId="44" fontId="0" fillId="0" borderId="25" xfId="0" applyNumberFormat="1" applyBorder="1"/>
    <xf numFmtId="44" fontId="0" fillId="0" borderId="26" xfId="0" applyNumberFormat="1" applyBorder="1"/>
    <xf numFmtId="0" fontId="0" fillId="0" borderId="24" xfId="0" applyBorder="1"/>
    <xf numFmtId="0" fontId="0" fillId="0" borderId="26" xfId="0" applyBorder="1"/>
    <xf numFmtId="44" fontId="0" fillId="7" borderId="0" xfId="1" applyFont="1" applyFill="1"/>
    <xf numFmtId="44" fontId="0" fillId="7" borderId="0" xfId="0" applyNumberFormat="1" applyFill="1"/>
    <xf numFmtId="44" fontId="0" fillId="0" borderId="7" xfId="0" applyNumberFormat="1" applyBorder="1"/>
    <xf numFmtId="44" fontId="0" fillId="0" borderId="9" xfId="0" applyNumberFormat="1" applyBorder="1"/>
    <xf numFmtId="44" fontId="0" fillId="0" borderId="12" xfId="0" applyNumberFormat="1" applyBorder="1"/>
    <xf numFmtId="0" fontId="0" fillId="0" borderId="12" xfId="0" applyBorder="1"/>
    <xf numFmtId="44" fontId="8" fillId="6" borderId="21" xfId="0" applyNumberFormat="1" applyFont="1" applyFill="1" applyBorder="1"/>
    <xf numFmtId="44" fontId="0" fillId="0" borderId="21" xfId="1" applyFont="1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44" fontId="0" fillId="0" borderId="6" xfId="0" applyNumberForma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21" xfId="0" applyNumberFormat="1" applyBorder="1"/>
    <xf numFmtId="0" fontId="4" fillId="10" borderId="22" xfId="0" applyFont="1" applyFill="1" applyBorder="1"/>
    <xf numFmtId="44" fontId="0" fillId="0" borderId="12" xfId="1" applyFont="1" applyBorder="1"/>
    <xf numFmtId="44" fontId="0" fillId="0" borderId="9" xfId="1" applyFont="1" applyBorder="1"/>
    <xf numFmtId="0" fontId="4" fillId="10" borderId="22" xfId="0" applyFont="1" applyFill="1" applyBorder="1" applyAlignment="1">
      <alignment horizontal="center" vertical="center"/>
    </xf>
    <xf numFmtId="44" fontId="8" fillId="10" borderId="21" xfId="1" applyFont="1" applyFill="1" applyBorder="1"/>
    <xf numFmtId="0" fontId="0" fillId="9" borderId="4" xfId="0" applyFill="1" applyBorder="1" applyAlignment="1">
      <alignment horizontal="center"/>
    </xf>
    <xf numFmtId="44" fontId="0" fillId="9" borderId="4" xfId="0" applyNumberFormat="1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0" borderId="21" xfId="0" applyBorder="1"/>
    <xf numFmtId="0" fontId="0" fillId="0" borderId="30" xfId="0" applyBorder="1"/>
    <xf numFmtId="0" fontId="0" fillId="0" borderId="32" xfId="0" applyBorder="1"/>
    <xf numFmtId="0" fontId="4" fillId="0" borderId="0" xfId="0" applyFont="1" applyAlignment="1">
      <alignment horizontal="center"/>
    </xf>
    <xf numFmtId="44" fontId="0" fillId="0" borderId="2" xfId="1" applyFont="1" applyBorder="1"/>
    <xf numFmtId="0" fontId="0" fillId="0" borderId="36" xfId="0" applyBorder="1"/>
    <xf numFmtId="44" fontId="0" fillId="0" borderId="36" xfId="1" applyFont="1" applyBorder="1"/>
    <xf numFmtId="44" fontId="0" fillId="0" borderId="36" xfId="0" applyNumberFormat="1" applyBorder="1"/>
    <xf numFmtId="0" fontId="0" fillId="12" borderId="37" xfId="0" applyFill="1" applyBorder="1" applyAlignment="1">
      <alignment horizontal="center"/>
    </xf>
    <xf numFmtId="44" fontId="0" fillId="12" borderId="38" xfId="1" applyFont="1" applyFill="1" applyBorder="1"/>
    <xf numFmtId="0" fontId="0" fillId="8" borderId="37" xfId="0" applyFill="1" applyBorder="1"/>
    <xf numFmtId="44" fontId="0" fillId="8" borderId="38" xfId="1" applyFont="1" applyFill="1" applyBorder="1"/>
    <xf numFmtId="44" fontId="0" fillId="8" borderId="40" xfId="1" applyFont="1" applyFill="1" applyBorder="1"/>
    <xf numFmtId="44" fontId="0" fillId="8" borderId="41" xfId="1" applyFont="1" applyFill="1" applyBorder="1"/>
    <xf numFmtId="0" fontId="0" fillId="0" borderId="42" xfId="0" applyBorder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44" fontId="0" fillId="0" borderId="30" xfId="1" applyFont="1" applyBorder="1"/>
    <xf numFmtId="44" fontId="0" fillId="0" borderId="30" xfId="0" applyNumberFormat="1" applyBorder="1"/>
    <xf numFmtId="0" fontId="0" fillId="5" borderId="37" xfId="0" applyFill="1" applyBorder="1" applyAlignment="1">
      <alignment horizontal="center"/>
    </xf>
    <xf numFmtId="44" fontId="0" fillId="5" borderId="38" xfId="1" applyFont="1" applyFill="1" applyBorder="1"/>
    <xf numFmtId="0" fontId="0" fillId="0" borderId="13" xfId="0" applyBorder="1"/>
    <xf numFmtId="44" fontId="0" fillId="0" borderId="14" xfId="1" applyFont="1" applyBorder="1"/>
    <xf numFmtId="0" fontId="0" fillId="0" borderId="16" xfId="0" applyBorder="1"/>
    <xf numFmtId="0" fontId="0" fillId="0" borderId="18" xfId="0" applyBorder="1"/>
    <xf numFmtId="44" fontId="0" fillId="0" borderId="19" xfId="1" applyFont="1" applyBorder="1"/>
    <xf numFmtId="44" fontId="0" fillId="12" borderId="43" xfId="1" applyFont="1" applyFill="1" applyBorder="1"/>
    <xf numFmtId="44" fontId="0" fillId="0" borderId="3" xfId="1" applyFont="1" applyBorder="1"/>
    <xf numFmtId="44" fontId="0" fillId="0" borderId="1" xfId="1" applyFont="1" applyBorder="1"/>
    <xf numFmtId="44" fontId="0" fillId="5" borderId="43" xfId="1" applyFont="1" applyFill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12" borderId="4" xfId="0" applyNumberFormat="1" applyFill="1" applyBorder="1"/>
    <xf numFmtId="44" fontId="0" fillId="0" borderId="44" xfId="0" applyNumberFormat="1" applyBorder="1"/>
    <xf numFmtId="44" fontId="0" fillId="0" borderId="45" xfId="0" applyNumberFormat="1" applyBorder="1"/>
    <xf numFmtId="44" fontId="0" fillId="5" borderId="4" xfId="0" applyNumberFormat="1" applyFill="1" applyBorder="1"/>
    <xf numFmtId="44" fontId="0" fillId="0" borderId="46" xfId="0" applyNumberFormat="1" applyBorder="1"/>
    <xf numFmtId="44" fontId="0" fillId="0" borderId="47" xfId="0" applyNumberFormat="1" applyBorder="1"/>
    <xf numFmtId="44" fontId="0" fillId="0" borderId="48" xfId="0" applyNumberFormat="1" applyBorder="1"/>
    <xf numFmtId="44" fontId="0" fillId="8" borderId="4" xfId="0" applyNumberFormat="1" applyFill="1" applyBorder="1"/>
    <xf numFmtId="0" fontId="4" fillId="8" borderId="37" xfId="0" applyFont="1" applyFill="1" applyBorder="1" applyAlignment="1">
      <alignment vertical="center"/>
    </xf>
    <xf numFmtId="44" fontId="0" fillId="0" borderId="0" xfId="1" applyFont="1" applyBorder="1"/>
    <xf numFmtId="44" fontId="0" fillId="11" borderId="24" xfId="0" applyNumberForma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44" fontId="8" fillId="10" borderId="7" xfId="1" applyFont="1" applyFill="1" applyBorder="1" applyAlignment="1">
      <alignment horizontal="center" vertical="center"/>
    </xf>
    <xf numFmtId="44" fontId="8" fillId="10" borderId="9" xfId="1" applyFont="1" applyFill="1" applyBorder="1" applyAlignment="1">
      <alignment horizontal="center" vertical="center"/>
    </xf>
    <xf numFmtId="44" fontId="8" fillId="10" borderId="12" xfId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1191-4578-492F-AFC7-010F8941747D}">
  <dimension ref="A1:AD41"/>
  <sheetViews>
    <sheetView zoomScale="85" zoomScaleNormal="85" workbookViewId="0">
      <selection activeCell="S3" sqref="S3:W4"/>
    </sheetView>
  </sheetViews>
  <sheetFormatPr baseColWidth="10" defaultRowHeight="14.4" x14ac:dyDescent="0.3"/>
  <cols>
    <col min="2" max="2" width="18.88671875" customWidth="1"/>
    <col min="3" max="3" width="19.21875" customWidth="1"/>
    <col min="5" max="5" width="25.109375" customWidth="1"/>
    <col min="8" max="8" width="19.88671875" customWidth="1"/>
    <col min="12" max="12" width="21.33203125" customWidth="1"/>
  </cols>
  <sheetData>
    <row r="1" spans="1:30" x14ac:dyDescent="0.3">
      <c r="A1" s="148" t="s">
        <v>9</v>
      </c>
      <c r="B1" s="148"/>
      <c r="C1" s="148"/>
      <c r="D1" s="148"/>
      <c r="E1" s="148"/>
      <c r="F1" s="148"/>
    </row>
    <row r="2" spans="1:30" ht="15" thickBot="1" x14ac:dyDescent="0.35">
      <c r="A2" s="148"/>
      <c r="B2" s="148"/>
      <c r="C2" s="148"/>
      <c r="D2" s="148"/>
      <c r="E2" s="148"/>
      <c r="F2" s="148"/>
    </row>
    <row r="3" spans="1:30" x14ac:dyDescent="0.3">
      <c r="A3" s="148"/>
      <c r="B3" s="148"/>
      <c r="C3" s="148"/>
      <c r="D3" s="148"/>
      <c r="E3" s="148"/>
      <c r="F3" s="148"/>
      <c r="H3" s="139" t="s">
        <v>44</v>
      </c>
      <c r="I3" s="140"/>
      <c r="J3" s="140"/>
      <c r="K3" s="140"/>
      <c r="L3" s="141"/>
    </row>
    <row r="4" spans="1:30" ht="15" thickBot="1" x14ac:dyDescent="0.35">
      <c r="A4" s="148"/>
      <c r="B4" s="148"/>
      <c r="C4" s="148"/>
      <c r="D4" s="148"/>
      <c r="E4" s="148"/>
      <c r="F4" s="148"/>
      <c r="H4" s="142"/>
      <c r="I4" s="143"/>
      <c r="J4" s="143"/>
      <c r="K4" s="143"/>
      <c r="L4" s="144"/>
    </row>
    <row r="5" spans="1:30" ht="15" thickBot="1" x14ac:dyDescent="0.35">
      <c r="A5" s="148"/>
      <c r="B5" s="148"/>
      <c r="C5" s="148"/>
      <c r="D5" s="148"/>
      <c r="E5" s="148"/>
      <c r="F5" s="148"/>
      <c r="H5" s="42" t="s">
        <v>45</v>
      </c>
      <c r="I5" s="42" t="s">
        <v>46</v>
      </c>
      <c r="J5" s="42" t="s">
        <v>47</v>
      </c>
      <c r="K5" s="42" t="s">
        <v>48</v>
      </c>
      <c r="L5" s="42" t="s">
        <v>49</v>
      </c>
      <c r="Z5" s="147"/>
      <c r="AA5" s="147"/>
      <c r="AB5" s="147"/>
      <c r="AC5" s="147"/>
      <c r="AD5" s="147"/>
    </row>
    <row r="6" spans="1:30" x14ac:dyDescent="0.3">
      <c r="A6" s="149" t="s">
        <v>10</v>
      </c>
      <c r="B6" s="150"/>
      <c r="C6" s="151"/>
      <c r="E6" s="149" t="s">
        <v>11</v>
      </c>
      <c r="F6" s="151"/>
      <c r="H6" s="28" t="s">
        <v>50</v>
      </c>
      <c r="I6" s="29">
        <f>'Inversión y GI'!D4</f>
        <v>1200</v>
      </c>
      <c r="J6" s="30">
        <v>23</v>
      </c>
      <c r="K6" s="30">
        <v>12</v>
      </c>
      <c r="L6" s="31">
        <f>I6*(J6/100)*K6/12</f>
        <v>276</v>
      </c>
      <c r="S6" s="90"/>
      <c r="W6" s="90"/>
      <c r="Z6" s="147"/>
      <c r="AA6" s="147"/>
      <c r="AB6" s="147"/>
      <c r="AC6" s="147"/>
      <c r="AD6" s="147"/>
    </row>
    <row r="7" spans="1:30" x14ac:dyDescent="0.3">
      <c r="A7" s="152"/>
      <c r="B7" s="153"/>
      <c r="C7" s="154"/>
      <c r="E7" s="152"/>
      <c r="F7" s="154"/>
      <c r="H7" s="32"/>
      <c r="L7" s="33"/>
      <c r="S7" s="90"/>
      <c r="W7" s="90"/>
    </row>
    <row r="8" spans="1:30" ht="15" thickBot="1" x14ac:dyDescent="0.35">
      <c r="A8" s="155"/>
      <c r="B8" s="156"/>
      <c r="C8" s="157"/>
      <c r="E8" s="155"/>
      <c r="F8" s="157"/>
      <c r="H8" s="32"/>
      <c r="L8" s="33"/>
      <c r="S8" s="90"/>
      <c r="W8" s="90"/>
    </row>
    <row r="9" spans="1:30" ht="19.8" customHeight="1" thickBot="1" x14ac:dyDescent="0.45">
      <c r="A9" s="137" t="s">
        <v>14</v>
      </c>
      <c r="B9" s="138"/>
      <c r="C9" s="9">
        <f>C10+C11</f>
        <v>82008</v>
      </c>
      <c r="E9" s="37" t="s">
        <v>53</v>
      </c>
      <c r="F9" s="41">
        <f>F10+F11</f>
        <v>0</v>
      </c>
      <c r="H9" s="32"/>
      <c r="L9" s="33"/>
      <c r="S9" s="90"/>
      <c r="W9" s="90"/>
    </row>
    <row r="10" spans="1:30" x14ac:dyDescent="0.3">
      <c r="A10" s="103" t="s">
        <v>12</v>
      </c>
      <c r="B10" s="104"/>
      <c r="C10" s="21">
        <f>'Informe de ventas'!T27</f>
        <v>64764</v>
      </c>
      <c r="E10" s="28" t="s">
        <v>55</v>
      </c>
      <c r="F10" s="31">
        <v>0</v>
      </c>
      <c r="H10" s="32"/>
      <c r="L10" s="33"/>
      <c r="S10" s="90"/>
      <c r="W10" s="90"/>
    </row>
    <row r="11" spans="1:30" ht="15" thickBot="1" x14ac:dyDescent="0.35">
      <c r="A11" s="108" t="s">
        <v>13</v>
      </c>
      <c r="B11" s="109"/>
      <c r="C11" s="23">
        <f>'Informe de ventas'!T29</f>
        <v>17244</v>
      </c>
      <c r="E11" s="34" t="s">
        <v>56</v>
      </c>
      <c r="F11" s="38">
        <v>0</v>
      </c>
      <c r="H11" s="32"/>
      <c r="L11" s="33"/>
      <c r="S11" s="90"/>
      <c r="W11" s="90"/>
    </row>
    <row r="12" spans="1:30" ht="23.4" customHeight="1" thickBot="1" x14ac:dyDescent="0.35">
      <c r="A12" s="145" t="s">
        <v>15</v>
      </c>
      <c r="B12" s="146"/>
      <c r="C12" s="25">
        <f>SUM(C13:C23,C26:C29)</f>
        <v>5116</v>
      </c>
      <c r="E12" s="40" t="s">
        <v>54</v>
      </c>
      <c r="F12" s="41">
        <f>F13+F14+F15</f>
        <v>240</v>
      </c>
      <c r="H12" s="32"/>
      <c r="L12" s="33"/>
      <c r="S12" s="90"/>
      <c r="W12" s="90"/>
    </row>
    <row r="13" spans="1:30" x14ac:dyDescent="0.3">
      <c r="A13" s="103" t="str">
        <f>'Inversión y GI'!G6</f>
        <v>Nóminas</v>
      </c>
      <c r="B13" s="104"/>
      <c r="C13" s="21">
        <f>'Inversión y GI'!L6</f>
        <v>0</v>
      </c>
      <c r="E13" s="28" t="s">
        <v>58</v>
      </c>
      <c r="F13" s="31">
        <v>0</v>
      </c>
      <c r="H13" s="32"/>
      <c r="L13" s="33"/>
      <c r="S13" s="90"/>
      <c r="W13" s="90"/>
    </row>
    <row r="14" spans="1:30" ht="15" thickBot="1" x14ac:dyDescent="0.35">
      <c r="A14" s="106" t="str">
        <f>'Inversión y GI'!G7</f>
        <v>Seguridad Social</v>
      </c>
      <c r="B14" s="93"/>
      <c r="C14" s="22">
        <f>'Inversión y GI'!L7</f>
        <v>0</v>
      </c>
      <c r="E14" s="32" t="s">
        <v>59</v>
      </c>
      <c r="F14" s="39">
        <v>240</v>
      </c>
      <c r="H14" s="34"/>
      <c r="I14" s="35"/>
      <c r="J14" s="35"/>
      <c r="K14" s="35"/>
      <c r="L14" s="24"/>
      <c r="S14" s="90"/>
      <c r="W14" s="90"/>
    </row>
    <row r="15" spans="1:30" ht="15" thickBot="1" x14ac:dyDescent="0.35">
      <c r="A15" s="106" t="str">
        <f>'Inversión y GI'!G8</f>
        <v>Autónomo</v>
      </c>
      <c r="B15" s="93"/>
      <c r="C15" s="22">
        <f>'Inversión y GI'!L8</f>
        <v>0</v>
      </c>
      <c r="E15" s="34" t="s">
        <v>60</v>
      </c>
      <c r="F15" s="38">
        <v>0</v>
      </c>
      <c r="H15" s="135" t="s">
        <v>51</v>
      </c>
      <c r="I15" s="136"/>
      <c r="J15" s="136"/>
      <c r="K15" s="136"/>
      <c r="L15" s="36">
        <f>SUM(L6:L14)</f>
        <v>276</v>
      </c>
      <c r="S15" s="90"/>
      <c r="W15" s="90"/>
    </row>
    <row r="16" spans="1:30" x14ac:dyDescent="0.3">
      <c r="A16" s="106" t="str">
        <f>'Inversión y GI'!G9</f>
        <v>Publicidad</v>
      </c>
      <c r="B16" s="93"/>
      <c r="C16" s="22">
        <f>'Inversión y GI'!L9</f>
        <v>1800</v>
      </c>
      <c r="E16" s="114" t="s">
        <v>57</v>
      </c>
      <c r="F16" s="117">
        <f>F9-F12</f>
        <v>-240</v>
      </c>
      <c r="S16" s="90"/>
      <c r="W16" s="90"/>
    </row>
    <row r="17" spans="1:23" x14ac:dyDescent="0.3">
      <c r="A17" s="106" t="str">
        <f>'Inversión y GI'!G10</f>
        <v>Luz</v>
      </c>
      <c r="B17" s="93"/>
      <c r="C17" s="22">
        <f>'Inversión y GI'!L10</f>
        <v>720</v>
      </c>
      <c r="E17" s="115"/>
      <c r="F17" s="118"/>
      <c r="S17" s="90"/>
      <c r="W17" s="90"/>
    </row>
    <row r="18" spans="1:23" ht="15" thickBot="1" x14ac:dyDescent="0.35">
      <c r="A18" s="106" t="str">
        <f>'Inversión y GI'!G11</f>
        <v>Gestoría / Asesoría</v>
      </c>
      <c r="B18" s="93"/>
      <c r="C18" s="22">
        <f>'Inversión y GI'!L11</f>
        <v>900</v>
      </c>
      <c r="E18" s="116"/>
      <c r="F18" s="119"/>
      <c r="S18" s="7"/>
      <c r="W18" s="7"/>
    </row>
    <row r="19" spans="1:23" x14ac:dyDescent="0.3">
      <c r="A19" s="106" t="str">
        <f>'Inversión y GI'!G12</f>
        <v>Alquiler</v>
      </c>
      <c r="B19" s="93"/>
      <c r="C19" s="22">
        <f>'Inversión y GI'!L12</f>
        <v>0</v>
      </c>
      <c r="H19" s="120" t="s">
        <v>61</v>
      </c>
      <c r="I19" s="121"/>
      <c r="J19" s="121"/>
      <c r="K19" s="122"/>
      <c r="L19" s="129" t="s">
        <v>62</v>
      </c>
      <c r="S19" s="7"/>
    </row>
    <row r="20" spans="1:23" x14ac:dyDescent="0.3">
      <c r="A20" s="106" t="str">
        <f>'Inversión y GI'!G13</f>
        <v>Internet</v>
      </c>
      <c r="B20" s="93"/>
      <c r="C20" s="22">
        <f>'Inversión y GI'!L13</f>
        <v>360</v>
      </c>
      <c r="H20" s="123"/>
      <c r="I20" s="124"/>
      <c r="J20" s="124"/>
      <c r="K20" s="125"/>
      <c r="L20" s="130"/>
    </row>
    <row r="21" spans="1:23" ht="15" thickBot="1" x14ac:dyDescent="0.35">
      <c r="A21" s="106" t="str">
        <f>'Inversión y GI'!G14</f>
        <v>Teléfono</v>
      </c>
      <c r="B21" s="93"/>
      <c r="C21" s="22">
        <f>'Inversión y GI'!L14</f>
        <v>60</v>
      </c>
      <c r="H21" s="126"/>
      <c r="I21" s="127"/>
      <c r="J21" s="127"/>
      <c r="K21" s="128"/>
      <c r="L21" s="131"/>
    </row>
    <row r="22" spans="1:23" x14ac:dyDescent="0.3">
      <c r="A22" s="106" t="str">
        <f>'Inversión y GI'!G15</f>
        <v>Préstamo (Capital)</v>
      </c>
      <c r="B22" s="93"/>
      <c r="C22" s="22">
        <f>'Inversión y GI'!L15</f>
        <v>0</v>
      </c>
      <c r="H22" s="103"/>
      <c r="I22" s="104"/>
      <c r="J22" s="104"/>
      <c r="K22" s="105"/>
      <c r="L22" s="17"/>
    </row>
    <row r="23" spans="1:23" x14ac:dyDescent="0.3">
      <c r="A23" s="106" t="str">
        <f>'Inversión y GI'!G16</f>
        <v>Préstamo (Intereses)</v>
      </c>
      <c r="B23" s="93"/>
      <c r="C23" s="22">
        <f>'Inversión y GI'!L16</f>
        <v>0</v>
      </c>
      <c r="H23" s="106" t="s">
        <v>63</v>
      </c>
      <c r="I23" s="93"/>
      <c r="J23" s="93"/>
      <c r="K23" s="107"/>
      <c r="L23" s="15">
        <f>C9</f>
        <v>82008</v>
      </c>
    </row>
    <row r="24" spans="1:23" ht="15" thickBot="1" x14ac:dyDescent="0.35">
      <c r="A24" s="108"/>
      <c r="B24" s="109"/>
      <c r="C24" s="23"/>
      <c r="H24" s="106" t="s">
        <v>64</v>
      </c>
      <c r="I24" s="93"/>
      <c r="J24" s="93"/>
      <c r="K24" s="107"/>
      <c r="L24" s="15">
        <f>C12</f>
        <v>5116</v>
      </c>
    </row>
    <row r="25" spans="1:23" ht="15" thickBot="1" x14ac:dyDescent="0.35">
      <c r="A25" s="103" t="str">
        <f>'Inversión y GI'!G18</f>
        <v>Gastos de constitución</v>
      </c>
      <c r="B25" s="104"/>
      <c r="C25" s="105"/>
      <c r="H25" s="108"/>
      <c r="I25" s="109"/>
      <c r="J25" s="109"/>
      <c r="K25" s="110"/>
      <c r="L25" s="18"/>
    </row>
    <row r="26" spans="1:23" ht="27" customHeight="1" thickBot="1" x14ac:dyDescent="0.35">
      <c r="A26" s="158" t="str">
        <f>'Inversión y GI'!G19</f>
        <v>Servicios profesionales (Notario + Abogado)</v>
      </c>
      <c r="B26" s="159"/>
      <c r="C26" s="22">
        <f>'Inversión y GI'!L19</f>
        <v>500</v>
      </c>
      <c r="H26" s="132" t="s">
        <v>52</v>
      </c>
      <c r="I26" s="133"/>
      <c r="J26" s="133"/>
      <c r="K26" s="134"/>
      <c r="L26" s="43">
        <f>C30</f>
        <v>76892</v>
      </c>
    </row>
    <row r="27" spans="1:23" ht="15" thickBot="1" x14ac:dyDescent="0.35">
      <c r="A27" s="108" t="str">
        <f>'Inversión y GI'!G20</f>
        <v>Registro mercantil</v>
      </c>
      <c r="B27" s="109"/>
      <c r="C27" s="23">
        <f>'Inversión y GI'!L20</f>
        <v>200</v>
      </c>
      <c r="H27" s="103"/>
      <c r="I27" s="104"/>
      <c r="J27" s="104"/>
      <c r="K27" s="105"/>
      <c r="L27" s="17"/>
    </row>
    <row r="28" spans="1:23" ht="15" thickBot="1" x14ac:dyDescent="0.35">
      <c r="A28" s="108" t="str">
        <f>'Inversión y GI'!G21</f>
        <v>Gastos de lanzamiento (Publicidad)</v>
      </c>
      <c r="B28" s="109"/>
      <c r="C28" s="23">
        <f>'Inversión y GI'!L21</f>
        <v>300</v>
      </c>
      <c r="H28" s="106" t="s">
        <v>53</v>
      </c>
      <c r="I28" s="93"/>
      <c r="J28" s="93"/>
      <c r="K28" s="107"/>
      <c r="L28" s="15">
        <f>F9</f>
        <v>0</v>
      </c>
    </row>
    <row r="29" spans="1:23" ht="15" thickBot="1" x14ac:dyDescent="0.35">
      <c r="A29" s="135" t="s">
        <v>44</v>
      </c>
      <c r="B29" s="136"/>
      <c r="C29" s="26">
        <f>L15</f>
        <v>276</v>
      </c>
      <c r="H29" s="106" t="s">
        <v>54</v>
      </c>
      <c r="I29" s="93"/>
      <c r="J29" s="93"/>
      <c r="K29" s="107"/>
      <c r="L29" s="15">
        <f>F12</f>
        <v>240</v>
      </c>
    </row>
    <row r="30" spans="1:23" ht="15" thickBot="1" x14ac:dyDescent="0.35">
      <c r="A30" s="149" t="s">
        <v>52</v>
      </c>
      <c r="B30" s="151"/>
      <c r="C30" s="111">
        <f>C9-C12</f>
        <v>76892</v>
      </c>
      <c r="H30" s="108"/>
      <c r="I30" s="109"/>
      <c r="J30" s="109"/>
      <c r="K30" s="110"/>
      <c r="L30" s="18"/>
    </row>
    <row r="31" spans="1:23" ht="28.8" customHeight="1" thickBot="1" x14ac:dyDescent="0.5">
      <c r="A31" s="152"/>
      <c r="B31" s="154"/>
      <c r="C31" s="112"/>
      <c r="H31" s="100" t="s">
        <v>57</v>
      </c>
      <c r="I31" s="101"/>
      <c r="J31" s="101"/>
      <c r="K31" s="102"/>
      <c r="L31" s="43">
        <f>F16</f>
        <v>-240</v>
      </c>
    </row>
    <row r="32" spans="1:23" ht="15" thickBot="1" x14ac:dyDescent="0.35">
      <c r="A32" s="152"/>
      <c r="B32" s="154"/>
      <c r="C32" s="112"/>
      <c r="H32" s="135"/>
      <c r="I32" s="136"/>
      <c r="J32" s="136"/>
      <c r="K32" s="136"/>
      <c r="L32" s="47"/>
    </row>
    <row r="33" spans="1:12" ht="24" thickBot="1" x14ac:dyDescent="0.5">
      <c r="A33" s="155"/>
      <c r="B33" s="157"/>
      <c r="C33" s="113"/>
      <c r="H33" s="100" t="s">
        <v>65</v>
      </c>
      <c r="I33" s="101"/>
      <c r="J33" s="101"/>
      <c r="K33" s="102"/>
      <c r="L33" s="43">
        <f>L26-L31</f>
        <v>77132</v>
      </c>
    </row>
    <row r="34" spans="1:12" x14ac:dyDescent="0.3">
      <c r="H34" s="103"/>
      <c r="I34" s="104"/>
      <c r="J34" s="104"/>
      <c r="K34" s="105"/>
      <c r="L34" s="44"/>
    </row>
    <row r="35" spans="1:12" x14ac:dyDescent="0.3">
      <c r="H35" s="106" t="s">
        <v>71</v>
      </c>
      <c r="I35" s="93"/>
      <c r="J35" s="93"/>
      <c r="K35" s="107"/>
      <c r="L35" s="45">
        <v>419.83</v>
      </c>
    </row>
    <row r="36" spans="1:12" ht="15" thickBot="1" x14ac:dyDescent="0.35">
      <c r="H36" s="108"/>
      <c r="I36" s="109"/>
      <c r="J36" s="109"/>
      <c r="K36" s="110"/>
      <c r="L36" s="46"/>
    </row>
    <row r="37" spans="1:12" x14ac:dyDescent="0.3">
      <c r="H37" s="94" t="s">
        <v>66</v>
      </c>
      <c r="I37" s="95"/>
      <c r="J37" s="95"/>
      <c r="K37" s="96"/>
      <c r="L37" s="91">
        <f>L33-(L35 * 12)</f>
        <v>72094.039999999994</v>
      </c>
    </row>
    <row r="38" spans="1:12" ht="15" thickBot="1" x14ac:dyDescent="0.35">
      <c r="H38" s="97"/>
      <c r="I38" s="98"/>
      <c r="J38" s="98"/>
      <c r="K38" s="99"/>
      <c r="L38" s="92"/>
    </row>
    <row r="39" spans="1:12" x14ac:dyDescent="0.3">
      <c r="H39" s="93"/>
      <c r="I39" s="93"/>
      <c r="J39" s="93"/>
      <c r="K39" s="93"/>
    </row>
    <row r="40" spans="1:12" x14ac:dyDescent="0.3">
      <c r="H40" s="93" t="s">
        <v>67</v>
      </c>
      <c r="I40" s="93"/>
      <c r="J40" s="93"/>
      <c r="K40" s="93"/>
      <c r="L40" s="7">
        <f>L37*0.1</f>
        <v>7209.4039999999995</v>
      </c>
    </row>
    <row r="41" spans="1:12" x14ac:dyDescent="0.3">
      <c r="H41" s="93" t="s">
        <v>68</v>
      </c>
      <c r="I41" s="93"/>
      <c r="J41" s="93"/>
      <c r="K41" s="93"/>
      <c r="L41" s="7">
        <f>L37-L40</f>
        <v>64884.635999999991</v>
      </c>
    </row>
  </sheetData>
  <mergeCells count="53">
    <mergeCell ref="Z5:AD6"/>
    <mergeCell ref="A1:F5"/>
    <mergeCell ref="A6:C8"/>
    <mergeCell ref="E6:F8"/>
    <mergeCell ref="A30:B33"/>
    <mergeCell ref="A28:B28"/>
    <mergeCell ref="A29:B29"/>
    <mergeCell ref="A22:B22"/>
    <mergeCell ref="A23:B23"/>
    <mergeCell ref="A24:B24"/>
    <mergeCell ref="A26:B26"/>
    <mergeCell ref="A27:B27"/>
    <mergeCell ref="A10:B10"/>
    <mergeCell ref="A9:B9"/>
    <mergeCell ref="A25:C25"/>
    <mergeCell ref="H3:L4"/>
    <mergeCell ref="H15:K15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H28:K28"/>
    <mergeCell ref="H29:K29"/>
    <mergeCell ref="H30:K30"/>
    <mergeCell ref="H31:K31"/>
    <mergeCell ref="H32:K32"/>
    <mergeCell ref="H23:K23"/>
    <mergeCell ref="H24:K24"/>
    <mergeCell ref="H25:K25"/>
    <mergeCell ref="H26:K26"/>
    <mergeCell ref="H27:K27"/>
    <mergeCell ref="E16:E18"/>
    <mergeCell ref="F16:F18"/>
    <mergeCell ref="H19:K21"/>
    <mergeCell ref="L19:L21"/>
    <mergeCell ref="H22:K22"/>
    <mergeCell ref="H33:K33"/>
    <mergeCell ref="H34:K34"/>
    <mergeCell ref="H35:K35"/>
    <mergeCell ref="H36:K36"/>
    <mergeCell ref="C30:C33"/>
    <mergeCell ref="L37:L38"/>
    <mergeCell ref="H39:K39"/>
    <mergeCell ref="H40:K40"/>
    <mergeCell ref="H41:K41"/>
    <mergeCell ref="H37:K3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3950-20B7-4AFC-8A62-0BEF8A0730BC}">
  <dimension ref="A1:N25"/>
  <sheetViews>
    <sheetView tabSelected="1" workbookViewId="0">
      <selection activeCell="M22" sqref="M22"/>
    </sheetView>
  </sheetViews>
  <sheetFormatPr baseColWidth="10" defaultRowHeight="14.4" x14ac:dyDescent="0.3"/>
  <cols>
    <col min="1" max="1" width="19.88671875" customWidth="1"/>
    <col min="14" max="14" width="13.77734375" customWidth="1"/>
  </cols>
  <sheetData>
    <row r="1" spans="1:14" x14ac:dyDescent="0.3">
      <c r="A1" s="160" t="s">
        <v>72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x14ac:dyDescent="0.3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1:14" x14ac:dyDescent="0.3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14" ht="15" thickBot="1" x14ac:dyDescent="0.3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</row>
    <row r="5" spans="1:14" ht="15" thickBot="1" x14ac:dyDescent="0.35">
      <c r="A5" s="1" t="s">
        <v>85</v>
      </c>
      <c r="B5" s="62" t="s">
        <v>73</v>
      </c>
      <c r="C5" s="63" t="s">
        <v>74</v>
      </c>
      <c r="D5" s="63" t="s">
        <v>75</v>
      </c>
      <c r="E5" s="63" t="s">
        <v>76</v>
      </c>
      <c r="F5" s="63" t="s">
        <v>77</v>
      </c>
      <c r="G5" s="63" t="s">
        <v>78</v>
      </c>
      <c r="H5" s="63" t="s">
        <v>79</v>
      </c>
      <c r="I5" s="63" t="s">
        <v>80</v>
      </c>
      <c r="J5" s="63" t="s">
        <v>81</v>
      </c>
      <c r="K5" s="63" t="s">
        <v>82</v>
      </c>
      <c r="L5" s="63" t="s">
        <v>83</v>
      </c>
      <c r="M5" s="63" t="s">
        <v>84</v>
      </c>
      <c r="N5" s="64" t="s">
        <v>95</v>
      </c>
    </row>
    <row r="6" spans="1:14" ht="15" thickBot="1" x14ac:dyDescent="0.35">
      <c r="A6" s="57" t="s">
        <v>93</v>
      </c>
      <c r="B6" s="59">
        <v>3000</v>
      </c>
      <c r="C6" s="59">
        <f>B25</f>
        <v>8375.67</v>
      </c>
      <c r="D6" s="59">
        <f t="shared" ref="D6:M6" si="0">C25</f>
        <v>13811.34</v>
      </c>
      <c r="E6" s="59">
        <f t="shared" si="0"/>
        <v>19342.010000000002</v>
      </c>
      <c r="F6" s="59">
        <f t="shared" si="0"/>
        <v>24962.68</v>
      </c>
      <c r="G6" s="59">
        <f t="shared" si="0"/>
        <v>30618.35</v>
      </c>
      <c r="H6" s="59">
        <f t="shared" si="0"/>
        <v>36379.019999999997</v>
      </c>
      <c r="I6" s="59">
        <f t="shared" si="0"/>
        <v>42204.689999999995</v>
      </c>
      <c r="J6" s="59">
        <f t="shared" si="0"/>
        <v>48102.359999999993</v>
      </c>
      <c r="K6" s="59">
        <f t="shared" si="0"/>
        <v>54091.029999999992</v>
      </c>
      <c r="L6" s="59">
        <f t="shared" si="0"/>
        <v>60149.69999999999</v>
      </c>
      <c r="M6" s="60">
        <f t="shared" si="0"/>
        <v>66287.369999999981</v>
      </c>
      <c r="N6" s="61"/>
    </row>
    <row r="7" spans="1:14" ht="15" thickBot="1" x14ac:dyDescent="0.35">
      <c r="A7" s="55" t="s">
        <v>86</v>
      </c>
      <c r="B7" s="56">
        <f>B8+B9</f>
        <v>6834</v>
      </c>
      <c r="C7" s="56">
        <f>C8+C9</f>
        <v>6984</v>
      </c>
      <c r="D7" s="56">
        <f t="shared" ref="D7:M7" si="1">D8+D9</f>
        <v>7134</v>
      </c>
      <c r="E7" s="56">
        <f t="shared" si="1"/>
        <v>7284</v>
      </c>
      <c r="F7" s="56">
        <f t="shared" si="1"/>
        <v>7434</v>
      </c>
      <c r="G7" s="56">
        <f t="shared" si="1"/>
        <v>7584</v>
      </c>
      <c r="H7" s="56">
        <f t="shared" si="1"/>
        <v>7734</v>
      </c>
      <c r="I7" s="56">
        <f t="shared" si="1"/>
        <v>7884</v>
      </c>
      <c r="J7" s="56">
        <f t="shared" si="1"/>
        <v>8034</v>
      </c>
      <c r="K7" s="56">
        <f t="shared" si="1"/>
        <v>8184</v>
      </c>
      <c r="L7" s="56">
        <f t="shared" si="1"/>
        <v>8334</v>
      </c>
      <c r="M7" s="74">
        <f t="shared" si="1"/>
        <v>8484</v>
      </c>
      <c r="N7" s="81">
        <f>SUM(B7:M7)</f>
        <v>91908</v>
      </c>
    </row>
    <row r="8" spans="1:14" x14ac:dyDescent="0.3">
      <c r="A8" s="52" t="s">
        <v>87</v>
      </c>
      <c r="B8" s="53">
        <f>'Informe de ventas'!S27</f>
        <v>5397</v>
      </c>
      <c r="C8" s="53">
        <f>'Informe de ventas'!S27</f>
        <v>5397</v>
      </c>
      <c r="D8" s="53">
        <f>'Informe de ventas'!S27</f>
        <v>5397</v>
      </c>
      <c r="E8" s="53">
        <f>'Informe de ventas'!S27</f>
        <v>5397</v>
      </c>
      <c r="F8" s="53">
        <f>'Informe de ventas'!S27</f>
        <v>5397</v>
      </c>
      <c r="G8" s="53">
        <f>'Informe de ventas'!S27</f>
        <v>5397</v>
      </c>
      <c r="H8" s="53">
        <f>'Informe de ventas'!S27</f>
        <v>5397</v>
      </c>
      <c r="I8" s="53">
        <f>'Informe de ventas'!S27</f>
        <v>5397</v>
      </c>
      <c r="J8" s="53">
        <f>'Informe de ventas'!S27</f>
        <v>5397</v>
      </c>
      <c r="K8" s="53">
        <f>'Informe de ventas'!S27</f>
        <v>5397</v>
      </c>
      <c r="L8" s="53">
        <f>'Informe de ventas'!S27</f>
        <v>5397</v>
      </c>
      <c r="M8" s="75">
        <f>'Informe de ventas'!S27</f>
        <v>5397</v>
      </c>
      <c r="N8" s="82">
        <f t="shared" ref="N8:N25" si="2">SUM(B8:M8)</f>
        <v>64764</v>
      </c>
    </row>
    <row r="9" spans="1:14" ht="15" thickBot="1" x14ac:dyDescent="0.35">
      <c r="A9" s="48" t="s">
        <v>88</v>
      </c>
      <c r="B9" s="65">
        <f>'Informe de ventas'!S29</f>
        <v>1437</v>
      </c>
      <c r="C9" s="65">
        <f>B9+(30*5)</f>
        <v>1587</v>
      </c>
      <c r="D9" s="65">
        <f t="shared" ref="D9:M9" si="3">C9+(30*5)</f>
        <v>1737</v>
      </c>
      <c r="E9" s="65">
        <f t="shared" si="3"/>
        <v>1887</v>
      </c>
      <c r="F9" s="65">
        <f t="shared" si="3"/>
        <v>2037</v>
      </c>
      <c r="G9" s="65">
        <f t="shared" si="3"/>
        <v>2187</v>
      </c>
      <c r="H9" s="65">
        <f t="shared" si="3"/>
        <v>2337</v>
      </c>
      <c r="I9" s="65">
        <f t="shared" si="3"/>
        <v>2487</v>
      </c>
      <c r="J9" s="65">
        <f t="shared" si="3"/>
        <v>2637</v>
      </c>
      <c r="K9" s="65">
        <f t="shared" si="3"/>
        <v>2787</v>
      </c>
      <c r="L9" s="65">
        <f t="shared" si="3"/>
        <v>2937</v>
      </c>
      <c r="M9" s="76">
        <f t="shared" si="3"/>
        <v>3087</v>
      </c>
      <c r="N9" s="83">
        <f t="shared" si="2"/>
        <v>27144</v>
      </c>
    </row>
    <row r="10" spans="1:14" ht="15" thickBot="1" x14ac:dyDescent="0.35">
      <c r="A10" s="67" t="s">
        <v>89</v>
      </c>
      <c r="B10" s="68">
        <f>SUM(B11:B22)</f>
        <v>1458.33</v>
      </c>
      <c r="C10" s="68">
        <f t="shared" ref="C10:M10" si="4">SUM(C11:C22)</f>
        <v>1548.33</v>
      </c>
      <c r="D10" s="68">
        <f t="shared" si="4"/>
        <v>1603.33</v>
      </c>
      <c r="E10" s="68">
        <f t="shared" si="4"/>
        <v>1663.33</v>
      </c>
      <c r="F10" s="68">
        <f t="shared" si="4"/>
        <v>1778.33</v>
      </c>
      <c r="G10" s="68">
        <f t="shared" si="4"/>
        <v>1823.33</v>
      </c>
      <c r="H10" s="68">
        <f t="shared" si="4"/>
        <v>1908.33</v>
      </c>
      <c r="I10" s="68">
        <f t="shared" si="4"/>
        <v>1986.33</v>
      </c>
      <c r="J10" s="68">
        <f t="shared" si="4"/>
        <v>2045.33</v>
      </c>
      <c r="K10" s="68">
        <f t="shared" si="4"/>
        <v>2125.33</v>
      </c>
      <c r="L10" s="68">
        <f t="shared" si="4"/>
        <v>2196.33</v>
      </c>
      <c r="M10" s="77">
        <f t="shared" si="4"/>
        <v>2255.33</v>
      </c>
      <c r="N10" s="84">
        <f t="shared" si="2"/>
        <v>22391.96</v>
      </c>
    </row>
    <row r="11" spans="1:14" x14ac:dyDescent="0.3">
      <c r="A11" s="69" t="str">
        <f>'Inversión y GI'!G6</f>
        <v>Nóminas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8">
        <v>0</v>
      </c>
      <c r="N11" s="85">
        <f t="shared" si="2"/>
        <v>0</v>
      </c>
    </row>
    <row r="12" spans="1:14" x14ac:dyDescent="0.3">
      <c r="A12" s="71" t="str">
        <f>'Inversión y GI'!G7</f>
        <v>Seguridad Social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79">
        <v>0</v>
      </c>
      <c r="N12" s="86">
        <f t="shared" si="2"/>
        <v>0</v>
      </c>
    </row>
    <row r="13" spans="1:14" x14ac:dyDescent="0.3">
      <c r="A13" s="71" t="str">
        <f>'Inversión y GI'!G8</f>
        <v>Autónomo</v>
      </c>
      <c r="B13" s="51">
        <f>'Cuenta de pérdidas y ganancias'!L35</f>
        <v>419.83</v>
      </c>
      <c r="C13" s="51">
        <f>'Cuenta de pérdidas y ganancias'!L35</f>
        <v>419.83</v>
      </c>
      <c r="D13" s="51">
        <f>'Cuenta de pérdidas y ganancias'!L35</f>
        <v>419.83</v>
      </c>
      <c r="E13" s="51">
        <f>'Cuenta de pérdidas y ganancias'!L35</f>
        <v>419.83</v>
      </c>
      <c r="F13" s="51">
        <f>'Cuenta de pérdidas y ganancias'!L35</f>
        <v>419.83</v>
      </c>
      <c r="G13" s="51">
        <f>'Cuenta de pérdidas y ganancias'!L35</f>
        <v>419.83</v>
      </c>
      <c r="H13" s="51">
        <f>'Cuenta de pérdidas y ganancias'!L35</f>
        <v>419.83</v>
      </c>
      <c r="I13" s="51">
        <f>'Cuenta de pérdidas y ganancias'!L35</f>
        <v>419.83</v>
      </c>
      <c r="J13" s="51">
        <f>'Cuenta de pérdidas y ganancias'!L35</f>
        <v>419.83</v>
      </c>
      <c r="K13" s="51">
        <f>'Cuenta de pérdidas y ganancias'!L35</f>
        <v>419.83</v>
      </c>
      <c r="L13" s="51">
        <f>'Cuenta de pérdidas y ganancias'!L35</f>
        <v>419.83</v>
      </c>
      <c r="M13" s="79">
        <f>'Cuenta de pérdidas y ganancias'!L35</f>
        <v>419.83</v>
      </c>
      <c r="N13" s="86">
        <f t="shared" si="2"/>
        <v>5037.96</v>
      </c>
    </row>
    <row r="14" spans="1:14" x14ac:dyDescent="0.3">
      <c r="A14" s="71" t="str">
        <f>'Inversión y GI'!G9</f>
        <v>Publicidad</v>
      </c>
      <c r="B14" s="51">
        <v>150</v>
      </c>
      <c r="C14" s="51">
        <v>150</v>
      </c>
      <c r="D14" s="51">
        <v>150</v>
      </c>
      <c r="E14" s="51">
        <v>150</v>
      </c>
      <c r="F14" s="51">
        <v>150</v>
      </c>
      <c r="G14" s="51">
        <v>150</v>
      </c>
      <c r="H14" s="51">
        <v>150</v>
      </c>
      <c r="I14" s="51">
        <v>150</v>
      </c>
      <c r="J14" s="51">
        <v>150</v>
      </c>
      <c r="K14" s="51">
        <v>150</v>
      </c>
      <c r="L14" s="51">
        <v>150</v>
      </c>
      <c r="M14" s="79">
        <v>150</v>
      </c>
      <c r="N14" s="86">
        <f t="shared" si="2"/>
        <v>1800</v>
      </c>
    </row>
    <row r="15" spans="1:14" x14ac:dyDescent="0.3">
      <c r="A15" s="71" t="str">
        <f>'Inversión y GI'!G10</f>
        <v>Luz</v>
      </c>
      <c r="B15" s="51">
        <v>60</v>
      </c>
      <c r="C15" s="51">
        <v>75</v>
      </c>
      <c r="D15" s="51">
        <v>55</v>
      </c>
      <c r="E15" s="51">
        <v>40</v>
      </c>
      <c r="F15" s="51">
        <v>80</v>
      </c>
      <c r="G15" s="51">
        <v>50</v>
      </c>
      <c r="H15" s="51">
        <v>60</v>
      </c>
      <c r="I15" s="51">
        <v>63</v>
      </c>
      <c r="J15" s="51">
        <v>47</v>
      </c>
      <c r="K15" s="51">
        <v>52</v>
      </c>
      <c r="L15" s="51">
        <v>48</v>
      </c>
      <c r="M15" s="79">
        <v>32</v>
      </c>
      <c r="N15" s="86">
        <f t="shared" si="2"/>
        <v>662</v>
      </c>
    </row>
    <row r="16" spans="1:14" x14ac:dyDescent="0.3">
      <c r="A16" s="71" t="str">
        <f>'Inversión y GI'!G11</f>
        <v>Gestoría / Asesoría</v>
      </c>
      <c r="B16" s="51">
        <v>75</v>
      </c>
      <c r="C16" s="51">
        <v>75</v>
      </c>
      <c r="D16" s="51">
        <v>75</v>
      </c>
      <c r="E16" s="51">
        <v>75</v>
      </c>
      <c r="F16" s="51">
        <v>75</v>
      </c>
      <c r="G16" s="51">
        <v>75</v>
      </c>
      <c r="H16" s="51">
        <v>75</v>
      </c>
      <c r="I16" s="51">
        <v>75</v>
      </c>
      <c r="J16" s="51">
        <v>75</v>
      </c>
      <c r="K16" s="51">
        <v>75</v>
      </c>
      <c r="L16" s="51">
        <v>75</v>
      </c>
      <c r="M16" s="79">
        <v>75</v>
      </c>
      <c r="N16" s="86">
        <f t="shared" si="2"/>
        <v>900</v>
      </c>
    </row>
    <row r="17" spans="1:14" x14ac:dyDescent="0.3">
      <c r="A17" s="71" t="str">
        <f>'Inversión y GI'!G12</f>
        <v>Alquiler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79">
        <v>0</v>
      </c>
      <c r="N17" s="86">
        <f t="shared" si="2"/>
        <v>0</v>
      </c>
    </row>
    <row r="18" spans="1:14" x14ac:dyDescent="0.3">
      <c r="A18" s="71" t="str">
        <f>'Inversión y GI'!G13</f>
        <v>Internet</v>
      </c>
      <c r="B18" s="51">
        <v>30</v>
      </c>
      <c r="C18" s="51">
        <v>30</v>
      </c>
      <c r="D18" s="51">
        <v>30</v>
      </c>
      <c r="E18" s="51">
        <v>30</v>
      </c>
      <c r="F18" s="51">
        <v>30</v>
      </c>
      <c r="G18" s="51">
        <v>30</v>
      </c>
      <c r="H18" s="51">
        <v>30</v>
      </c>
      <c r="I18" s="51">
        <v>30</v>
      </c>
      <c r="J18" s="51">
        <v>30</v>
      </c>
      <c r="K18" s="51">
        <v>30</v>
      </c>
      <c r="L18" s="51">
        <v>30</v>
      </c>
      <c r="M18" s="79">
        <v>30</v>
      </c>
      <c r="N18" s="86">
        <f t="shared" si="2"/>
        <v>360</v>
      </c>
    </row>
    <row r="19" spans="1:14" x14ac:dyDescent="0.3">
      <c r="A19" s="71" t="str">
        <f>'Inversión y GI'!G14</f>
        <v>Teléfono</v>
      </c>
      <c r="B19" s="51">
        <v>5</v>
      </c>
      <c r="C19" s="51">
        <v>5</v>
      </c>
      <c r="D19" s="51">
        <v>5</v>
      </c>
      <c r="E19" s="51">
        <v>5</v>
      </c>
      <c r="F19" s="51">
        <v>5</v>
      </c>
      <c r="G19" s="51">
        <v>5</v>
      </c>
      <c r="H19" s="51">
        <v>5</v>
      </c>
      <c r="I19" s="51">
        <v>5</v>
      </c>
      <c r="J19" s="51">
        <v>5</v>
      </c>
      <c r="K19" s="51">
        <v>5</v>
      </c>
      <c r="L19" s="51">
        <v>5</v>
      </c>
      <c r="M19" s="79">
        <v>5</v>
      </c>
      <c r="N19" s="86">
        <f t="shared" si="2"/>
        <v>60</v>
      </c>
    </row>
    <row r="20" spans="1:14" x14ac:dyDescent="0.3">
      <c r="A20" s="71" t="str">
        <f>'Inversión y GI'!G15</f>
        <v>Préstamo (Capital)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79">
        <v>0</v>
      </c>
      <c r="N20" s="86">
        <f t="shared" si="2"/>
        <v>0</v>
      </c>
    </row>
    <row r="21" spans="1:14" x14ac:dyDescent="0.3">
      <c r="A21" s="71" t="str">
        <f>'Inversión y GI'!G16</f>
        <v>Préstamo (Intereses)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79">
        <v>0</v>
      </c>
      <c r="N21" s="86">
        <f t="shared" si="2"/>
        <v>0</v>
      </c>
    </row>
    <row r="22" spans="1:14" ht="15" thickBot="1" x14ac:dyDescent="0.35">
      <c r="A22" s="72" t="s">
        <v>90</v>
      </c>
      <c r="B22" s="73">
        <f>(B9/30)*15</f>
        <v>718.5</v>
      </c>
      <c r="C22" s="73">
        <f t="shared" ref="C22:M22" si="5">(C9/30)*15</f>
        <v>793.5</v>
      </c>
      <c r="D22" s="73">
        <f t="shared" si="5"/>
        <v>868.5</v>
      </c>
      <c r="E22" s="73">
        <f t="shared" si="5"/>
        <v>943.5</v>
      </c>
      <c r="F22" s="73">
        <f t="shared" si="5"/>
        <v>1018.5000000000001</v>
      </c>
      <c r="G22" s="73">
        <f t="shared" si="5"/>
        <v>1093.5</v>
      </c>
      <c r="H22" s="73">
        <f t="shared" si="5"/>
        <v>1168.5</v>
      </c>
      <c r="I22" s="73">
        <f t="shared" si="5"/>
        <v>1243.5</v>
      </c>
      <c r="J22" s="73">
        <f t="shared" si="5"/>
        <v>1318.5</v>
      </c>
      <c r="K22" s="73">
        <f t="shared" si="5"/>
        <v>1393.5</v>
      </c>
      <c r="L22" s="73">
        <f t="shared" si="5"/>
        <v>1468.5</v>
      </c>
      <c r="M22" s="80">
        <f t="shared" si="5"/>
        <v>1543.5</v>
      </c>
      <c r="N22" s="87">
        <f t="shared" si="2"/>
        <v>13572</v>
      </c>
    </row>
    <row r="23" spans="1:14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4"/>
    </row>
    <row r="24" spans="1:14" ht="15" thickBot="1" x14ac:dyDescent="0.35">
      <c r="A24" s="48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6"/>
    </row>
    <row r="25" spans="1:14" ht="38.4" customHeight="1" thickBot="1" x14ac:dyDescent="0.35">
      <c r="A25" s="89" t="s">
        <v>94</v>
      </c>
      <c r="B25" s="58">
        <f>B6+B7-B10</f>
        <v>8375.67</v>
      </c>
      <c r="C25" s="58">
        <f t="shared" ref="C25:M25" si="6">C6+C7-C10</f>
        <v>13811.34</v>
      </c>
      <c r="D25" s="58">
        <f t="shared" si="6"/>
        <v>19342.010000000002</v>
      </c>
      <c r="E25" s="58">
        <f t="shared" si="6"/>
        <v>24962.68</v>
      </c>
      <c r="F25" s="58">
        <f t="shared" si="6"/>
        <v>30618.35</v>
      </c>
      <c r="G25" s="58">
        <f t="shared" si="6"/>
        <v>36379.019999999997</v>
      </c>
      <c r="H25" s="58">
        <f t="shared" si="6"/>
        <v>42204.689999999995</v>
      </c>
      <c r="I25" s="58">
        <f t="shared" si="6"/>
        <v>48102.359999999993</v>
      </c>
      <c r="J25" s="58">
        <f t="shared" si="6"/>
        <v>54091.029999999992</v>
      </c>
      <c r="K25" s="58">
        <f t="shared" si="6"/>
        <v>60149.69999999999</v>
      </c>
      <c r="L25" s="58">
        <f t="shared" si="6"/>
        <v>66287.369999999981</v>
      </c>
      <c r="M25" s="58">
        <f t="shared" si="6"/>
        <v>72516.039999999979</v>
      </c>
      <c r="N25" s="88"/>
    </row>
  </sheetData>
  <mergeCells count="1">
    <mergeCell ref="A1:N4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7F6D-7EFE-4E33-A324-D0597ACB5F28}">
  <dimension ref="A1:L29"/>
  <sheetViews>
    <sheetView workbookViewId="0">
      <selection sqref="A1:L29"/>
    </sheetView>
  </sheetViews>
  <sheetFormatPr baseColWidth="10" defaultRowHeight="14.4" x14ac:dyDescent="0.3"/>
  <cols>
    <col min="4" max="4" width="24.109375" customWidth="1"/>
    <col min="12" max="12" width="11.77734375" bestFit="1" customWidth="1"/>
  </cols>
  <sheetData>
    <row r="1" spans="1:12" x14ac:dyDescent="0.3">
      <c r="A1" s="165" t="s">
        <v>17</v>
      </c>
      <c r="B1" s="166"/>
      <c r="C1" s="167"/>
      <c r="D1" s="174" t="s">
        <v>16</v>
      </c>
      <c r="G1" s="194" t="s">
        <v>23</v>
      </c>
      <c r="H1" s="195"/>
      <c r="I1" s="195"/>
      <c r="J1" s="196"/>
      <c r="K1" s="218" t="s">
        <v>42</v>
      </c>
      <c r="L1" s="218" t="s">
        <v>43</v>
      </c>
    </row>
    <row r="2" spans="1:12" x14ac:dyDescent="0.3">
      <c r="A2" s="168"/>
      <c r="B2" s="169"/>
      <c r="C2" s="170"/>
      <c r="D2" s="175"/>
      <c r="G2" s="197"/>
      <c r="H2" s="198"/>
      <c r="I2" s="198"/>
      <c r="J2" s="199"/>
      <c r="K2" s="219"/>
      <c r="L2" s="219"/>
    </row>
    <row r="3" spans="1:12" ht="15" thickBot="1" x14ac:dyDescent="0.35">
      <c r="A3" s="171"/>
      <c r="B3" s="172"/>
      <c r="C3" s="173"/>
      <c r="D3" s="176"/>
      <c r="G3" s="200"/>
      <c r="H3" s="201"/>
      <c r="I3" s="201"/>
      <c r="J3" s="202"/>
      <c r="K3" s="220"/>
      <c r="L3" s="220"/>
    </row>
    <row r="4" spans="1:12" x14ac:dyDescent="0.3">
      <c r="A4" s="177" t="s">
        <v>19</v>
      </c>
      <c r="B4" s="178"/>
      <c r="C4" s="179"/>
      <c r="D4" s="10">
        <v>1200</v>
      </c>
      <c r="F4" s="180" t="s">
        <v>24</v>
      </c>
      <c r="G4" s="185"/>
      <c r="H4" s="186"/>
      <c r="I4" s="186"/>
      <c r="J4" s="187"/>
      <c r="K4" s="10"/>
      <c r="L4" s="14">
        <f>K4*12</f>
        <v>0</v>
      </c>
    </row>
    <row r="5" spans="1:12" ht="15" thickBot="1" x14ac:dyDescent="0.35">
      <c r="A5" s="162" t="s">
        <v>20</v>
      </c>
      <c r="B5" s="163"/>
      <c r="C5" s="164"/>
      <c r="D5" s="11">
        <v>20</v>
      </c>
      <c r="F5" s="181"/>
      <c r="G5" s="108"/>
      <c r="H5" s="109"/>
      <c r="I5" s="109"/>
      <c r="J5" s="110"/>
      <c r="K5" s="12"/>
      <c r="L5" s="18"/>
    </row>
    <row r="6" spans="1:12" x14ac:dyDescent="0.3">
      <c r="A6" s="162" t="s">
        <v>21</v>
      </c>
      <c r="B6" s="163"/>
      <c r="C6" s="164"/>
      <c r="D6" s="11">
        <v>23.95</v>
      </c>
      <c r="F6" s="182" t="s">
        <v>25</v>
      </c>
      <c r="G6" s="185" t="s">
        <v>31</v>
      </c>
      <c r="H6" s="186"/>
      <c r="I6" s="186"/>
      <c r="J6" s="187"/>
      <c r="K6" s="10">
        <v>0</v>
      </c>
      <c r="L6" s="14">
        <f>K6*12</f>
        <v>0</v>
      </c>
    </row>
    <row r="7" spans="1:12" x14ac:dyDescent="0.3">
      <c r="A7" s="162" t="s">
        <v>22</v>
      </c>
      <c r="B7" s="163"/>
      <c r="C7" s="164"/>
      <c r="D7" s="11">
        <v>295.74</v>
      </c>
      <c r="F7" s="182"/>
      <c r="G7" s="191" t="s">
        <v>32</v>
      </c>
      <c r="H7" s="192"/>
      <c r="I7" s="192"/>
      <c r="J7" s="193"/>
      <c r="K7" s="11">
        <v>0</v>
      </c>
      <c r="L7" s="15">
        <f t="shared" ref="L7:L17" si="0">K7*12</f>
        <v>0</v>
      </c>
    </row>
    <row r="8" spans="1:12" x14ac:dyDescent="0.3">
      <c r="A8" s="162"/>
      <c r="B8" s="163"/>
      <c r="C8" s="164"/>
      <c r="D8" s="11"/>
      <c r="F8" s="182"/>
      <c r="G8" s="191" t="s">
        <v>33</v>
      </c>
      <c r="H8" s="192"/>
      <c r="I8" s="192"/>
      <c r="J8" s="193"/>
      <c r="K8" s="11">
        <v>0</v>
      </c>
      <c r="L8" s="15">
        <f t="shared" si="0"/>
        <v>0</v>
      </c>
    </row>
    <row r="9" spans="1:12" x14ac:dyDescent="0.3">
      <c r="A9" s="162"/>
      <c r="B9" s="163"/>
      <c r="C9" s="164"/>
      <c r="D9" s="11"/>
      <c r="F9" s="182"/>
      <c r="G9" s="191" t="s">
        <v>34</v>
      </c>
      <c r="H9" s="192"/>
      <c r="I9" s="192"/>
      <c r="J9" s="193"/>
      <c r="K9" s="11">
        <v>150</v>
      </c>
      <c r="L9" s="15">
        <f t="shared" si="0"/>
        <v>1800</v>
      </c>
    </row>
    <row r="10" spans="1:12" x14ac:dyDescent="0.3">
      <c r="A10" s="162"/>
      <c r="B10" s="163"/>
      <c r="C10" s="164"/>
      <c r="D10" s="11"/>
      <c r="F10" s="182"/>
      <c r="G10" s="191" t="s">
        <v>35</v>
      </c>
      <c r="H10" s="192"/>
      <c r="I10" s="192"/>
      <c r="J10" s="193"/>
      <c r="K10" s="11">
        <v>60</v>
      </c>
      <c r="L10" s="15">
        <f t="shared" si="0"/>
        <v>720</v>
      </c>
    </row>
    <row r="11" spans="1:12" x14ac:dyDescent="0.3">
      <c r="A11" s="162"/>
      <c r="B11" s="163"/>
      <c r="C11" s="164"/>
      <c r="D11" s="11"/>
      <c r="F11" s="182"/>
      <c r="G11" s="191" t="s">
        <v>36</v>
      </c>
      <c r="H11" s="192"/>
      <c r="I11" s="192"/>
      <c r="J11" s="193"/>
      <c r="K11" s="11">
        <v>75</v>
      </c>
      <c r="L11" s="15">
        <f t="shared" si="0"/>
        <v>900</v>
      </c>
    </row>
    <row r="12" spans="1:12" x14ac:dyDescent="0.3">
      <c r="A12" s="162"/>
      <c r="B12" s="163"/>
      <c r="C12" s="164"/>
      <c r="D12" s="11"/>
      <c r="F12" s="182"/>
      <c r="G12" s="191" t="s">
        <v>37</v>
      </c>
      <c r="H12" s="192"/>
      <c r="I12" s="192"/>
      <c r="J12" s="193"/>
      <c r="K12" s="11">
        <v>0</v>
      </c>
      <c r="L12" s="15">
        <f t="shared" si="0"/>
        <v>0</v>
      </c>
    </row>
    <row r="13" spans="1:12" x14ac:dyDescent="0.3">
      <c r="A13" s="162"/>
      <c r="B13" s="163"/>
      <c r="C13" s="164"/>
      <c r="D13" s="11"/>
      <c r="F13" s="182"/>
      <c r="G13" s="191" t="s">
        <v>38</v>
      </c>
      <c r="H13" s="192"/>
      <c r="I13" s="192"/>
      <c r="J13" s="193"/>
      <c r="K13" s="11">
        <v>30</v>
      </c>
      <c r="L13" s="15">
        <f t="shared" si="0"/>
        <v>360</v>
      </c>
    </row>
    <row r="14" spans="1:12" x14ac:dyDescent="0.3">
      <c r="A14" s="162"/>
      <c r="B14" s="163"/>
      <c r="C14" s="164"/>
      <c r="D14" s="11"/>
      <c r="F14" s="182"/>
      <c r="G14" s="191" t="s">
        <v>39</v>
      </c>
      <c r="H14" s="192"/>
      <c r="I14" s="192"/>
      <c r="J14" s="193"/>
      <c r="K14" s="11">
        <v>5</v>
      </c>
      <c r="L14" s="15">
        <f t="shared" si="0"/>
        <v>60</v>
      </c>
    </row>
    <row r="15" spans="1:12" x14ac:dyDescent="0.3">
      <c r="A15" s="162"/>
      <c r="B15" s="163"/>
      <c r="C15" s="164"/>
      <c r="D15" s="11"/>
      <c r="F15" s="182"/>
      <c r="G15" s="209" t="s">
        <v>40</v>
      </c>
      <c r="H15" s="210"/>
      <c r="I15" s="210"/>
      <c r="J15" s="211"/>
      <c r="K15" s="11">
        <v>0</v>
      </c>
      <c r="L15" s="15">
        <f t="shared" si="0"/>
        <v>0</v>
      </c>
    </row>
    <row r="16" spans="1:12" x14ac:dyDescent="0.3">
      <c r="A16" s="162"/>
      <c r="B16" s="163"/>
      <c r="C16" s="164"/>
      <c r="D16" s="11"/>
      <c r="F16" s="182"/>
      <c r="G16" s="209" t="s">
        <v>41</v>
      </c>
      <c r="H16" s="210"/>
      <c r="I16" s="210"/>
      <c r="J16" s="211"/>
      <c r="K16" s="11">
        <v>0</v>
      </c>
      <c r="L16" s="15">
        <f t="shared" si="0"/>
        <v>0</v>
      </c>
    </row>
    <row r="17" spans="1:12" ht="15" thickBot="1" x14ac:dyDescent="0.35">
      <c r="A17" s="162"/>
      <c r="B17" s="163"/>
      <c r="C17" s="164"/>
      <c r="D17" s="11"/>
      <c r="F17" s="183"/>
      <c r="G17" s="191"/>
      <c r="H17" s="192"/>
      <c r="I17" s="192"/>
      <c r="J17" s="193"/>
      <c r="K17" s="11"/>
      <c r="L17" s="15">
        <f t="shared" si="0"/>
        <v>0</v>
      </c>
    </row>
    <row r="18" spans="1:12" x14ac:dyDescent="0.3">
      <c r="A18" s="162"/>
      <c r="B18" s="163"/>
      <c r="C18" s="164"/>
      <c r="D18" s="11"/>
      <c r="G18" s="185" t="s">
        <v>27</v>
      </c>
      <c r="H18" s="186"/>
      <c r="I18" s="186"/>
      <c r="J18" s="186"/>
      <c r="K18" s="10"/>
      <c r="L18" s="14"/>
    </row>
    <row r="19" spans="1:12" x14ac:dyDescent="0.3">
      <c r="A19" s="162"/>
      <c r="B19" s="163"/>
      <c r="C19" s="164"/>
      <c r="D19" s="11"/>
      <c r="G19" s="106" t="s">
        <v>28</v>
      </c>
      <c r="H19" s="93"/>
      <c r="I19" s="93"/>
      <c r="J19" s="93"/>
      <c r="K19" s="11">
        <v>500</v>
      </c>
      <c r="L19" s="15">
        <f>K19</f>
        <v>500</v>
      </c>
    </row>
    <row r="20" spans="1:12" ht="15" thickBot="1" x14ac:dyDescent="0.35">
      <c r="A20" s="162"/>
      <c r="B20" s="163"/>
      <c r="C20" s="164"/>
      <c r="D20" s="11"/>
      <c r="G20" s="108" t="s">
        <v>29</v>
      </c>
      <c r="H20" s="109"/>
      <c r="I20" s="109"/>
      <c r="J20" s="109"/>
      <c r="K20" s="12">
        <v>200</v>
      </c>
      <c r="L20" s="16">
        <f t="shared" ref="L20:L21" si="1">K20</f>
        <v>200</v>
      </c>
    </row>
    <row r="21" spans="1:12" ht="15" thickBot="1" x14ac:dyDescent="0.35">
      <c r="A21" s="212"/>
      <c r="B21" s="213"/>
      <c r="C21" s="214"/>
      <c r="D21" s="12"/>
      <c r="G21" s="188" t="s">
        <v>30</v>
      </c>
      <c r="H21" s="189"/>
      <c r="I21" s="189"/>
      <c r="J21" s="190"/>
      <c r="K21" s="12">
        <v>300</v>
      </c>
      <c r="L21" s="16">
        <f t="shared" si="1"/>
        <v>300</v>
      </c>
    </row>
    <row r="22" spans="1:12" ht="15" thickBot="1" x14ac:dyDescent="0.35">
      <c r="A22" s="215" t="s">
        <v>18</v>
      </c>
      <c r="B22" s="216"/>
      <c r="C22" s="217"/>
      <c r="D22" s="13">
        <f>SUM(D4:D21)</f>
        <v>1539.69</v>
      </c>
      <c r="G22" s="184" t="s">
        <v>26</v>
      </c>
      <c r="H22" s="184"/>
      <c r="I22" s="184"/>
      <c r="J22" s="184"/>
      <c r="K22" s="19">
        <f>SUM(K4:K21)</f>
        <v>1320</v>
      </c>
      <c r="L22" s="20">
        <f>SUM(L4:L21)</f>
        <v>4840</v>
      </c>
    </row>
    <row r="25" spans="1:12" ht="15" thickBot="1" x14ac:dyDescent="0.35"/>
    <row r="26" spans="1:12" x14ac:dyDescent="0.3">
      <c r="A26" s="194" t="s">
        <v>18</v>
      </c>
      <c r="B26" s="195"/>
      <c r="C26" s="195"/>
      <c r="D26" s="196"/>
      <c r="E26" s="203">
        <f>D22+L22</f>
        <v>6379.6900000000005</v>
      </c>
      <c r="F26" s="204"/>
    </row>
    <row r="27" spans="1:12" x14ac:dyDescent="0.3">
      <c r="A27" s="197"/>
      <c r="B27" s="198"/>
      <c r="C27" s="198"/>
      <c r="D27" s="199"/>
      <c r="E27" s="205"/>
      <c r="F27" s="206"/>
    </row>
    <row r="28" spans="1:12" x14ac:dyDescent="0.3">
      <c r="A28" s="197"/>
      <c r="B28" s="198"/>
      <c r="C28" s="198"/>
      <c r="D28" s="199"/>
      <c r="E28" s="205"/>
      <c r="F28" s="206"/>
    </row>
    <row r="29" spans="1:12" ht="15" thickBot="1" x14ac:dyDescent="0.35">
      <c r="A29" s="200"/>
      <c r="B29" s="201"/>
      <c r="C29" s="201"/>
      <c r="D29" s="202"/>
      <c r="E29" s="207"/>
      <c r="F29" s="208"/>
    </row>
  </sheetData>
  <mergeCells count="47">
    <mergeCell ref="K1:K3"/>
    <mergeCell ref="L1:L3"/>
    <mergeCell ref="G7:J7"/>
    <mergeCell ref="G8:J8"/>
    <mergeCell ref="G9:J9"/>
    <mergeCell ref="G1:J3"/>
    <mergeCell ref="A26:D29"/>
    <mergeCell ref="E26:F29"/>
    <mergeCell ref="G13:J13"/>
    <mergeCell ref="G14:J14"/>
    <mergeCell ref="G15:J15"/>
    <mergeCell ref="G16:J16"/>
    <mergeCell ref="G17:J17"/>
    <mergeCell ref="G18:J18"/>
    <mergeCell ref="A20:C20"/>
    <mergeCell ref="A21:C21"/>
    <mergeCell ref="A22:C22"/>
    <mergeCell ref="A14:C14"/>
    <mergeCell ref="A15:C15"/>
    <mergeCell ref="A16:C16"/>
    <mergeCell ref="A17:C17"/>
    <mergeCell ref="A18:C18"/>
    <mergeCell ref="F4:F5"/>
    <mergeCell ref="F6:F17"/>
    <mergeCell ref="G22:J22"/>
    <mergeCell ref="G4:J4"/>
    <mergeCell ref="G5:J5"/>
    <mergeCell ref="G6:J6"/>
    <mergeCell ref="G19:J19"/>
    <mergeCell ref="G20:J20"/>
    <mergeCell ref="G21:J21"/>
    <mergeCell ref="G10:J10"/>
    <mergeCell ref="G11:J11"/>
    <mergeCell ref="G12:J12"/>
    <mergeCell ref="A19:C19"/>
    <mergeCell ref="A8:C8"/>
    <mergeCell ref="A9:C9"/>
    <mergeCell ref="A10:C10"/>
    <mergeCell ref="A11:C11"/>
    <mergeCell ref="A12:C12"/>
    <mergeCell ref="A13:C13"/>
    <mergeCell ref="A7:C7"/>
    <mergeCell ref="A1:C3"/>
    <mergeCell ref="D1:D3"/>
    <mergeCell ref="A4:C4"/>
    <mergeCell ref="A5:C5"/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F559-483A-4293-8A22-038EDD0BD3F3}">
  <sheetPr>
    <tabColor theme="3" tint="0.59999389629810485"/>
  </sheetPr>
  <dimension ref="A1:T29"/>
  <sheetViews>
    <sheetView workbookViewId="0">
      <selection activeCell="O6" sqref="O6:R8"/>
    </sheetView>
  </sheetViews>
  <sheetFormatPr baseColWidth="10" defaultRowHeight="14.4" x14ac:dyDescent="0.3"/>
  <cols>
    <col min="19" max="19" width="60" customWidth="1"/>
    <col min="20" max="20" width="50.88671875" customWidth="1"/>
  </cols>
  <sheetData>
    <row r="1" spans="1:18" x14ac:dyDescent="0.3">
      <c r="A1" s="222" t="s">
        <v>0</v>
      </c>
      <c r="B1" s="222"/>
      <c r="C1" s="222"/>
      <c r="D1" s="222"/>
      <c r="E1" s="222"/>
      <c r="F1" s="222"/>
    </row>
    <row r="2" spans="1:18" x14ac:dyDescent="0.3">
      <c r="A2" s="222"/>
      <c r="B2" s="222"/>
      <c r="C2" s="222"/>
      <c r="D2" s="222"/>
      <c r="E2" s="222"/>
      <c r="F2" s="222"/>
    </row>
    <row r="3" spans="1:18" x14ac:dyDescent="0.3">
      <c r="A3" s="222"/>
      <c r="B3" s="222"/>
      <c r="C3" s="222"/>
      <c r="D3" s="222"/>
      <c r="E3" s="222"/>
      <c r="F3" s="222"/>
    </row>
    <row r="5" spans="1:18" ht="15" thickBot="1" x14ac:dyDescent="0.35"/>
    <row r="6" spans="1:18" x14ac:dyDescent="0.3">
      <c r="C6" s="223" t="s">
        <v>1</v>
      </c>
      <c r="D6" s="224"/>
      <c r="E6" s="224"/>
      <c r="F6" s="224"/>
      <c r="G6" s="227" t="s">
        <v>2</v>
      </c>
      <c r="H6" s="227"/>
      <c r="I6" s="227"/>
      <c r="J6" s="227"/>
      <c r="K6" s="229" t="s">
        <v>3</v>
      </c>
      <c r="L6" s="229"/>
      <c r="M6" s="229"/>
      <c r="N6" s="229"/>
      <c r="O6" s="231" t="s">
        <v>4</v>
      </c>
      <c r="P6" s="231"/>
      <c r="Q6" s="231"/>
      <c r="R6" s="232"/>
    </row>
    <row r="7" spans="1:18" x14ac:dyDescent="0.3">
      <c r="C7" s="225"/>
      <c r="D7" s="226"/>
      <c r="E7" s="226"/>
      <c r="F7" s="226"/>
      <c r="G7" s="228"/>
      <c r="H7" s="228"/>
      <c r="I7" s="228"/>
      <c r="J7" s="228"/>
      <c r="K7" s="230"/>
      <c r="L7" s="230"/>
      <c r="M7" s="230"/>
      <c r="N7" s="230"/>
      <c r="O7" s="233"/>
      <c r="P7" s="233"/>
      <c r="Q7" s="233"/>
      <c r="R7" s="234"/>
    </row>
    <row r="8" spans="1:18" x14ac:dyDescent="0.3">
      <c r="C8" s="225"/>
      <c r="D8" s="226"/>
      <c r="E8" s="226"/>
      <c r="F8" s="226"/>
      <c r="G8" s="228"/>
      <c r="H8" s="228"/>
      <c r="I8" s="228"/>
      <c r="J8" s="228"/>
      <c r="K8" s="230"/>
      <c r="L8" s="230"/>
      <c r="M8" s="230"/>
      <c r="N8" s="230"/>
      <c r="O8" s="233"/>
      <c r="P8" s="233"/>
      <c r="Q8" s="233"/>
      <c r="R8" s="234"/>
    </row>
    <row r="9" spans="1:18" ht="15" thickBot="1" x14ac:dyDescent="0.35">
      <c r="C9" s="241" t="s">
        <v>5</v>
      </c>
      <c r="D9" s="237"/>
      <c r="E9" s="48" t="s">
        <v>6</v>
      </c>
      <c r="F9" s="48" t="s">
        <v>7</v>
      </c>
      <c r="G9" s="237" t="s">
        <v>5</v>
      </c>
      <c r="H9" s="237"/>
      <c r="I9" s="48" t="s">
        <v>6</v>
      </c>
      <c r="J9" s="48" t="s">
        <v>7</v>
      </c>
      <c r="K9" s="237" t="s">
        <v>5</v>
      </c>
      <c r="L9" s="237"/>
      <c r="M9" s="48" t="s">
        <v>6</v>
      </c>
      <c r="N9" s="48" t="s">
        <v>7</v>
      </c>
      <c r="O9" s="237" t="s">
        <v>5</v>
      </c>
      <c r="P9" s="237"/>
      <c r="Q9" s="48" t="s">
        <v>6</v>
      </c>
      <c r="R9" s="49" t="s">
        <v>7</v>
      </c>
    </row>
    <row r="10" spans="1:18" x14ac:dyDescent="0.3">
      <c r="C10" s="238" t="s">
        <v>8</v>
      </c>
      <c r="D10" s="239"/>
      <c r="E10" s="4">
        <v>149</v>
      </c>
      <c r="F10" s="6">
        <v>30</v>
      </c>
      <c r="G10" s="238" t="s">
        <v>8</v>
      </c>
      <c r="H10" s="239"/>
      <c r="I10" s="4">
        <v>299</v>
      </c>
      <c r="J10" s="6"/>
      <c r="K10" s="238" t="s">
        <v>8</v>
      </c>
      <c r="L10" s="239"/>
      <c r="M10" s="4">
        <v>399</v>
      </c>
      <c r="N10" s="6">
        <v>150</v>
      </c>
      <c r="O10" s="240" t="s">
        <v>8</v>
      </c>
      <c r="P10" s="239"/>
      <c r="Q10" s="4">
        <v>30</v>
      </c>
      <c r="R10" s="6">
        <v>50</v>
      </c>
    </row>
    <row r="11" spans="1:18" x14ac:dyDescent="0.3">
      <c r="C11" s="235" t="s">
        <v>8</v>
      </c>
      <c r="D11" s="236"/>
      <c r="E11" s="2">
        <v>149</v>
      </c>
      <c r="F11" s="5">
        <v>15</v>
      </c>
      <c r="G11" s="235" t="s">
        <v>8</v>
      </c>
      <c r="H11" s="236"/>
      <c r="I11" s="2">
        <v>299</v>
      </c>
      <c r="J11" s="5"/>
      <c r="K11" s="235" t="s">
        <v>8</v>
      </c>
      <c r="L11" s="236"/>
      <c r="M11" s="2">
        <v>399</v>
      </c>
      <c r="N11" s="5">
        <v>200</v>
      </c>
      <c r="O11" s="244" t="s">
        <v>8</v>
      </c>
      <c r="P11" s="236"/>
      <c r="Q11" s="2">
        <v>30</v>
      </c>
      <c r="R11" s="5">
        <v>0</v>
      </c>
    </row>
    <row r="12" spans="1:18" x14ac:dyDescent="0.3">
      <c r="C12" s="235" t="s">
        <v>8</v>
      </c>
      <c r="D12" s="236"/>
      <c r="E12" s="2">
        <v>149</v>
      </c>
      <c r="F12" s="5">
        <v>0</v>
      </c>
      <c r="G12" s="235" t="s">
        <v>8</v>
      </c>
      <c r="H12" s="236"/>
      <c r="I12" s="2">
        <v>299</v>
      </c>
      <c r="J12" s="5"/>
      <c r="K12" s="235" t="s">
        <v>8</v>
      </c>
      <c r="L12" s="236"/>
      <c r="M12" s="2">
        <v>399</v>
      </c>
      <c r="N12" s="5">
        <v>400</v>
      </c>
      <c r="O12" s="244" t="s">
        <v>8</v>
      </c>
      <c r="P12" s="236"/>
      <c r="Q12" s="2">
        <v>30</v>
      </c>
      <c r="R12" s="5">
        <v>0</v>
      </c>
    </row>
    <row r="13" spans="1:18" x14ac:dyDescent="0.3">
      <c r="C13" s="235" t="s">
        <v>8</v>
      </c>
      <c r="D13" s="236"/>
      <c r="E13" s="2">
        <v>149</v>
      </c>
      <c r="F13" s="5">
        <v>14</v>
      </c>
      <c r="G13" s="235" t="s">
        <v>8</v>
      </c>
      <c r="H13" s="236"/>
      <c r="I13" s="2">
        <v>299</v>
      </c>
      <c r="J13" s="5"/>
      <c r="K13" s="235" t="s">
        <v>8</v>
      </c>
      <c r="L13" s="236"/>
      <c r="M13" s="2">
        <v>399</v>
      </c>
      <c r="N13" s="5">
        <v>1200</v>
      </c>
      <c r="O13" s="244" t="s">
        <v>8</v>
      </c>
      <c r="P13" s="236"/>
      <c r="Q13" s="2">
        <v>30</v>
      </c>
      <c r="R13" s="5">
        <v>0</v>
      </c>
    </row>
    <row r="14" spans="1:18" x14ac:dyDescent="0.3">
      <c r="C14" s="235"/>
      <c r="D14" s="236"/>
      <c r="E14" s="2"/>
      <c r="F14" s="5"/>
      <c r="G14" s="235"/>
      <c r="H14" s="236"/>
      <c r="I14" s="2"/>
      <c r="J14" s="5"/>
      <c r="K14" s="235"/>
      <c r="L14" s="236"/>
      <c r="M14" s="2"/>
      <c r="N14" s="5"/>
      <c r="O14" s="244" t="s">
        <v>8</v>
      </c>
      <c r="P14" s="236"/>
      <c r="Q14" s="2">
        <v>30</v>
      </c>
      <c r="R14" s="5">
        <v>15</v>
      </c>
    </row>
    <row r="15" spans="1:18" x14ac:dyDescent="0.3">
      <c r="C15" s="235"/>
      <c r="D15" s="236"/>
      <c r="E15" s="2"/>
      <c r="F15" s="5"/>
      <c r="G15" s="235"/>
      <c r="H15" s="236"/>
      <c r="I15" s="2"/>
      <c r="J15" s="5"/>
      <c r="K15" s="235"/>
      <c r="L15" s="236"/>
      <c r="M15" s="2"/>
      <c r="N15" s="5"/>
      <c r="O15" s="244" t="s">
        <v>8</v>
      </c>
      <c r="P15" s="236"/>
      <c r="Q15" s="2">
        <v>30</v>
      </c>
      <c r="R15" s="5">
        <v>200</v>
      </c>
    </row>
    <row r="16" spans="1:18" x14ac:dyDescent="0.3">
      <c r="C16" s="235"/>
      <c r="D16" s="236"/>
      <c r="E16" s="2"/>
      <c r="F16" s="5"/>
      <c r="G16" s="235"/>
      <c r="H16" s="236"/>
      <c r="I16" s="2"/>
      <c r="J16" s="5"/>
      <c r="K16" s="235"/>
      <c r="L16" s="236"/>
      <c r="M16" s="2"/>
      <c r="N16" s="5"/>
      <c r="O16" s="244" t="s">
        <v>8</v>
      </c>
      <c r="P16" s="236"/>
      <c r="Q16" s="2">
        <v>30</v>
      </c>
      <c r="R16" s="5">
        <v>13</v>
      </c>
    </row>
    <row r="17" spans="3:20" x14ac:dyDescent="0.3">
      <c r="C17" s="235"/>
      <c r="D17" s="236"/>
      <c r="E17" s="2"/>
      <c r="F17" s="5"/>
      <c r="G17" s="235"/>
      <c r="H17" s="236"/>
      <c r="I17" s="2"/>
      <c r="J17" s="5"/>
      <c r="K17" s="235"/>
      <c r="L17" s="236"/>
      <c r="M17" s="2"/>
      <c r="N17" s="5"/>
      <c r="O17" s="244" t="s">
        <v>8</v>
      </c>
      <c r="P17" s="236"/>
      <c r="Q17" s="2">
        <v>30</v>
      </c>
      <c r="R17" s="5">
        <v>20</v>
      </c>
    </row>
    <row r="18" spans="3:20" x14ac:dyDescent="0.3">
      <c r="C18" s="235"/>
      <c r="D18" s="236"/>
      <c r="E18" s="2"/>
      <c r="F18" s="5"/>
      <c r="G18" s="235"/>
      <c r="H18" s="236"/>
      <c r="I18" s="2"/>
      <c r="J18" s="5"/>
      <c r="K18" s="235"/>
      <c r="L18" s="236"/>
      <c r="M18" s="2"/>
      <c r="N18" s="5"/>
      <c r="O18" s="244" t="s">
        <v>8</v>
      </c>
      <c r="P18" s="236"/>
      <c r="Q18" s="2">
        <v>30</v>
      </c>
      <c r="R18" s="5">
        <v>0</v>
      </c>
    </row>
    <row r="19" spans="3:20" x14ac:dyDescent="0.3">
      <c r="C19" s="235"/>
      <c r="D19" s="236"/>
      <c r="E19" s="2"/>
      <c r="F19" s="5"/>
      <c r="G19" s="235"/>
      <c r="H19" s="236"/>
      <c r="I19" s="2"/>
      <c r="J19" s="5"/>
      <c r="K19" s="235"/>
      <c r="L19" s="236"/>
      <c r="M19" s="2"/>
      <c r="N19" s="5"/>
      <c r="O19" s="244" t="s">
        <v>8</v>
      </c>
      <c r="P19" s="236"/>
      <c r="Q19" s="2">
        <v>30</v>
      </c>
      <c r="R19" s="5">
        <v>0</v>
      </c>
    </row>
    <row r="20" spans="3:20" x14ac:dyDescent="0.3">
      <c r="C20" s="235"/>
      <c r="D20" s="236"/>
      <c r="E20" s="2"/>
      <c r="F20" s="5"/>
      <c r="G20" s="235"/>
      <c r="H20" s="236"/>
      <c r="I20" s="2"/>
      <c r="J20" s="5"/>
      <c r="K20" s="235"/>
      <c r="L20" s="236"/>
      <c r="M20" s="2"/>
      <c r="N20" s="5"/>
      <c r="O20" s="244" t="s">
        <v>8</v>
      </c>
      <c r="P20" s="236"/>
      <c r="Q20" s="2">
        <v>30</v>
      </c>
      <c r="R20" s="5">
        <v>0</v>
      </c>
    </row>
    <row r="21" spans="3:20" x14ac:dyDescent="0.3">
      <c r="C21" s="235"/>
      <c r="D21" s="236"/>
      <c r="E21" s="2"/>
      <c r="F21" s="5"/>
      <c r="G21" s="235"/>
      <c r="H21" s="236"/>
      <c r="I21" s="2"/>
      <c r="J21" s="5"/>
      <c r="K21" s="235"/>
      <c r="L21" s="236"/>
      <c r="M21" s="2"/>
      <c r="N21" s="5"/>
      <c r="O21" s="244" t="s">
        <v>8</v>
      </c>
      <c r="P21" s="236"/>
      <c r="Q21" s="2">
        <v>30</v>
      </c>
      <c r="R21" s="5">
        <v>500</v>
      </c>
    </row>
    <row r="22" spans="3:20" x14ac:dyDescent="0.3">
      <c r="C22" s="235"/>
      <c r="D22" s="236"/>
      <c r="E22" s="2"/>
      <c r="F22" s="5"/>
      <c r="G22" s="235"/>
      <c r="H22" s="236"/>
      <c r="I22" s="2"/>
      <c r="J22" s="5"/>
      <c r="K22" s="235"/>
      <c r="L22" s="236"/>
      <c r="M22" s="2"/>
      <c r="N22" s="5"/>
      <c r="O22" s="244" t="s">
        <v>8</v>
      </c>
      <c r="P22" s="236"/>
      <c r="Q22" s="2">
        <v>30</v>
      </c>
      <c r="R22" s="5">
        <v>15</v>
      </c>
    </row>
    <row r="23" spans="3:20" x14ac:dyDescent="0.3">
      <c r="C23" s="235"/>
      <c r="D23" s="236"/>
      <c r="E23" s="2"/>
      <c r="F23" s="5"/>
      <c r="G23" s="235"/>
      <c r="H23" s="236"/>
      <c r="I23" s="2"/>
      <c r="J23" s="5"/>
      <c r="K23" s="235"/>
      <c r="L23" s="236"/>
      <c r="M23" s="2"/>
      <c r="N23" s="5"/>
      <c r="O23" s="244" t="s">
        <v>8</v>
      </c>
      <c r="P23" s="236"/>
      <c r="Q23" s="2">
        <v>30</v>
      </c>
      <c r="R23" s="5">
        <v>13</v>
      </c>
    </row>
    <row r="24" spans="3:20" x14ac:dyDescent="0.3">
      <c r="C24" s="235"/>
      <c r="D24" s="236"/>
      <c r="E24" s="2"/>
      <c r="F24" s="5"/>
      <c r="G24" s="235"/>
      <c r="H24" s="236"/>
      <c r="I24" s="2"/>
      <c r="J24" s="5"/>
      <c r="K24" s="235"/>
      <c r="L24" s="236"/>
      <c r="M24" s="2"/>
      <c r="N24" s="5"/>
      <c r="O24" s="244" t="s">
        <v>8</v>
      </c>
      <c r="P24" s="236"/>
      <c r="Q24" s="2">
        <v>30</v>
      </c>
      <c r="R24" s="5">
        <v>14</v>
      </c>
      <c r="S24" s="221" t="s">
        <v>69</v>
      </c>
      <c r="T24" s="221" t="s">
        <v>70</v>
      </c>
    </row>
    <row r="25" spans="3:20" x14ac:dyDescent="0.3">
      <c r="C25" s="235"/>
      <c r="D25" s="236"/>
      <c r="E25" s="2"/>
      <c r="F25" s="5"/>
      <c r="G25" s="235"/>
      <c r="H25" s="236"/>
      <c r="I25" s="2"/>
      <c r="J25" s="5"/>
      <c r="K25" s="235"/>
      <c r="L25" s="236"/>
      <c r="M25" s="2"/>
      <c r="N25" s="5"/>
      <c r="O25" s="244" t="s">
        <v>8</v>
      </c>
      <c r="P25" s="236"/>
      <c r="Q25" s="2">
        <v>30</v>
      </c>
      <c r="R25" s="5">
        <v>18</v>
      </c>
      <c r="S25" s="221"/>
      <c r="T25" s="221"/>
    </row>
    <row r="26" spans="3:20" x14ac:dyDescent="0.3">
      <c r="C26" s="235"/>
      <c r="D26" s="236"/>
      <c r="E26" s="2"/>
      <c r="F26" s="5"/>
      <c r="G26" s="235"/>
      <c r="H26" s="236"/>
      <c r="I26" s="2"/>
      <c r="J26" s="5"/>
      <c r="K26" s="235"/>
      <c r="L26" s="236"/>
      <c r="M26" s="2"/>
      <c r="N26" s="5"/>
      <c r="O26" s="244" t="s">
        <v>8</v>
      </c>
      <c r="P26" s="236"/>
      <c r="Q26" s="2">
        <v>30</v>
      </c>
      <c r="R26" s="5">
        <v>25</v>
      </c>
      <c r="S26" s="221"/>
      <c r="T26" s="221"/>
    </row>
    <row r="27" spans="3:20" ht="15" thickBot="1" x14ac:dyDescent="0.35">
      <c r="C27" s="242"/>
      <c r="D27" s="243"/>
      <c r="E27" s="3"/>
      <c r="F27" s="8"/>
      <c r="G27" s="242"/>
      <c r="H27" s="243"/>
      <c r="I27" s="3"/>
      <c r="J27" s="8"/>
      <c r="K27" s="242"/>
      <c r="L27" s="243"/>
      <c r="M27" s="3"/>
      <c r="N27" s="8"/>
      <c r="O27" s="245" t="s">
        <v>8</v>
      </c>
      <c r="P27" s="243"/>
      <c r="Q27" s="3">
        <v>30</v>
      </c>
      <c r="R27" s="8">
        <v>14</v>
      </c>
      <c r="S27" s="7">
        <f>SUM(E10:E27,F10:F27,I10:I27,J10:J27,M10:M27) + SUM(N10:N27,)</f>
        <v>5397</v>
      </c>
      <c r="T27" s="7">
        <f>S27*12</f>
        <v>64764</v>
      </c>
    </row>
    <row r="28" spans="3:20" ht="33" customHeight="1" x14ac:dyDescent="0.4">
      <c r="S28" s="27" t="s">
        <v>91</v>
      </c>
      <c r="T28" s="50" t="s">
        <v>92</v>
      </c>
    </row>
    <row r="29" spans="3:20" x14ac:dyDescent="0.3">
      <c r="S29" s="7">
        <f>SUM(Q10:R27)</f>
        <v>1437</v>
      </c>
      <c r="T29" s="7">
        <f>S29*12</f>
        <v>17244</v>
      </c>
    </row>
  </sheetData>
  <mergeCells count="83">
    <mergeCell ref="S24:S26"/>
    <mergeCell ref="G27:H27"/>
    <mergeCell ref="K27:L27"/>
    <mergeCell ref="O27:P27"/>
    <mergeCell ref="G26:H26"/>
    <mergeCell ref="K26:L26"/>
    <mergeCell ref="O26:P26"/>
    <mergeCell ref="G25:H25"/>
    <mergeCell ref="K25:L25"/>
    <mergeCell ref="O25:P25"/>
    <mergeCell ref="G24:H24"/>
    <mergeCell ref="K24:L24"/>
    <mergeCell ref="O24:P24"/>
    <mergeCell ref="G23:H23"/>
    <mergeCell ref="K23:L23"/>
    <mergeCell ref="O23:P23"/>
    <mergeCell ref="K21:L21"/>
    <mergeCell ref="O21:P21"/>
    <mergeCell ref="G22:H22"/>
    <mergeCell ref="K22:L22"/>
    <mergeCell ref="O22:P22"/>
    <mergeCell ref="G21:H21"/>
    <mergeCell ref="G20:H20"/>
    <mergeCell ref="K20:L20"/>
    <mergeCell ref="O20:P20"/>
    <mergeCell ref="K18:L18"/>
    <mergeCell ref="O18:P18"/>
    <mergeCell ref="G19:H19"/>
    <mergeCell ref="K19:L19"/>
    <mergeCell ref="O19:P19"/>
    <mergeCell ref="G18:H18"/>
    <mergeCell ref="G17:H17"/>
    <mergeCell ref="K17:L17"/>
    <mergeCell ref="O17:P17"/>
    <mergeCell ref="K15:L15"/>
    <mergeCell ref="O15:P15"/>
    <mergeCell ref="G16:H16"/>
    <mergeCell ref="K16:L16"/>
    <mergeCell ref="O16:P16"/>
    <mergeCell ref="G15:H15"/>
    <mergeCell ref="G14:H14"/>
    <mergeCell ref="K14:L14"/>
    <mergeCell ref="O14:P14"/>
    <mergeCell ref="K12:L12"/>
    <mergeCell ref="O12:P12"/>
    <mergeCell ref="G13:H13"/>
    <mergeCell ref="K13:L13"/>
    <mergeCell ref="O13:P13"/>
    <mergeCell ref="G11:H11"/>
    <mergeCell ref="K11:L11"/>
    <mergeCell ref="O11:P11"/>
    <mergeCell ref="G10:H10"/>
    <mergeCell ref="G12:H12"/>
    <mergeCell ref="C25:D25"/>
    <mergeCell ref="C26:D26"/>
    <mergeCell ref="C27:D27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T24:T26"/>
    <mergeCell ref="A1:F3"/>
    <mergeCell ref="C6:F8"/>
    <mergeCell ref="G6:J8"/>
    <mergeCell ref="K6:N8"/>
    <mergeCell ref="O6:R8"/>
    <mergeCell ref="C18:D18"/>
    <mergeCell ref="O9:P9"/>
    <mergeCell ref="C10:D10"/>
    <mergeCell ref="C11:D11"/>
    <mergeCell ref="C12:D12"/>
    <mergeCell ref="K10:L10"/>
    <mergeCell ref="O10:P10"/>
    <mergeCell ref="C9:D9"/>
    <mergeCell ref="G9:H9"/>
    <mergeCell ref="K9:L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 de pérdidas y ganancias</vt:lpstr>
      <vt:lpstr>Plan de tesorería</vt:lpstr>
      <vt:lpstr>Inversión y GI</vt:lpstr>
      <vt:lpstr>Informe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Nieto</dc:creator>
  <cp:lastModifiedBy>Iker Nieto</cp:lastModifiedBy>
  <dcterms:created xsi:type="dcterms:W3CDTF">2023-03-10T10:38:02Z</dcterms:created>
  <dcterms:modified xsi:type="dcterms:W3CDTF">2023-03-12T09:39:23Z</dcterms:modified>
</cp:coreProperties>
</file>