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현재_통합_문서" defaultThemeVersion="166925"/>
  <mc:AlternateContent xmlns:mc="http://schemas.openxmlformats.org/markup-compatibility/2006">
    <mc:Choice Requires="x15">
      <x15ac:absPath xmlns:x15ac="http://schemas.microsoft.com/office/spreadsheetml/2010/11/ac" url="https://amedeloitte.sharepoint.com/sites/ExcelPAR/Shared Documents/FY2023/999_SPOTLIGHT_BACKUP/230925_에프알엘코리아/20 WORK/"/>
    </mc:Choice>
  </mc:AlternateContent>
  <xr:revisionPtr revIDLastSave="0" documentId="13_ncr:1_{DDA7A5A7-06F4-422C-8075-A25D5E8879B6}" xr6:coauthVersionLast="47" xr6:coauthVersionMax="47" xr10:uidLastSave="{00000000-0000-0000-0000-000000000000}"/>
  <bookViews>
    <workbookView xWindow="28680" yWindow="-120" windowWidth="27615" windowHeight="16440" tabRatio="886" activeTab="9" xr2:uid="{00000000-000D-0000-FFFF-FFFF00000000}"/>
  </bookViews>
  <sheets>
    <sheet name="0 클렌징" sheetId="32" r:id="rId1"/>
    <sheet name="클렌징" sheetId="31" r:id="rId2"/>
    <sheet name="Count" sheetId="20" r:id="rId3"/>
    <sheet name="1 Column Set_JE" sheetId="6" r:id="rId4"/>
    <sheet name="작업요건_PBC발" sheetId="1" r:id="rId5"/>
    <sheet name="작업요건_SPOT발" sheetId="4" r:id="rId6"/>
    <sheet name="Table설계" sheetId="19" r:id="rId7"/>
    <sheet name="2 Column Set_TB" sheetId="16" r:id="rId8"/>
    <sheet name="TB_SPOT발" sheetId="17" r:id="rId9"/>
    <sheet name="3 Checklist" sheetId="3" r:id="rId10"/>
    <sheet name="참고_SPOT" sheetId="2" r:id="rId11"/>
    <sheet name="4 TB Check" sheetId="10" r:id="rId12"/>
    <sheet name="old_TB_FL발" sheetId="33" state="hidden" r:id="rId13"/>
    <sheet name="old_TB발" sheetId="23" state="hidden" r:id="rId14"/>
    <sheet name="old_GL발" sheetId="21" state="hidden" r:id="rId15"/>
    <sheet name="GL발" sheetId="34" r:id="rId16"/>
    <sheet name="TB발" sheetId="36" r:id="rId17"/>
    <sheet name="5 Output" sheetId="28" r:id="rId18"/>
    <sheet name="TB" sheetId="27" r:id="rId19"/>
    <sheet name="6 FFR" sheetId="37" r:id="rId20"/>
    <sheet name="v1" sheetId="39" r:id="rId21"/>
    <sheet name="전기조서" sheetId="38" r:id="rId22"/>
    <sheet name="TOBE&gt;&gt;" sheetId="15" r:id="rId23"/>
    <sheet name="Simple Journal Data" sheetId="13" r:id="rId24"/>
    <sheet name="Trial Balance" sheetId="14" r:id="rId25"/>
  </sheets>
  <definedNames>
    <definedName name="_xlnm._FilterDatabase" localSheetId="19" hidden="1">'6 FFR'!$A$3:$C$70</definedName>
    <definedName name="_xlnm._FilterDatabase" localSheetId="15" hidden="1">GL발!$A$1:$D$1</definedName>
    <definedName name="_xlnm._FilterDatabase" localSheetId="14" hidden="1">old_GL발!$A$1:$L$345</definedName>
    <definedName name="_xlnm._FilterDatabase" localSheetId="13" hidden="1">old_TB발!$A$2:$N$444</definedName>
    <definedName name="_xlnm._FilterDatabase" localSheetId="23" hidden="1">'Simple Journal Data'!$A$4:$D$44</definedName>
    <definedName name="_xlnm._FilterDatabase" localSheetId="16" hidden="1">TB발!$A$13:$N$13</definedName>
    <definedName name="EV__LASTREFTIME__" hidden="1">"2013-01-30 오후 1:18:13"</definedName>
    <definedName name="FN_1">#REF!</definedName>
    <definedName name="FN_1.2">#REF!</definedName>
    <definedName name="FN_1.3">#REF!</definedName>
    <definedName name="FN_1.4">#REF!</definedName>
    <definedName name="FN_12.6">#REF!</definedName>
    <definedName name="FN_23.3">#REF!</definedName>
    <definedName name="FN_23.4">#REF!</definedName>
    <definedName name="FN_23.5">#REF!</definedName>
    <definedName name="FN_24.3">#REF!</definedName>
    <definedName name="FN_24.4">#REF!</definedName>
    <definedName name="FN_24.5">#REF!</definedName>
    <definedName name="FN_24.6">#REF!</definedName>
    <definedName name="FN_24.7">#REF!</definedName>
    <definedName name="FN_26.6">#REF!</definedName>
    <definedName name="FN_28.4">#REF!</definedName>
    <definedName name="FN_28.5">#REF!</definedName>
    <definedName name="FN_28.6">#REF!</definedName>
    <definedName name="FN_28.7">#REF!</definedName>
    <definedName name="FN_28.8">#REF!</definedName>
    <definedName name="FN_3">#REF!</definedName>
    <definedName name="FN_3.2">#REF!</definedName>
    <definedName name="FN_4.4">#REF!</definedName>
    <definedName name="FN_5.10">#REF!</definedName>
    <definedName name="FN_5.6">#REF!</definedName>
    <definedName name="FN_5.7">#REF!</definedName>
    <definedName name="FN_5.8">#REF!</definedName>
    <definedName name="FN_5.9">#REF!</definedName>
    <definedName name="_xlnm.Print_Area" localSheetId="23">'Simple Journal Data'!$A:$D</definedName>
    <definedName name="_xlnm.Print_Area" localSheetId="20">'v1'!$A$1:$H$224</definedName>
    <definedName name="_xlnm.Print_Titles" localSheetId="23">'Simple Journal Data'!$A:$A,'Simple Journal Data'!$4:$4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39" l="1"/>
  <c r="D28" i="39"/>
  <c r="D37" i="39"/>
  <c r="D49" i="39"/>
  <c r="D63" i="39"/>
  <c r="D71" i="39"/>
  <c r="D81" i="39"/>
  <c r="D94" i="39"/>
  <c r="D102" i="39"/>
  <c r="D110" i="39"/>
  <c r="D117" i="39"/>
  <c r="D125" i="39"/>
  <c r="D134" i="39"/>
  <c r="D146" i="39"/>
  <c r="D152" i="39"/>
  <c r="D163" i="39"/>
  <c r="D173" i="39"/>
  <c r="D181" i="39"/>
  <c r="D194" i="39"/>
  <c r="D202" i="39"/>
  <c r="D210" i="39"/>
  <c r="D217" i="39"/>
  <c r="B73" i="37"/>
  <c r="B74" i="37"/>
  <c r="B75" i="37"/>
  <c r="B76" i="37"/>
  <c r="B77" i="37"/>
  <c r="B78" i="37"/>
  <c r="B79" i="37"/>
  <c r="B80" i="37"/>
  <c r="B81" i="37"/>
  <c r="B82" i="37"/>
  <c r="B83" i="37"/>
  <c r="B84" i="37"/>
  <c r="B85" i="37"/>
  <c r="B86" i="37"/>
  <c r="B87" i="37"/>
  <c r="B72" i="37"/>
  <c r="B13" i="32" l="1"/>
  <c r="B14" i="32"/>
  <c r="B15" i="32"/>
  <c r="B16" i="32"/>
  <c r="B17" i="32"/>
  <c r="B18" i="32"/>
  <c r="B19" i="32"/>
  <c r="B20" i="32"/>
  <c r="B21" i="32"/>
  <c r="B22" i="32"/>
  <c r="B23" i="32"/>
  <c r="B24" i="32"/>
  <c r="B25" i="32"/>
  <c r="B26" i="32"/>
  <c r="B27" i="32"/>
  <c r="B28" i="32"/>
  <c r="B29" i="32"/>
  <c r="B30" i="32"/>
  <c r="B31" i="32"/>
  <c r="B32" i="32"/>
  <c r="B33" i="32"/>
  <c r="B34" i="32"/>
  <c r="B35" i="32"/>
  <c r="B12" i="32"/>
  <c r="H12" i="32"/>
  <c r="AF10" i="4"/>
  <c r="C3" i="1" l="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B3" i="1"/>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N245" i="36"/>
  <c r="N246" i="36"/>
  <c r="N247" i="36"/>
  <c r="N248" i="36"/>
  <c r="N249" i="36"/>
  <c r="N250" i="36"/>
  <c r="N251" i="36"/>
  <c r="N252" i="36"/>
  <c r="N253" i="36"/>
  <c r="N254" i="36"/>
  <c r="N255" i="36"/>
  <c r="N256" i="36"/>
  <c r="N257" i="36"/>
  <c r="N258" i="36"/>
  <c r="N259" i="36"/>
  <c r="N260" i="36"/>
  <c r="N261" i="36"/>
  <c r="N262" i="36"/>
  <c r="N263" i="36"/>
  <c r="N264" i="36"/>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N314" i="36"/>
  <c r="N315" i="36"/>
  <c r="N316" i="36"/>
  <c r="N317" i="36"/>
  <c r="N318" i="36"/>
  <c r="N319" i="36"/>
  <c r="N320" i="36"/>
  <c r="N321" i="36"/>
  <c r="N322" i="36"/>
  <c r="N323" i="36"/>
  <c r="N324" i="36"/>
  <c r="N325" i="36"/>
  <c r="N326" i="36"/>
  <c r="N327" i="36"/>
  <c r="N328" i="36"/>
  <c r="N329" i="36"/>
  <c r="N330" i="36"/>
  <c r="N331" i="36"/>
  <c r="N332" i="36"/>
  <c r="N333" i="36"/>
  <c r="N334" i="36"/>
  <c r="N335" i="36"/>
  <c r="N336" i="36"/>
  <c r="N337" i="36"/>
  <c r="N338" i="36"/>
  <c r="N339" i="36"/>
  <c r="N340" i="36"/>
  <c r="N341" i="36"/>
  <c r="N342" i="36"/>
  <c r="N343" i="36"/>
  <c r="N344" i="36"/>
  <c r="N345" i="36"/>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374" i="36"/>
  <c r="N375" i="36"/>
  <c r="N376" i="36"/>
  <c r="N377" i="36"/>
  <c r="N378" i="36"/>
  <c r="N379" i="36"/>
  <c r="N380" i="36"/>
  <c r="N381" i="36"/>
  <c r="N382" i="36"/>
  <c r="N383" i="36"/>
  <c r="N384" i="36"/>
  <c r="N385" i="36"/>
  <c r="N386" i="36"/>
  <c r="N387" i="36"/>
  <c r="N388" i="36"/>
  <c r="N389" i="36"/>
  <c r="N390" i="36"/>
  <c r="N391" i="36"/>
  <c r="N392" i="36"/>
  <c r="N393" i="36"/>
  <c r="N394" i="36"/>
  <c r="N395" i="36"/>
  <c r="N396" i="36"/>
  <c r="N397" i="36"/>
  <c r="N398" i="36"/>
  <c r="N399" i="36"/>
  <c r="N400" i="36"/>
  <c r="N401" i="36"/>
  <c r="N402" i="36"/>
  <c r="N403" i="36"/>
  <c r="N404" i="36"/>
  <c r="N405" i="36"/>
  <c r="N406" i="36"/>
  <c r="N407" i="36"/>
  <c r="N408" i="36"/>
  <c r="N409" i="36"/>
  <c r="N410" i="36"/>
  <c r="N411" i="36"/>
  <c r="N412" i="36"/>
  <c r="N413" i="36"/>
  <c r="N414" i="36"/>
  <c r="N415" i="36"/>
  <c r="N416" i="36"/>
  <c r="N417" i="36"/>
  <c r="N418" i="36"/>
  <c r="N419" i="36"/>
  <c r="N420" i="36"/>
  <c r="N421" i="36"/>
  <c r="N422" i="36"/>
  <c r="N423" i="36"/>
  <c r="N424" i="36"/>
  <c r="N425" i="36"/>
  <c r="N426" i="36"/>
  <c r="N427" i="36"/>
  <c r="N428" i="36"/>
  <c r="N429" i="36"/>
  <c r="N430" i="36"/>
  <c r="N431" i="36"/>
  <c r="N432" i="36"/>
  <c r="N433" i="36"/>
  <c r="N434" i="36"/>
  <c r="N435" i="36"/>
  <c r="N436" i="36"/>
  <c r="N437" i="36"/>
  <c r="N438" i="36"/>
  <c r="N439" i="36"/>
  <c r="N440" i="36"/>
  <c r="N441" i="36"/>
  <c r="N442" i="36"/>
  <c r="N443" i="36"/>
  <c r="N444" i="36"/>
  <c r="N445" i="36"/>
  <c r="N446" i="36"/>
  <c r="N447" i="36"/>
  <c r="N448" i="36"/>
  <c r="N449" i="36"/>
  <c r="N14" i="36"/>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C202" i="34"/>
  <c r="C203" i="34"/>
  <c r="C204" i="34"/>
  <c r="C205" i="34"/>
  <c r="C206" i="34"/>
  <c r="C207" i="34"/>
  <c r="C208" i="34"/>
  <c r="C209" i="34"/>
  <c r="C210" i="34"/>
  <c r="C211" i="34"/>
  <c r="C212" i="34"/>
  <c r="C213" i="34"/>
  <c r="C214" i="34"/>
  <c r="C215" i="34"/>
  <c r="C216" i="34"/>
  <c r="C217" i="34"/>
  <c r="C218" i="34"/>
  <c r="C219" i="34"/>
  <c r="C220" i="34"/>
  <c r="C221" i="34"/>
  <c r="C222" i="34"/>
  <c r="C223" i="34"/>
  <c r="C224" i="34"/>
  <c r="C225" i="34"/>
  <c r="C226" i="34"/>
  <c r="C227" i="34"/>
  <c r="C228" i="34"/>
  <c r="C229" i="34"/>
  <c r="C230" i="34"/>
  <c r="C231" i="34"/>
  <c r="C232" i="34"/>
  <c r="C233" i="34"/>
  <c r="C234" i="34"/>
  <c r="C235" i="34"/>
  <c r="C236" i="34"/>
  <c r="C237" i="34"/>
  <c r="C238" i="34"/>
  <c r="C239" i="34"/>
  <c r="C240" i="34"/>
  <c r="C241" i="34"/>
  <c r="C242" i="34"/>
  <c r="C243" i="34"/>
  <c r="C244" i="34"/>
  <c r="C245" i="34"/>
  <c r="C246" i="34"/>
  <c r="C247" i="34"/>
  <c r="C248" i="34"/>
  <c r="C249" i="34"/>
  <c r="C250" i="34"/>
  <c r="C251" i="34"/>
  <c r="C252" i="34"/>
  <c r="C253" i="34"/>
  <c r="C254" i="34"/>
  <c r="C255" i="34"/>
  <c r="C256" i="34"/>
  <c r="C257" i="34"/>
  <c r="C258" i="34"/>
  <c r="C259" i="34"/>
  <c r="C260" i="34"/>
  <c r="C261" i="34"/>
  <c r="C262" i="34"/>
  <c r="C263" i="34"/>
  <c r="C264" i="34"/>
  <c r="C265" i="34"/>
  <c r="C266" i="34"/>
  <c r="C267" i="34"/>
  <c r="C268" i="34"/>
  <c r="C269" i="34"/>
  <c r="C270" i="34"/>
  <c r="C271" i="34"/>
  <c r="C272" i="34"/>
  <c r="C273" i="34"/>
  <c r="C274" i="34"/>
  <c r="C275" i="34"/>
  <c r="C276" i="34"/>
  <c r="C277" i="34"/>
  <c r="C278" i="34"/>
  <c r="C279" i="34"/>
  <c r="C280" i="34"/>
  <c r="C281" i="34"/>
  <c r="C282" i="34"/>
  <c r="C283" i="34"/>
  <c r="C284" i="34"/>
  <c r="C285" i="34"/>
  <c r="C286" i="34"/>
  <c r="C287" i="34"/>
  <c r="C288" i="34"/>
  <c r="C289" i="34"/>
  <c r="C290" i="34"/>
  <c r="C291" i="34"/>
  <c r="C292" i="34"/>
  <c r="C293" i="34"/>
  <c r="C294" i="34"/>
  <c r="C295" i="34"/>
  <c r="C296" i="34"/>
  <c r="C297" i="34"/>
  <c r="C298" i="34"/>
  <c r="C299" i="34"/>
  <c r="C300" i="34"/>
  <c r="C301" i="34"/>
  <c r="C302" i="34"/>
  <c r="C303" i="34"/>
  <c r="C304" i="34"/>
  <c r="C305" i="34"/>
  <c r="C306" i="34"/>
  <c r="C307" i="34"/>
  <c r="C308" i="34"/>
  <c r="C309" i="34"/>
  <c r="C310" i="34"/>
  <c r="C311" i="34"/>
  <c r="C312" i="34"/>
  <c r="C313" i="34"/>
  <c r="C314" i="34"/>
  <c r="C315" i="34"/>
  <c r="C316" i="34"/>
  <c r="C317" i="34"/>
  <c r="C318" i="34"/>
  <c r="C319" i="34"/>
  <c r="C320" i="34"/>
  <c r="C321" i="34"/>
  <c r="C322" i="34"/>
  <c r="C323" i="34"/>
  <c r="C324" i="34"/>
  <c r="C325" i="34"/>
  <c r="C326" i="34"/>
  <c r="C327" i="34"/>
  <c r="C328" i="34"/>
  <c r="C329" i="34"/>
  <c r="C330" i="34"/>
  <c r="C331" i="34"/>
  <c r="C332" i="34"/>
  <c r="C333" i="34"/>
  <c r="C334" i="34"/>
  <c r="C335" i="34"/>
  <c r="C336" i="34"/>
  <c r="C337" i="34"/>
  <c r="C338" i="34"/>
  <c r="C339" i="34"/>
  <c r="C340" i="34"/>
  <c r="C341" i="34"/>
  <c r="C342" i="34"/>
  <c r="C343" i="34"/>
  <c r="C344" i="34"/>
  <c r="C345" i="34"/>
  <c r="C2" i="34"/>
  <c r="M15" i="36"/>
  <c r="M16" i="36"/>
  <c r="M17" i="36"/>
  <c r="M18" i="36"/>
  <c r="M19" i="36"/>
  <c r="M20" i="36"/>
  <c r="M21" i="36"/>
  <c r="M22" i="36"/>
  <c r="M23" i="36"/>
  <c r="M24" i="36"/>
  <c r="M25" i="36"/>
  <c r="M26" i="36"/>
  <c r="M27" i="36"/>
  <c r="M28" i="36"/>
  <c r="M29" i="36"/>
  <c r="M30" i="36"/>
  <c r="M31" i="36"/>
  <c r="M32" i="36"/>
  <c r="M33" i="36"/>
  <c r="M34" i="36"/>
  <c r="M35" i="36"/>
  <c r="M36" i="36"/>
  <c r="M37" i="36"/>
  <c r="M38" i="36"/>
  <c r="M39" i="36"/>
  <c r="M40" i="36"/>
  <c r="M41" i="36"/>
  <c r="M42" i="36"/>
  <c r="M43" i="36"/>
  <c r="M44" i="36"/>
  <c r="M45" i="36"/>
  <c r="M46" i="36"/>
  <c r="M47" i="36"/>
  <c r="M48" i="36"/>
  <c r="M49" i="36"/>
  <c r="M50" i="36"/>
  <c r="M51" i="36"/>
  <c r="M52" i="36"/>
  <c r="M53" i="36"/>
  <c r="M54" i="36"/>
  <c r="M55" i="36"/>
  <c r="M56" i="36"/>
  <c r="M57" i="36"/>
  <c r="M58" i="36"/>
  <c r="M59" i="36"/>
  <c r="M60" i="36"/>
  <c r="M61" i="36"/>
  <c r="M62" i="36"/>
  <c r="M63" i="36"/>
  <c r="M64" i="36"/>
  <c r="M65" i="36"/>
  <c r="M66" i="36"/>
  <c r="M67" i="36"/>
  <c r="M68" i="36"/>
  <c r="M69" i="36"/>
  <c r="M70" i="36"/>
  <c r="M71" i="36"/>
  <c r="M72" i="36"/>
  <c r="M73" i="36"/>
  <c r="M74" i="36"/>
  <c r="M75" i="36"/>
  <c r="M76" i="36"/>
  <c r="M77" i="36"/>
  <c r="M78" i="36"/>
  <c r="M79" i="36"/>
  <c r="M80" i="36"/>
  <c r="M81" i="36"/>
  <c r="M82" i="36"/>
  <c r="M83" i="36"/>
  <c r="M84" i="36"/>
  <c r="M85" i="36"/>
  <c r="M86" i="36"/>
  <c r="M87" i="36"/>
  <c r="M88" i="36"/>
  <c r="M89" i="36"/>
  <c r="M90" i="36"/>
  <c r="M91" i="36"/>
  <c r="M92" i="36"/>
  <c r="M93" i="36"/>
  <c r="M94" i="36"/>
  <c r="M95" i="36"/>
  <c r="M96" i="36"/>
  <c r="M97" i="36"/>
  <c r="M98" i="36"/>
  <c r="M99" i="36"/>
  <c r="M100" i="36"/>
  <c r="M101" i="36"/>
  <c r="M102" i="36"/>
  <c r="M103" i="36"/>
  <c r="M104" i="36"/>
  <c r="M105" i="36"/>
  <c r="M106" i="36"/>
  <c r="M107" i="36"/>
  <c r="M108" i="36"/>
  <c r="M109" i="36"/>
  <c r="M110" i="36"/>
  <c r="M111" i="36"/>
  <c r="M112" i="36"/>
  <c r="M113" i="36"/>
  <c r="M114" i="36"/>
  <c r="M115" i="36"/>
  <c r="M116" i="36"/>
  <c r="M117" i="36"/>
  <c r="M118" i="36"/>
  <c r="M119" i="36"/>
  <c r="M120" i="36"/>
  <c r="M121" i="36"/>
  <c r="M122" i="36"/>
  <c r="M123" i="36"/>
  <c r="M124" i="36"/>
  <c r="M125" i="36"/>
  <c r="M126" i="36"/>
  <c r="M127" i="36"/>
  <c r="M128" i="36"/>
  <c r="M129" i="36"/>
  <c r="M130" i="36"/>
  <c r="M131" i="36"/>
  <c r="M132" i="36"/>
  <c r="M133" i="36"/>
  <c r="M134" i="36"/>
  <c r="M135" i="36"/>
  <c r="M136" i="36"/>
  <c r="M137" i="36"/>
  <c r="M138" i="36"/>
  <c r="M139" i="36"/>
  <c r="M140" i="36"/>
  <c r="M141" i="36"/>
  <c r="M142" i="36"/>
  <c r="M143" i="36"/>
  <c r="M144" i="36"/>
  <c r="M145" i="36"/>
  <c r="M146" i="36"/>
  <c r="M147" i="36"/>
  <c r="M148" i="36"/>
  <c r="M149" i="36"/>
  <c r="M150" i="36"/>
  <c r="M151" i="36"/>
  <c r="M152" i="36"/>
  <c r="M153" i="36"/>
  <c r="M154" i="36"/>
  <c r="M155" i="36"/>
  <c r="M156" i="36"/>
  <c r="M157" i="36"/>
  <c r="M158" i="36"/>
  <c r="M159" i="36"/>
  <c r="M160" i="36"/>
  <c r="M161" i="36"/>
  <c r="M162" i="36"/>
  <c r="M163" i="36"/>
  <c r="M164" i="36"/>
  <c r="M165" i="36"/>
  <c r="M166" i="36"/>
  <c r="M167" i="36"/>
  <c r="M168" i="36"/>
  <c r="M169" i="36"/>
  <c r="M170" i="36"/>
  <c r="M171" i="36"/>
  <c r="M172" i="36"/>
  <c r="M173" i="36"/>
  <c r="M174" i="36"/>
  <c r="M175" i="36"/>
  <c r="M176" i="36"/>
  <c r="M177" i="36"/>
  <c r="M178" i="36"/>
  <c r="M179" i="36"/>
  <c r="M180" i="36"/>
  <c r="M181" i="36"/>
  <c r="M182" i="36"/>
  <c r="M183" i="36"/>
  <c r="M184" i="36"/>
  <c r="M185" i="36"/>
  <c r="M186" i="36"/>
  <c r="M187" i="36"/>
  <c r="M188" i="36"/>
  <c r="M189" i="36"/>
  <c r="M190" i="36"/>
  <c r="M191" i="36"/>
  <c r="M192" i="36"/>
  <c r="M193" i="36"/>
  <c r="M194" i="36"/>
  <c r="M195" i="36"/>
  <c r="M196" i="36"/>
  <c r="M197" i="36"/>
  <c r="M198" i="36"/>
  <c r="M199" i="36"/>
  <c r="M200" i="36"/>
  <c r="M201" i="36"/>
  <c r="M202" i="36"/>
  <c r="M203" i="36"/>
  <c r="M204" i="36"/>
  <c r="M205" i="36"/>
  <c r="M206" i="36"/>
  <c r="M207" i="36"/>
  <c r="M208" i="36"/>
  <c r="M209" i="36"/>
  <c r="M210" i="36"/>
  <c r="M211" i="36"/>
  <c r="M212" i="36"/>
  <c r="M213" i="36"/>
  <c r="M214" i="36"/>
  <c r="M215" i="36"/>
  <c r="M216" i="36"/>
  <c r="M217" i="36"/>
  <c r="M218" i="36"/>
  <c r="M219" i="36"/>
  <c r="M220" i="36"/>
  <c r="M221" i="36"/>
  <c r="M222" i="36"/>
  <c r="M223" i="36"/>
  <c r="M224" i="36"/>
  <c r="M225" i="36"/>
  <c r="M226" i="36"/>
  <c r="M227" i="36"/>
  <c r="M228" i="36"/>
  <c r="M229" i="36"/>
  <c r="M230" i="36"/>
  <c r="M231" i="36"/>
  <c r="M232" i="36"/>
  <c r="M233" i="36"/>
  <c r="M234" i="36"/>
  <c r="M235" i="36"/>
  <c r="M236" i="36"/>
  <c r="M237" i="36"/>
  <c r="M238" i="36"/>
  <c r="M239" i="36"/>
  <c r="M240" i="36"/>
  <c r="M241" i="36"/>
  <c r="M242" i="36"/>
  <c r="M243" i="36"/>
  <c r="M244" i="36"/>
  <c r="M245" i="36"/>
  <c r="M246" i="36"/>
  <c r="M247" i="36"/>
  <c r="M248" i="36"/>
  <c r="M249" i="36"/>
  <c r="M250" i="36"/>
  <c r="M251" i="36"/>
  <c r="M252" i="36"/>
  <c r="M253" i="36"/>
  <c r="M254" i="36"/>
  <c r="M255" i="36"/>
  <c r="M256" i="36"/>
  <c r="M257" i="36"/>
  <c r="M258" i="36"/>
  <c r="M259" i="36"/>
  <c r="M260" i="36"/>
  <c r="M261" i="36"/>
  <c r="M262" i="36"/>
  <c r="M263" i="36"/>
  <c r="M264" i="36"/>
  <c r="M265" i="36"/>
  <c r="M266" i="36"/>
  <c r="M267" i="36"/>
  <c r="M268" i="36"/>
  <c r="M269" i="36"/>
  <c r="M270" i="36"/>
  <c r="M271" i="36"/>
  <c r="M272" i="36"/>
  <c r="M273" i="36"/>
  <c r="M274" i="36"/>
  <c r="M275" i="36"/>
  <c r="M276" i="36"/>
  <c r="M277" i="36"/>
  <c r="M278" i="36"/>
  <c r="M279" i="36"/>
  <c r="M280" i="36"/>
  <c r="M281" i="36"/>
  <c r="M282" i="36"/>
  <c r="M283" i="36"/>
  <c r="M284" i="36"/>
  <c r="M285" i="36"/>
  <c r="M286" i="36"/>
  <c r="M287" i="36"/>
  <c r="M288" i="36"/>
  <c r="M289" i="36"/>
  <c r="M290" i="36"/>
  <c r="M291" i="36"/>
  <c r="M292" i="36"/>
  <c r="M293" i="36"/>
  <c r="M294" i="36"/>
  <c r="M295" i="36"/>
  <c r="M296" i="36"/>
  <c r="M297" i="36"/>
  <c r="M298" i="36"/>
  <c r="M299" i="36"/>
  <c r="M300" i="36"/>
  <c r="M301" i="36"/>
  <c r="M302" i="36"/>
  <c r="M303" i="36"/>
  <c r="M304" i="36"/>
  <c r="M305" i="36"/>
  <c r="M306" i="36"/>
  <c r="M307" i="36"/>
  <c r="M308" i="36"/>
  <c r="M309" i="36"/>
  <c r="M310" i="36"/>
  <c r="M311" i="36"/>
  <c r="M312" i="36"/>
  <c r="M313" i="36"/>
  <c r="M314" i="36"/>
  <c r="M315" i="36"/>
  <c r="M316" i="36"/>
  <c r="M317" i="36"/>
  <c r="M318" i="36"/>
  <c r="M319" i="36"/>
  <c r="M320" i="36"/>
  <c r="M321" i="36"/>
  <c r="M322" i="36"/>
  <c r="M323" i="36"/>
  <c r="M324" i="36"/>
  <c r="M325" i="36"/>
  <c r="M326" i="36"/>
  <c r="M327" i="36"/>
  <c r="M328" i="36"/>
  <c r="M329" i="36"/>
  <c r="M330" i="36"/>
  <c r="M331" i="36"/>
  <c r="M332" i="36"/>
  <c r="M333" i="36"/>
  <c r="M334" i="36"/>
  <c r="M335" i="36"/>
  <c r="M336" i="36"/>
  <c r="M337" i="36"/>
  <c r="M338" i="36"/>
  <c r="M339" i="36"/>
  <c r="M340" i="36"/>
  <c r="M341" i="36"/>
  <c r="M342" i="36"/>
  <c r="M343" i="36"/>
  <c r="M344" i="36"/>
  <c r="M345" i="36"/>
  <c r="M346" i="36"/>
  <c r="M347" i="36"/>
  <c r="M348" i="36"/>
  <c r="M349" i="36"/>
  <c r="M350" i="36"/>
  <c r="M351" i="36"/>
  <c r="M352" i="36"/>
  <c r="M353" i="36"/>
  <c r="M354" i="36"/>
  <c r="M355" i="36"/>
  <c r="M356" i="36"/>
  <c r="M357" i="36"/>
  <c r="M358" i="36"/>
  <c r="M359" i="36"/>
  <c r="M360" i="36"/>
  <c r="M361" i="36"/>
  <c r="M362" i="36"/>
  <c r="M363" i="36"/>
  <c r="M364" i="36"/>
  <c r="M365" i="36"/>
  <c r="M366" i="36"/>
  <c r="M367" i="36"/>
  <c r="M368" i="36"/>
  <c r="M369" i="36"/>
  <c r="M370" i="36"/>
  <c r="M371" i="36"/>
  <c r="M372" i="36"/>
  <c r="M373" i="36"/>
  <c r="M374" i="36"/>
  <c r="M375" i="36"/>
  <c r="M376" i="36"/>
  <c r="M377" i="36"/>
  <c r="M378" i="36"/>
  <c r="M379" i="36"/>
  <c r="M380" i="36"/>
  <c r="M381" i="36"/>
  <c r="M382" i="36"/>
  <c r="M383" i="36"/>
  <c r="M384" i="36"/>
  <c r="M385" i="36"/>
  <c r="M386" i="36"/>
  <c r="M387" i="36"/>
  <c r="M388" i="36"/>
  <c r="M389" i="36"/>
  <c r="M390" i="36"/>
  <c r="M391" i="36"/>
  <c r="M392" i="36"/>
  <c r="M393" i="36"/>
  <c r="M394" i="36"/>
  <c r="M395" i="36"/>
  <c r="M396" i="36"/>
  <c r="M397" i="36"/>
  <c r="M398" i="36"/>
  <c r="M399" i="36"/>
  <c r="M400" i="36"/>
  <c r="M401" i="36"/>
  <c r="M402" i="36"/>
  <c r="M403" i="36"/>
  <c r="M404" i="36"/>
  <c r="M405" i="36"/>
  <c r="M406" i="36"/>
  <c r="M407" i="36"/>
  <c r="M408" i="36"/>
  <c r="M409" i="36"/>
  <c r="M410" i="36"/>
  <c r="M411" i="36"/>
  <c r="M412" i="36"/>
  <c r="M413" i="36"/>
  <c r="M414" i="36"/>
  <c r="M415" i="36"/>
  <c r="M416" i="36"/>
  <c r="M417" i="36"/>
  <c r="M418" i="36"/>
  <c r="M419" i="36"/>
  <c r="M420" i="36"/>
  <c r="M421" i="36"/>
  <c r="M422" i="36"/>
  <c r="M423" i="36"/>
  <c r="M424" i="36"/>
  <c r="M425" i="36"/>
  <c r="M426" i="36"/>
  <c r="M427" i="36"/>
  <c r="M428" i="36"/>
  <c r="M429" i="36"/>
  <c r="M430" i="36"/>
  <c r="M431" i="36"/>
  <c r="M432" i="36"/>
  <c r="M433" i="36"/>
  <c r="M434" i="36"/>
  <c r="M435" i="36"/>
  <c r="M436" i="36"/>
  <c r="M437" i="36"/>
  <c r="M438" i="36"/>
  <c r="M439" i="36"/>
  <c r="M440" i="36"/>
  <c r="M441" i="36"/>
  <c r="M442" i="36"/>
  <c r="M443" i="36"/>
  <c r="M444" i="36"/>
  <c r="M445" i="36"/>
  <c r="M446" i="36"/>
  <c r="M447" i="36"/>
  <c r="M448" i="36"/>
  <c r="M449" i="36"/>
  <c r="M14" i="36"/>
  <c r="K15" i="36"/>
  <c r="K16" i="36"/>
  <c r="K17" i="36"/>
  <c r="K18" i="36"/>
  <c r="K19" i="36"/>
  <c r="K20" i="36"/>
  <c r="K21" i="36"/>
  <c r="K22" i="36"/>
  <c r="K23" i="36"/>
  <c r="K24" i="36"/>
  <c r="K25" i="36"/>
  <c r="K26" i="36"/>
  <c r="K27" i="36"/>
  <c r="K28" i="36"/>
  <c r="K29" i="36"/>
  <c r="K30" i="36"/>
  <c r="K31" i="36"/>
  <c r="K32" i="36"/>
  <c r="K33" i="36"/>
  <c r="K34" i="36"/>
  <c r="K35" i="36"/>
  <c r="K36" i="36"/>
  <c r="K37" i="36"/>
  <c r="K38" i="36"/>
  <c r="K39" i="36"/>
  <c r="K40" i="36"/>
  <c r="K41" i="36"/>
  <c r="K42" i="36"/>
  <c r="K43" i="36"/>
  <c r="K44" i="36"/>
  <c r="K45" i="36"/>
  <c r="K46" i="36"/>
  <c r="K47" i="36"/>
  <c r="K48" i="36"/>
  <c r="K49" i="36"/>
  <c r="K50" i="36"/>
  <c r="K51" i="36"/>
  <c r="K52" i="36"/>
  <c r="K53" i="36"/>
  <c r="K54" i="36"/>
  <c r="K55" i="36"/>
  <c r="K56" i="36"/>
  <c r="K57" i="36"/>
  <c r="K58" i="36"/>
  <c r="K59" i="36"/>
  <c r="K60" i="36"/>
  <c r="K61" i="36"/>
  <c r="K62" i="36"/>
  <c r="K63" i="36"/>
  <c r="K64" i="36"/>
  <c r="K65" i="36"/>
  <c r="K66" i="36"/>
  <c r="K67" i="36"/>
  <c r="K68" i="36"/>
  <c r="K69" i="36"/>
  <c r="K70" i="36"/>
  <c r="K71" i="36"/>
  <c r="K72" i="36"/>
  <c r="K73" i="36"/>
  <c r="K74" i="36"/>
  <c r="K75" i="36"/>
  <c r="K76" i="36"/>
  <c r="K77" i="36"/>
  <c r="K78" i="36"/>
  <c r="K79" i="36"/>
  <c r="K80" i="36"/>
  <c r="K81" i="36"/>
  <c r="K82" i="36"/>
  <c r="K83" i="36"/>
  <c r="K84" i="36"/>
  <c r="K85" i="36"/>
  <c r="K86" i="36"/>
  <c r="K87" i="36"/>
  <c r="K88" i="36"/>
  <c r="K89" i="36"/>
  <c r="K90" i="36"/>
  <c r="K91" i="36"/>
  <c r="K92" i="36"/>
  <c r="K93" i="36"/>
  <c r="K94" i="36"/>
  <c r="K95" i="36"/>
  <c r="K96" i="36"/>
  <c r="K97" i="36"/>
  <c r="K98" i="36"/>
  <c r="K99" i="36"/>
  <c r="K100" i="36"/>
  <c r="K101" i="36"/>
  <c r="K102" i="36"/>
  <c r="K103" i="36"/>
  <c r="K104" i="36"/>
  <c r="K105" i="36"/>
  <c r="K106" i="36"/>
  <c r="K107" i="36"/>
  <c r="K108" i="36"/>
  <c r="K109" i="36"/>
  <c r="K110" i="36"/>
  <c r="K111" i="36"/>
  <c r="K112" i="36"/>
  <c r="K113" i="36"/>
  <c r="K114" i="36"/>
  <c r="K115" i="36"/>
  <c r="K116" i="36"/>
  <c r="K117" i="36"/>
  <c r="K118" i="36"/>
  <c r="K119" i="36"/>
  <c r="K120" i="36"/>
  <c r="K121" i="36"/>
  <c r="K122" i="36"/>
  <c r="K123" i="36"/>
  <c r="K124" i="36"/>
  <c r="K125" i="36"/>
  <c r="K126" i="36"/>
  <c r="K127" i="36"/>
  <c r="K128" i="36"/>
  <c r="K129" i="36"/>
  <c r="K130" i="36"/>
  <c r="K131" i="36"/>
  <c r="K132" i="36"/>
  <c r="K133" i="36"/>
  <c r="K134" i="36"/>
  <c r="K135" i="36"/>
  <c r="K136" i="36"/>
  <c r="K137" i="36"/>
  <c r="K138" i="36"/>
  <c r="K139" i="36"/>
  <c r="K140" i="36"/>
  <c r="K141" i="36"/>
  <c r="K142" i="36"/>
  <c r="K143" i="36"/>
  <c r="K144" i="36"/>
  <c r="K145" i="36"/>
  <c r="K146" i="36"/>
  <c r="K147" i="36"/>
  <c r="K148" i="36"/>
  <c r="K149" i="36"/>
  <c r="K150" i="36"/>
  <c r="K151" i="36"/>
  <c r="K152" i="36"/>
  <c r="K153" i="36"/>
  <c r="K154" i="36"/>
  <c r="K155" i="36"/>
  <c r="K156" i="36"/>
  <c r="K157" i="36"/>
  <c r="K158" i="36"/>
  <c r="K159" i="36"/>
  <c r="K160" i="36"/>
  <c r="K161" i="36"/>
  <c r="K162" i="36"/>
  <c r="K163" i="36"/>
  <c r="K164" i="36"/>
  <c r="K165" i="36"/>
  <c r="K166" i="36"/>
  <c r="K167" i="36"/>
  <c r="K168" i="36"/>
  <c r="K169" i="36"/>
  <c r="K170" i="36"/>
  <c r="K171" i="36"/>
  <c r="K172" i="36"/>
  <c r="K173" i="36"/>
  <c r="K174" i="36"/>
  <c r="K175" i="36"/>
  <c r="K176" i="36"/>
  <c r="K177" i="36"/>
  <c r="K178" i="36"/>
  <c r="K179" i="36"/>
  <c r="K180" i="36"/>
  <c r="K181" i="36"/>
  <c r="K182" i="36"/>
  <c r="K183" i="36"/>
  <c r="K184" i="36"/>
  <c r="K185" i="36"/>
  <c r="K186" i="36"/>
  <c r="K187" i="36"/>
  <c r="K188" i="36"/>
  <c r="K189" i="36"/>
  <c r="K190" i="36"/>
  <c r="K191" i="36"/>
  <c r="K192" i="36"/>
  <c r="K193" i="36"/>
  <c r="K194" i="36"/>
  <c r="K195" i="36"/>
  <c r="K196" i="36"/>
  <c r="K197" i="36"/>
  <c r="K198" i="36"/>
  <c r="K199" i="36"/>
  <c r="K200" i="36"/>
  <c r="K201" i="36"/>
  <c r="K202" i="36"/>
  <c r="K203" i="36"/>
  <c r="K204" i="36"/>
  <c r="K205" i="36"/>
  <c r="K206" i="36"/>
  <c r="K207" i="36"/>
  <c r="K208" i="36"/>
  <c r="K209" i="36"/>
  <c r="K210" i="36"/>
  <c r="K211" i="36"/>
  <c r="K212" i="36"/>
  <c r="K213" i="36"/>
  <c r="K214" i="36"/>
  <c r="K215" i="36"/>
  <c r="K216" i="36"/>
  <c r="K217" i="36"/>
  <c r="K218" i="36"/>
  <c r="K219" i="36"/>
  <c r="K220" i="36"/>
  <c r="K221" i="36"/>
  <c r="K222" i="36"/>
  <c r="K223" i="36"/>
  <c r="K224" i="36"/>
  <c r="K225" i="36"/>
  <c r="K226" i="36"/>
  <c r="K227" i="36"/>
  <c r="K228" i="36"/>
  <c r="K229" i="36"/>
  <c r="K230" i="36"/>
  <c r="K231" i="36"/>
  <c r="K232" i="36"/>
  <c r="K233" i="36"/>
  <c r="K234" i="36"/>
  <c r="K235" i="36"/>
  <c r="K236" i="36"/>
  <c r="K237" i="36"/>
  <c r="K238" i="36"/>
  <c r="K239" i="36"/>
  <c r="K240" i="36"/>
  <c r="K241" i="36"/>
  <c r="K242" i="36"/>
  <c r="K243" i="36"/>
  <c r="K244" i="36"/>
  <c r="K245" i="36"/>
  <c r="K246" i="36"/>
  <c r="K247" i="36"/>
  <c r="K248" i="36"/>
  <c r="K249" i="36"/>
  <c r="K250" i="36"/>
  <c r="K251" i="36"/>
  <c r="K252" i="36"/>
  <c r="K253" i="36"/>
  <c r="K254" i="36"/>
  <c r="K255" i="36"/>
  <c r="K256" i="36"/>
  <c r="K257" i="36"/>
  <c r="K258" i="36"/>
  <c r="K259" i="36"/>
  <c r="K260" i="36"/>
  <c r="K261" i="36"/>
  <c r="K262" i="36"/>
  <c r="K263" i="36"/>
  <c r="K264" i="36"/>
  <c r="K265" i="36"/>
  <c r="K266" i="36"/>
  <c r="K267" i="36"/>
  <c r="K268" i="36"/>
  <c r="K269" i="36"/>
  <c r="K270" i="36"/>
  <c r="K271" i="36"/>
  <c r="K272" i="36"/>
  <c r="K273" i="36"/>
  <c r="K274" i="36"/>
  <c r="K275" i="36"/>
  <c r="K276" i="36"/>
  <c r="K277" i="36"/>
  <c r="K278" i="36"/>
  <c r="K279" i="36"/>
  <c r="K280" i="36"/>
  <c r="K281" i="36"/>
  <c r="K282" i="36"/>
  <c r="K283" i="36"/>
  <c r="K284" i="36"/>
  <c r="K285" i="36"/>
  <c r="K286" i="36"/>
  <c r="K287" i="36"/>
  <c r="K288" i="36"/>
  <c r="K289" i="36"/>
  <c r="K290" i="36"/>
  <c r="K291" i="36"/>
  <c r="K292" i="36"/>
  <c r="K293" i="36"/>
  <c r="K294" i="36"/>
  <c r="K295" i="36"/>
  <c r="K296" i="36"/>
  <c r="K297" i="36"/>
  <c r="K298" i="36"/>
  <c r="K299" i="36"/>
  <c r="K300" i="36"/>
  <c r="K301" i="36"/>
  <c r="K302" i="36"/>
  <c r="K303" i="36"/>
  <c r="K304" i="36"/>
  <c r="K305" i="36"/>
  <c r="K306" i="36"/>
  <c r="K307" i="36"/>
  <c r="K308" i="36"/>
  <c r="K309" i="36"/>
  <c r="K310" i="36"/>
  <c r="K311" i="36"/>
  <c r="K312" i="36"/>
  <c r="K313" i="36"/>
  <c r="K314" i="36"/>
  <c r="K315" i="36"/>
  <c r="K316" i="36"/>
  <c r="K317" i="36"/>
  <c r="K318" i="36"/>
  <c r="K319" i="36"/>
  <c r="K320" i="36"/>
  <c r="K321" i="36"/>
  <c r="K322" i="36"/>
  <c r="K323" i="36"/>
  <c r="K324" i="36"/>
  <c r="K325" i="36"/>
  <c r="K326" i="36"/>
  <c r="K327" i="36"/>
  <c r="K328" i="36"/>
  <c r="K329" i="36"/>
  <c r="K330" i="36"/>
  <c r="K331" i="36"/>
  <c r="K332" i="36"/>
  <c r="K333" i="36"/>
  <c r="K334" i="36"/>
  <c r="K335" i="36"/>
  <c r="K336" i="36"/>
  <c r="K337" i="36"/>
  <c r="K338" i="36"/>
  <c r="K339" i="36"/>
  <c r="K340" i="36"/>
  <c r="K341" i="36"/>
  <c r="K342" i="36"/>
  <c r="K343" i="36"/>
  <c r="K344" i="36"/>
  <c r="K345" i="36"/>
  <c r="K346" i="36"/>
  <c r="K347" i="36"/>
  <c r="K348" i="36"/>
  <c r="K349" i="36"/>
  <c r="K350" i="36"/>
  <c r="K351" i="36"/>
  <c r="K352" i="36"/>
  <c r="K353" i="36"/>
  <c r="K354" i="36"/>
  <c r="K355" i="36"/>
  <c r="K356" i="36"/>
  <c r="K357" i="36"/>
  <c r="K358" i="36"/>
  <c r="K359" i="36"/>
  <c r="K360" i="36"/>
  <c r="K361" i="36"/>
  <c r="K362" i="36"/>
  <c r="K363" i="36"/>
  <c r="K364" i="36"/>
  <c r="K365" i="36"/>
  <c r="K366" i="36"/>
  <c r="K367" i="36"/>
  <c r="K368" i="36"/>
  <c r="K369" i="36"/>
  <c r="K370" i="36"/>
  <c r="K371" i="36"/>
  <c r="K372" i="36"/>
  <c r="K373" i="36"/>
  <c r="K374" i="36"/>
  <c r="K375" i="36"/>
  <c r="K376" i="36"/>
  <c r="K377" i="36"/>
  <c r="K378" i="36"/>
  <c r="K379" i="36"/>
  <c r="K380" i="36"/>
  <c r="K381" i="36"/>
  <c r="K382" i="36"/>
  <c r="K383" i="36"/>
  <c r="K384" i="36"/>
  <c r="K385" i="36"/>
  <c r="K386" i="36"/>
  <c r="K387" i="36"/>
  <c r="K388" i="36"/>
  <c r="K389" i="36"/>
  <c r="K390" i="36"/>
  <c r="K391" i="36"/>
  <c r="K392" i="36"/>
  <c r="K393" i="36"/>
  <c r="K394" i="36"/>
  <c r="K395" i="36"/>
  <c r="K396" i="36"/>
  <c r="K397" i="36"/>
  <c r="K398" i="36"/>
  <c r="K399" i="36"/>
  <c r="K400" i="36"/>
  <c r="K401" i="36"/>
  <c r="K402" i="36"/>
  <c r="K403" i="36"/>
  <c r="K404" i="36"/>
  <c r="K405" i="36"/>
  <c r="K406" i="36"/>
  <c r="K407" i="36"/>
  <c r="K408" i="36"/>
  <c r="K409" i="36"/>
  <c r="K410" i="36"/>
  <c r="K411" i="36"/>
  <c r="K412" i="36"/>
  <c r="K413" i="36"/>
  <c r="K414" i="36"/>
  <c r="K415" i="36"/>
  <c r="K416" i="36"/>
  <c r="K417" i="36"/>
  <c r="K418" i="36"/>
  <c r="K419" i="36"/>
  <c r="K420" i="36"/>
  <c r="K421" i="36"/>
  <c r="K422" i="36"/>
  <c r="K423" i="36"/>
  <c r="K424" i="36"/>
  <c r="K425" i="36"/>
  <c r="K426" i="36"/>
  <c r="K427" i="36"/>
  <c r="K428" i="36"/>
  <c r="K429" i="36"/>
  <c r="K430" i="36"/>
  <c r="K431" i="36"/>
  <c r="K432" i="36"/>
  <c r="K433" i="36"/>
  <c r="K434" i="36"/>
  <c r="K435" i="36"/>
  <c r="K436" i="36"/>
  <c r="K437" i="36"/>
  <c r="K438" i="36"/>
  <c r="K439" i="36"/>
  <c r="K440" i="36"/>
  <c r="K441" i="36"/>
  <c r="K442" i="36"/>
  <c r="K443" i="36"/>
  <c r="K444" i="36"/>
  <c r="K445" i="36"/>
  <c r="K446" i="36"/>
  <c r="K447" i="36"/>
  <c r="K448" i="36"/>
  <c r="K449" i="36"/>
  <c r="K450" i="36"/>
  <c r="K451" i="36"/>
  <c r="K452" i="36"/>
  <c r="K453" i="36"/>
  <c r="K454" i="36"/>
  <c r="K455" i="36"/>
  <c r="K14" i="36"/>
  <c r="N43" i="20"/>
  <c r="N44" i="20"/>
  <c r="N45" i="20"/>
  <c r="N46" i="20"/>
  <c r="N47" i="20"/>
  <c r="N48" i="20"/>
  <c r="N49" i="20"/>
  <c r="N50" i="20"/>
  <c r="N51" i="20"/>
  <c r="N52" i="20"/>
  <c r="N53" i="20"/>
  <c r="N42" i="20"/>
  <c r="M43" i="20"/>
  <c r="M44" i="20"/>
  <c r="M45" i="20"/>
  <c r="M46" i="20"/>
  <c r="M47" i="20"/>
  <c r="M48" i="20"/>
  <c r="M49" i="20"/>
  <c r="M50" i="20"/>
  <c r="M51" i="20"/>
  <c r="M52" i="20"/>
  <c r="M53" i="20"/>
  <c r="M42" i="20"/>
  <c r="L54" i="20"/>
  <c r="L43" i="20"/>
  <c r="L44" i="20"/>
  <c r="L45" i="20"/>
  <c r="L46" i="20"/>
  <c r="L47" i="20"/>
  <c r="L48" i="20"/>
  <c r="L49" i="20"/>
  <c r="L50" i="20"/>
  <c r="L51" i="20"/>
  <c r="L52" i="20"/>
  <c r="L53" i="20"/>
  <c r="L42" i="20"/>
  <c r="J44" i="20"/>
  <c r="J45" i="20" s="1"/>
  <c r="J46" i="20" s="1"/>
  <c r="J47" i="20" s="1"/>
  <c r="J48" i="20" s="1"/>
  <c r="J49" i="20" s="1"/>
  <c r="J50" i="20" s="1"/>
  <c r="J51" i="20" s="1"/>
  <c r="J52" i="20" s="1"/>
  <c r="J53" i="20" s="1"/>
  <c r="J43" i="20"/>
  <c r="C60" i="20"/>
  <c r="C43" i="20"/>
  <c r="C44" i="20"/>
  <c r="C45" i="20"/>
  <c r="C46" i="20"/>
  <c r="C47" i="20"/>
  <c r="C48" i="20"/>
  <c r="C49" i="20"/>
  <c r="C50" i="20"/>
  <c r="C51" i="20"/>
  <c r="C52" i="20"/>
  <c r="C53" i="20"/>
  <c r="C54" i="20"/>
  <c r="C55" i="20"/>
  <c r="C56" i="20"/>
  <c r="C57" i="20"/>
  <c r="C58" i="20"/>
  <c r="C59" i="20"/>
  <c r="C42" i="20"/>
  <c r="O89" i="23"/>
  <c r="O87" i="23"/>
  <c r="O86" i="23"/>
  <c r="O82" i="23"/>
  <c r="O73" i="23"/>
  <c r="O57" i="23"/>
  <c r="O56" i="23"/>
  <c r="O55" i="23"/>
  <c r="O54" i="23"/>
  <c r="O50" i="23"/>
  <c r="O41"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6" i="23"/>
  <c r="L197" i="23"/>
  <c r="L198" i="23"/>
  <c r="L199" i="23"/>
  <c r="L200" i="23"/>
  <c r="L201" i="23"/>
  <c r="L202" i="23"/>
  <c r="L203" i="23"/>
  <c r="L204" i="23"/>
  <c r="L205" i="23"/>
  <c r="L206" i="23"/>
  <c r="L207" i="23"/>
  <c r="L208" i="23"/>
  <c r="L209"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58" i="23"/>
  <c r="L259" i="23"/>
  <c r="L260" i="23"/>
  <c r="L261" i="23"/>
  <c r="L262" i="23"/>
  <c r="L263" i="23"/>
  <c r="L264" i="23"/>
  <c r="L265" i="23"/>
  <c r="L266" i="23"/>
  <c r="L267" i="23"/>
  <c r="L268" i="23"/>
  <c r="L269" i="23"/>
  <c r="L270" i="23"/>
  <c r="L271" i="23"/>
  <c r="L272" i="23"/>
  <c r="L273" i="23"/>
  <c r="L274" i="23"/>
  <c r="L275" i="23"/>
  <c r="L276" i="23"/>
  <c r="L277" i="23"/>
  <c r="L278" i="23"/>
  <c r="L279" i="23"/>
  <c r="L280" i="23"/>
  <c r="L281" i="23"/>
  <c r="L282" i="23"/>
  <c r="L283" i="23"/>
  <c r="L284" i="23"/>
  <c r="L285" i="23"/>
  <c r="L286" i="23"/>
  <c r="L287" i="23"/>
  <c r="L288" i="23"/>
  <c r="L289" i="23"/>
  <c r="L290" i="23"/>
  <c r="L291" i="23"/>
  <c r="L292" i="23"/>
  <c r="L293" i="23"/>
  <c r="L294" i="23"/>
  <c r="L295" i="23"/>
  <c r="L296" i="23"/>
  <c r="L297" i="23"/>
  <c r="L298" i="23"/>
  <c r="L299" i="23"/>
  <c r="L300" i="23"/>
  <c r="L301" i="23"/>
  <c r="L302" i="23"/>
  <c r="L303" i="23"/>
  <c r="L304" i="23"/>
  <c r="L305" i="23"/>
  <c r="L306" i="23"/>
  <c r="L307" i="23"/>
  <c r="L308" i="23"/>
  <c r="L309" i="23"/>
  <c r="L310" i="23"/>
  <c r="L311" i="23"/>
  <c r="L312" i="23"/>
  <c r="L313" i="23"/>
  <c r="L314" i="23"/>
  <c r="L315" i="23"/>
  <c r="L316"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3" i="23"/>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 i="21"/>
  <c r="G3" i="21"/>
  <c r="H3" i="21" s="1"/>
  <c r="G4" i="21"/>
  <c r="H4" i="21" s="1"/>
  <c r="G5" i="21"/>
  <c r="H5" i="21" s="1"/>
  <c r="G6" i="21"/>
  <c r="H6" i="21" s="1"/>
  <c r="G7" i="21"/>
  <c r="H7" i="21" s="1"/>
  <c r="G8" i="21"/>
  <c r="H8" i="21" s="1"/>
  <c r="G9" i="21"/>
  <c r="H9" i="21" s="1"/>
  <c r="G10" i="21"/>
  <c r="H10" i="21" s="1"/>
  <c r="G11" i="21"/>
  <c r="H11" i="21" s="1"/>
  <c r="G12" i="21"/>
  <c r="H12" i="21" s="1"/>
  <c r="G13" i="21"/>
  <c r="H13" i="21" s="1"/>
  <c r="G14" i="21"/>
  <c r="H14" i="21" s="1"/>
  <c r="G15" i="21"/>
  <c r="H15" i="21" s="1"/>
  <c r="G16" i="21"/>
  <c r="H16" i="21" s="1"/>
  <c r="G17" i="21"/>
  <c r="H17" i="21" s="1"/>
  <c r="G18" i="21"/>
  <c r="H18" i="21" s="1"/>
  <c r="G19" i="21"/>
  <c r="H19" i="21" s="1"/>
  <c r="G20" i="21"/>
  <c r="H20" i="21" s="1"/>
  <c r="G21" i="21"/>
  <c r="H21" i="21" s="1"/>
  <c r="G22" i="21"/>
  <c r="H22" i="21" s="1"/>
  <c r="G23" i="21"/>
  <c r="H23" i="21" s="1"/>
  <c r="G24" i="21"/>
  <c r="H24" i="21" s="1"/>
  <c r="G25" i="21"/>
  <c r="H25" i="21" s="1"/>
  <c r="G26" i="21"/>
  <c r="H26" i="21" s="1"/>
  <c r="G27" i="21"/>
  <c r="H27" i="21" s="1"/>
  <c r="G28" i="21"/>
  <c r="H28" i="21" s="1"/>
  <c r="G29" i="21"/>
  <c r="H29" i="21" s="1"/>
  <c r="G30" i="21"/>
  <c r="H30" i="21" s="1"/>
  <c r="G31" i="21"/>
  <c r="H31" i="21" s="1"/>
  <c r="G32" i="21"/>
  <c r="H32" i="21" s="1"/>
  <c r="G33" i="21"/>
  <c r="H33" i="21" s="1"/>
  <c r="G34" i="21"/>
  <c r="H34" i="21" s="1"/>
  <c r="G35" i="21"/>
  <c r="H35" i="21" s="1"/>
  <c r="G36" i="21"/>
  <c r="H36" i="21" s="1"/>
  <c r="G37" i="21"/>
  <c r="H37" i="21" s="1"/>
  <c r="G38" i="21"/>
  <c r="H38" i="21" s="1"/>
  <c r="G39" i="21"/>
  <c r="H39" i="21" s="1"/>
  <c r="G40" i="21"/>
  <c r="H40" i="21" s="1"/>
  <c r="G41" i="21"/>
  <c r="H41" i="21" s="1"/>
  <c r="G42" i="21"/>
  <c r="H42" i="21" s="1"/>
  <c r="G43" i="21"/>
  <c r="H43" i="21" s="1"/>
  <c r="G44" i="21"/>
  <c r="H44" i="21" s="1"/>
  <c r="G45" i="21"/>
  <c r="H45" i="21" s="1"/>
  <c r="G46" i="21"/>
  <c r="H46" i="21" s="1"/>
  <c r="G47" i="21"/>
  <c r="H47" i="21" s="1"/>
  <c r="G48" i="21"/>
  <c r="H48" i="21" s="1"/>
  <c r="G49" i="21"/>
  <c r="H49" i="21" s="1"/>
  <c r="G50" i="21"/>
  <c r="H50" i="21" s="1"/>
  <c r="G51" i="21"/>
  <c r="H51" i="21" s="1"/>
  <c r="G52" i="21"/>
  <c r="H52" i="21" s="1"/>
  <c r="G53" i="21"/>
  <c r="H53" i="21" s="1"/>
  <c r="G54" i="21"/>
  <c r="H54" i="21" s="1"/>
  <c r="G55" i="21"/>
  <c r="H55" i="21" s="1"/>
  <c r="G56" i="21"/>
  <c r="H56" i="21" s="1"/>
  <c r="G57" i="21"/>
  <c r="H57" i="21" s="1"/>
  <c r="G58" i="21"/>
  <c r="H58" i="21" s="1"/>
  <c r="G59" i="21"/>
  <c r="H59" i="21" s="1"/>
  <c r="G60" i="21"/>
  <c r="H60" i="21" s="1"/>
  <c r="G61" i="21"/>
  <c r="H61" i="21" s="1"/>
  <c r="G62" i="21"/>
  <c r="H62" i="21" s="1"/>
  <c r="G63" i="21"/>
  <c r="H63" i="21" s="1"/>
  <c r="G64" i="21"/>
  <c r="H64" i="21" s="1"/>
  <c r="G65" i="21"/>
  <c r="H65" i="21" s="1"/>
  <c r="G66" i="21"/>
  <c r="H66" i="21" s="1"/>
  <c r="G67" i="21"/>
  <c r="H67" i="21" s="1"/>
  <c r="G68" i="21"/>
  <c r="H68" i="21" s="1"/>
  <c r="G69" i="21"/>
  <c r="H69" i="21" s="1"/>
  <c r="G70" i="21"/>
  <c r="H70" i="21" s="1"/>
  <c r="G71" i="21"/>
  <c r="H71" i="21" s="1"/>
  <c r="G72" i="21"/>
  <c r="H72" i="21" s="1"/>
  <c r="G73" i="21"/>
  <c r="H73" i="21" s="1"/>
  <c r="G74" i="21"/>
  <c r="H74" i="21" s="1"/>
  <c r="G75" i="21"/>
  <c r="H75" i="21" s="1"/>
  <c r="G76" i="21"/>
  <c r="H76" i="21" s="1"/>
  <c r="G77" i="21"/>
  <c r="H77" i="21" s="1"/>
  <c r="G78" i="21"/>
  <c r="H78" i="21" s="1"/>
  <c r="G79" i="21"/>
  <c r="H79" i="21" s="1"/>
  <c r="G80" i="21"/>
  <c r="H80" i="21" s="1"/>
  <c r="G81" i="21"/>
  <c r="H81" i="21" s="1"/>
  <c r="G82" i="21"/>
  <c r="H82" i="21" s="1"/>
  <c r="G83" i="21"/>
  <c r="H83" i="21" s="1"/>
  <c r="G84" i="21"/>
  <c r="H84" i="21" s="1"/>
  <c r="G85" i="21"/>
  <c r="H85" i="21" s="1"/>
  <c r="G86" i="21"/>
  <c r="H86" i="21" s="1"/>
  <c r="G87" i="21"/>
  <c r="H87" i="21" s="1"/>
  <c r="G88" i="21"/>
  <c r="H88" i="21" s="1"/>
  <c r="G89" i="21"/>
  <c r="H89" i="21" s="1"/>
  <c r="G90" i="21"/>
  <c r="H90" i="21" s="1"/>
  <c r="G91" i="21"/>
  <c r="H91" i="21" s="1"/>
  <c r="G92" i="21"/>
  <c r="H92" i="21" s="1"/>
  <c r="G93" i="21"/>
  <c r="H93" i="21" s="1"/>
  <c r="G94" i="21"/>
  <c r="H94" i="21" s="1"/>
  <c r="G95" i="21"/>
  <c r="H95" i="21" s="1"/>
  <c r="G96" i="21"/>
  <c r="H96" i="21" s="1"/>
  <c r="G97" i="21"/>
  <c r="H97" i="21" s="1"/>
  <c r="G98" i="21"/>
  <c r="H98" i="21" s="1"/>
  <c r="G99" i="21"/>
  <c r="H99" i="21" s="1"/>
  <c r="G100" i="21"/>
  <c r="H100" i="21" s="1"/>
  <c r="G101" i="21"/>
  <c r="H101" i="21" s="1"/>
  <c r="G102" i="21"/>
  <c r="H102" i="21" s="1"/>
  <c r="G103" i="21"/>
  <c r="H103" i="21" s="1"/>
  <c r="G104" i="21"/>
  <c r="H104" i="21" s="1"/>
  <c r="G105" i="21"/>
  <c r="H105" i="21" s="1"/>
  <c r="G106" i="21"/>
  <c r="H106" i="21" s="1"/>
  <c r="G107" i="21"/>
  <c r="H107" i="21" s="1"/>
  <c r="G108" i="21"/>
  <c r="H108" i="21" s="1"/>
  <c r="G109" i="21"/>
  <c r="H109" i="21" s="1"/>
  <c r="G110" i="21"/>
  <c r="H110" i="21" s="1"/>
  <c r="G111" i="21"/>
  <c r="H111" i="21" s="1"/>
  <c r="G112" i="21"/>
  <c r="H112" i="21" s="1"/>
  <c r="G113" i="21"/>
  <c r="H113" i="21" s="1"/>
  <c r="G114" i="21"/>
  <c r="H114" i="21" s="1"/>
  <c r="G115" i="21"/>
  <c r="H115" i="21" s="1"/>
  <c r="G116" i="21"/>
  <c r="H116" i="21" s="1"/>
  <c r="G117" i="21"/>
  <c r="H117" i="21" s="1"/>
  <c r="G118" i="21"/>
  <c r="H118" i="21" s="1"/>
  <c r="G119" i="21"/>
  <c r="H119" i="21" s="1"/>
  <c r="G120" i="21"/>
  <c r="H120" i="21" s="1"/>
  <c r="G121" i="21"/>
  <c r="H121" i="21" s="1"/>
  <c r="G122" i="21"/>
  <c r="H122" i="21" s="1"/>
  <c r="G123" i="21"/>
  <c r="H123" i="21" s="1"/>
  <c r="G124" i="21"/>
  <c r="H124" i="21" s="1"/>
  <c r="G125" i="21"/>
  <c r="H125" i="21" s="1"/>
  <c r="G126" i="21"/>
  <c r="H126" i="21" s="1"/>
  <c r="G127" i="21"/>
  <c r="H127" i="21" s="1"/>
  <c r="G128" i="21"/>
  <c r="H128" i="21" s="1"/>
  <c r="G129" i="21"/>
  <c r="H129" i="21" s="1"/>
  <c r="G130" i="21"/>
  <c r="H130" i="21" s="1"/>
  <c r="G131" i="21"/>
  <c r="H131" i="21" s="1"/>
  <c r="G132" i="21"/>
  <c r="H132" i="21" s="1"/>
  <c r="G133" i="21"/>
  <c r="H133" i="21" s="1"/>
  <c r="G134" i="21"/>
  <c r="H134" i="21" s="1"/>
  <c r="G135" i="21"/>
  <c r="H135" i="21" s="1"/>
  <c r="G136" i="21"/>
  <c r="H136" i="21" s="1"/>
  <c r="G137" i="21"/>
  <c r="H137" i="21" s="1"/>
  <c r="G138" i="21"/>
  <c r="H138" i="21" s="1"/>
  <c r="G139" i="21"/>
  <c r="H139" i="21" s="1"/>
  <c r="G140" i="21"/>
  <c r="H140" i="21" s="1"/>
  <c r="G141" i="21"/>
  <c r="H141" i="21" s="1"/>
  <c r="G142" i="21"/>
  <c r="H142" i="21" s="1"/>
  <c r="G143" i="21"/>
  <c r="H143" i="21" s="1"/>
  <c r="G144" i="21"/>
  <c r="H144" i="21" s="1"/>
  <c r="G145" i="21"/>
  <c r="H145" i="21" s="1"/>
  <c r="G146" i="21"/>
  <c r="H146" i="21" s="1"/>
  <c r="G147" i="21"/>
  <c r="H147" i="21" s="1"/>
  <c r="G148" i="21"/>
  <c r="H148" i="21" s="1"/>
  <c r="G149" i="21"/>
  <c r="H149" i="21" s="1"/>
  <c r="G150" i="21"/>
  <c r="H150" i="21" s="1"/>
  <c r="G151" i="21"/>
  <c r="H151" i="21" s="1"/>
  <c r="G152" i="21"/>
  <c r="H152" i="21" s="1"/>
  <c r="G153" i="21"/>
  <c r="H153" i="21" s="1"/>
  <c r="G154" i="21"/>
  <c r="H154" i="21" s="1"/>
  <c r="G155" i="21"/>
  <c r="H155" i="21" s="1"/>
  <c r="G156" i="21"/>
  <c r="H156" i="21" s="1"/>
  <c r="G157" i="21"/>
  <c r="H157" i="21" s="1"/>
  <c r="G158" i="21"/>
  <c r="H158" i="21" s="1"/>
  <c r="G159" i="21"/>
  <c r="H159" i="21" s="1"/>
  <c r="G160" i="21"/>
  <c r="H160" i="21" s="1"/>
  <c r="G161" i="21"/>
  <c r="H161" i="21" s="1"/>
  <c r="G162" i="21"/>
  <c r="H162" i="21" s="1"/>
  <c r="G163" i="21"/>
  <c r="H163" i="21" s="1"/>
  <c r="G164" i="21"/>
  <c r="H164" i="21" s="1"/>
  <c r="G165" i="21"/>
  <c r="H165" i="21" s="1"/>
  <c r="G166" i="21"/>
  <c r="H166" i="21" s="1"/>
  <c r="G167" i="21"/>
  <c r="H167" i="21" s="1"/>
  <c r="G168" i="21"/>
  <c r="H168" i="21" s="1"/>
  <c r="G169" i="21"/>
  <c r="H169" i="21" s="1"/>
  <c r="G170" i="21"/>
  <c r="H170" i="21" s="1"/>
  <c r="G171" i="21"/>
  <c r="H171" i="21" s="1"/>
  <c r="G172" i="21"/>
  <c r="H172" i="21" s="1"/>
  <c r="G173" i="21"/>
  <c r="H173" i="21" s="1"/>
  <c r="G174" i="21"/>
  <c r="H174" i="21" s="1"/>
  <c r="G175" i="21"/>
  <c r="H175" i="21" s="1"/>
  <c r="G176" i="21"/>
  <c r="H176" i="21" s="1"/>
  <c r="G177" i="21"/>
  <c r="H177" i="21" s="1"/>
  <c r="G178" i="21"/>
  <c r="H178" i="21" s="1"/>
  <c r="G179" i="21"/>
  <c r="H179" i="21" s="1"/>
  <c r="G180" i="21"/>
  <c r="H180" i="21" s="1"/>
  <c r="G181" i="21"/>
  <c r="H181" i="21" s="1"/>
  <c r="G182" i="21"/>
  <c r="H182" i="21" s="1"/>
  <c r="G183" i="21"/>
  <c r="H183" i="21" s="1"/>
  <c r="G184" i="21"/>
  <c r="H184" i="21" s="1"/>
  <c r="G185" i="21"/>
  <c r="H185" i="21" s="1"/>
  <c r="G186" i="21"/>
  <c r="H186" i="21" s="1"/>
  <c r="G187" i="21"/>
  <c r="H187" i="21" s="1"/>
  <c r="G188" i="21"/>
  <c r="H188" i="21" s="1"/>
  <c r="G189" i="21"/>
  <c r="H189" i="21" s="1"/>
  <c r="G190" i="21"/>
  <c r="H190" i="21" s="1"/>
  <c r="G191" i="21"/>
  <c r="H191" i="21" s="1"/>
  <c r="G192" i="21"/>
  <c r="H192" i="21" s="1"/>
  <c r="G193" i="21"/>
  <c r="H193" i="21" s="1"/>
  <c r="G194" i="21"/>
  <c r="H194" i="21" s="1"/>
  <c r="G195" i="21"/>
  <c r="H195" i="21" s="1"/>
  <c r="G196" i="21"/>
  <c r="H196" i="21" s="1"/>
  <c r="G197" i="21"/>
  <c r="H197" i="21" s="1"/>
  <c r="G198" i="21"/>
  <c r="H198" i="21" s="1"/>
  <c r="G199" i="21"/>
  <c r="H199" i="21" s="1"/>
  <c r="G200" i="21"/>
  <c r="H200" i="21" s="1"/>
  <c r="G201" i="21"/>
  <c r="H201" i="21" s="1"/>
  <c r="G202" i="21"/>
  <c r="H202" i="21" s="1"/>
  <c r="G203" i="21"/>
  <c r="H203" i="21" s="1"/>
  <c r="G204" i="21"/>
  <c r="H204" i="21" s="1"/>
  <c r="G205" i="21"/>
  <c r="H205" i="21" s="1"/>
  <c r="G206" i="21"/>
  <c r="H206" i="21" s="1"/>
  <c r="G207" i="21"/>
  <c r="H207" i="21" s="1"/>
  <c r="G208" i="21"/>
  <c r="H208" i="21" s="1"/>
  <c r="G209" i="21"/>
  <c r="H209" i="21" s="1"/>
  <c r="G210" i="21"/>
  <c r="H210" i="21" s="1"/>
  <c r="G211" i="21"/>
  <c r="H211" i="21" s="1"/>
  <c r="G212" i="21"/>
  <c r="H212" i="21" s="1"/>
  <c r="G213" i="21"/>
  <c r="H213" i="21" s="1"/>
  <c r="G214" i="21"/>
  <c r="H214" i="21" s="1"/>
  <c r="G215" i="21"/>
  <c r="H215" i="21" s="1"/>
  <c r="G216" i="21"/>
  <c r="H216" i="21" s="1"/>
  <c r="G217" i="21"/>
  <c r="H217" i="21" s="1"/>
  <c r="G218" i="21"/>
  <c r="H218" i="21" s="1"/>
  <c r="G219" i="21"/>
  <c r="H219" i="21" s="1"/>
  <c r="G220" i="21"/>
  <c r="H220" i="21" s="1"/>
  <c r="G221" i="21"/>
  <c r="H221" i="21" s="1"/>
  <c r="G222" i="21"/>
  <c r="H222" i="21" s="1"/>
  <c r="G223" i="21"/>
  <c r="H223" i="21" s="1"/>
  <c r="G224" i="21"/>
  <c r="H224" i="21" s="1"/>
  <c r="G225" i="21"/>
  <c r="H225" i="21" s="1"/>
  <c r="G226" i="21"/>
  <c r="H226" i="21" s="1"/>
  <c r="G227" i="21"/>
  <c r="H227" i="21" s="1"/>
  <c r="G228" i="21"/>
  <c r="H228" i="21" s="1"/>
  <c r="G229" i="21"/>
  <c r="H229" i="21" s="1"/>
  <c r="G230" i="21"/>
  <c r="H230" i="21" s="1"/>
  <c r="G231" i="21"/>
  <c r="H231" i="21" s="1"/>
  <c r="G232" i="21"/>
  <c r="H232" i="21" s="1"/>
  <c r="G233" i="21"/>
  <c r="H233" i="21" s="1"/>
  <c r="G234" i="21"/>
  <c r="H234" i="21" s="1"/>
  <c r="G235" i="21"/>
  <c r="H235" i="21" s="1"/>
  <c r="G236" i="21"/>
  <c r="H236" i="21" s="1"/>
  <c r="G237" i="21"/>
  <c r="H237" i="21" s="1"/>
  <c r="G238" i="21"/>
  <c r="H238" i="21" s="1"/>
  <c r="G239" i="21"/>
  <c r="H239" i="21" s="1"/>
  <c r="G240" i="21"/>
  <c r="H240" i="21" s="1"/>
  <c r="G241" i="21"/>
  <c r="H241" i="21" s="1"/>
  <c r="G242" i="21"/>
  <c r="H242" i="21" s="1"/>
  <c r="G243" i="21"/>
  <c r="H243" i="21" s="1"/>
  <c r="G244" i="21"/>
  <c r="H244" i="21" s="1"/>
  <c r="G245" i="21"/>
  <c r="H245" i="21" s="1"/>
  <c r="G246" i="21"/>
  <c r="H246" i="21" s="1"/>
  <c r="G247" i="21"/>
  <c r="H247" i="21" s="1"/>
  <c r="G248" i="21"/>
  <c r="H248" i="21" s="1"/>
  <c r="G249" i="21"/>
  <c r="H249" i="21" s="1"/>
  <c r="G250" i="21"/>
  <c r="H250" i="21" s="1"/>
  <c r="G251" i="21"/>
  <c r="H251" i="21" s="1"/>
  <c r="G252" i="21"/>
  <c r="H252" i="21" s="1"/>
  <c r="G253" i="21"/>
  <c r="H253" i="21" s="1"/>
  <c r="G254" i="21"/>
  <c r="H254" i="21" s="1"/>
  <c r="G255" i="21"/>
  <c r="H255" i="21" s="1"/>
  <c r="G256" i="21"/>
  <c r="H256" i="21" s="1"/>
  <c r="G257" i="21"/>
  <c r="H257" i="21" s="1"/>
  <c r="G258" i="21"/>
  <c r="H258" i="21" s="1"/>
  <c r="G259" i="21"/>
  <c r="H259" i="21" s="1"/>
  <c r="G260" i="21"/>
  <c r="H260" i="21" s="1"/>
  <c r="G261" i="21"/>
  <c r="H261" i="21" s="1"/>
  <c r="G262" i="21"/>
  <c r="H262" i="21" s="1"/>
  <c r="G263" i="21"/>
  <c r="H263" i="21" s="1"/>
  <c r="G264" i="21"/>
  <c r="H264" i="21" s="1"/>
  <c r="G265" i="21"/>
  <c r="H265" i="21" s="1"/>
  <c r="G266" i="21"/>
  <c r="H266" i="21" s="1"/>
  <c r="G267" i="21"/>
  <c r="H267" i="21" s="1"/>
  <c r="G268" i="21"/>
  <c r="H268" i="21" s="1"/>
  <c r="G269" i="21"/>
  <c r="H269" i="21" s="1"/>
  <c r="G270" i="21"/>
  <c r="H270" i="21" s="1"/>
  <c r="G271" i="21"/>
  <c r="H271" i="21" s="1"/>
  <c r="G272" i="21"/>
  <c r="H272" i="21" s="1"/>
  <c r="G273" i="21"/>
  <c r="H273" i="21" s="1"/>
  <c r="G274" i="21"/>
  <c r="H274" i="21" s="1"/>
  <c r="G275" i="21"/>
  <c r="H275" i="21" s="1"/>
  <c r="G276" i="21"/>
  <c r="H276" i="21" s="1"/>
  <c r="G277" i="21"/>
  <c r="H277" i="21" s="1"/>
  <c r="G278" i="21"/>
  <c r="H278" i="21" s="1"/>
  <c r="G279" i="21"/>
  <c r="H279" i="21" s="1"/>
  <c r="G280" i="21"/>
  <c r="H280" i="21" s="1"/>
  <c r="G281" i="21"/>
  <c r="H281" i="21" s="1"/>
  <c r="G282" i="21"/>
  <c r="H282" i="21" s="1"/>
  <c r="G283" i="21"/>
  <c r="H283" i="21" s="1"/>
  <c r="G284" i="21"/>
  <c r="H284" i="21" s="1"/>
  <c r="G285" i="21"/>
  <c r="H285" i="21" s="1"/>
  <c r="G286" i="21"/>
  <c r="H286" i="21" s="1"/>
  <c r="G287" i="21"/>
  <c r="H287" i="21" s="1"/>
  <c r="G288" i="21"/>
  <c r="H288" i="21" s="1"/>
  <c r="G289" i="21"/>
  <c r="H289" i="21" s="1"/>
  <c r="G290" i="21"/>
  <c r="H290" i="21" s="1"/>
  <c r="G291" i="21"/>
  <c r="H291" i="21" s="1"/>
  <c r="G292" i="21"/>
  <c r="H292" i="21" s="1"/>
  <c r="G293" i="21"/>
  <c r="H293" i="21" s="1"/>
  <c r="G294" i="21"/>
  <c r="H294" i="21" s="1"/>
  <c r="G295" i="21"/>
  <c r="H295" i="21" s="1"/>
  <c r="G296" i="21"/>
  <c r="H296" i="21" s="1"/>
  <c r="G297" i="21"/>
  <c r="H297" i="21" s="1"/>
  <c r="G298" i="21"/>
  <c r="H298" i="21" s="1"/>
  <c r="G299" i="21"/>
  <c r="H299" i="21" s="1"/>
  <c r="G300" i="21"/>
  <c r="H300" i="21" s="1"/>
  <c r="G301" i="21"/>
  <c r="H301" i="21" s="1"/>
  <c r="G302" i="21"/>
  <c r="H302" i="21" s="1"/>
  <c r="G303" i="21"/>
  <c r="H303" i="21" s="1"/>
  <c r="G304" i="21"/>
  <c r="H304" i="21" s="1"/>
  <c r="G305" i="21"/>
  <c r="H305" i="21" s="1"/>
  <c r="G306" i="21"/>
  <c r="H306" i="21" s="1"/>
  <c r="G307" i="21"/>
  <c r="H307" i="21" s="1"/>
  <c r="G308" i="21"/>
  <c r="H308" i="21" s="1"/>
  <c r="G309" i="21"/>
  <c r="H309" i="21" s="1"/>
  <c r="G310" i="21"/>
  <c r="H310" i="21" s="1"/>
  <c r="G311" i="21"/>
  <c r="H311" i="21" s="1"/>
  <c r="G312" i="21"/>
  <c r="H312" i="21" s="1"/>
  <c r="G313" i="21"/>
  <c r="H313" i="21" s="1"/>
  <c r="G314" i="21"/>
  <c r="H314" i="21" s="1"/>
  <c r="G315" i="21"/>
  <c r="H315" i="21" s="1"/>
  <c r="G316" i="21"/>
  <c r="H316" i="21" s="1"/>
  <c r="G317" i="21"/>
  <c r="H317" i="21" s="1"/>
  <c r="G318" i="21"/>
  <c r="H318" i="21" s="1"/>
  <c r="G319" i="21"/>
  <c r="H319" i="21" s="1"/>
  <c r="G320" i="21"/>
  <c r="H320" i="21" s="1"/>
  <c r="G321" i="21"/>
  <c r="H321" i="21" s="1"/>
  <c r="G322" i="21"/>
  <c r="H322" i="21" s="1"/>
  <c r="G323" i="21"/>
  <c r="H323" i="21" s="1"/>
  <c r="G324" i="21"/>
  <c r="H324" i="21" s="1"/>
  <c r="G325" i="21"/>
  <c r="H325" i="21" s="1"/>
  <c r="G326" i="21"/>
  <c r="H326" i="21" s="1"/>
  <c r="G327" i="21"/>
  <c r="H327" i="21" s="1"/>
  <c r="G328" i="21"/>
  <c r="H328" i="21" s="1"/>
  <c r="G329" i="21"/>
  <c r="H329" i="21" s="1"/>
  <c r="G330" i="21"/>
  <c r="H330" i="21" s="1"/>
  <c r="G331" i="21"/>
  <c r="H331" i="21" s="1"/>
  <c r="G332" i="21"/>
  <c r="H332" i="21" s="1"/>
  <c r="G333" i="21"/>
  <c r="H333" i="21" s="1"/>
  <c r="G334" i="21"/>
  <c r="H334" i="21" s="1"/>
  <c r="G335" i="21"/>
  <c r="H335" i="21" s="1"/>
  <c r="G336" i="21"/>
  <c r="H336" i="21" s="1"/>
  <c r="G337" i="21"/>
  <c r="H337" i="21" s="1"/>
  <c r="G338" i="21"/>
  <c r="H338" i="21" s="1"/>
  <c r="G339" i="21"/>
  <c r="H339" i="21" s="1"/>
  <c r="G340" i="21"/>
  <c r="H340" i="21" s="1"/>
  <c r="G341" i="21"/>
  <c r="H341" i="21" s="1"/>
  <c r="G342" i="21"/>
  <c r="H342" i="21" s="1"/>
  <c r="G343" i="21"/>
  <c r="H343" i="21" s="1"/>
  <c r="G344" i="21"/>
  <c r="H344" i="21" s="1"/>
  <c r="G345" i="21"/>
  <c r="H345" i="21" s="1"/>
  <c r="G2" i="21"/>
  <c r="H2" i="21" s="1"/>
  <c r="F4" i="33"/>
  <c r="F5" i="33"/>
  <c r="F6" i="33"/>
  <c r="G6" i="33" s="1"/>
  <c r="F7" i="33"/>
  <c r="F8" i="33"/>
  <c r="G8" i="33" s="1"/>
  <c r="F9" i="33"/>
  <c r="F10" i="33"/>
  <c r="G10" i="33" s="1"/>
  <c r="F11" i="33"/>
  <c r="F12" i="33"/>
  <c r="F13" i="33"/>
  <c r="F14" i="33"/>
  <c r="F15" i="33"/>
  <c r="F16" i="33"/>
  <c r="G16" i="33" s="1"/>
  <c r="F17" i="33"/>
  <c r="F18" i="33"/>
  <c r="G18" i="33" s="1"/>
  <c r="F19" i="33"/>
  <c r="F20" i="33"/>
  <c r="F21" i="33"/>
  <c r="F22" i="33"/>
  <c r="F23" i="33"/>
  <c r="F24" i="33"/>
  <c r="G24" i="33" s="1"/>
  <c r="F25" i="33"/>
  <c r="F26" i="33"/>
  <c r="G26" i="33" s="1"/>
  <c r="F27" i="33"/>
  <c r="F28" i="33"/>
  <c r="F29" i="33"/>
  <c r="F30" i="33"/>
  <c r="G30" i="33" s="1"/>
  <c r="F31" i="33"/>
  <c r="F32" i="33"/>
  <c r="G32" i="33" s="1"/>
  <c r="F33" i="33"/>
  <c r="F34" i="33"/>
  <c r="G34" i="33" s="1"/>
  <c r="F35" i="33"/>
  <c r="F36" i="33"/>
  <c r="F37" i="33"/>
  <c r="F38" i="33"/>
  <c r="G38" i="33" s="1"/>
  <c r="F39" i="33"/>
  <c r="G39" i="33" s="1"/>
  <c r="F40" i="33"/>
  <c r="G40" i="33" s="1"/>
  <c r="F41" i="33"/>
  <c r="F42" i="33"/>
  <c r="G42" i="33" s="1"/>
  <c r="F43" i="33"/>
  <c r="F44" i="33"/>
  <c r="F45" i="33"/>
  <c r="F46" i="33"/>
  <c r="F47" i="33"/>
  <c r="G47" i="33" s="1"/>
  <c r="F48" i="33"/>
  <c r="G48" i="33" s="1"/>
  <c r="F49" i="33"/>
  <c r="F50" i="33"/>
  <c r="F51" i="33"/>
  <c r="F52" i="33"/>
  <c r="F53" i="33"/>
  <c r="F54" i="33"/>
  <c r="G54" i="33" s="1"/>
  <c r="F55" i="33"/>
  <c r="G55" i="33" s="1"/>
  <c r="F56" i="33"/>
  <c r="G56" i="33" s="1"/>
  <c r="F57" i="33"/>
  <c r="F58" i="33"/>
  <c r="G58" i="33" s="1"/>
  <c r="F59" i="33"/>
  <c r="F60" i="33"/>
  <c r="F61" i="33"/>
  <c r="F62" i="33"/>
  <c r="G62" i="33" s="1"/>
  <c r="F63" i="33"/>
  <c r="G63" i="33" s="1"/>
  <c r="F64" i="33"/>
  <c r="G64" i="33" s="1"/>
  <c r="F65" i="33"/>
  <c r="F66" i="33"/>
  <c r="F67" i="33"/>
  <c r="F68" i="33"/>
  <c r="F69" i="33"/>
  <c r="F70" i="33"/>
  <c r="F71" i="33"/>
  <c r="G71" i="33" s="1"/>
  <c r="F72" i="33"/>
  <c r="G72" i="33" s="1"/>
  <c r="F73" i="33"/>
  <c r="F74" i="33"/>
  <c r="G74" i="33" s="1"/>
  <c r="F75" i="33"/>
  <c r="F76" i="33"/>
  <c r="F77" i="33"/>
  <c r="F78" i="33"/>
  <c r="G78" i="33" s="1"/>
  <c r="F79" i="33"/>
  <c r="G79" i="33" s="1"/>
  <c r="F80" i="33"/>
  <c r="G80" i="33" s="1"/>
  <c r="F81" i="33"/>
  <c r="F82" i="33"/>
  <c r="G82" i="33" s="1"/>
  <c r="F83" i="33"/>
  <c r="F84" i="33"/>
  <c r="F85" i="33"/>
  <c r="F86" i="33"/>
  <c r="G86" i="33" s="1"/>
  <c r="F87" i="33"/>
  <c r="G87" i="33" s="1"/>
  <c r="F88" i="33"/>
  <c r="G88" i="33" s="1"/>
  <c r="F89" i="33"/>
  <c r="F90" i="33"/>
  <c r="G90" i="33" s="1"/>
  <c r="F91" i="33"/>
  <c r="F92" i="33"/>
  <c r="F93" i="33"/>
  <c r="F94" i="33"/>
  <c r="G94" i="33" s="1"/>
  <c r="F95" i="33"/>
  <c r="G95" i="33" s="1"/>
  <c r="F96" i="33"/>
  <c r="G96" i="33" s="1"/>
  <c r="F97" i="33"/>
  <c r="F98" i="33"/>
  <c r="G98" i="33" s="1"/>
  <c r="F99" i="33"/>
  <c r="F100" i="33"/>
  <c r="F101" i="33"/>
  <c r="F102" i="33"/>
  <c r="G102" i="33" s="1"/>
  <c r="F103" i="33"/>
  <c r="G103" i="33" s="1"/>
  <c r="F104" i="33"/>
  <c r="G104" i="33" s="1"/>
  <c r="F105" i="33"/>
  <c r="F106" i="33"/>
  <c r="G106" i="33" s="1"/>
  <c r="F107" i="33"/>
  <c r="F108" i="33"/>
  <c r="F109" i="33"/>
  <c r="F110" i="33"/>
  <c r="G110" i="33" s="1"/>
  <c r="F111" i="33"/>
  <c r="G111" i="33" s="1"/>
  <c r="F112" i="33"/>
  <c r="G112" i="33" s="1"/>
  <c r="F113" i="33"/>
  <c r="F114" i="33"/>
  <c r="G114" i="33" s="1"/>
  <c r="F115" i="33"/>
  <c r="F116" i="33"/>
  <c r="F117" i="33"/>
  <c r="F118" i="33"/>
  <c r="F119" i="33"/>
  <c r="G119" i="33" s="1"/>
  <c r="F120" i="33"/>
  <c r="G120" i="33" s="1"/>
  <c r="F121" i="33"/>
  <c r="F122" i="33"/>
  <c r="G122" i="33" s="1"/>
  <c r="F123" i="33"/>
  <c r="F124" i="33"/>
  <c r="F125" i="33"/>
  <c r="F126" i="33"/>
  <c r="G126" i="33" s="1"/>
  <c r="F127" i="33"/>
  <c r="G127" i="33" s="1"/>
  <c r="F128" i="33"/>
  <c r="G128" i="33" s="1"/>
  <c r="F129" i="33"/>
  <c r="F130" i="33"/>
  <c r="F131" i="33"/>
  <c r="F132" i="33"/>
  <c r="F133" i="33"/>
  <c r="F134" i="33"/>
  <c r="G134" i="33" s="1"/>
  <c r="F135" i="33"/>
  <c r="G135" i="33" s="1"/>
  <c r="F136" i="33"/>
  <c r="G136" i="33" s="1"/>
  <c r="F137" i="33"/>
  <c r="F138" i="33"/>
  <c r="G138" i="33" s="1"/>
  <c r="F139" i="33"/>
  <c r="F140" i="33"/>
  <c r="F141" i="33"/>
  <c r="F142" i="33"/>
  <c r="F143" i="33"/>
  <c r="G143" i="33" s="1"/>
  <c r="F144" i="33"/>
  <c r="G144" i="33" s="1"/>
  <c r="F145" i="33"/>
  <c r="F146" i="33"/>
  <c r="G146" i="33" s="1"/>
  <c r="F147" i="33"/>
  <c r="F148" i="33"/>
  <c r="F149" i="33"/>
  <c r="F150" i="33"/>
  <c r="G150" i="33" s="1"/>
  <c r="F151" i="33"/>
  <c r="G151" i="33" s="1"/>
  <c r="F152" i="33"/>
  <c r="G152" i="33" s="1"/>
  <c r="F153" i="33"/>
  <c r="F154" i="33"/>
  <c r="G154" i="33" s="1"/>
  <c r="F155" i="33"/>
  <c r="F156" i="33"/>
  <c r="F157" i="33"/>
  <c r="F158" i="33"/>
  <c r="G158" i="33" s="1"/>
  <c r="F159" i="33"/>
  <c r="G159" i="33" s="1"/>
  <c r="F160" i="33"/>
  <c r="G160" i="33" s="1"/>
  <c r="F161" i="33"/>
  <c r="F162" i="33"/>
  <c r="G162" i="33" s="1"/>
  <c r="F163" i="33"/>
  <c r="F164" i="33"/>
  <c r="F165" i="33"/>
  <c r="F166" i="33"/>
  <c r="F167" i="33"/>
  <c r="G167" i="33" s="1"/>
  <c r="F168" i="33"/>
  <c r="G168" i="33" s="1"/>
  <c r="F169" i="33"/>
  <c r="F170" i="33"/>
  <c r="G170" i="33" s="1"/>
  <c r="F171" i="33"/>
  <c r="F172" i="33"/>
  <c r="F173" i="33"/>
  <c r="F174" i="33"/>
  <c r="G174" i="33" s="1"/>
  <c r="F175" i="33"/>
  <c r="G175" i="33" s="1"/>
  <c r="F176" i="33"/>
  <c r="G176" i="33" s="1"/>
  <c r="F177" i="33"/>
  <c r="F178" i="33"/>
  <c r="G178" i="33" s="1"/>
  <c r="F179" i="33"/>
  <c r="F180" i="33"/>
  <c r="F181" i="33"/>
  <c r="F182" i="33"/>
  <c r="G182" i="33" s="1"/>
  <c r="F183" i="33"/>
  <c r="G183" i="33" s="1"/>
  <c r="F184" i="33"/>
  <c r="G184" i="33" s="1"/>
  <c r="F185" i="33"/>
  <c r="F186" i="33"/>
  <c r="G186" i="33" s="1"/>
  <c r="F187" i="33"/>
  <c r="F188" i="33"/>
  <c r="F189" i="33"/>
  <c r="F190" i="33"/>
  <c r="F191" i="33"/>
  <c r="G191" i="33" s="1"/>
  <c r="F192" i="33"/>
  <c r="G192" i="33" s="1"/>
  <c r="F193" i="33"/>
  <c r="F194" i="33"/>
  <c r="F195" i="33"/>
  <c r="F196" i="33"/>
  <c r="F197" i="33"/>
  <c r="F198" i="33"/>
  <c r="G198" i="33" s="1"/>
  <c r="F199" i="33"/>
  <c r="G199" i="33" s="1"/>
  <c r="F200" i="33"/>
  <c r="G200" i="33" s="1"/>
  <c r="F201" i="33"/>
  <c r="F202" i="33"/>
  <c r="G202" i="33" s="1"/>
  <c r="F203" i="33"/>
  <c r="F204" i="33"/>
  <c r="F205" i="33"/>
  <c r="F206" i="33"/>
  <c r="G206" i="33" s="1"/>
  <c r="F207" i="33"/>
  <c r="G207" i="33" s="1"/>
  <c r="F208" i="33"/>
  <c r="G208" i="33" s="1"/>
  <c r="F209" i="33"/>
  <c r="F210" i="33"/>
  <c r="G210" i="33" s="1"/>
  <c r="F211" i="33"/>
  <c r="F212" i="33"/>
  <c r="F213" i="33"/>
  <c r="F214" i="33"/>
  <c r="F215" i="33"/>
  <c r="G215" i="33" s="1"/>
  <c r="F216" i="33"/>
  <c r="G216" i="33" s="1"/>
  <c r="F217" i="33"/>
  <c r="F218" i="33"/>
  <c r="G218" i="33" s="1"/>
  <c r="F219" i="33"/>
  <c r="F220" i="33"/>
  <c r="F221" i="33"/>
  <c r="F222" i="33"/>
  <c r="G222" i="33" s="1"/>
  <c r="F223" i="33"/>
  <c r="G223" i="33" s="1"/>
  <c r="F224" i="33"/>
  <c r="G224" i="33" s="1"/>
  <c r="F225" i="33"/>
  <c r="F226" i="33"/>
  <c r="G226" i="33" s="1"/>
  <c r="F227" i="33"/>
  <c r="F228" i="33"/>
  <c r="F229" i="33"/>
  <c r="F230" i="33"/>
  <c r="F231" i="33"/>
  <c r="G231" i="33" s="1"/>
  <c r="F232" i="33"/>
  <c r="G232" i="33" s="1"/>
  <c r="F233" i="33"/>
  <c r="F234" i="33"/>
  <c r="G234" i="33" s="1"/>
  <c r="F235" i="33"/>
  <c r="F236" i="33"/>
  <c r="F237" i="33"/>
  <c r="F238" i="33"/>
  <c r="G238" i="33" s="1"/>
  <c r="F239" i="33"/>
  <c r="G239" i="33" s="1"/>
  <c r="F240" i="33"/>
  <c r="G240" i="33" s="1"/>
  <c r="F241" i="33"/>
  <c r="F242" i="33"/>
  <c r="G242" i="33" s="1"/>
  <c r="F243" i="33"/>
  <c r="F244" i="33"/>
  <c r="F245" i="33"/>
  <c r="F246" i="33"/>
  <c r="G246" i="33" s="1"/>
  <c r="F247" i="33"/>
  <c r="G247" i="33" s="1"/>
  <c r="F248" i="33"/>
  <c r="G248" i="33" s="1"/>
  <c r="F249" i="33"/>
  <c r="F250" i="33"/>
  <c r="G250" i="33" s="1"/>
  <c r="F251" i="33"/>
  <c r="F252" i="33"/>
  <c r="F253" i="33"/>
  <c r="F254" i="33"/>
  <c r="G254" i="33" s="1"/>
  <c r="F255" i="33"/>
  <c r="G255" i="33" s="1"/>
  <c r="F256" i="33"/>
  <c r="G256" i="33" s="1"/>
  <c r="F257" i="33"/>
  <c r="F258" i="33"/>
  <c r="F259" i="33"/>
  <c r="F260" i="33"/>
  <c r="F261" i="33"/>
  <c r="F262" i="33"/>
  <c r="G262" i="33" s="1"/>
  <c r="F263" i="33"/>
  <c r="G263" i="33" s="1"/>
  <c r="F264" i="33"/>
  <c r="G264" i="33" s="1"/>
  <c r="F265" i="33"/>
  <c r="F266" i="33"/>
  <c r="G266" i="33" s="1"/>
  <c r="F267" i="33"/>
  <c r="F268" i="33"/>
  <c r="F269" i="33"/>
  <c r="F270" i="33"/>
  <c r="G270" i="33" s="1"/>
  <c r="F271" i="33"/>
  <c r="G271" i="33" s="1"/>
  <c r="F272" i="33"/>
  <c r="G272" i="33" s="1"/>
  <c r="F273" i="33"/>
  <c r="F274" i="33"/>
  <c r="G274" i="33" s="1"/>
  <c r="F275" i="33"/>
  <c r="F276" i="33"/>
  <c r="F277" i="33"/>
  <c r="F278" i="33"/>
  <c r="G278" i="33" s="1"/>
  <c r="F279" i="33"/>
  <c r="G279" i="33" s="1"/>
  <c r="F280" i="33"/>
  <c r="G280" i="33" s="1"/>
  <c r="F281" i="33"/>
  <c r="G281" i="33" s="1"/>
  <c r="F282" i="33"/>
  <c r="G282" i="33" s="1"/>
  <c r="F283" i="33"/>
  <c r="F284" i="33"/>
  <c r="F285" i="33"/>
  <c r="F286" i="33"/>
  <c r="G286" i="33" s="1"/>
  <c r="F287" i="33"/>
  <c r="G287" i="33" s="1"/>
  <c r="F288" i="33"/>
  <c r="G288" i="33" s="1"/>
  <c r="F289" i="33"/>
  <c r="F290" i="33"/>
  <c r="G290" i="33" s="1"/>
  <c r="F291" i="33"/>
  <c r="F292" i="33"/>
  <c r="F293" i="33"/>
  <c r="F294" i="33"/>
  <c r="G294" i="33" s="1"/>
  <c r="F295" i="33"/>
  <c r="G295" i="33" s="1"/>
  <c r="F296" i="33"/>
  <c r="G296" i="33" s="1"/>
  <c r="F297" i="33"/>
  <c r="G297" i="33" s="1"/>
  <c r="F298" i="33"/>
  <c r="G298" i="33" s="1"/>
  <c r="F299" i="33"/>
  <c r="F300" i="33"/>
  <c r="F301" i="33"/>
  <c r="F302" i="33"/>
  <c r="G302" i="33" s="1"/>
  <c r="F303" i="33"/>
  <c r="G303" i="33" s="1"/>
  <c r="F304" i="33"/>
  <c r="G304" i="33" s="1"/>
  <c r="F305" i="33"/>
  <c r="G305" i="33" s="1"/>
  <c r="F306" i="33"/>
  <c r="G306" i="33" s="1"/>
  <c r="F307" i="33"/>
  <c r="F308" i="33"/>
  <c r="F309" i="33"/>
  <c r="F310" i="33"/>
  <c r="G310" i="33" s="1"/>
  <c r="F311" i="33"/>
  <c r="G311" i="33" s="1"/>
  <c r="F312" i="33"/>
  <c r="G312" i="33" s="1"/>
  <c r="F313" i="33"/>
  <c r="G313" i="33" s="1"/>
  <c r="F314" i="33"/>
  <c r="G314" i="33" s="1"/>
  <c r="F315" i="33"/>
  <c r="F316" i="33"/>
  <c r="F317" i="33"/>
  <c r="F318" i="33"/>
  <c r="G318" i="33" s="1"/>
  <c r="F319" i="33"/>
  <c r="G319" i="33" s="1"/>
  <c r="F320" i="33"/>
  <c r="G320" i="33" s="1"/>
  <c r="F321" i="33"/>
  <c r="G321" i="33" s="1"/>
  <c r="F322" i="33"/>
  <c r="F323" i="33"/>
  <c r="F324" i="33"/>
  <c r="F325" i="33"/>
  <c r="F326" i="33"/>
  <c r="F327" i="33"/>
  <c r="G327" i="33" s="1"/>
  <c r="F328" i="33"/>
  <c r="G328" i="33" s="1"/>
  <c r="F329" i="33"/>
  <c r="F330" i="33"/>
  <c r="G330" i="33" s="1"/>
  <c r="F331" i="33"/>
  <c r="F332" i="33"/>
  <c r="F333" i="33"/>
  <c r="F334" i="33"/>
  <c r="G334" i="33" s="1"/>
  <c r="F335" i="33"/>
  <c r="G335" i="33" s="1"/>
  <c r="F336" i="33"/>
  <c r="G336" i="33" s="1"/>
  <c r="F337" i="33"/>
  <c r="G337" i="33" s="1"/>
  <c r="F338" i="33"/>
  <c r="G338" i="33" s="1"/>
  <c r="F339" i="33"/>
  <c r="F340" i="33"/>
  <c r="F341" i="33"/>
  <c r="F342" i="33"/>
  <c r="G342" i="33" s="1"/>
  <c r="F343" i="33"/>
  <c r="G343" i="33" s="1"/>
  <c r="F344" i="33"/>
  <c r="G344" i="33" s="1"/>
  <c r="F345" i="33"/>
  <c r="F346" i="33"/>
  <c r="G346" i="33" s="1"/>
  <c r="F347" i="33"/>
  <c r="F348" i="33"/>
  <c r="F349" i="33"/>
  <c r="F350" i="33"/>
  <c r="G350" i="33" s="1"/>
  <c r="F351" i="33"/>
  <c r="G351" i="33" s="1"/>
  <c r="F352" i="33"/>
  <c r="G352" i="33" s="1"/>
  <c r="F353" i="33"/>
  <c r="G353" i="33" s="1"/>
  <c r="F354" i="33"/>
  <c r="G354" i="33" s="1"/>
  <c r="F355" i="33"/>
  <c r="F356" i="33"/>
  <c r="F357" i="33"/>
  <c r="F358" i="33"/>
  <c r="G358" i="33" s="1"/>
  <c r="F359" i="33"/>
  <c r="G359" i="33" s="1"/>
  <c r="F360" i="33"/>
  <c r="G360" i="33" s="1"/>
  <c r="F361" i="33"/>
  <c r="F362" i="33"/>
  <c r="G362" i="33" s="1"/>
  <c r="F363" i="33"/>
  <c r="F364" i="33"/>
  <c r="F365" i="33"/>
  <c r="F366" i="33"/>
  <c r="G366" i="33" s="1"/>
  <c r="F367" i="33"/>
  <c r="G367" i="33" s="1"/>
  <c r="F368" i="33"/>
  <c r="G368" i="33" s="1"/>
  <c r="F369" i="33"/>
  <c r="G369" i="33" s="1"/>
  <c r="F370" i="33"/>
  <c r="G370" i="33" s="1"/>
  <c r="F371" i="33"/>
  <c r="F372" i="33"/>
  <c r="G372" i="33" s="1"/>
  <c r="F373" i="33"/>
  <c r="F374" i="33"/>
  <c r="F375" i="33"/>
  <c r="G375" i="33" s="1"/>
  <c r="F376" i="33"/>
  <c r="G376" i="33" s="1"/>
  <c r="F377" i="33"/>
  <c r="F378" i="33"/>
  <c r="G378" i="33" s="1"/>
  <c r="F379" i="33"/>
  <c r="F380" i="33"/>
  <c r="F381" i="33"/>
  <c r="F382" i="33"/>
  <c r="G382" i="33" s="1"/>
  <c r="F383" i="33"/>
  <c r="G383" i="33" s="1"/>
  <c r="F384" i="33"/>
  <c r="G384" i="33" s="1"/>
  <c r="F385" i="33"/>
  <c r="G385" i="33" s="1"/>
  <c r="F386" i="33"/>
  <c r="F387" i="33"/>
  <c r="F388" i="33"/>
  <c r="G388" i="33" s="1"/>
  <c r="F389" i="33"/>
  <c r="F390" i="33"/>
  <c r="F391" i="33"/>
  <c r="G391" i="33" s="1"/>
  <c r="F392" i="33"/>
  <c r="G392" i="33" s="1"/>
  <c r="F393" i="33"/>
  <c r="G393" i="33" s="1"/>
  <c r="F394" i="33"/>
  <c r="G394" i="33" s="1"/>
  <c r="F395" i="33"/>
  <c r="G395" i="33" s="1"/>
  <c r="F396" i="33"/>
  <c r="G396" i="33" s="1"/>
  <c r="F397" i="33"/>
  <c r="F398" i="33"/>
  <c r="G398" i="33" s="1"/>
  <c r="F399" i="33"/>
  <c r="G399" i="33" s="1"/>
  <c r="F400" i="33"/>
  <c r="G400" i="33" s="1"/>
  <c r="F401" i="33"/>
  <c r="G401" i="33" s="1"/>
  <c r="F402" i="33"/>
  <c r="G402" i="33" s="1"/>
  <c r="F403" i="33"/>
  <c r="G403" i="33" s="1"/>
  <c r="F404" i="33"/>
  <c r="G404" i="33" s="1"/>
  <c r="F405" i="33"/>
  <c r="F406" i="33"/>
  <c r="G406" i="33" s="1"/>
  <c r="F407" i="33"/>
  <c r="G407" i="33" s="1"/>
  <c r="F408" i="33"/>
  <c r="G408" i="33" s="1"/>
  <c r="F409" i="33"/>
  <c r="G409" i="33" s="1"/>
  <c r="F410" i="33"/>
  <c r="G410" i="33" s="1"/>
  <c r="F411" i="33"/>
  <c r="G411" i="33" s="1"/>
  <c r="F412" i="33"/>
  <c r="G412" i="33" s="1"/>
  <c r="F413" i="33"/>
  <c r="F414" i="33"/>
  <c r="G414" i="33" s="1"/>
  <c r="F415" i="33"/>
  <c r="G415" i="33" s="1"/>
  <c r="F416" i="33"/>
  <c r="G416" i="33" s="1"/>
  <c r="F417" i="33"/>
  <c r="G417" i="33" s="1"/>
  <c r="F418" i="33"/>
  <c r="G418" i="33" s="1"/>
  <c r="F419" i="33"/>
  <c r="G419" i="33" s="1"/>
  <c r="F420" i="33"/>
  <c r="G420" i="33" s="1"/>
  <c r="F421" i="33"/>
  <c r="G421" i="33" s="1"/>
  <c r="F422" i="33"/>
  <c r="F423" i="33"/>
  <c r="G423" i="33" s="1"/>
  <c r="F424" i="33"/>
  <c r="G424" i="33" s="1"/>
  <c r="F425" i="33"/>
  <c r="G425" i="33" s="1"/>
  <c r="F426" i="33"/>
  <c r="G426" i="33" s="1"/>
  <c r="F427" i="33"/>
  <c r="G427" i="33" s="1"/>
  <c r="F428" i="33"/>
  <c r="G428" i="33" s="1"/>
  <c r="F429" i="33"/>
  <c r="G429" i="33" s="1"/>
  <c r="F430" i="33"/>
  <c r="G430" i="33" s="1"/>
  <c r="F431" i="33"/>
  <c r="G431" i="33" s="1"/>
  <c r="F432" i="33"/>
  <c r="G432" i="33" s="1"/>
  <c r="F433" i="33"/>
  <c r="G433" i="33" s="1"/>
  <c r="F434" i="33"/>
  <c r="G434" i="33" s="1"/>
  <c r="F435" i="33"/>
  <c r="G435" i="33" s="1"/>
  <c r="F436" i="33"/>
  <c r="G436" i="33" s="1"/>
  <c r="F437" i="33"/>
  <c r="G437" i="33" s="1"/>
  <c r="F438" i="33"/>
  <c r="G438" i="33" s="1"/>
  <c r="F3" i="33"/>
  <c r="G3" i="33" s="1"/>
  <c r="G4" i="33"/>
  <c r="G5" i="33"/>
  <c r="G7" i="33"/>
  <c r="G9" i="33"/>
  <c r="G11" i="33"/>
  <c r="G12" i="33"/>
  <c r="G13" i="33"/>
  <c r="G14" i="33"/>
  <c r="G15" i="33"/>
  <c r="G17" i="33"/>
  <c r="G19" i="33"/>
  <c r="G20" i="33"/>
  <c r="G21" i="33"/>
  <c r="G22" i="33"/>
  <c r="G23" i="33"/>
  <c r="G25" i="33"/>
  <c r="G27" i="33"/>
  <c r="G28" i="33"/>
  <c r="G29" i="33"/>
  <c r="G31" i="33"/>
  <c r="G33" i="33"/>
  <c r="G35" i="33"/>
  <c r="G36" i="33"/>
  <c r="G37" i="33"/>
  <c r="G41" i="33"/>
  <c r="G43" i="33"/>
  <c r="G44" i="33"/>
  <c r="G45" i="33"/>
  <c r="G46" i="33"/>
  <c r="G49" i="33"/>
  <c r="G50" i="33"/>
  <c r="G51" i="33"/>
  <c r="G52" i="33"/>
  <c r="G53" i="33"/>
  <c r="G57" i="33"/>
  <c r="G59" i="33"/>
  <c r="G60" i="33"/>
  <c r="G61" i="33"/>
  <c r="G65" i="33"/>
  <c r="G66" i="33"/>
  <c r="G67" i="33"/>
  <c r="G68" i="33"/>
  <c r="G69" i="33"/>
  <c r="G70" i="33"/>
  <c r="G73" i="33"/>
  <c r="G75" i="33"/>
  <c r="G76" i="33"/>
  <c r="G77" i="33"/>
  <c r="G81" i="33"/>
  <c r="G83" i="33"/>
  <c r="G84" i="33"/>
  <c r="G85" i="33"/>
  <c r="G89" i="33"/>
  <c r="G91" i="33"/>
  <c r="G92" i="33"/>
  <c r="G93" i="33"/>
  <c r="G97" i="33"/>
  <c r="G99" i="33"/>
  <c r="G100" i="33"/>
  <c r="G101" i="33"/>
  <c r="G105" i="33"/>
  <c r="G107" i="33"/>
  <c r="G108" i="33"/>
  <c r="G109" i="33"/>
  <c r="G113" i="33"/>
  <c r="G115" i="33"/>
  <c r="G116" i="33"/>
  <c r="G117" i="33"/>
  <c r="G118" i="33"/>
  <c r="G121" i="33"/>
  <c r="G123" i="33"/>
  <c r="G124" i="33"/>
  <c r="G125" i="33"/>
  <c r="G129" i="33"/>
  <c r="G130" i="33"/>
  <c r="G131" i="33"/>
  <c r="G132" i="33"/>
  <c r="G133" i="33"/>
  <c r="G137" i="33"/>
  <c r="G139" i="33"/>
  <c r="G140" i="33"/>
  <c r="G141" i="33"/>
  <c r="G142" i="33"/>
  <c r="G145" i="33"/>
  <c r="G147" i="33"/>
  <c r="G148" i="33"/>
  <c r="G149" i="33"/>
  <c r="G153" i="33"/>
  <c r="G155" i="33"/>
  <c r="G156" i="33"/>
  <c r="G157" i="33"/>
  <c r="G161" i="33"/>
  <c r="G163" i="33"/>
  <c r="G164" i="33"/>
  <c r="G165" i="33"/>
  <c r="G166" i="33"/>
  <c r="G169" i="33"/>
  <c r="G171" i="33"/>
  <c r="G172" i="33"/>
  <c r="G173" i="33"/>
  <c r="G177" i="33"/>
  <c r="G179" i="33"/>
  <c r="G180" i="33"/>
  <c r="G181" i="33"/>
  <c r="G185" i="33"/>
  <c r="G187" i="33"/>
  <c r="G188" i="33"/>
  <c r="G189" i="33"/>
  <c r="G190" i="33"/>
  <c r="G193" i="33"/>
  <c r="G194" i="33"/>
  <c r="G195" i="33"/>
  <c r="G196" i="33"/>
  <c r="G197" i="33"/>
  <c r="G201" i="33"/>
  <c r="G203" i="33"/>
  <c r="G204" i="33"/>
  <c r="G205" i="33"/>
  <c r="G209" i="33"/>
  <c r="G211" i="33"/>
  <c r="G212" i="33"/>
  <c r="G213" i="33"/>
  <c r="G214" i="33"/>
  <c r="G217" i="33"/>
  <c r="G219" i="33"/>
  <c r="G220" i="33"/>
  <c r="G221" i="33"/>
  <c r="G225" i="33"/>
  <c r="G227" i="33"/>
  <c r="G228" i="33"/>
  <c r="G229" i="33"/>
  <c r="G230" i="33"/>
  <c r="G233" i="33"/>
  <c r="G235" i="33"/>
  <c r="G236" i="33"/>
  <c r="G237" i="33"/>
  <c r="G241" i="33"/>
  <c r="G243" i="33"/>
  <c r="G244" i="33"/>
  <c r="G245" i="33"/>
  <c r="G249" i="33"/>
  <c r="G251" i="33"/>
  <c r="G252" i="33"/>
  <c r="G253" i="33"/>
  <c r="G257" i="33"/>
  <c r="G258" i="33"/>
  <c r="G259" i="33"/>
  <c r="G260" i="33"/>
  <c r="G261" i="33"/>
  <c r="G265" i="33"/>
  <c r="G267" i="33"/>
  <c r="G268" i="33"/>
  <c r="G269" i="33"/>
  <c r="G273" i="33"/>
  <c r="G275" i="33"/>
  <c r="G276" i="33"/>
  <c r="G277" i="33"/>
  <c r="G283" i="33"/>
  <c r="G284" i="33"/>
  <c r="G285" i="33"/>
  <c r="G289" i="33"/>
  <c r="G291" i="33"/>
  <c r="G292" i="33"/>
  <c r="G293" i="33"/>
  <c r="G299" i="33"/>
  <c r="G300" i="33"/>
  <c r="G301" i="33"/>
  <c r="G307" i="33"/>
  <c r="G308" i="33"/>
  <c r="G309" i="33"/>
  <c r="G315" i="33"/>
  <c r="G316" i="33"/>
  <c r="G317" i="33"/>
  <c r="G322" i="33"/>
  <c r="G323" i="33"/>
  <c r="G324" i="33"/>
  <c r="G325" i="33"/>
  <c r="G326" i="33"/>
  <c r="G329" i="33"/>
  <c r="G331" i="33"/>
  <c r="G332" i="33"/>
  <c r="G333" i="33"/>
  <c r="G339" i="33"/>
  <c r="G340" i="33"/>
  <c r="G341" i="33"/>
  <c r="G345" i="33"/>
  <c r="G347" i="33"/>
  <c r="G348" i="33"/>
  <c r="G349" i="33"/>
  <c r="G355" i="33"/>
  <c r="G356" i="33"/>
  <c r="G357" i="33"/>
  <c r="G361" i="33"/>
  <c r="G363" i="33"/>
  <c r="G364" i="33"/>
  <c r="G365" i="33"/>
  <c r="G371" i="33"/>
  <c r="G373" i="33"/>
  <c r="G374" i="33"/>
  <c r="G377" i="33"/>
  <c r="G379" i="33"/>
  <c r="G380" i="33"/>
  <c r="G381" i="33"/>
  <c r="G386" i="33"/>
  <c r="G387" i="33"/>
  <c r="G389" i="33"/>
  <c r="G390" i="33"/>
  <c r="G397" i="33"/>
  <c r="G405" i="33"/>
  <c r="G413" i="33"/>
  <c r="G422" i="33"/>
  <c r="E4" i="33"/>
  <c r="E5" i="33"/>
  <c r="E6" i="33"/>
  <c r="E7" i="33"/>
  <c r="E8" i="33"/>
  <c r="E9" i="33"/>
  <c r="E10" i="33"/>
  <c r="E11" i="33"/>
  <c r="E12" i="33"/>
  <c r="E13" i="33"/>
  <c r="E14" i="33"/>
  <c r="E15" i="33"/>
  <c r="E16" i="33"/>
  <c r="E17" i="33"/>
  <c r="E18" i="33"/>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E45" i="33"/>
  <c r="E46" i="33"/>
  <c r="E47" i="33"/>
  <c r="E48" i="33"/>
  <c r="E49" i="33"/>
  <c r="E50" i="33"/>
  <c r="E51" i="33"/>
  <c r="E52" i="33"/>
  <c r="E53" i="33"/>
  <c r="E54" i="33"/>
  <c r="E55" i="33"/>
  <c r="E56" i="33"/>
  <c r="E57" i="33"/>
  <c r="E58" i="33"/>
  <c r="E59" i="33"/>
  <c r="E60" i="33"/>
  <c r="E61" i="33"/>
  <c r="E62" i="33"/>
  <c r="E63" i="33"/>
  <c r="E64" i="33"/>
  <c r="E65" i="33"/>
  <c r="E66" i="33"/>
  <c r="E67" i="33"/>
  <c r="E68" i="33"/>
  <c r="E69" i="33"/>
  <c r="E70" i="33"/>
  <c r="E71" i="33"/>
  <c r="E72" i="33"/>
  <c r="E73" i="33"/>
  <c r="E74" i="33"/>
  <c r="E75" i="33"/>
  <c r="E76" i="33"/>
  <c r="E77" i="33"/>
  <c r="E78" i="33"/>
  <c r="E79" i="33"/>
  <c r="E80" i="33"/>
  <c r="E81" i="33"/>
  <c r="E82" i="33"/>
  <c r="E83" i="33"/>
  <c r="E84" i="33"/>
  <c r="E85" i="33"/>
  <c r="E86" i="33"/>
  <c r="E87" i="33"/>
  <c r="E88" i="33"/>
  <c r="E89" i="33"/>
  <c r="E90" i="33"/>
  <c r="E91" i="33"/>
  <c r="E92" i="33"/>
  <c r="E93" i="33"/>
  <c r="E94" i="33"/>
  <c r="E95" i="33"/>
  <c r="E96" i="33"/>
  <c r="E97" i="33"/>
  <c r="E98" i="33"/>
  <c r="E99" i="33"/>
  <c r="E100" i="33"/>
  <c r="E101" i="33"/>
  <c r="E102" i="33"/>
  <c r="E103" i="33"/>
  <c r="E104" i="33"/>
  <c r="E105" i="33"/>
  <c r="E106" i="33"/>
  <c r="E107" i="33"/>
  <c r="E108" i="33"/>
  <c r="E109" i="33"/>
  <c r="E110" i="33"/>
  <c r="E111" i="33"/>
  <c r="E112" i="33"/>
  <c r="E113" i="33"/>
  <c r="E114" i="33"/>
  <c r="E115" i="33"/>
  <c r="E116" i="33"/>
  <c r="E117" i="33"/>
  <c r="E118" i="33"/>
  <c r="E119" i="33"/>
  <c r="E120" i="33"/>
  <c r="E121" i="33"/>
  <c r="E122" i="33"/>
  <c r="E123" i="33"/>
  <c r="E124" i="33"/>
  <c r="E125" i="33"/>
  <c r="E126" i="33"/>
  <c r="E127" i="33"/>
  <c r="E128" i="33"/>
  <c r="E129" i="33"/>
  <c r="E130" i="33"/>
  <c r="E131" i="33"/>
  <c r="E132" i="33"/>
  <c r="E133" i="33"/>
  <c r="E134" i="33"/>
  <c r="E135" i="33"/>
  <c r="E136" i="33"/>
  <c r="E137" i="33"/>
  <c r="E138" i="33"/>
  <c r="E139" i="33"/>
  <c r="E140" i="33"/>
  <c r="E141" i="33"/>
  <c r="E142" i="33"/>
  <c r="E143" i="33"/>
  <c r="E144" i="33"/>
  <c r="E145" i="33"/>
  <c r="E146" i="33"/>
  <c r="E147" i="33"/>
  <c r="E148" i="33"/>
  <c r="E149" i="33"/>
  <c r="E150" i="33"/>
  <c r="E151" i="33"/>
  <c r="E152" i="33"/>
  <c r="E153" i="33"/>
  <c r="E154" i="33"/>
  <c r="E155" i="33"/>
  <c r="E156" i="33"/>
  <c r="E157" i="33"/>
  <c r="E158" i="33"/>
  <c r="E159" i="33"/>
  <c r="E160" i="33"/>
  <c r="E161" i="33"/>
  <c r="E162" i="33"/>
  <c r="E163" i="33"/>
  <c r="E164" i="33"/>
  <c r="E165" i="33"/>
  <c r="E166" i="33"/>
  <c r="E167" i="33"/>
  <c r="E168" i="33"/>
  <c r="E169" i="33"/>
  <c r="E170" i="33"/>
  <c r="E171" i="33"/>
  <c r="E172" i="33"/>
  <c r="E173" i="33"/>
  <c r="E174" i="33"/>
  <c r="E175" i="33"/>
  <c r="E176" i="33"/>
  <c r="E177" i="33"/>
  <c r="E178" i="33"/>
  <c r="E179" i="33"/>
  <c r="E180" i="33"/>
  <c r="E181" i="33"/>
  <c r="E182" i="33"/>
  <c r="E183" i="33"/>
  <c r="E184" i="33"/>
  <c r="E185" i="33"/>
  <c r="E186" i="33"/>
  <c r="E187" i="33"/>
  <c r="E188" i="33"/>
  <c r="E189" i="33"/>
  <c r="E190" i="33"/>
  <c r="E191" i="33"/>
  <c r="E192" i="33"/>
  <c r="E193" i="33"/>
  <c r="E194" i="33"/>
  <c r="E195" i="33"/>
  <c r="E196" i="33"/>
  <c r="E197" i="33"/>
  <c r="E198" i="33"/>
  <c r="E199" i="33"/>
  <c r="E200" i="33"/>
  <c r="E201" i="33"/>
  <c r="E202" i="33"/>
  <c r="E203" i="33"/>
  <c r="E204" i="33"/>
  <c r="E205" i="33"/>
  <c r="E206" i="33"/>
  <c r="E207" i="33"/>
  <c r="E208" i="33"/>
  <c r="E209" i="33"/>
  <c r="E210" i="33"/>
  <c r="E211" i="33"/>
  <c r="E212" i="33"/>
  <c r="E213" i="33"/>
  <c r="E214" i="33"/>
  <c r="E215" i="33"/>
  <c r="E216" i="33"/>
  <c r="E217" i="33"/>
  <c r="E218" i="33"/>
  <c r="E219" i="33"/>
  <c r="E220" i="33"/>
  <c r="E221" i="33"/>
  <c r="E222" i="33"/>
  <c r="E223" i="33"/>
  <c r="E224" i="33"/>
  <c r="E225" i="33"/>
  <c r="E226" i="33"/>
  <c r="E227" i="33"/>
  <c r="E228" i="33"/>
  <c r="E229" i="33"/>
  <c r="E230" i="33"/>
  <c r="E231" i="33"/>
  <c r="E232" i="33"/>
  <c r="E233" i="33"/>
  <c r="E234" i="33"/>
  <c r="E235" i="33"/>
  <c r="E236" i="33"/>
  <c r="E237" i="33"/>
  <c r="E238" i="33"/>
  <c r="E239" i="33"/>
  <c r="E240" i="33"/>
  <c r="E241" i="33"/>
  <c r="E242" i="33"/>
  <c r="E243" i="33"/>
  <c r="E244" i="33"/>
  <c r="E245" i="33"/>
  <c r="E246" i="33"/>
  <c r="E247" i="33"/>
  <c r="E248" i="33"/>
  <c r="E249" i="33"/>
  <c r="E250" i="33"/>
  <c r="E251" i="33"/>
  <c r="E252" i="33"/>
  <c r="E253" i="33"/>
  <c r="E254" i="33"/>
  <c r="E255" i="33"/>
  <c r="E256" i="33"/>
  <c r="E257" i="33"/>
  <c r="E258" i="33"/>
  <c r="E259" i="33"/>
  <c r="E260" i="33"/>
  <c r="E261" i="33"/>
  <c r="E262" i="33"/>
  <c r="E263" i="33"/>
  <c r="E264" i="33"/>
  <c r="E265" i="33"/>
  <c r="E266" i="33"/>
  <c r="E267" i="33"/>
  <c r="E268" i="33"/>
  <c r="E269" i="33"/>
  <c r="E270" i="33"/>
  <c r="E271" i="33"/>
  <c r="E272" i="33"/>
  <c r="E273" i="33"/>
  <c r="E274" i="33"/>
  <c r="E275" i="33"/>
  <c r="E276" i="33"/>
  <c r="E277" i="33"/>
  <c r="E278" i="33"/>
  <c r="E279" i="33"/>
  <c r="E280" i="33"/>
  <c r="E281" i="33"/>
  <c r="E282" i="33"/>
  <c r="E283" i="33"/>
  <c r="E284" i="33"/>
  <c r="E285" i="33"/>
  <c r="E286" i="33"/>
  <c r="E287" i="33"/>
  <c r="E288" i="33"/>
  <c r="E289" i="33"/>
  <c r="E290" i="33"/>
  <c r="E291" i="33"/>
  <c r="E292" i="33"/>
  <c r="E293" i="33"/>
  <c r="E294" i="33"/>
  <c r="E295" i="33"/>
  <c r="E296" i="33"/>
  <c r="E297" i="33"/>
  <c r="E298" i="33"/>
  <c r="E299" i="33"/>
  <c r="E300" i="33"/>
  <c r="E301" i="33"/>
  <c r="E302" i="33"/>
  <c r="E303" i="33"/>
  <c r="E304" i="33"/>
  <c r="E305" i="33"/>
  <c r="E306" i="33"/>
  <c r="E307" i="33"/>
  <c r="E308" i="33"/>
  <c r="E309" i="33"/>
  <c r="E310" i="33"/>
  <c r="E311" i="33"/>
  <c r="E312" i="33"/>
  <c r="E313" i="33"/>
  <c r="E314" i="33"/>
  <c r="E315" i="33"/>
  <c r="E316" i="33"/>
  <c r="E317" i="33"/>
  <c r="E318" i="33"/>
  <c r="E319" i="33"/>
  <c r="E320" i="33"/>
  <c r="E321" i="33"/>
  <c r="E322" i="33"/>
  <c r="E323" i="33"/>
  <c r="E324" i="33"/>
  <c r="E325" i="33"/>
  <c r="E326" i="33"/>
  <c r="E327" i="33"/>
  <c r="E328" i="33"/>
  <c r="E329" i="33"/>
  <c r="E330" i="33"/>
  <c r="E331" i="33"/>
  <c r="E332" i="33"/>
  <c r="E333" i="33"/>
  <c r="E334" i="33"/>
  <c r="E335" i="33"/>
  <c r="E336" i="33"/>
  <c r="E337" i="33"/>
  <c r="E338" i="33"/>
  <c r="E339" i="33"/>
  <c r="E340" i="33"/>
  <c r="E341" i="33"/>
  <c r="E342" i="33"/>
  <c r="E343" i="33"/>
  <c r="E344" i="33"/>
  <c r="E345" i="33"/>
  <c r="E346" i="33"/>
  <c r="E347" i="33"/>
  <c r="E348" i="33"/>
  <c r="E349" i="33"/>
  <c r="E350" i="33"/>
  <c r="E351" i="33"/>
  <c r="E352" i="33"/>
  <c r="E353" i="33"/>
  <c r="E354" i="33"/>
  <c r="E355" i="33"/>
  <c r="E356" i="33"/>
  <c r="E357" i="33"/>
  <c r="E358" i="33"/>
  <c r="E359" i="33"/>
  <c r="E360" i="33"/>
  <c r="E361" i="33"/>
  <c r="E362" i="33"/>
  <c r="E363" i="33"/>
  <c r="E364" i="33"/>
  <c r="E365" i="33"/>
  <c r="E366" i="33"/>
  <c r="E367" i="33"/>
  <c r="E368" i="33"/>
  <c r="E369" i="33"/>
  <c r="E370" i="33"/>
  <c r="E371" i="33"/>
  <c r="E372" i="33"/>
  <c r="E373" i="33"/>
  <c r="E374" i="33"/>
  <c r="E375" i="33"/>
  <c r="E376" i="33"/>
  <c r="E377" i="33"/>
  <c r="E378" i="33"/>
  <c r="E379" i="33"/>
  <c r="E380" i="33"/>
  <c r="E381" i="33"/>
  <c r="E382" i="33"/>
  <c r="E383" i="33"/>
  <c r="E384" i="33"/>
  <c r="E385" i="33"/>
  <c r="E386" i="33"/>
  <c r="E387" i="33"/>
  <c r="E388" i="33"/>
  <c r="E389" i="33"/>
  <c r="E390" i="33"/>
  <c r="E391" i="33"/>
  <c r="E392" i="33"/>
  <c r="E393" i="33"/>
  <c r="E394" i="33"/>
  <c r="E395" i="33"/>
  <c r="E396" i="33"/>
  <c r="E397" i="33"/>
  <c r="E398" i="33"/>
  <c r="E399" i="33"/>
  <c r="E400" i="33"/>
  <c r="E401" i="33"/>
  <c r="E402" i="33"/>
  <c r="E403" i="33"/>
  <c r="E404" i="33"/>
  <c r="E405" i="33"/>
  <c r="E406" i="33"/>
  <c r="E407" i="33"/>
  <c r="E408" i="33"/>
  <c r="E409" i="33"/>
  <c r="E410" i="33"/>
  <c r="E411" i="33"/>
  <c r="E412" i="33"/>
  <c r="E413" i="33"/>
  <c r="E414" i="33"/>
  <c r="E415" i="33"/>
  <c r="E416" i="33"/>
  <c r="E417" i="33"/>
  <c r="E418" i="33"/>
  <c r="E419" i="33"/>
  <c r="E420" i="33"/>
  <c r="E421" i="33"/>
  <c r="E422" i="33"/>
  <c r="E423" i="33"/>
  <c r="E424" i="33"/>
  <c r="E425" i="33"/>
  <c r="E426" i="33"/>
  <c r="E427" i="33"/>
  <c r="E428" i="33"/>
  <c r="E429" i="33"/>
  <c r="E430" i="33"/>
  <c r="E431" i="33"/>
  <c r="E432" i="33"/>
  <c r="E433" i="33"/>
  <c r="E434" i="33"/>
  <c r="E435" i="33"/>
  <c r="E436" i="33"/>
  <c r="E437" i="33"/>
  <c r="E438" i="33"/>
  <c r="E3" i="33"/>
  <c r="J127" i="31"/>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159" i="23"/>
  <c r="J160" i="23"/>
  <c r="J161" i="23"/>
  <c r="J162" i="23"/>
  <c r="J163" i="23"/>
  <c r="J164" i="23"/>
  <c r="J165" i="23"/>
  <c r="J166" i="23"/>
  <c r="J167" i="23"/>
  <c r="J168" i="23"/>
  <c r="J169" i="23"/>
  <c r="J170" i="23"/>
  <c r="J171" i="23"/>
  <c r="J172" i="23"/>
  <c r="J173" i="23"/>
  <c r="J174" i="23"/>
  <c r="J175" i="23"/>
  <c r="J176" i="23"/>
  <c r="J177" i="23"/>
  <c r="J178" i="23"/>
  <c r="J179" i="23"/>
  <c r="J180" i="23"/>
  <c r="J181" i="23"/>
  <c r="J182" i="23"/>
  <c r="J183" i="23"/>
  <c r="J184" i="23"/>
  <c r="J185" i="23"/>
  <c r="J186" i="23"/>
  <c r="J187" i="23"/>
  <c r="J188" i="23"/>
  <c r="J189" i="23"/>
  <c r="J190" i="23"/>
  <c r="J191" i="23"/>
  <c r="J192" i="23"/>
  <c r="J193" i="23"/>
  <c r="J194" i="23"/>
  <c r="J195" i="23"/>
  <c r="J196" i="23"/>
  <c r="J197" i="23"/>
  <c r="J198" i="23"/>
  <c r="J199" i="23"/>
  <c r="J200" i="23"/>
  <c r="J201" i="23"/>
  <c r="J202" i="23"/>
  <c r="J203" i="23"/>
  <c r="J204" i="23"/>
  <c r="J205" i="23"/>
  <c r="J206" i="23"/>
  <c r="J207" i="23"/>
  <c r="J208" i="23"/>
  <c r="J209" i="23"/>
  <c r="J210" i="23"/>
  <c r="J211" i="23"/>
  <c r="J212" i="23"/>
  <c r="J213" i="23"/>
  <c r="J214" i="23"/>
  <c r="J215" i="23"/>
  <c r="J216" i="23"/>
  <c r="J217" i="23"/>
  <c r="J218" i="23"/>
  <c r="J219" i="23"/>
  <c r="J220" i="23"/>
  <c r="J221" i="23"/>
  <c r="J222" i="23"/>
  <c r="J223" i="23"/>
  <c r="J224" i="23"/>
  <c r="J225" i="23"/>
  <c r="J226" i="23"/>
  <c r="J227" i="23"/>
  <c r="J228" i="23"/>
  <c r="J229" i="23"/>
  <c r="J230" i="23"/>
  <c r="J231" i="23"/>
  <c r="J232" i="23"/>
  <c r="J233" i="23"/>
  <c r="J234" i="23"/>
  <c r="J235" i="23"/>
  <c r="J236" i="23"/>
  <c r="J237" i="23"/>
  <c r="J238" i="23"/>
  <c r="J239" i="23"/>
  <c r="J240" i="23"/>
  <c r="J241" i="23"/>
  <c r="J242" i="23"/>
  <c r="J243" i="23"/>
  <c r="J244" i="23"/>
  <c r="J245" i="23"/>
  <c r="J246" i="23"/>
  <c r="J247" i="23"/>
  <c r="J248" i="23"/>
  <c r="J249" i="23"/>
  <c r="J250" i="23"/>
  <c r="J251" i="23"/>
  <c r="J252" i="23"/>
  <c r="J253" i="23"/>
  <c r="J254" i="23"/>
  <c r="J255" i="23"/>
  <c r="J256" i="23"/>
  <c r="J257" i="23"/>
  <c r="J258" i="23"/>
  <c r="J259" i="23"/>
  <c r="J260" i="23"/>
  <c r="J261" i="23"/>
  <c r="J262" i="23"/>
  <c r="J263" i="23"/>
  <c r="J264" i="23"/>
  <c r="J265" i="23"/>
  <c r="J266" i="23"/>
  <c r="J267" i="23"/>
  <c r="J268" i="23"/>
  <c r="J269" i="23"/>
  <c r="J270" i="23"/>
  <c r="J271" i="23"/>
  <c r="J272" i="23"/>
  <c r="J273" i="23"/>
  <c r="J274" i="23"/>
  <c r="J275" i="23"/>
  <c r="J276" i="23"/>
  <c r="J277" i="23"/>
  <c r="J278" i="23"/>
  <c r="J279" i="23"/>
  <c r="J280" i="23"/>
  <c r="J281" i="23"/>
  <c r="J282" i="23"/>
  <c r="J283" i="23"/>
  <c r="J284" i="23"/>
  <c r="J285" i="23"/>
  <c r="J286" i="23"/>
  <c r="J287" i="23"/>
  <c r="J288" i="23"/>
  <c r="J289" i="23"/>
  <c r="J290" i="23"/>
  <c r="J291" i="23"/>
  <c r="J292" i="23"/>
  <c r="J293" i="23"/>
  <c r="J294" i="23"/>
  <c r="J295" i="23"/>
  <c r="J296" i="23"/>
  <c r="J297" i="23"/>
  <c r="J298" i="23"/>
  <c r="J299" i="23"/>
  <c r="J300" i="23"/>
  <c r="J301" i="23"/>
  <c r="J302" i="23"/>
  <c r="J303" i="23"/>
  <c r="J304" i="23"/>
  <c r="J305" i="23"/>
  <c r="J306" i="23"/>
  <c r="J307" i="23"/>
  <c r="J308" i="23"/>
  <c r="J309" i="23"/>
  <c r="J310" i="23"/>
  <c r="J311" i="23"/>
  <c r="J312" i="23"/>
  <c r="J313" i="23"/>
  <c r="J314" i="23"/>
  <c r="J315" i="23"/>
  <c r="J316" i="23"/>
  <c r="J317" i="23"/>
  <c r="J318" i="23"/>
  <c r="J319" i="23"/>
  <c r="J320" i="23"/>
  <c r="J321" i="23"/>
  <c r="J322" i="23"/>
  <c r="J323" i="23"/>
  <c r="J324" i="23"/>
  <c r="J325" i="23"/>
  <c r="J326" i="23"/>
  <c r="J327" i="23"/>
  <c r="J328" i="23"/>
  <c r="J329" i="23"/>
  <c r="J330" i="23"/>
  <c r="J331" i="23"/>
  <c r="J332" i="23"/>
  <c r="J333" i="23"/>
  <c r="J334" i="23"/>
  <c r="J335" i="23"/>
  <c r="J336" i="23"/>
  <c r="J337" i="23"/>
  <c r="J338" i="23"/>
  <c r="J339" i="23"/>
  <c r="J340" i="23"/>
  <c r="J341" i="23"/>
  <c r="J342" i="23"/>
  <c r="J343" i="23"/>
  <c r="J344" i="23"/>
  <c r="J345" i="23"/>
  <c r="J346" i="23"/>
  <c r="J347" i="23"/>
  <c r="J348" i="23"/>
  <c r="J349" i="23"/>
  <c r="J350" i="23"/>
  <c r="J351" i="23"/>
  <c r="J352" i="23"/>
  <c r="J353" i="23"/>
  <c r="J354" i="23"/>
  <c r="J355" i="23"/>
  <c r="J356" i="23"/>
  <c r="J357" i="23"/>
  <c r="J358" i="23"/>
  <c r="J359" i="23"/>
  <c r="J360" i="23"/>
  <c r="J361" i="23"/>
  <c r="J362" i="23"/>
  <c r="J363" i="23"/>
  <c r="J364" i="23"/>
  <c r="J365" i="23"/>
  <c r="J366" i="23"/>
  <c r="J367" i="23"/>
  <c r="J368" i="23"/>
  <c r="J369" i="23"/>
  <c r="J370" i="23"/>
  <c r="J371" i="23"/>
  <c r="J372" i="23"/>
  <c r="J373" i="23"/>
  <c r="J374" i="23"/>
  <c r="J375" i="23"/>
  <c r="J376" i="23"/>
  <c r="J377" i="23"/>
  <c r="J378" i="23"/>
  <c r="J379" i="23"/>
  <c r="J380" i="23"/>
  <c r="J381" i="23"/>
  <c r="J382" i="23"/>
  <c r="J383" i="23"/>
  <c r="J384" i="23"/>
  <c r="J385" i="23"/>
  <c r="J386" i="23"/>
  <c r="J387" i="23"/>
  <c r="J388" i="23"/>
  <c r="J389" i="23"/>
  <c r="J390" i="23"/>
  <c r="J391" i="23"/>
  <c r="J392" i="23"/>
  <c r="J393" i="23"/>
  <c r="J394" i="23"/>
  <c r="J395" i="23"/>
  <c r="J396" i="23"/>
  <c r="J397" i="23"/>
  <c r="J398" i="23"/>
  <c r="J399" i="23"/>
  <c r="J400" i="23"/>
  <c r="J401" i="23"/>
  <c r="J402" i="23"/>
  <c r="J403" i="23"/>
  <c r="J404" i="23"/>
  <c r="J405" i="23"/>
  <c r="J406" i="23"/>
  <c r="J407" i="23"/>
  <c r="J408" i="23"/>
  <c r="J409" i="23"/>
  <c r="J410" i="23"/>
  <c r="J411" i="23"/>
  <c r="J412" i="23"/>
  <c r="J413" i="23"/>
  <c r="J414" i="23"/>
  <c r="J415" i="23"/>
  <c r="J416" i="23"/>
  <c r="J417" i="23"/>
  <c r="J418" i="23"/>
  <c r="J419" i="23"/>
  <c r="J420" i="23"/>
  <c r="J421" i="23"/>
  <c r="J422" i="23"/>
  <c r="J423" i="23"/>
  <c r="J424" i="23"/>
  <c r="J425" i="23"/>
  <c r="J426" i="23"/>
  <c r="J427" i="23"/>
  <c r="J428" i="23"/>
  <c r="J429" i="23"/>
  <c r="J430" i="23"/>
  <c r="J431" i="23"/>
  <c r="J432" i="23"/>
  <c r="J433" i="23"/>
  <c r="J434" i="23"/>
  <c r="J435" i="23"/>
  <c r="J436" i="23"/>
  <c r="J437" i="23"/>
  <c r="J438" i="23"/>
  <c r="J439" i="23"/>
  <c r="J440" i="23"/>
  <c r="J441" i="23"/>
  <c r="J442" i="23"/>
  <c r="J443" i="23"/>
  <c r="J444"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3" i="23"/>
  <c r="C2" i="21"/>
  <c r="C3" i="2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H4" i="23"/>
  <c r="M4" i="23" s="1"/>
  <c r="H5" i="23"/>
  <c r="M5" i="23" s="1"/>
  <c r="H6" i="23"/>
  <c r="M6" i="23" s="1"/>
  <c r="H7" i="23"/>
  <c r="M7" i="23" s="1"/>
  <c r="H8" i="23"/>
  <c r="M8" i="23" s="1"/>
  <c r="H9" i="23"/>
  <c r="M9" i="23" s="1"/>
  <c r="H10" i="23"/>
  <c r="M10" i="23" s="1"/>
  <c r="H11" i="23"/>
  <c r="M11" i="23" s="1"/>
  <c r="H12" i="23"/>
  <c r="M12" i="23" s="1"/>
  <c r="H13" i="23"/>
  <c r="M13" i="23" s="1"/>
  <c r="H14" i="23"/>
  <c r="M14" i="23" s="1"/>
  <c r="H15" i="23"/>
  <c r="M15" i="23" s="1"/>
  <c r="H16" i="23"/>
  <c r="M16" i="23" s="1"/>
  <c r="H17" i="23"/>
  <c r="M17" i="23" s="1"/>
  <c r="H18" i="23"/>
  <c r="M18" i="23" s="1"/>
  <c r="H19" i="23"/>
  <c r="M19" i="23" s="1"/>
  <c r="H20" i="23"/>
  <c r="M20" i="23" s="1"/>
  <c r="H21" i="23"/>
  <c r="M21" i="23" s="1"/>
  <c r="H22" i="23"/>
  <c r="M22" i="23" s="1"/>
  <c r="H23" i="23"/>
  <c r="M23" i="23" s="1"/>
  <c r="H24" i="23"/>
  <c r="M24" i="23" s="1"/>
  <c r="H25" i="23"/>
  <c r="M25" i="23" s="1"/>
  <c r="H26" i="23"/>
  <c r="M26" i="23" s="1"/>
  <c r="H27" i="23"/>
  <c r="M27" i="23" s="1"/>
  <c r="H28" i="23"/>
  <c r="M28" i="23" s="1"/>
  <c r="H29" i="23"/>
  <c r="M29" i="23" s="1"/>
  <c r="H30" i="23"/>
  <c r="M30" i="23" s="1"/>
  <c r="H31" i="23"/>
  <c r="M31" i="23" s="1"/>
  <c r="H32" i="23"/>
  <c r="M32" i="23" s="1"/>
  <c r="H33" i="23"/>
  <c r="M33" i="23" s="1"/>
  <c r="H34" i="23"/>
  <c r="M34" i="23" s="1"/>
  <c r="H35" i="23"/>
  <c r="M35" i="23" s="1"/>
  <c r="H36" i="23"/>
  <c r="M36" i="23" s="1"/>
  <c r="H37" i="23"/>
  <c r="M37" i="23" s="1"/>
  <c r="H38" i="23"/>
  <c r="M38" i="23" s="1"/>
  <c r="H39" i="23"/>
  <c r="M39" i="23" s="1"/>
  <c r="H40" i="23"/>
  <c r="M40" i="23" s="1"/>
  <c r="H41" i="23"/>
  <c r="M41" i="23" s="1"/>
  <c r="H42" i="23"/>
  <c r="M42" i="23" s="1"/>
  <c r="H43" i="23"/>
  <c r="M43" i="23" s="1"/>
  <c r="H44" i="23"/>
  <c r="M44" i="23" s="1"/>
  <c r="H45" i="23"/>
  <c r="M45" i="23" s="1"/>
  <c r="H46" i="23"/>
  <c r="M46" i="23" s="1"/>
  <c r="H47" i="23"/>
  <c r="M47" i="23" s="1"/>
  <c r="H48" i="23"/>
  <c r="M48" i="23" s="1"/>
  <c r="H49" i="23"/>
  <c r="M49" i="23" s="1"/>
  <c r="H50" i="23"/>
  <c r="M50" i="23" s="1"/>
  <c r="H51" i="23"/>
  <c r="M51" i="23" s="1"/>
  <c r="H52" i="23"/>
  <c r="M52" i="23" s="1"/>
  <c r="H53" i="23"/>
  <c r="M53" i="23" s="1"/>
  <c r="H54" i="23"/>
  <c r="M54" i="23" s="1"/>
  <c r="H55" i="23"/>
  <c r="M55" i="23" s="1"/>
  <c r="H56" i="23"/>
  <c r="M56" i="23" s="1"/>
  <c r="H57" i="23"/>
  <c r="M57" i="23" s="1"/>
  <c r="H58" i="23"/>
  <c r="M58" i="23" s="1"/>
  <c r="H59" i="23"/>
  <c r="M59" i="23" s="1"/>
  <c r="H60" i="23"/>
  <c r="M60" i="23" s="1"/>
  <c r="H61" i="23"/>
  <c r="M61" i="23" s="1"/>
  <c r="H62" i="23"/>
  <c r="M62" i="23" s="1"/>
  <c r="H63" i="23"/>
  <c r="M63" i="23" s="1"/>
  <c r="H64" i="23"/>
  <c r="M64" i="23" s="1"/>
  <c r="H65" i="23"/>
  <c r="M65" i="23" s="1"/>
  <c r="H66" i="23"/>
  <c r="M66" i="23" s="1"/>
  <c r="H67" i="23"/>
  <c r="M67" i="23" s="1"/>
  <c r="H68" i="23"/>
  <c r="M68" i="23" s="1"/>
  <c r="H69" i="23"/>
  <c r="M69" i="23" s="1"/>
  <c r="H70" i="23"/>
  <c r="M70" i="23" s="1"/>
  <c r="H71" i="23"/>
  <c r="M71" i="23" s="1"/>
  <c r="H72" i="23"/>
  <c r="M72" i="23" s="1"/>
  <c r="H73" i="23"/>
  <c r="M73" i="23" s="1"/>
  <c r="H74" i="23"/>
  <c r="M74" i="23" s="1"/>
  <c r="H75" i="23"/>
  <c r="M75" i="23" s="1"/>
  <c r="H76" i="23"/>
  <c r="M76" i="23" s="1"/>
  <c r="H77" i="23"/>
  <c r="M77" i="23" s="1"/>
  <c r="H78" i="23"/>
  <c r="M78" i="23" s="1"/>
  <c r="H79" i="23"/>
  <c r="M79" i="23" s="1"/>
  <c r="H80" i="23"/>
  <c r="M80" i="23" s="1"/>
  <c r="H81" i="23"/>
  <c r="M81" i="23" s="1"/>
  <c r="H82" i="23"/>
  <c r="M82" i="23" s="1"/>
  <c r="H83" i="23"/>
  <c r="M83" i="23" s="1"/>
  <c r="H84" i="23"/>
  <c r="M84" i="23" s="1"/>
  <c r="H85" i="23"/>
  <c r="M85" i="23" s="1"/>
  <c r="H86" i="23"/>
  <c r="M86" i="23" s="1"/>
  <c r="H87" i="23"/>
  <c r="M87" i="23" s="1"/>
  <c r="H88" i="23"/>
  <c r="M88" i="23" s="1"/>
  <c r="H89" i="23"/>
  <c r="M89" i="23" s="1"/>
  <c r="H90" i="23"/>
  <c r="M90" i="23" s="1"/>
  <c r="H91" i="23"/>
  <c r="M91" i="23" s="1"/>
  <c r="H92" i="23"/>
  <c r="M92" i="23" s="1"/>
  <c r="H93" i="23"/>
  <c r="M93" i="23" s="1"/>
  <c r="H94" i="23"/>
  <c r="M94" i="23" s="1"/>
  <c r="H95" i="23"/>
  <c r="M95" i="23" s="1"/>
  <c r="H96" i="23"/>
  <c r="M96" i="23" s="1"/>
  <c r="H97" i="23"/>
  <c r="M97" i="23" s="1"/>
  <c r="H98" i="23"/>
  <c r="M98" i="23" s="1"/>
  <c r="H99" i="23"/>
  <c r="M99" i="23" s="1"/>
  <c r="H100" i="23"/>
  <c r="M100" i="23" s="1"/>
  <c r="H101" i="23"/>
  <c r="M101" i="23" s="1"/>
  <c r="H102" i="23"/>
  <c r="M102" i="23" s="1"/>
  <c r="H103" i="23"/>
  <c r="M103" i="23" s="1"/>
  <c r="H104" i="23"/>
  <c r="M104" i="23" s="1"/>
  <c r="H105" i="23"/>
  <c r="M105" i="23" s="1"/>
  <c r="H106" i="23"/>
  <c r="M106" i="23" s="1"/>
  <c r="H107" i="23"/>
  <c r="M107" i="23" s="1"/>
  <c r="H108" i="23"/>
  <c r="M108" i="23" s="1"/>
  <c r="H109" i="23"/>
  <c r="M109" i="23" s="1"/>
  <c r="H110" i="23"/>
  <c r="M110" i="23" s="1"/>
  <c r="H111" i="23"/>
  <c r="M111" i="23" s="1"/>
  <c r="H112" i="23"/>
  <c r="M112" i="23" s="1"/>
  <c r="H113" i="23"/>
  <c r="M113" i="23" s="1"/>
  <c r="H114" i="23"/>
  <c r="M114" i="23" s="1"/>
  <c r="H115" i="23"/>
  <c r="M115" i="23" s="1"/>
  <c r="H116" i="23"/>
  <c r="M116" i="23" s="1"/>
  <c r="H117" i="23"/>
  <c r="M117" i="23" s="1"/>
  <c r="H118" i="23"/>
  <c r="M118" i="23" s="1"/>
  <c r="H119" i="23"/>
  <c r="M119" i="23" s="1"/>
  <c r="H120" i="23"/>
  <c r="M120" i="23" s="1"/>
  <c r="H121" i="23"/>
  <c r="M121" i="23" s="1"/>
  <c r="H122" i="23"/>
  <c r="M122" i="23" s="1"/>
  <c r="H123" i="23"/>
  <c r="M123" i="23" s="1"/>
  <c r="H124" i="23"/>
  <c r="M124" i="23" s="1"/>
  <c r="H125" i="23"/>
  <c r="M125" i="23" s="1"/>
  <c r="H126" i="23"/>
  <c r="M126" i="23" s="1"/>
  <c r="H127" i="23"/>
  <c r="M127" i="23" s="1"/>
  <c r="H128" i="23"/>
  <c r="M128" i="23" s="1"/>
  <c r="H129" i="23"/>
  <c r="M129" i="23" s="1"/>
  <c r="H130" i="23"/>
  <c r="M130" i="23" s="1"/>
  <c r="H131" i="23"/>
  <c r="M131" i="23" s="1"/>
  <c r="H132" i="23"/>
  <c r="M132" i="23" s="1"/>
  <c r="H133" i="23"/>
  <c r="M133" i="23" s="1"/>
  <c r="H134" i="23"/>
  <c r="M134" i="23" s="1"/>
  <c r="H135" i="23"/>
  <c r="M135" i="23" s="1"/>
  <c r="H136" i="23"/>
  <c r="M136" i="23" s="1"/>
  <c r="H137" i="23"/>
  <c r="M137" i="23" s="1"/>
  <c r="H138" i="23"/>
  <c r="M138" i="23" s="1"/>
  <c r="H139" i="23"/>
  <c r="M139" i="23" s="1"/>
  <c r="H140" i="23"/>
  <c r="M140" i="23" s="1"/>
  <c r="H141" i="23"/>
  <c r="M141" i="23" s="1"/>
  <c r="H142" i="23"/>
  <c r="M142" i="23" s="1"/>
  <c r="H143" i="23"/>
  <c r="M143" i="23" s="1"/>
  <c r="H144" i="23"/>
  <c r="M144" i="23" s="1"/>
  <c r="H145" i="23"/>
  <c r="M145" i="23" s="1"/>
  <c r="H146" i="23"/>
  <c r="M146" i="23" s="1"/>
  <c r="H147" i="23"/>
  <c r="M147" i="23" s="1"/>
  <c r="H148" i="23"/>
  <c r="M148" i="23" s="1"/>
  <c r="H149" i="23"/>
  <c r="M149" i="23" s="1"/>
  <c r="H150" i="23"/>
  <c r="M150" i="23" s="1"/>
  <c r="H151" i="23"/>
  <c r="M151" i="23" s="1"/>
  <c r="H152" i="23"/>
  <c r="M152" i="23" s="1"/>
  <c r="H153" i="23"/>
  <c r="M153" i="23" s="1"/>
  <c r="H154" i="23"/>
  <c r="M154" i="23" s="1"/>
  <c r="H155" i="23"/>
  <c r="M155" i="23" s="1"/>
  <c r="H156" i="23"/>
  <c r="M156" i="23" s="1"/>
  <c r="H157" i="23"/>
  <c r="M157" i="23" s="1"/>
  <c r="H158" i="23"/>
  <c r="M158" i="23" s="1"/>
  <c r="H159" i="23"/>
  <c r="M159" i="23" s="1"/>
  <c r="H160" i="23"/>
  <c r="M160" i="23" s="1"/>
  <c r="H161" i="23"/>
  <c r="M161" i="23" s="1"/>
  <c r="H162" i="23"/>
  <c r="M162" i="23" s="1"/>
  <c r="H163" i="23"/>
  <c r="M163" i="23" s="1"/>
  <c r="H164" i="23"/>
  <c r="M164" i="23" s="1"/>
  <c r="H165" i="23"/>
  <c r="M165" i="23" s="1"/>
  <c r="H166" i="23"/>
  <c r="M166" i="23" s="1"/>
  <c r="H167" i="23"/>
  <c r="M167" i="23" s="1"/>
  <c r="H168" i="23"/>
  <c r="M168" i="23" s="1"/>
  <c r="H169" i="23"/>
  <c r="M169" i="23" s="1"/>
  <c r="H170" i="23"/>
  <c r="M170" i="23" s="1"/>
  <c r="H171" i="23"/>
  <c r="M171" i="23" s="1"/>
  <c r="H172" i="23"/>
  <c r="M172" i="23" s="1"/>
  <c r="H173" i="23"/>
  <c r="M173" i="23" s="1"/>
  <c r="H174" i="23"/>
  <c r="M174" i="23" s="1"/>
  <c r="H175" i="23"/>
  <c r="M175" i="23" s="1"/>
  <c r="H176" i="23"/>
  <c r="M176" i="23" s="1"/>
  <c r="H177" i="23"/>
  <c r="M177" i="23" s="1"/>
  <c r="H178" i="23"/>
  <c r="M178" i="23" s="1"/>
  <c r="H179" i="23"/>
  <c r="M179" i="23" s="1"/>
  <c r="H180" i="23"/>
  <c r="M180" i="23" s="1"/>
  <c r="H181" i="23"/>
  <c r="M181" i="23" s="1"/>
  <c r="H182" i="23"/>
  <c r="M182" i="23" s="1"/>
  <c r="H183" i="23"/>
  <c r="M183" i="23" s="1"/>
  <c r="H184" i="23"/>
  <c r="M184" i="23" s="1"/>
  <c r="H185" i="23"/>
  <c r="M185" i="23" s="1"/>
  <c r="H186" i="23"/>
  <c r="M186" i="23" s="1"/>
  <c r="H187" i="23"/>
  <c r="M187" i="23" s="1"/>
  <c r="H188" i="23"/>
  <c r="M188" i="23" s="1"/>
  <c r="H189" i="23"/>
  <c r="M189" i="23" s="1"/>
  <c r="H190" i="23"/>
  <c r="M190" i="23" s="1"/>
  <c r="H191" i="23"/>
  <c r="M191" i="23" s="1"/>
  <c r="H192" i="23"/>
  <c r="M192" i="23" s="1"/>
  <c r="H193" i="23"/>
  <c r="M193" i="23" s="1"/>
  <c r="H194" i="23"/>
  <c r="M194" i="23" s="1"/>
  <c r="H195" i="23"/>
  <c r="M195" i="23" s="1"/>
  <c r="H196" i="23"/>
  <c r="M196" i="23" s="1"/>
  <c r="H197" i="23"/>
  <c r="M197" i="23" s="1"/>
  <c r="H198" i="23"/>
  <c r="M198" i="23" s="1"/>
  <c r="H199" i="23"/>
  <c r="M199" i="23" s="1"/>
  <c r="H200" i="23"/>
  <c r="M200" i="23" s="1"/>
  <c r="H201" i="23"/>
  <c r="M201" i="23" s="1"/>
  <c r="H202" i="23"/>
  <c r="M202" i="23" s="1"/>
  <c r="H203" i="23"/>
  <c r="M203" i="23" s="1"/>
  <c r="H204" i="23"/>
  <c r="M204" i="23" s="1"/>
  <c r="H205" i="23"/>
  <c r="M205" i="23" s="1"/>
  <c r="H206" i="23"/>
  <c r="M206" i="23" s="1"/>
  <c r="H207" i="23"/>
  <c r="M207" i="23" s="1"/>
  <c r="H208" i="23"/>
  <c r="M208" i="23" s="1"/>
  <c r="H209" i="23"/>
  <c r="M209" i="23" s="1"/>
  <c r="H210" i="23"/>
  <c r="M210" i="23" s="1"/>
  <c r="H211" i="23"/>
  <c r="M211" i="23" s="1"/>
  <c r="H212" i="23"/>
  <c r="M212" i="23" s="1"/>
  <c r="H213" i="23"/>
  <c r="M213" i="23" s="1"/>
  <c r="H214" i="23"/>
  <c r="M214" i="23" s="1"/>
  <c r="H215" i="23"/>
  <c r="M215" i="23" s="1"/>
  <c r="H216" i="23"/>
  <c r="M216" i="23" s="1"/>
  <c r="H217" i="23"/>
  <c r="M217" i="23" s="1"/>
  <c r="H218" i="23"/>
  <c r="M218" i="23" s="1"/>
  <c r="H219" i="23"/>
  <c r="M219" i="23" s="1"/>
  <c r="H220" i="23"/>
  <c r="M220" i="23" s="1"/>
  <c r="H221" i="23"/>
  <c r="M221" i="23" s="1"/>
  <c r="H222" i="23"/>
  <c r="M222" i="23" s="1"/>
  <c r="H223" i="23"/>
  <c r="M223" i="23" s="1"/>
  <c r="H224" i="23"/>
  <c r="M224" i="23" s="1"/>
  <c r="H225" i="23"/>
  <c r="M225" i="23" s="1"/>
  <c r="H226" i="23"/>
  <c r="M226" i="23" s="1"/>
  <c r="H227" i="23"/>
  <c r="M227" i="23" s="1"/>
  <c r="H228" i="23"/>
  <c r="M228" i="23" s="1"/>
  <c r="H229" i="23"/>
  <c r="M229" i="23" s="1"/>
  <c r="H230" i="23"/>
  <c r="M230" i="23" s="1"/>
  <c r="H231" i="23"/>
  <c r="M231" i="23" s="1"/>
  <c r="H232" i="23"/>
  <c r="M232" i="23" s="1"/>
  <c r="H233" i="23"/>
  <c r="M233" i="23" s="1"/>
  <c r="H234" i="23"/>
  <c r="M234" i="23" s="1"/>
  <c r="H235" i="23"/>
  <c r="M235" i="23" s="1"/>
  <c r="H236" i="23"/>
  <c r="M236" i="23" s="1"/>
  <c r="H237" i="23"/>
  <c r="M237" i="23" s="1"/>
  <c r="H238" i="23"/>
  <c r="M238" i="23" s="1"/>
  <c r="H239" i="23"/>
  <c r="M239" i="23" s="1"/>
  <c r="H240" i="23"/>
  <c r="M240" i="23" s="1"/>
  <c r="H241" i="23"/>
  <c r="M241" i="23" s="1"/>
  <c r="H242" i="23"/>
  <c r="M242" i="23" s="1"/>
  <c r="H243" i="23"/>
  <c r="M243" i="23" s="1"/>
  <c r="H244" i="23"/>
  <c r="M244" i="23" s="1"/>
  <c r="H245" i="23"/>
  <c r="M245" i="23" s="1"/>
  <c r="H246" i="23"/>
  <c r="M246" i="23" s="1"/>
  <c r="H247" i="23"/>
  <c r="M247" i="23" s="1"/>
  <c r="H248" i="23"/>
  <c r="M248" i="23" s="1"/>
  <c r="H249" i="23"/>
  <c r="M249" i="23" s="1"/>
  <c r="H250" i="23"/>
  <c r="M250" i="23" s="1"/>
  <c r="H251" i="23"/>
  <c r="M251" i="23" s="1"/>
  <c r="H252" i="23"/>
  <c r="M252" i="23" s="1"/>
  <c r="H253" i="23"/>
  <c r="M253" i="23" s="1"/>
  <c r="H254" i="23"/>
  <c r="M254" i="23" s="1"/>
  <c r="H255" i="23"/>
  <c r="M255" i="23" s="1"/>
  <c r="H256" i="23"/>
  <c r="M256" i="23" s="1"/>
  <c r="H257" i="23"/>
  <c r="M257" i="23" s="1"/>
  <c r="H258" i="23"/>
  <c r="M258" i="23" s="1"/>
  <c r="H259" i="23"/>
  <c r="M259" i="23" s="1"/>
  <c r="H260" i="23"/>
  <c r="M260" i="23" s="1"/>
  <c r="H261" i="23"/>
  <c r="M261" i="23" s="1"/>
  <c r="H262" i="23"/>
  <c r="M262" i="23" s="1"/>
  <c r="H263" i="23"/>
  <c r="M263" i="23" s="1"/>
  <c r="H264" i="23"/>
  <c r="M264" i="23" s="1"/>
  <c r="H265" i="23"/>
  <c r="M265" i="23" s="1"/>
  <c r="H266" i="23"/>
  <c r="M266" i="23" s="1"/>
  <c r="H267" i="23"/>
  <c r="M267" i="23" s="1"/>
  <c r="H268" i="23"/>
  <c r="M268" i="23" s="1"/>
  <c r="H269" i="23"/>
  <c r="M269" i="23" s="1"/>
  <c r="H270" i="23"/>
  <c r="M270" i="23" s="1"/>
  <c r="H271" i="23"/>
  <c r="M271" i="23" s="1"/>
  <c r="H272" i="23"/>
  <c r="M272" i="23" s="1"/>
  <c r="H273" i="23"/>
  <c r="M273" i="23" s="1"/>
  <c r="H274" i="23"/>
  <c r="M274" i="23" s="1"/>
  <c r="H275" i="23"/>
  <c r="M275" i="23" s="1"/>
  <c r="H276" i="23"/>
  <c r="M276" i="23" s="1"/>
  <c r="H277" i="23"/>
  <c r="M277" i="23" s="1"/>
  <c r="H278" i="23"/>
  <c r="M278" i="23" s="1"/>
  <c r="H279" i="23"/>
  <c r="M279" i="23" s="1"/>
  <c r="H280" i="23"/>
  <c r="M280" i="23" s="1"/>
  <c r="H281" i="23"/>
  <c r="M281" i="23" s="1"/>
  <c r="H282" i="23"/>
  <c r="M282" i="23" s="1"/>
  <c r="H283" i="23"/>
  <c r="M283" i="23" s="1"/>
  <c r="H284" i="23"/>
  <c r="M284" i="23" s="1"/>
  <c r="H285" i="23"/>
  <c r="M285" i="23" s="1"/>
  <c r="H286" i="23"/>
  <c r="M286" i="23" s="1"/>
  <c r="H287" i="23"/>
  <c r="M287" i="23" s="1"/>
  <c r="H288" i="23"/>
  <c r="M288" i="23" s="1"/>
  <c r="H289" i="23"/>
  <c r="M289" i="23" s="1"/>
  <c r="H290" i="23"/>
  <c r="M290" i="23" s="1"/>
  <c r="H291" i="23"/>
  <c r="M291" i="23" s="1"/>
  <c r="H292" i="23"/>
  <c r="M292" i="23" s="1"/>
  <c r="H293" i="23"/>
  <c r="M293" i="23" s="1"/>
  <c r="H294" i="23"/>
  <c r="M294" i="23" s="1"/>
  <c r="H295" i="23"/>
  <c r="M295" i="23" s="1"/>
  <c r="H296" i="23"/>
  <c r="M296" i="23" s="1"/>
  <c r="H297" i="23"/>
  <c r="M297" i="23" s="1"/>
  <c r="H298" i="23"/>
  <c r="M298" i="23" s="1"/>
  <c r="H299" i="23"/>
  <c r="M299" i="23" s="1"/>
  <c r="H300" i="23"/>
  <c r="M300" i="23" s="1"/>
  <c r="H301" i="23"/>
  <c r="M301" i="23" s="1"/>
  <c r="H302" i="23"/>
  <c r="M302" i="23" s="1"/>
  <c r="H303" i="23"/>
  <c r="M303" i="23" s="1"/>
  <c r="H304" i="23"/>
  <c r="M304" i="23" s="1"/>
  <c r="H305" i="23"/>
  <c r="M305" i="23" s="1"/>
  <c r="H306" i="23"/>
  <c r="M306" i="23" s="1"/>
  <c r="H307" i="23"/>
  <c r="M307" i="23" s="1"/>
  <c r="H308" i="23"/>
  <c r="M308" i="23" s="1"/>
  <c r="H309" i="23"/>
  <c r="M309" i="23" s="1"/>
  <c r="H310" i="23"/>
  <c r="M310" i="23" s="1"/>
  <c r="H311" i="23"/>
  <c r="M311" i="23" s="1"/>
  <c r="H312" i="23"/>
  <c r="M312" i="23" s="1"/>
  <c r="H313" i="23"/>
  <c r="M313" i="23" s="1"/>
  <c r="H314" i="23"/>
  <c r="M314" i="23" s="1"/>
  <c r="H315" i="23"/>
  <c r="M315" i="23" s="1"/>
  <c r="H316" i="23"/>
  <c r="M316" i="23" s="1"/>
  <c r="H317" i="23"/>
  <c r="M317" i="23" s="1"/>
  <c r="H318" i="23"/>
  <c r="M318" i="23" s="1"/>
  <c r="H319" i="23"/>
  <c r="M319" i="23" s="1"/>
  <c r="H320" i="23"/>
  <c r="M320" i="23" s="1"/>
  <c r="H321" i="23"/>
  <c r="M321" i="23" s="1"/>
  <c r="H322" i="23"/>
  <c r="M322" i="23" s="1"/>
  <c r="H323" i="23"/>
  <c r="M323" i="23" s="1"/>
  <c r="H324" i="23"/>
  <c r="M324" i="23" s="1"/>
  <c r="H325" i="23"/>
  <c r="M325" i="23" s="1"/>
  <c r="H326" i="23"/>
  <c r="M326" i="23" s="1"/>
  <c r="H327" i="23"/>
  <c r="M327" i="23" s="1"/>
  <c r="H328" i="23"/>
  <c r="M328" i="23" s="1"/>
  <c r="H329" i="23"/>
  <c r="M329" i="23" s="1"/>
  <c r="H330" i="23"/>
  <c r="M330" i="23" s="1"/>
  <c r="H331" i="23"/>
  <c r="M331" i="23" s="1"/>
  <c r="H332" i="23"/>
  <c r="M332" i="23" s="1"/>
  <c r="H333" i="23"/>
  <c r="M333" i="23" s="1"/>
  <c r="H334" i="23"/>
  <c r="M334" i="23" s="1"/>
  <c r="H335" i="23"/>
  <c r="M335" i="23" s="1"/>
  <c r="H336" i="23"/>
  <c r="M336" i="23" s="1"/>
  <c r="H337" i="23"/>
  <c r="M337" i="23" s="1"/>
  <c r="H338" i="23"/>
  <c r="M338" i="23" s="1"/>
  <c r="H339" i="23"/>
  <c r="M339" i="23" s="1"/>
  <c r="H340" i="23"/>
  <c r="M340" i="23" s="1"/>
  <c r="H341" i="23"/>
  <c r="M341" i="23" s="1"/>
  <c r="H342" i="23"/>
  <c r="M342" i="23" s="1"/>
  <c r="H343" i="23"/>
  <c r="M343" i="23" s="1"/>
  <c r="H344" i="23"/>
  <c r="M344" i="23" s="1"/>
  <c r="H345" i="23"/>
  <c r="M345" i="23" s="1"/>
  <c r="H346" i="23"/>
  <c r="M346" i="23" s="1"/>
  <c r="H347" i="23"/>
  <c r="M347" i="23" s="1"/>
  <c r="H348" i="23"/>
  <c r="M348" i="23" s="1"/>
  <c r="H349" i="23"/>
  <c r="M349" i="23" s="1"/>
  <c r="H350" i="23"/>
  <c r="M350" i="23" s="1"/>
  <c r="H351" i="23"/>
  <c r="M351" i="23" s="1"/>
  <c r="H352" i="23"/>
  <c r="M352" i="23" s="1"/>
  <c r="H353" i="23"/>
  <c r="M353" i="23" s="1"/>
  <c r="H354" i="23"/>
  <c r="M354" i="23" s="1"/>
  <c r="H355" i="23"/>
  <c r="M355" i="23" s="1"/>
  <c r="H356" i="23"/>
  <c r="M356" i="23" s="1"/>
  <c r="H357" i="23"/>
  <c r="M357" i="23" s="1"/>
  <c r="H358" i="23"/>
  <c r="M358" i="23" s="1"/>
  <c r="H359" i="23"/>
  <c r="M359" i="23" s="1"/>
  <c r="H360" i="23"/>
  <c r="M360" i="23" s="1"/>
  <c r="H361" i="23"/>
  <c r="M361" i="23" s="1"/>
  <c r="H362" i="23"/>
  <c r="M362" i="23" s="1"/>
  <c r="H363" i="23"/>
  <c r="M363" i="23" s="1"/>
  <c r="H364" i="23"/>
  <c r="M364" i="23" s="1"/>
  <c r="H365" i="23"/>
  <c r="M365" i="23" s="1"/>
  <c r="H366" i="23"/>
  <c r="M366" i="23" s="1"/>
  <c r="H367" i="23"/>
  <c r="M367" i="23" s="1"/>
  <c r="H368" i="23"/>
  <c r="M368" i="23" s="1"/>
  <c r="H369" i="23"/>
  <c r="M369" i="23" s="1"/>
  <c r="H370" i="23"/>
  <c r="M370" i="23" s="1"/>
  <c r="H371" i="23"/>
  <c r="M371" i="23" s="1"/>
  <c r="H372" i="23"/>
  <c r="M372" i="23" s="1"/>
  <c r="H373" i="23"/>
  <c r="M373" i="23" s="1"/>
  <c r="H374" i="23"/>
  <c r="M374" i="23" s="1"/>
  <c r="H375" i="23"/>
  <c r="M375" i="23" s="1"/>
  <c r="H376" i="23"/>
  <c r="M376" i="23" s="1"/>
  <c r="H377" i="23"/>
  <c r="M377" i="23" s="1"/>
  <c r="H378" i="23"/>
  <c r="M378" i="23" s="1"/>
  <c r="H379" i="23"/>
  <c r="M379" i="23" s="1"/>
  <c r="H380" i="23"/>
  <c r="M380" i="23" s="1"/>
  <c r="H381" i="23"/>
  <c r="M381" i="23" s="1"/>
  <c r="H382" i="23"/>
  <c r="M382" i="23" s="1"/>
  <c r="H383" i="23"/>
  <c r="M383" i="23" s="1"/>
  <c r="H384" i="23"/>
  <c r="M384" i="23" s="1"/>
  <c r="H385" i="23"/>
  <c r="M385" i="23" s="1"/>
  <c r="H386" i="23"/>
  <c r="M386" i="23" s="1"/>
  <c r="H387" i="23"/>
  <c r="M387" i="23" s="1"/>
  <c r="H388" i="23"/>
  <c r="M388" i="23" s="1"/>
  <c r="H389" i="23"/>
  <c r="M389" i="23" s="1"/>
  <c r="H390" i="23"/>
  <c r="M390" i="23" s="1"/>
  <c r="H391" i="23"/>
  <c r="M391" i="23" s="1"/>
  <c r="H392" i="23"/>
  <c r="M392" i="23" s="1"/>
  <c r="H393" i="23"/>
  <c r="M393" i="23" s="1"/>
  <c r="H394" i="23"/>
  <c r="M394" i="23" s="1"/>
  <c r="H395" i="23"/>
  <c r="M395" i="23" s="1"/>
  <c r="H396" i="23"/>
  <c r="M396" i="23" s="1"/>
  <c r="H397" i="23"/>
  <c r="M397" i="23" s="1"/>
  <c r="H398" i="23"/>
  <c r="M398" i="23" s="1"/>
  <c r="H399" i="23"/>
  <c r="M399" i="23" s="1"/>
  <c r="H400" i="23"/>
  <c r="M400" i="23" s="1"/>
  <c r="H401" i="23"/>
  <c r="M401" i="23" s="1"/>
  <c r="H402" i="23"/>
  <c r="M402" i="23" s="1"/>
  <c r="H403" i="23"/>
  <c r="M403" i="23" s="1"/>
  <c r="H404" i="23"/>
  <c r="M404" i="23" s="1"/>
  <c r="H405" i="23"/>
  <c r="M405" i="23" s="1"/>
  <c r="H406" i="23"/>
  <c r="M406" i="23" s="1"/>
  <c r="H407" i="23"/>
  <c r="M407" i="23" s="1"/>
  <c r="H408" i="23"/>
  <c r="M408" i="23" s="1"/>
  <c r="H409" i="23"/>
  <c r="M409" i="23" s="1"/>
  <c r="H410" i="23"/>
  <c r="M410" i="23" s="1"/>
  <c r="H411" i="23"/>
  <c r="M411" i="23" s="1"/>
  <c r="H412" i="23"/>
  <c r="M412" i="23" s="1"/>
  <c r="H413" i="23"/>
  <c r="M413" i="23" s="1"/>
  <c r="H414" i="23"/>
  <c r="M414" i="23" s="1"/>
  <c r="H415" i="23"/>
  <c r="M415" i="23" s="1"/>
  <c r="H416" i="23"/>
  <c r="M416" i="23" s="1"/>
  <c r="H417" i="23"/>
  <c r="M417" i="23" s="1"/>
  <c r="H418" i="23"/>
  <c r="M418" i="23" s="1"/>
  <c r="H419" i="23"/>
  <c r="M419" i="23" s="1"/>
  <c r="H420" i="23"/>
  <c r="M420" i="23" s="1"/>
  <c r="H421" i="23"/>
  <c r="M421" i="23" s="1"/>
  <c r="H422" i="23"/>
  <c r="M422" i="23" s="1"/>
  <c r="H423" i="23"/>
  <c r="M423" i="23" s="1"/>
  <c r="H424" i="23"/>
  <c r="M424" i="23" s="1"/>
  <c r="H425" i="23"/>
  <c r="M425" i="23" s="1"/>
  <c r="H426" i="23"/>
  <c r="M426" i="23" s="1"/>
  <c r="H427" i="23"/>
  <c r="M427" i="23" s="1"/>
  <c r="H428" i="23"/>
  <c r="M428" i="23" s="1"/>
  <c r="H429" i="23"/>
  <c r="M429" i="23" s="1"/>
  <c r="H430" i="23"/>
  <c r="M430" i="23" s="1"/>
  <c r="H431" i="23"/>
  <c r="M431" i="23" s="1"/>
  <c r="H432" i="23"/>
  <c r="M432" i="23" s="1"/>
  <c r="H433" i="23"/>
  <c r="M433" i="23" s="1"/>
  <c r="H434" i="23"/>
  <c r="M434" i="23" s="1"/>
  <c r="H435" i="23"/>
  <c r="M435" i="23" s="1"/>
  <c r="H436" i="23"/>
  <c r="M436" i="23" s="1"/>
  <c r="H437" i="23"/>
  <c r="M437" i="23" s="1"/>
  <c r="H438" i="23"/>
  <c r="M438" i="23" s="1"/>
  <c r="H439" i="23"/>
  <c r="M439" i="23" s="1"/>
  <c r="H440" i="23"/>
  <c r="M440" i="23" s="1"/>
  <c r="H441" i="23"/>
  <c r="M441" i="23" s="1"/>
  <c r="H442" i="23"/>
  <c r="M442" i="23" s="1"/>
  <c r="H443" i="23"/>
  <c r="M443" i="23" s="1"/>
  <c r="H444" i="23"/>
  <c r="M444" i="23" s="1"/>
  <c r="H3" i="23"/>
  <c r="M3" i="23" s="1"/>
  <c r="D1" i="23"/>
  <c r="E1" i="23"/>
  <c r="F1" i="23"/>
  <c r="G1" i="23"/>
  <c r="C1" i="23"/>
  <c r="K124" i="23" l="1"/>
  <c r="K116" i="23"/>
  <c r="K108" i="23"/>
  <c r="K100" i="23"/>
  <c r="K92" i="23"/>
  <c r="K84" i="23"/>
  <c r="K68" i="23"/>
  <c r="K60" i="23"/>
  <c r="K52" i="23"/>
  <c r="K44" i="23"/>
  <c r="K36" i="23"/>
  <c r="K28" i="23"/>
  <c r="K20" i="23"/>
  <c r="K12" i="23"/>
  <c r="K4" i="23"/>
  <c r="K437" i="23"/>
  <c r="K429" i="23"/>
  <c r="K421" i="23"/>
  <c r="K413" i="23"/>
  <c r="K405" i="23"/>
  <c r="K397" i="23"/>
  <c r="K389" i="23"/>
  <c r="K381" i="23"/>
  <c r="K373" i="23"/>
  <c r="K365" i="23"/>
  <c r="K357" i="23"/>
  <c r="K349" i="23"/>
  <c r="K341" i="23"/>
  <c r="K333" i="23"/>
  <c r="K325" i="23"/>
  <c r="K317" i="23"/>
  <c r="K309" i="23"/>
  <c r="K301" i="23"/>
  <c r="K293" i="23"/>
  <c r="K285" i="23"/>
  <c r="K277" i="23"/>
  <c r="K269" i="23"/>
  <c r="K261" i="23"/>
  <c r="K253" i="23"/>
  <c r="K245" i="23"/>
  <c r="K237" i="23"/>
  <c r="K229" i="23"/>
  <c r="K221" i="23"/>
  <c r="K213" i="23"/>
  <c r="K205" i="23"/>
  <c r="K197" i="23"/>
  <c r="K189" i="23"/>
  <c r="K181" i="23"/>
  <c r="K173" i="23"/>
  <c r="K165" i="23"/>
  <c r="K157" i="23"/>
  <c r="K149" i="23"/>
  <c r="K141" i="23"/>
  <c r="K133" i="23"/>
  <c r="K125" i="23"/>
  <c r="K117" i="23"/>
  <c r="K109" i="23"/>
  <c r="K101" i="23"/>
  <c r="K93" i="23"/>
  <c r="K85" i="23"/>
  <c r="K77" i="23"/>
  <c r="K69" i="23"/>
  <c r="K61" i="23"/>
  <c r="K53" i="23"/>
  <c r="K45" i="23"/>
  <c r="K37" i="23"/>
  <c r="K29" i="23"/>
  <c r="K21" i="23"/>
  <c r="K13" i="23"/>
  <c r="K5" i="23"/>
  <c r="K420" i="23"/>
  <c r="K380" i="23"/>
  <c r="K340" i="23"/>
  <c r="K300" i="23"/>
  <c r="K260" i="23"/>
  <c r="K252" i="23"/>
  <c r="K220" i="23"/>
  <c r="K204" i="23"/>
  <c r="K196" i="23"/>
  <c r="K188" i="23"/>
  <c r="K180" i="23"/>
  <c r="K172" i="23"/>
  <c r="K164" i="23"/>
  <c r="K156" i="23"/>
  <c r="K148" i="23"/>
  <c r="K140" i="23"/>
  <c r="K132" i="23"/>
  <c r="K76" i="23"/>
  <c r="K428" i="23"/>
  <c r="K388" i="23"/>
  <c r="K348" i="23"/>
  <c r="K308" i="23"/>
  <c r="K276" i="23"/>
  <c r="K212" i="23"/>
  <c r="K443" i="23"/>
  <c r="K435" i="23"/>
  <c r="K427" i="23"/>
  <c r="K419" i="23"/>
  <c r="K411" i="23"/>
  <c r="K403" i="23"/>
  <c r="K395" i="23"/>
  <c r="K387" i="23"/>
  <c r="K379" i="23"/>
  <c r="K371" i="23"/>
  <c r="K363" i="23"/>
  <c r="K355" i="23"/>
  <c r="K347" i="23"/>
  <c r="K339" i="23"/>
  <c r="K331" i="23"/>
  <c r="K323" i="23"/>
  <c r="K315" i="23"/>
  <c r="K307" i="23"/>
  <c r="K299" i="23"/>
  <c r="K291" i="23"/>
  <c r="K283" i="23"/>
  <c r="K275" i="23"/>
  <c r="K267" i="23"/>
  <c r="K259" i="23"/>
  <c r="K251" i="23"/>
  <c r="K243" i="23"/>
  <c r="K235" i="23"/>
  <c r="K227" i="23"/>
  <c r="K219" i="23"/>
  <c r="K211" i="23"/>
  <c r="K203" i="23"/>
  <c r="K195" i="23"/>
  <c r="K187" i="23"/>
  <c r="K179" i="23"/>
  <c r="K171" i="23"/>
  <c r="K163" i="23"/>
  <c r="K155" i="23"/>
  <c r="K147" i="23"/>
  <c r="K139" i="23"/>
  <c r="K131" i="23"/>
  <c r="K123" i="23"/>
  <c r="K115" i="23"/>
  <c r="K107" i="23"/>
  <c r="K99" i="23"/>
  <c r="K91" i="23"/>
  <c r="K83" i="23"/>
  <c r="K75" i="23"/>
  <c r="K67" i="23"/>
  <c r="K59" i="23"/>
  <c r="K51" i="23"/>
  <c r="K43" i="23"/>
  <c r="K35" i="23"/>
  <c r="K27" i="23"/>
  <c r="K19" i="23"/>
  <c r="K11" i="23"/>
  <c r="K3" i="23"/>
  <c r="K412" i="23"/>
  <c r="K364" i="23"/>
  <c r="K324" i="23"/>
  <c r="K284" i="23"/>
  <c r="K236" i="23"/>
  <c r="K442" i="23"/>
  <c r="K434" i="23"/>
  <c r="K426" i="23"/>
  <c r="K418" i="23"/>
  <c r="K410" i="23"/>
  <c r="K402" i="23"/>
  <c r="K394" i="23"/>
  <c r="K386" i="23"/>
  <c r="K378" i="23"/>
  <c r="K370" i="23"/>
  <c r="K362" i="23"/>
  <c r="K354" i="23"/>
  <c r="K346" i="23"/>
  <c r="K338" i="23"/>
  <c r="K330" i="23"/>
  <c r="K322" i="23"/>
  <c r="K314" i="23"/>
  <c r="K306" i="23"/>
  <c r="K298" i="23"/>
  <c r="K290" i="23"/>
  <c r="K282" i="23"/>
  <c r="K274" i="23"/>
  <c r="K266" i="23"/>
  <c r="K258" i="23"/>
  <c r="K250" i="23"/>
  <c r="K242" i="23"/>
  <c r="K234" i="23"/>
  <c r="K226" i="23"/>
  <c r="K218" i="23"/>
  <c r="K210" i="23"/>
  <c r="K202" i="23"/>
  <c r="K194" i="23"/>
  <c r="K186" i="23"/>
  <c r="K178" i="23"/>
  <c r="K170" i="23"/>
  <c r="K162" i="23"/>
  <c r="K154" i="23"/>
  <c r="K146" i="23"/>
  <c r="K138" i="23"/>
  <c r="K130" i="23"/>
  <c r="K122" i="23"/>
  <c r="K114" i="23"/>
  <c r="K106" i="23"/>
  <c r="K98" i="23"/>
  <c r="K90" i="23"/>
  <c r="K82" i="23"/>
  <c r="K74" i="23"/>
  <c r="K66" i="23"/>
  <c r="K58" i="23"/>
  <c r="K50" i="23"/>
  <c r="K42" i="23"/>
  <c r="K34" i="23"/>
  <c r="K26" i="23"/>
  <c r="K18" i="23"/>
  <c r="K10" i="23"/>
  <c r="K444" i="23"/>
  <c r="K396" i="23"/>
  <c r="K356" i="23"/>
  <c r="K316" i="23"/>
  <c r="K268" i="23"/>
  <c r="K228" i="23"/>
  <c r="K441" i="23"/>
  <c r="K433" i="23"/>
  <c r="K425" i="23"/>
  <c r="K417" i="23"/>
  <c r="K409" i="23"/>
  <c r="K401" i="23"/>
  <c r="K393" i="23"/>
  <c r="K385" i="23"/>
  <c r="K377" i="23"/>
  <c r="K369" i="23"/>
  <c r="K361" i="23"/>
  <c r="K353" i="23"/>
  <c r="K345" i="23"/>
  <c r="K337" i="23"/>
  <c r="K329" i="23"/>
  <c r="K321" i="23"/>
  <c r="K313" i="23"/>
  <c r="K305" i="23"/>
  <c r="K297" i="23"/>
  <c r="K289" i="23"/>
  <c r="K281" i="23"/>
  <c r="K273" i="23"/>
  <c r="K265" i="23"/>
  <c r="K257" i="23"/>
  <c r="K249" i="23"/>
  <c r="K241" i="23"/>
  <c r="K233" i="23"/>
  <c r="K225" i="23"/>
  <c r="K217" i="23"/>
  <c r="K209" i="23"/>
  <c r="K201" i="23"/>
  <c r="K193" i="23"/>
  <c r="K185" i="23"/>
  <c r="K177" i="23"/>
  <c r="K169" i="23"/>
  <c r="K161" i="23"/>
  <c r="K153" i="23"/>
  <c r="K145" i="23"/>
  <c r="K137" i="23"/>
  <c r="K129" i="23"/>
  <c r="K121" i="23"/>
  <c r="K113" i="23"/>
  <c r="K105" i="23"/>
  <c r="K97" i="23"/>
  <c r="K89" i="23"/>
  <c r="K81" i="23"/>
  <c r="K73" i="23"/>
  <c r="K65" i="23"/>
  <c r="K57" i="23"/>
  <c r="K49" i="23"/>
  <c r="K41" i="23"/>
  <c r="K33" i="23"/>
  <c r="K25" i="23"/>
  <c r="K17" i="23"/>
  <c r="K9" i="23"/>
  <c r="K436" i="23"/>
  <c r="K404" i="23"/>
  <c r="K372" i="23"/>
  <c r="K332" i="23"/>
  <c r="K292" i="23"/>
  <c r="K244" i="23"/>
  <c r="K440" i="23"/>
  <c r="K432" i="23"/>
  <c r="K424" i="23"/>
  <c r="K416" i="23"/>
  <c r="K408" i="23"/>
  <c r="K400" i="23"/>
  <c r="K392" i="23"/>
  <c r="K384" i="23"/>
  <c r="K376" i="23"/>
  <c r="K368" i="23"/>
  <c r="K360" i="23"/>
  <c r="K352" i="23"/>
  <c r="K344" i="23"/>
  <c r="K336" i="23"/>
  <c r="K328" i="23"/>
  <c r="K320" i="23"/>
  <c r="K312" i="23"/>
  <c r="K304" i="23"/>
  <c r="K296" i="23"/>
  <c r="K288" i="23"/>
  <c r="K280" i="23"/>
  <c r="K272" i="23"/>
  <c r="K264" i="23"/>
  <c r="K256" i="23"/>
  <c r="K248" i="23"/>
  <c r="K240" i="23"/>
  <c r="K232" i="23"/>
  <c r="K224" i="23"/>
  <c r="K216" i="23"/>
  <c r="K208" i="23"/>
  <c r="K200" i="23"/>
  <c r="K192" i="23"/>
  <c r="K184" i="23"/>
  <c r="K176" i="23"/>
  <c r="K168" i="23"/>
  <c r="K160" i="23"/>
  <c r="K152" i="23"/>
  <c r="K144" i="23"/>
  <c r="K136" i="23"/>
  <c r="K128" i="23"/>
  <c r="K120" i="23"/>
  <c r="K112" i="23"/>
  <c r="K104" i="23"/>
  <c r="K96" i="23"/>
  <c r="K88" i="23"/>
  <c r="K80" i="23"/>
  <c r="K72" i="23"/>
  <c r="K64" i="23"/>
  <c r="K56" i="23"/>
  <c r="K48" i="23"/>
  <c r="K40" i="23"/>
  <c r="K32" i="23"/>
  <c r="K24" i="23"/>
  <c r="K16" i="23"/>
  <c r="K8" i="23"/>
  <c r="K439" i="23"/>
  <c r="K431" i="23"/>
  <c r="K423" i="23"/>
  <c r="K415" i="23"/>
  <c r="K407" i="23"/>
  <c r="K399" i="23"/>
  <c r="K391" i="23"/>
  <c r="K383" i="23"/>
  <c r="K375" i="23"/>
  <c r="K367" i="23"/>
  <c r="K359" i="23"/>
  <c r="K351" i="23"/>
  <c r="K343" i="23"/>
  <c r="K335" i="23"/>
  <c r="K327" i="23"/>
  <c r="K319" i="23"/>
  <c r="K311" i="23"/>
  <c r="K303" i="23"/>
  <c r="K295" i="23"/>
  <c r="K287" i="23"/>
  <c r="K279" i="23"/>
  <c r="K271" i="23"/>
  <c r="K263" i="23"/>
  <c r="K255" i="23"/>
  <c r="K247" i="23"/>
  <c r="K239" i="23"/>
  <c r="K231" i="23"/>
  <c r="K223" i="23"/>
  <c r="K215" i="23"/>
  <c r="K207" i="23"/>
  <c r="K199" i="23"/>
  <c r="K191" i="23"/>
  <c r="K183" i="23"/>
  <c r="K175" i="23"/>
  <c r="K167" i="23"/>
  <c r="K159" i="23"/>
  <c r="K151" i="23"/>
  <c r="K143" i="23"/>
  <c r="K135" i="23"/>
  <c r="K127" i="23"/>
  <c r="K119" i="23"/>
  <c r="K111" i="23"/>
  <c r="K103" i="23"/>
  <c r="K95" i="23"/>
  <c r="K87" i="23"/>
  <c r="K79" i="23"/>
  <c r="K71" i="23"/>
  <c r="K63" i="23"/>
  <c r="K55" i="23"/>
  <c r="K47" i="23"/>
  <c r="K39" i="23"/>
  <c r="K31" i="23"/>
  <c r="K23" i="23"/>
  <c r="K15" i="23"/>
  <c r="K7" i="23"/>
  <c r="K438" i="23"/>
  <c r="K430" i="23"/>
  <c r="K422" i="23"/>
  <c r="K414" i="23"/>
  <c r="K406" i="23"/>
  <c r="K398" i="23"/>
  <c r="K390" i="23"/>
  <c r="K382" i="23"/>
  <c r="K374" i="23"/>
  <c r="K366" i="23"/>
  <c r="K358" i="23"/>
  <c r="K350" i="23"/>
  <c r="K342" i="23"/>
  <c r="K334" i="23"/>
  <c r="K326" i="23"/>
  <c r="K318" i="23"/>
  <c r="K310" i="23"/>
  <c r="K302" i="23"/>
  <c r="K294" i="23"/>
  <c r="K286" i="23"/>
  <c r="K278" i="23"/>
  <c r="K270" i="23"/>
  <c r="K262" i="23"/>
  <c r="K254" i="23"/>
  <c r="K246" i="23"/>
  <c r="K238" i="23"/>
  <c r="K230" i="23"/>
  <c r="K222" i="23"/>
  <c r="K214" i="23"/>
  <c r="K206" i="23"/>
  <c r="K198" i="23"/>
  <c r="K190" i="23"/>
  <c r="K182" i="23"/>
  <c r="K174" i="23"/>
  <c r="K166" i="23"/>
  <c r="K158" i="23"/>
  <c r="K150" i="23"/>
  <c r="K142" i="23"/>
  <c r="K134" i="23"/>
  <c r="K126" i="23"/>
  <c r="K118" i="23"/>
  <c r="K110" i="23"/>
  <c r="K102" i="23"/>
  <c r="K94" i="23"/>
  <c r="K86" i="23"/>
  <c r="K78" i="23"/>
  <c r="K70" i="23"/>
  <c r="K62" i="23"/>
  <c r="K54" i="23"/>
  <c r="K46" i="23"/>
  <c r="K38" i="23"/>
  <c r="K30" i="23"/>
  <c r="K22" i="23"/>
  <c r="K14" i="23"/>
  <c r="K6" i="23"/>
  <c r="F77" i="31"/>
  <c r="D66" i="31"/>
  <c r="D67" i="31"/>
  <c r="D68" i="31"/>
  <c r="D69" i="31"/>
  <c r="D70" i="31"/>
  <c r="D71" i="31"/>
  <c r="D72" i="31"/>
  <c r="D73" i="31"/>
  <c r="D74" i="31"/>
  <c r="D75" i="31"/>
  <c r="D76" i="31"/>
  <c r="D65" i="31"/>
  <c r="C66" i="31"/>
  <c r="C67" i="31"/>
  <c r="C68" i="31"/>
  <c r="C69" i="31"/>
  <c r="C70" i="31"/>
  <c r="C71" i="31"/>
  <c r="C72" i="31"/>
  <c r="C73" i="31"/>
  <c r="C74" i="31"/>
  <c r="C75" i="31"/>
  <c r="C76" i="31"/>
  <c r="C65" i="31"/>
  <c r="B77" i="31"/>
  <c r="B62" i="31"/>
  <c r="A22" i="31"/>
  <c r="S15" i="31"/>
  <c r="A24" i="31"/>
  <c r="A20" i="31"/>
  <c r="C5" i="19" l="1"/>
  <c r="G5" i="19" s="1"/>
  <c r="D5" i="19"/>
  <c r="K5" i="19" s="1"/>
  <c r="C6" i="19"/>
  <c r="G6" i="19" s="1"/>
  <c r="D6" i="19"/>
  <c r="K6" i="19" s="1"/>
  <c r="C7" i="19"/>
  <c r="G7" i="19" s="1"/>
  <c r="D7" i="19"/>
  <c r="K7" i="19" s="1"/>
  <c r="C8" i="19"/>
  <c r="G8" i="19" s="1"/>
  <c r="D8" i="19"/>
  <c r="K8" i="19" s="1"/>
  <c r="C9" i="19"/>
  <c r="G9" i="19" s="1"/>
  <c r="D9" i="19"/>
  <c r="K9" i="19" s="1"/>
  <c r="C10" i="19"/>
  <c r="G10" i="19" s="1"/>
  <c r="D10" i="19"/>
  <c r="K10" i="19" s="1"/>
  <c r="C11" i="19"/>
  <c r="G11" i="19" s="1"/>
  <c r="D11" i="19"/>
  <c r="K11" i="19" s="1"/>
  <c r="C12" i="19"/>
  <c r="G12" i="19" s="1"/>
  <c r="D12" i="19"/>
  <c r="K12" i="19" s="1"/>
  <c r="C13" i="19"/>
  <c r="G13" i="19" s="1"/>
  <c r="D13" i="19"/>
  <c r="K13" i="19" s="1"/>
  <c r="C14" i="19"/>
  <c r="G14" i="19" s="1"/>
  <c r="D14" i="19"/>
  <c r="K14" i="19" s="1"/>
  <c r="C15" i="19"/>
  <c r="G15" i="19" s="1"/>
  <c r="D15" i="19"/>
  <c r="K15" i="19" s="1"/>
  <c r="C16" i="19"/>
  <c r="G16" i="19" s="1"/>
  <c r="D16" i="19"/>
  <c r="K16" i="19" s="1"/>
  <c r="C17" i="19"/>
  <c r="G17" i="19" s="1"/>
  <c r="D17" i="19"/>
  <c r="K17" i="19" s="1"/>
  <c r="C18" i="19"/>
  <c r="G18" i="19" s="1"/>
  <c r="D18" i="19"/>
  <c r="K18" i="19" s="1"/>
  <c r="C19" i="19"/>
  <c r="G19" i="19" s="1"/>
  <c r="D19" i="19"/>
  <c r="K19" i="19" s="1"/>
  <c r="C20" i="19"/>
  <c r="G20" i="19" s="1"/>
  <c r="D20" i="19"/>
  <c r="K20" i="19" s="1"/>
  <c r="C21" i="19"/>
  <c r="G21" i="19" s="1"/>
  <c r="D21" i="19"/>
  <c r="K21" i="19" s="1"/>
  <c r="C22" i="19"/>
  <c r="G22" i="19" s="1"/>
  <c r="D22" i="19"/>
  <c r="K22" i="19" s="1"/>
  <c r="C23" i="19"/>
  <c r="G23" i="19" s="1"/>
  <c r="D23" i="19"/>
  <c r="K23" i="19" s="1"/>
  <c r="C24" i="19"/>
  <c r="G24" i="19" s="1"/>
  <c r="D24" i="19"/>
  <c r="K24" i="19" s="1"/>
  <c r="C25" i="19"/>
  <c r="G25" i="19" s="1"/>
  <c r="D25" i="19"/>
  <c r="K25" i="19" s="1"/>
  <c r="C26" i="19"/>
  <c r="G26" i="19" s="1"/>
  <c r="D26" i="19"/>
  <c r="K26" i="19" s="1"/>
  <c r="C27" i="19"/>
  <c r="G27" i="19" s="1"/>
  <c r="D27" i="19"/>
  <c r="K27" i="19" s="1"/>
  <c r="C28" i="19"/>
  <c r="G28" i="19" s="1"/>
  <c r="D28" i="19"/>
  <c r="K28" i="19" s="1"/>
  <c r="C29" i="19"/>
  <c r="G29" i="19" s="1"/>
  <c r="D29" i="19"/>
  <c r="K29" i="19" s="1"/>
  <c r="C30" i="19"/>
  <c r="G30" i="19" s="1"/>
  <c r="D30" i="19"/>
  <c r="K30" i="19" s="1"/>
  <c r="C31" i="19"/>
  <c r="G31" i="19" s="1"/>
  <c r="D31" i="19"/>
  <c r="K31" i="19" s="1"/>
  <c r="C32" i="19"/>
  <c r="G32" i="19" s="1"/>
  <c r="D32" i="19"/>
  <c r="K32" i="19" s="1"/>
  <c r="C33" i="19"/>
  <c r="G33" i="19" s="1"/>
  <c r="D33" i="19"/>
  <c r="K33" i="19" s="1"/>
  <c r="C34" i="19"/>
  <c r="G34" i="19" s="1"/>
  <c r="D34" i="19"/>
  <c r="K34" i="19" s="1"/>
  <c r="C35" i="19"/>
  <c r="G35" i="19" s="1"/>
  <c r="D35" i="19"/>
  <c r="K35" i="19" s="1"/>
  <c r="C36" i="19"/>
  <c r="G36" i="19" s="1"/>
  <c r="D36" i="19"/>
  <c r="K36" i="19" s="1"/>
  <c r="C37" i="19"/>
  <c r="G37" i="19" s="1"/>
  <c r="D37" i="19"/>
  <c r="K37" i="19" s="1"/>
  <c r="C38" i="19"/>
  <c r="G38" i="19" s="1"/>
  <c r="D38" i="19"/>
  <c r="K38" i="19" s="1"/>
  <c r="C39" i="19"/>
  <c r="G39" i="19" s="1"/>
  <c r="D39" i="19"/>
  <c r="K39" i="19" s="1"/>
  <c r="C40" i="19"/>
  <c r="G40" i="19" s="1"/>
  <c r="D40" i="19"/>
  <c r="K40" i="19" s="1"/>
  <c r="C41" i="19"/>
  <c r="G41" i="19" s="1"/>
  <c r="D41" i="19"/>
  <c r="K41" i="19" s="1"/>
  <c r="C42" i="19"/>
  <c r="G42" i="19" s="1"/>
  <c r="D42" i="19"/>
  <c r="K42" i="19" s="1"/>
  <c r="D4" i="19"/>
  <c r="K4" i="19" s="1"/>
  <c r="C4" i="19"/>
  <c r="G4" i="19" s="1"/>
  <c r="X2" i="19"/>
  <c r="F4" i="20" l="1"/>
  <c r="F5" i="20" s="1"/>
  <c r="F6" i="20" s="1"/>
  <c r="F7" i="20" s="1"/>
  <c r="F8" i="20" s="1"/>
  <c r="F9" i="20" s="1"/>
  <c r="F10" i="20" s="1"/>
  <c r="F11" i="20" s="1"/>
  <c r="F12" i="20" s="1"/>
  <c r="F13" i="20" s="1"/>
  <c r="F14" i="20" s="1"/>
  <c r="F15" i="20" s="1"/>
  <c r="F16" i="20" s="1"/>
  <c r="F17" i="20" s="1"/>
  <c r="F18" i="20" s="1"/>
  <c r="F19" i="20" s="1"/>
  <c r="F20" i="20" s="1"/>
  <c r="F21" i="20" s="1"/>
  <c r="F22" i="20" s="1"/>
  <c r="F23" i="20" s="1"/>
  <c r="F24" i="20" s="1"/>
  <c r="F25" i="20" s="1"/>
  <c r="F26" i="20" s="1"/>
  <c r="F27" i="20" s="1"/>
  <c r="F28" i="20" s="1"/>
  <c r="F29" i="20" s="1"/>
  <c r="F30" i="20" s="1"/>
  <c r="F31" i="20" s="1"/>
  <c r="F32" i="20" s="1"/>
  <c r="F33" i="20" s="1"/>
  <c r="F34" i="20" s="1"/>
  <c r="F35" i="20" s="1"/>
  <c r="F36" i="20" s="1"/>
  <c r="C4" i="20"/>
  <c r="E4" i="20" s="1"/>
  <c r="C5" i="20"/>
  <c r="E5" i="20" s="1"/>
  <c r="C6" i="20"/>
  <c r="E6" i="20" s="1"/>
  <c r="C7" i="20"/>
  <c r="E7" i="20" s="1"/>
  <c r="C8" i="20"/>
  <c r="E8" i="20" s="1"/>
  <c r="C9" i="20"/>
  <c r="E9" i="20" s="1"/>
  <c r="C10" i="20"/>
  <c r="E10" i="20" s="1"/>
  <c r="C11" i="20"/>
  <c r="E11" i="20" s="1"/>
  <c r="C12" i="20"/>
  <c r="E12" i="20" s="1"/>
  <c r="C13" i="20"/>
  <c r="E13" i="20" s="1"/>
  <c r="C14" i="20"/>
  <c r="E14" i="20" s="1"/>
  <c r="C15" i="20"/>
  <c r="E15" i="20" s="1"/>
  <c r="C16" i="20"/>
  <c r="E16" i="20" s="1"/>
  <c r="C17" i="20"/>
  <c r="E17" i="20" s="1"/>
  <c r="C18" i="20"/>
  <c r="E18" i="20" s="1"/>
  <c r="C19" i="20"/>
  <c r="E19" i="20" s="1"/>
  <c r="C20" i="20"/>
  <c r="E20" i="20" s="1"/>
  <c r="C21" i="20"/>
  <c r="E21" i="20" s="1"/>
  <c r="C22" i="20"/>
  <c r="E22" i="20" s="1"/>
  <c r="C23" i="20"/>
  <c r="E23" i="20" s="1"/>
  <c r="C24" i="20"/>
  <c r="E24" i="20" s="1"/>
  <c r="C25" i="20"/>
  <c r="E25" i="20" s="1"/>
  <c r="C3" i="20"/>
  <c r="J11" i="4"/>
  <c r="J12" i="4"/>
  <c r="J13" i="4"/>
  <c r="J14" i="4"/>
  <c r="J15" i="4"/>
  <c r="J16" i="4"/>
  <c r="J17" i="4"/>
  <c r="J18" i="4"/>
  <c r="J19" i="4"/>
  <c r="J20" i="4"/>
  <c r="J21" i="4"/>
  <c r="J22" i="4"/>
  <c r="J23" i="4"/>
  <c r="J24" i="4"/>
  <c r="J25" i="4"/>
  <c r="J26" i="4"/>
  <c r="J27" i="4"/>
  <c r="J28" i="4"/>
  <c r="J29" i="4"/>
  <c r="J30" i="4"/>
  <c r="J31" i="4"/>
  <c r="J32" i="4"/>
  <c r="J33" i="4"/>
  <c r="J34" i="4"/>
  <c r="J10" i="4"/>
  <c r="K11" i="4"/>
  <c r="M11" i="4" s="1"/>
  <c r="K12" i="4"/>
  <c r="O12" i="4" s="1"/>
  <c r="K13" i="4"/>
  <c r="K14" i="4"/>
  <c r="K15" i="4"/>
  <c r="K16" i="4"/>
  <c r="O16" i="4" s="1"/>
  <c r="K17" i="4"/>
  <c r="O17" i="4" s="1"/>
  <c r="K20" i="4"/>
  <c r="O20" i="4" s="1"/>
  <c r="K21" i="4"/>
  <c r="O21" i="4" s="1"/>
  <c r="K23" i="4"/>
  <c r="O23" i="4" s="1"/>
  <c r="K24" i="4"/>
  <c r="K25" i="4"/>
  <c r="O25" i="4" s="1"/>
  <c r="K28" i="4"/>
  <c r="K31" i="4"/>
  <c r="O31" i="4" s="1"/>
  <c r="K32" i="4"/>
  <c r="M32" i="4" s="1"/>
  <c r="K33" i="4"/>
  <c r="O33" i="4" s="1"/>
  <c r="K34" i="4"/>
  <c r="O34" i="4" s="1"/>
  <c r="O28" i="4"/>
  <c r="O24" i="4"/>
  <c r="O15" i="4"/>
  <c r="O14" i="4"/>
  <c r="O13" i="4"/>
  <c r="O11" i="4"/>
  <c r="M12" i="4"/>
  <c r="M13" i="4"/>
  <c r="M14" i="4"/>
  <c r="M15" i="4"/>
  <c r="M23" i="4"/>
  <c r="M24" i="4"/>
  <c r="M28" i="4"/>
  <c r="K10" i="4"/>
  <c r="O10" i="4" s="1"/>
  <c r="N11" i="4"/>
  <c r="R11" i="4"/>
  <c r="N12" i="4"/>
  <c r="R12" i="4"/>
  <c r="N13" i="4"/>
  <c r="R13" i="4"/>
  <c r="N14" i="4"/>
  <c r="R14" i="4"/>
  <c r="N15" i="4"/>
  <c r="R15" i="4"/>
  <c r="N16" i="4"/>
  <c r="R16" i="4"/>
  <c r="N17" i="4"/>
  <c r="R17" i="4"/>
  <c r="N20" i="4"/>
  <c r="R20" i="4"/>
  <c r="N21" i="4"/>
  <c r="R21" i="4"/>
  <c r="N23" i="4"/>
  <c r="R23" i="4"/>
  <c r="N24" i="4"/>
  <c r="R24" i="4"/>
  <c r="N25" i="4"/>
  <c r="R25" i="4"/>
  <c r="N28" i="4"/>
  <c r="R28" i="4"/>
  <c r="N31" i="4"/>
  <c r="R31" i="4"/>
  <c r="N32" i="4"/>
  <c r="R32" i="4"/>
  <c r="N33" i="4"/>
  <c r="R33" i="4"/>
  <c r="N34" i="4"/>
  <c r="R34" i="4"/>
  <c r="N10" i="4"/>
  <c r="R10"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A4" i="3"/>
  <c r="A5" i="3" s="1"/>
  <c r="A7" i="3" s="1"/>
  <c r="A8" i="3" s="1"/>
  <c r="A9" i="3" s="1"/>
  <c r="A10" i="3" s="1"/>
  <c r="A11" i="3" s="1"/>
  <c r="A12" i="3" s="1"/>
  <c r="A13" i="3" s="1"/>
  <c r="A14" i="3" s="1"/>
  <c r="A15" i="3" s="1"/>
  <c r="A16" i="3" s="1"/>
  <c r="A17" i="3" s="1"/>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5"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0"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7" i="27"/>
  <c r="M228" i="27"/>
  <c r="M229" i="27"/>
  <c r="M230" i="27"/>
  <c r="M231" i="27"/>
  <c r="M232" i="27"/>
  <c r="M233"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8"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4"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29" i="27"/>
  <c r="M330" i="27"/>
  <c r="M331" i="27"/>
  <c r="M332" i="27"/>
  <c r="M333" i="27"/>
  <c r="M334" i="27"/>
  <c r="M335" i="27"/>
  <c r="M336" i="27"/>
  <c r="M337" i="27"/>
  <c r="M338" i="27"/>
  <c r="M339" i="27"/>
  <c r="M340" i="27"/>
  <c r="M341" i="27"/>
  <c r="M342" i="27"/>
  <c r="M343" i="27"/>
  <c r="M344" i="27"/>
  <c r="M345" i="27"/>
  <c r="M346" i="27"/>
  <c r="M347" i="27"/>
  <c r="M348" i="27"/>
  <c r="M349" i="27"/>
  <c r="M350" i="27"/>
  <c r="M351" i="27"/>
  <c r="M352" i="27"/>
  <c r="M353" i="27"/>
  <c r="M354" i="27"/>
  <c r="M355" i="27"/>
  <c r="M356" i="27"/>
  <c r="M357" i="27"/>
  <c r="M358" i="27"/>
  <c r="M359" i="27"/>
  <c r="M360" i="27"/>
  <c r="M361" i="27"/>
  <c r="M362" i="27"/>
  <c r="M363" i="27"/>
  <c r="M364" i="27"/>
  <c r="M365" i="27"/>
  <c r="M366" i="27"/>
  <c r="M367" i="27"/>
  <c r="M368" i="27"/>
  <c r="M369" i="27"/>
  <c r="M370" i="27"/>
  <c r="M371" i="27"/>
  <c r="M372" i="27"/>
  <c r="M373" i="27"/>
  <c r="M374" i="27"/>
  <c r="M375" i="27"/>
  <c r="M376" i="27"/>
  <c r="M377" i="27"/>
  <c r="M378" i="27"/>
  <c r="M379" i="27"/>
  <c r="M380" i="27"/>
  <c r="M381" i="27"/>
  <c r="M382" i="27"/>
  <c r="M383" i="27"/>
  <c r="M384" i="27"/>
  <c r="M385" i="27"/>
  <c r="M386" i="27"/>
  <c r="M387" i="27"/>
  <c r="M388" i="27"/>
  <c r="M389" i="27"/>
  <c r="M390" i="27"/>
  <c r="M391" i="27"/>
  <c r="M392" i="27"/>
  <c r="M393" i="27"/>
  <c r="M394" i="27"/>
  <c r="M395" i="27"/>
  <c r="M396" i="27"/>
  <c r="M397" i="27"/>
  <c r="M398" i="27"/>
  <c r="M399" i="27"/>
  <c r="M400" i="27"/>
  <c r="M401" i="27"/>
  <c r="M402" i="27"/>
  <c r="M403" i="27"/>
  <c r="M404" i="27"/>
  <c r="M405" i="27"/>
  <c r="M406" i="27"/>
  <c r="M407" i="27"/>
  <c r="M408" i="27"/>
  <c r="M409" i="27"/>
  <c r="M410" i="27"/>
  <c r="M411" i="27"/>
  <c r="M412" i="27"/>
  <c r="M413" i="27"/>
  <c r="M414" i="27"/>
  <c r="M415" i="27"/>
  <c r="M416" i="27"/>
  <c r="M417" i="27"/>
  <c r="M418" i="27"/>
  <c r="M419" i="27"/>
  <c r="M420" i="27"/>
  <c r="M421" i="27"/>
  <c r="M422" i="27"/>
  <c r="M423" i="27"/>
  <c r="M424" i="27"/>
  <c r="M425" i="27"/>
  <c r="M426" i="27"/>
  <c r="M427" i="27"/>
  <c r="M428" i="27"/>
  <c r="M429" i="27"/>
  <c r="M430" i="27"/>
  <c r="M431" i="27"/>
  <c r="M432" i="27"/>
  <c r="M433" i="27"/>
  <c r="M434" i="27"/>
  <c r="M435" i="27"/>
  <c r="M436" i="27"/>
  <c r="M437" i="27"/>
  <c r="M438" i="27"/>
  <c r="M439" i="27"/>
  <c r="M440" i="27"/>
  <c r="M441" i="27"/>
  <c r="M442" i="27"/>
  <c r="M443" i="27"/>
  <c r="M444" i="27"/>
  <c r="M445" i="27"/>
  <c r="M446" i="27"/>
  <c r="M447" i="27"/>
  <c r="M448" i="27"/>
  <c r="M449" i="27"/>
  <c r="M450" i="27"/>
  <c r="M451" i="27"/>
  <c r="M452" i="27"/>
  <c r="M453" i="27"/>
  <c r="M454" i="27"/>
  <c r="M455" i="27"/>
  <c r="M456" i="27"/>
  <c r="M457" i="27"/>
  <c r="M458" i="27"/>
  <c r="M459" i="27"/>
  <c r="M460" i="27"/>
  <c r="M461" i="27"/>
  <c r="M462" i="27"/>
  <c r="M463" i="27"/>
  <c r="M464" i="27"/>
  <c r="M465" i="27"/>
  <c r="M466" i="27"/>
  <c r="M467" i="27"/>
  <c r="M468" i="27"/>
  <c r="M469" i="27"/>
  <c r="M470" i="27"/>
  <c r="M471" i="27"/>
  <c r="M472" i="27"/>
  <c r="M473" i="27"/>
  <c r="M474" i="27"/>
  <c r="M475" i="27"/>
  <c r="M476" i="27"/>
  <c r="M477" i="27"/>
  <c r="M478" i="27"/>
  <c r="M479" i="27"/>
  <c r="M480" i="27"/>
  <c r="M481" i="27"/>
  <c r="M482" i="27"/>
  <c r="M483" i="27"/>
  <c r="M484" i="27"/>
  <c r="M485" i="27"/>
  <c r="M486" i="27"/>
  <c r="M487" i="27"/>
  <c r="M488" i="27"/>
  <c r="M489" i="27"/>
  <c r="M490" i="27"/>
  <c r="M491" i="27"/>
  <c r="M492" i="27"/>
  <c r="M493" i="27"/>
  <c r="M494" i="27"/>
  <c r="M495" i="27"/>
  <c r="M496" i="27"/>
  <c r="M497" i="27"/>
  <c r="M498" i="27"/>
  <c r="M499" i="27"/>
  <c r="M500" i="27"/>
  <c r="M501" i="27"/>
  <c r="M502" i="27"/>
  <c r="M503" i="27"/>
  <c r="M504" i="27"/>
  <c r="M505" i="27"/>
  <c r="M506" i="27"/>
  <c r="M507" i="27"/>
  <c r="M508" i="27"/>
  <c r="M509" i="27"/>
  <c r="M510" i="27"/>
  <c r="M511" i="27"/>
  <c r="M512" i="27"/>
  <c r="M513" i="27"/>
  <c r="M514" i="27"/>
  <c r="M515" i="27"/>
  <c r="M516" i="27"/>
  <c r="M517" i="27"/>
  <c r="M518" i="27"/>
  <c r="M519" i="27"/>
  <c r="M520" i="27"/>
  <c r="M521" i="27"/>
  <c r="M522" i="27"/>
  <c r="M523" i="27"/>
  <c r="M524" i="27"/>
  <c r="M525" i="27"/>
  <c r="M526" i="27"/>
  <c r="M527" i="27"/>
  <c r="M528" i="27"/>
  <c r="M529" i="27"/>
  <c r="M530" i="27"/>
  <c r="M531" i="27"/>
  <c r="M532" i="27"/>
  <c r="M533" i="27"/>
  <c r="M534" i="27"/>
  <c r="M535" i="27"/>
  <c r="M536" i="27"/>
  <c r="M537" i="27"/>
  <c r="M538" i="27"/>
  <c r="M539" i="27"/>
  <c r="M540" i="27"/>
  <c r="M541" i="27"/>
  <c r="M542" i="27"/>
  <c r="M543" i="27"/>
  <c r="M544" i="27"/>
  <c r="M545" i="27"/>
  <c r="M546" i="27"/>
  <c r="M547" i="27"/>
  <c r="M548" i="27"/>
  <c r="M549" i="27"/>
  <c r="M550" i="27"/>
  <c r="M551" i="27"/>
  <c r="M552" i="27"/>
  <c r="M553" i="27"/>
  <c r="M554" i="27"/>
  <c r="M555" i="27"/>
  <c r="M556" i="27"/>
  <c r="M557" i="27"/>
  <c r="M558" i="27"/>
  <c r="M559" i="27"/>
  <c r="M560" i="27"/>
  <c r="M561" i="27"/>
  <c r="M562" i="27"/>
  <c r="M563" i="27"/>
  <c r="M564" i="27"/>
  <c r="M565" i="27"/>
  <c r="M566" i="27"/>
  <c r="M567" i="27"/>
  <c r="M568" i="27"/>
  <c r="M569" i="27"/>
  <c r="M570" i="27"/>
  <c r="M571" i="27"/>
  <c r="M572" i="27"/>
  <c r="M573" i="27"/>
  <c r="M574" i="27"/>
  <c r="M575" i="27"/>
  <c r="M576" i="27"/>
  <c r="M577" i="27"/>
  <c r="M578" i="27"/>
  <c r="M579" i="27"/>
  <c r="M580" i="27"/>
  <c r="M581" i="27"/>
  <c r="M582" i="27"/>
  <c r="M583" i="27"/>
  <c r="M584" i="27"/>
  <c r="M585" i="27"/>
  <c r="M586" i="27"/>
  <c r="M587" i="27"/>
  <c r="M588" i="27"/>
  <c r="M589" i="27"/>
  <c r="M590" i="27"/>
  <c r="M591" i="27"/>
  <c r="M592" i="27"/>
  <c r="M593" i="27"/>
  <c r="M594" i="27"/>
  <c r="M595" i="27"/>
  <c r="M596" i="27"/>
  <c r="M597" i="27"/>
  <c r="M598" i="27"/>
  <c r="M599" i="27"/>
  <c r="M600" i="27"/>
  <c r="M601" i="27"/>
  <c r="M602" i="27"/>
  <c r="M603" i="27"/>
  <c r="M604" i="27"/>
  <c r="M605" i="27"/>
  <c r="M606" i="27"/>
  <c r="M607" i="27"/>
  <c r="M608" i="27"/>
  <c r="M609" i="27"/>
  <c r="M610" i="27"/>
  <c r="M611" i="27"/>
  <c r="M612" i="27"/>
  <c r="M613" i="27"/>
  <c r="M614" i="27"/>
  <c r="M615" i="27"/>
  <c r="M616" i="27"/>
  <c r="M617" i="27"/>
  <c r="M618" i="27"/>
  <c r="M619" i="27"/>
  <c r="M620" i="27"/>
  <c r="M621" i="27"/>
  <c r="M622" i="27"/>
  <c r="M623" i="27"/>
  <c r="M624" i="27"/>
  <c r="M625" i="27"/>
  <c r="M626" i="27"/>
  <c r="M627" i="27"/>
  <c r="M628" i="27"/>
  <c r="M629" i="27"/>
  <c r="M630" i="27"/>
  <c r="M631" i="27"/>
  <c r="M632" i="27"/>
  <c r="M633" i="27"/>
  <c r="M634" i="27"/>
  <c r="M635" i="27"/>
  <c r="M636" i="27"/>
  <c r="M637" i="27"/>
  <c r="M638" i="27"/>
  <c r="M639" i="27"/>
  <c r="M640" i="27"/>
  <c r="M641" i="27"/>
  <c r="M642" i="27"/>
  <c r="M643" i="27"/>
  <c r="M644" i="27"/>
  <c r="M645" i="27"/>
  <c r="M646" i="27"/>
  <c r="M647" i="27"/>
  <c r="M648" i="27"/>
  <c r="M649" i="27"/>
  <c r="M650" i="27"/>
  <c r="M651" i="27"/>
  <c r="M652" i="27"/>
  <c r="M653" i="27"/>
  <c r="M654" i="27"/>
  <c r="M655" i="27"/>
  <c r="M656" i="27"/>
  <c r="M657" i="27"/>
  <c r="M658" i="27"/>
  <c r="M659" i="27"/>
  <c r="M660" i="27"/>
  <c r="M661" i="27"/>
  <c r="M662" i="27"/>
  <c r="M663" i="27"/>
  <c r="M664" i="27"/>
  <c r="M665" i="27"/>
  <c r="M666" i="27"/>
  <c r="M667" i="27"/>
  <c r="M668" i="27"/>
  <c r="M669" i="27"/>
  <c r="M670" i="27"/>
  <c r="M671" i="27"/>
  <c r="M672" i="27"/>
  <c r="M673" i="27"/>
  <c r="M674" i="27"/>
  <c r="M675" i="27"/>
  <c r="M676" i="27"/>
  <c r="M677" i="27"/>
  <c r="M678" i="27"/>
  <c r="M679" i="27"/>
  <c r="M680" i="27"/>
  <c r="M681" i="27"/>
  <c r="M682" i="27"/>
  <c r="M683" i="27"/>
  <c r="M684" i="27"/>
  <c r="M685" i="27"/>
  <c r="M686" i="27"/>
  <c r="M687" i="27"/>
  <c r="M688" i="27"/>
  <c r="M689" i="27"/>
  <c r="M690" i="27"/>
  <c r="M691" i="27"/>
  <c r="M692" i="27"/>
  <c r="M693" i="27"/>
  <c r="M694" i="27"/>
  <c r="M695" i="27"/>
  <c r="M696" i="27"/>
  <c r="M697" i="27"/>
  <c r="M698" i="27"/>
  <c r="M699" i="27"/>
  <c r="M700" i="27"/>
  <c r="M701" i="27"/>
  <c r="M702" i="27"/>
  <c r="M703" i="27"/>
  <c r="M704" i="27"/>
  <c r="M705" i="27"/>
  <c r="M706" i="27"/>
  <c r="I707" i="27"/>
  <c r="M707" i="27"/>
  <c r="M708" i="27"/>
  <c r="M709" i="27"/>
  <c r="M710" i="27"/>
  <c r="M711" i="27"/>
  <c r="M712" i="27"/>
  <c r="M713" i="27"/>
  <c r="M714" i="27"/>
  <c r="M715" i="27"/>
  <c r="M716" i="27"/>
  <c r="M717" i="27"/>
  <c r="M718" i="27"/>
  <c r="M719" i="27"/>
  <c r="M720" i="27"/>
  <c r="M721" i="27"/>
  <c r="M722" i="27"/>
  <c r="M723" i="27"/>
  <c r="M724" i="27"/>
  <c r="M725" i="27"/>
  <c r="M726" i="27"/>
  <c r="M727" i="27"/>
  <c r="M728" i="27"/>
  <c r="M729" i="27"/>
  <c r="M730" i="27"/>
  <c r="M731" i="27"/>
  <c r="M732" i="27"/>
  <c r="M733" i="27"/>
  <c r="M734" i="27"/>
  <c r="M735" i="27"/>
  <c r="M736" i="27"/>
  <c r="M737" i="27"/>
  <c r="M738" i="27"/>
  <c r="M739" i="27"/>
  <c r="M740" i="27"/>
  <c r="M741" i="27"/>
  <c r="M742" i="27"/>
  <c r="M743" i="27"/>
  <c r="M744" i="27"/>
  <c r="M745" i="27"/>
  <c r="M746" i="27"/>
  <c r="M747" i="27"/>
  <c r="M748" i="27"/>
  <c r="M749" i="27"/>
  <c r="M750" i="27"/>
  <c r="M751" i="27"/>
  <c r="M752" i="27"/>
  <c r="M753" i="27"/>
  <c r="M754" i="27"/>
  <c r="M755" i="27"/>
  <c r="M756" i="27"/>
  <c r="M757" i="27"/>
  <c r="M758" i="27"/>
  <c r="M759" i="27"/>
  <c r="M760" i="27"/>
  <c r="M761" i="27"/>
  <c r="M762" i="27"/>
  <c r="M763" i="27"/>
  <c r="M764" i="27"/>
  <c r="M765" i="27"/>
  <c r="M766" i="27"/>
  <c r="M767" i="27"/>
  <c r="M768" i="27"/>
  <c r="M769" i="27"/>
  <c r="M770" i="27"/>
  <c r="M771" i="27"/>
  <c r="M772" i="27"/>
  <c r="M773" i="27"/>
  <c r="M774" i="27"/>
  <c r="M775" i="27"/>
  <c r="M776" i="27"/>
  <c r="M777" i="27"/>
  <c r="M778" i="27"/>
  <c r="M779" i="27"/>
  <c r="M780" i="27"/>
  <c r="M781" i="27"/>
  <c r="M782" i="27"/>
  <c r="M783" i="27"/>
  <c r="M784" i="27"/>
  <c r="M785" i="27"/>
  <c r="M786" i="27"/>
  <c r="M787" i="27"/>
  <c r="M788" i="27"/>
  <c r="M789" i="27"/>
  <c r="M790" i="27"/>
  <c r="M791" i="27"/>
  <c r="M792" i="27"/>
  <c r="M793" i="27"/>
  <c r="M794" i="27"/>
  <c r="M795" i="27"/>
  <c r="M796" i="27"/>
  <c r="M797" i="27"/>
  <c r="M798" i="27"/>
  <c r="M799" i="27"/>
  <c r="M800" i="27"/>
  <c r="M801" i="27"/>
  <c r="M802" i="27"/>
  <c r="M803" i="27"/>
  <c r="M804" i="27"/>
  <c r="M805" i="27"/>
  <c r="M806" i="27"/>
  <c r="M807" i="27"/>
  <c r="M808" i="27"/>
  <c r="M809" i="27"/>
  <c r="M810" i="27"/>
  <c r="M811" i="27"/>
  <c r="M812" i="27"/>
  <c r="M813" i="27"/>
  <c r="M814" i="27"/>
  <c r="M815" i="27"/>
  <c r="M816" i="27"/>
  <c r="M817" i="27"/>
  <c r="M818" i="27"/>
  <c r="M819" i="27"/>
  <c r="M820" i="27"/>
  <c r="M821" i="27"/>
  <c r="M822" i="27"/>
  <c r="M823" i="27"/>
  <c r="M824" i="27"/>
  <c r="M825" i="27"/>
  <c r="M826" i="27"/>
  <c r="M827" i="27"/>
  <c r="M828" i="27"/>
  <c r="M829" i="27"/>
  <c r="M830" i="27"/>
  <c r="M831" i="27"/>
  <c r="M832" i="27"/>
  <c r="M833" i="27"/>
  <c r="M834" i="27"/>
  <c r="M835" i="27"/>
  <c r="M836" i="27"/>
  <c r="M837" i="27"/>
  <c r="M838" i="27"/>
  <c r="M839" i="27"/>
  <c r="M840" i="27"/>
  <c r="M841" i="27"/>
  <c r="M842" i="27"/>
  <c r="M843" i="27"/>
  <c r="M844" i="27"/>
  <c r="M845" i="27"/>
  <c r="M846" i="27"/>
  <c r="M847" i="27"/>
  <c r="M848" i="27"/>
  <c r="M849" i="27"/>
  <c r="M850" i="27"/>
  <c r="M851" i="27"/>
  <c r="M852" i="27"/>
  <c r="M853" i="27"/>
  <c r="M854" i="27"/>
  <c r="M855" i="27"/>
  <c r="M856" i="27"/>
  <c r="M857" i="27"/>
  <c r="M858" i="27"/>
  <c r="M859" i="27"/>
  <c r="M860" i="27"/>
  <c r="M861" i="27"/>
  <c r="M862" i="27"/>
  <c r="M863" i="27"/>
  <c r="M864" i="27"/>
  <c r="M865" i="27"/>
  <c r="M866" i="27"/>
  <c r="M867" i="27"/>
  <c r="M868" i="27"/>
  <c r="M869" i="27"/>
  <c r="M870" i="27"/>
  <c r="M871" i="27"/>
  <c r="M872" i="27"/>
  <c r="M873" i="27"/>
  <c r="M874" i="27"/>
  <c r="M875" i="27"/>
  <c r="M876" i="27"/>
  <c r="M877" i="27"/>
  <c r="M878" i="27"/>
  <c r="M879" i="27"/>
  <c r="M880" i="27"/>
  <c r="M881" i="27"/>
  <c r="M882" i="27"/>
  <c r="M883" i="27"/>
  <c r="M884" i="27"/>
  <c r="M885" i="27"/>
  <c r="M886" i="27"/>
  <c r="M887" i="27"/>
  <c r="M888" i="27"/>
  <c r="M889" i="27"/>
  <c r="M890" i="27"/>
  <c r="M891" i="27"/>
  <c r="M892" i="27"/>
  <c r="M893" i="27"/>
  <c r="M894" i="27"/>
  <c r="M895" i="27"/>
  <c r="M896" i="27"/>
  <c r="M897" i="27"/>
  <c r="M898" i="27"/>
  <c r="M899" i="27"/>
  <c r="M900" i="27"/>
  <c r="M901" i="27"/>
  <c r="M902" i="27"/>
  <c r="M903" i="27"/>
  <c r="M904" i="27"/>
  <c r="M905" i="27"/>
  <c r="M906" i="27"/>
  <c r="M907" i="27"/>
  <c r="M908" i="27"/>
  <c r="M909" i="27"/>
  <c r="M910" i="27"/>
  <c r="M911" i="27"/>
  <c r="M912" i="27"/>
  <c r="M913" i="27"/>
  <c r="M914" i="27"/>
  <c r="M915" i="27"/>
  <c r="M916" i="27"/>
  <c r="M917" i="27"/>
  <c r="M918" i="27"/>
  <c r="M919" i="27"/>
  <c r="M920" i="27"/>
  <c r="M921" i="27"/>
  <c r="M922" i="27"/>
  <c r="M923" i="27"/>
  <c r="M924" i="27"/>
  <c r="M925" i="27"/>
  <c r="M926" i="27"/>
  <c r="M927" i="27"/>
  <c r="M928" i="27"/>
  <c r="M929" i="27"/>
  <c r="M930" i="27"/>
  <c r="M931" i="27"/>
  <c r="M932" i="27"/>
  <c r="M933" i="27"/>
  <c r="M934" i="27"/>
  <c r="M935" i="27"/>
  <c r="M936" i="27"/>
  <c r="M937" i="27"/>
  <c r="M938" i="27"/>
  <c r="M939" i="27"/>
  <c r="M940" i="27"/>
  <c r="M941" i="27"/>
  <c r="M942" i="27"/>
  <c r="M943" i="27"/>
  <c r="M944" i="27"/>
  <c r="M945" i="27"/>
  <c r="M946" i="27"/>
  <c r="M947" i="27"/>
  <c r="M948" i="27"/>
  <c r="M949" i="27"/>
  <c r="M950" i="27"/>
  <c r="M951" i="27"/>
  <c r="M952" i="27"/>
  <c r="M953" i="27"/>
  <c r="M954" i="27"/>
  <c r="M955" i="27"/>
  <c r="M956" i="27"/>
  <c r="M957" i="27"/>
  <c r="M958" i="27"/>
  <c r="M959" i="27"/>
  <c r="M960" i="27"/>
  <c r="M961" i="27"/>
  <c r="M962" i="27"/>
  <c r="M963" i="27"/>
  <c r="M964" i="27"/>
  <c r="M965" i="27"/>
  <c r="M966" i="27"/>
  <c r="M967" i="27"/>
  <c r="M968" i="27"/>
  <c r="M969" i="27"/>
  <c r="M970" i="27"/>
  <c r="M971" i="27"/>
  <c r="M972" i="27"/>
  <c r="M973" i="27"/>
  <c r="M974" i="27"/>
  <c r="M975" i="27"/>
  <c r="M976" i="27"/>
  <c r="M977" i="27"/>
  <c r="M978" i="27"/>
  <c r="M979" i="27"/>
  <c r="M980" i="27"/>
  <c r="M981" i="27"/>
  <c r="M982" i="27"/>
  <c r="M983" i="27"/>
  <c r="M984" i="27"/>
  <c r="M985" i="27"/>
  <c r="M986" i="27"/>
  <c r="M987" i="27"/>
  <c r="M988" i="27"/>
  <c r="M989" i="27"/>
  <c r="M990" i="27"/>
  <c r="M991" i="27"/>
  <c r="M992" i="27"/>
  <c r="M993" i="27"/>
  <c r="M994" i="27"/>
  <c r="M995" i="27"/>
  <c r="M996" i="27"/>
  <c r="M997" i="27"/>
  <c r="M998" i="27"/>
  <c r="M999" i="27"/>
  <c r="M1000" i="27"/>
  <c r="M1001" i="27"/>
  <c r="M1002" i="27"/>
  <c r="M1003" i="27"/>
  <c r="M1004" i="27"/>
  <c r="M1005" i="27"/>
  <c r="M1006" i="27"/>
  <c r="M1007" i="27"/>
  <c r="M1008" i="27"/>
  <c r="M1009" i="27"/>
  <c r="M1010" i="27"/>
  <c r="M1011" i="27"/>
  <c r="M1012" i="27"/>
  <c r="M1013" i="27"/>
  <c r="M1014" i="27"/>
  <c r="M1015" i="27"/>
  <c r="M1016" i="27"/>
  <c r="M1017" i="27"/>
  <c r="M1018" i="27"/>
  <c r="M1019" i="27"/>
  <c r="M1020" i="27"/>
  <c r="M1021" i="27"/>
  <c r="M1022" i="27"/>
  <c r="M1023" i="27"/>
  <c r="M1024" i="27"/>
  <c r="M1025" i="27"/>
  <c r="M1026" i="27"/>
  <c r="M1027" i="27"/>
  <c r="M1028" i="27"/>
  <c r="M1029" i="27"/>
  <c r="M1030" i="27"/>
  <c r="M1031" i="27"/>
  <c r="M1032" i="27"/>
  <c r="M1033" i="27"/>
  <c r="M1034" i="27"/>
  <c r="M1035" i="27"/>
  <c r="M1036" i="27"/>
  <c r="M1037" i="27"/>
  <c r="M1038" i="27"/>
  <c r="M1039" i="27"/>
  <c r="M1040" i="27"/>
  <c r="M1041" i="27"/>
  <c r="M1042" i="27"/>
  <c r="M1043" i="27"/>
  <c r="M1044" i="27"/>
  <c r="M1045" i="27"/>
  <c r="M1046" i="27"/>
  <c r="M1047" i="27"/>
  <c r="M1048" i="27"/>
  <c r="M1049" i="27"/>
  <c r="M1050" i="27"/>
  <c r="M1051" i="27"/>
  <c r="M1052" i="27"/>
  <c r="M1053" i="27"/>
  <c r="M1054" i="27"/>
  <c r="M1055" i="27"/>
  <c r="M1056" i="27"/>
  <c r="M1057" i="27"/>
  <c r="M1058" i="27"/>
  <c r="M1059" i="27"/>
  <c r="M1060" i="27"/>
  <c r="M1061" i="27"/>
  <c r="M1062" i="27"/>
  <c r="M1063" i="27"/>
  <c r="M1064" i="27"/>
  <c r="M1065" i="27"/>
  <c r="M1066" i="27"/>
  <c r="M1067" i="27"/>
  <c r="M1068" i="27"/>
  <c r="M1069" i="27"/>
  <c r="M1070" i="27"/>
  <c r="M1071" i="27"/>
  <c r="M1072" i="27"/>
  <c r="M1073" i="27"/>
  <c r="M1074" i="27"/>
  <c r="M1075" i="27"/>
  <c r="M1076" i="27"/>
  <c r="M1077" i="27"/>
  <c r="M1078" i="27"/>
  <c r="M1079" i="27"/>
  <c r="M1080" i="27"/>
  <c r="M1081" i="27"/>
  <c r="M1082" i="27"/>
  <c r="M1083" i="27"/>
  <c r="M1084" i="27"/>
  <c r="M1085" i="27"/>
  <c r="M1086" i="27"/>
  <c r="M1087" i="27"/>
  <c r="M1088" i="27"/>
  <c r="M1089" i="27"/>
  <c r="M1090" i="27"/>
  <c r="M1091" i="27"/>
  <c r="M1092" i="27"/>
  <c r="M1093" i="27"/>
  <c r="M1094" i="27"/>
  <c r="M1095" i="27"/>
  <c r="M1096" i="27"/>
  <c r="M1097" i="27"/>
  <c r="M1098" i="27"/>
  <c r="M1099" i="27"/>
  <c r="M1100" i="27"/>
  <c r="M1101" i="27"/>
  <c r="M1102" i="27"/>
  <c r="M1103" i="27"/>
  <c r="M1104" i="27"/>
  <c r="M1105" i="27"/>
  <c r="M1106" i="27"/>
  <c r="M1107" i="27"/>
  <c r="M1108" i="27"/>
  <c r="M1109" i="27"/>
  <c r="M1110" i="27"/>
  <c r="M1111" i="27"/>
  <c r="M1112" i="27"/>
  <c r="M1113" i="27"/>
  <c r="M1114" i="27"/>
  <c r="M1115" i="27"/>
  <c r="M1116" i="27"/>
  <c r="M1117" i="27"/>
  <c r="M1118" i="27"/>
  <c r="M1119" i="27"/>
  <c r="M1120" i="27"/>
  <c r="M1121" i="27"/>
  <c r="M1122" i="27"/>
  <c r="M1123" i="27"/>
  <c r="M1124" i="27"/>
  <c r="M1125" i="27"/>
  <c r="M1126" i="27"/>
  <c r="M1127" i="27"/>
  <c r="M1128" i="27"/>
  <c r="M1129" i="27"/>
  <c r="M1130" i="27"/>
  <c r="M1131" i="27"/>
  <c r="M1132" i="27"/>
  <c r="M1133" i="27"/>
  <c r="M1134" i="27"/>
  <c r="M1135" i="27"/>
  <c r="M1136" i="27"/>
  <c r="M1137" i="27"/>
  <c r="M1138" i="27"/>
  <c r="M1139" i="27"/>
  <c r="M1140" i="27"/>
  <c r="M1141" i="27"/>
  <c r="M1142" i="27"/>
  <c r="M1143" i="27"/>
  <c r="M1144" i="27"/>
  <c r="M1145" i="27"/>
  <c r="M1146" i="27"/>
  <c r="M1147" i="27"/>
  <c r="M1148" i="27"/>
  <c r="M1149" i="27"/>
  <c r="M1150" i="27"/>
  <c r="M1151" i="27"/>
  <c r="M1152" i="27"/>
  <c r="M1153" i="27"/>
  <c r="M1154" i="27"/>
  <c r="M1155" i="27"/>
  <c r="M1156" i="27"/>
  <c r="M1157" i="27"/>
  <c r="M1158" i="27"/>
  <c r="M1159" i="27"/>
  <c r="M1160" i="27"/>
  <c r="M1161" i="27"/>
  <c r="M1162" i="27"/>
  <c r="M1163" i="27"/>
  <c r="M1164" i="27"/>
  <c r="M1165" i="27"/>
  <c r="M1166" i="27"/>
  <c r="M1167" i="27"/>
  <c r="M1168" i="27"/>
  <c r="M1169" i="27"/>
  <c r="M1170" i="27"/>
  <c r="M1171" i="27"/>
  <c r="M1172" i="27"/>
  <c r="M1173" i="27"/>
  <c r="M1174" i="27"/>
  <c r="M1175" i="27"/>
  <c r="M1176" i="27"/>
  <c r="M1177" i="27"/>
  <c r="M1178" i="27"/>
  <c r="M1179" i="27"/>
  <c r="M1180" i="27"/>
  <c r="M1181" i="27"/>
  <c r="M1182" i="27"/>
  <c r="M1183" i="27"/>
  <c r="M1184" i="27"/>
  <c r="M1185" i="27"/>
  <c r="M1186" i="27"/>
  <c r="M1187" i="27"/>
  <c r="M1188" i="27"/>
  <c r="M1189" i="27"/>
  <c r="M1190" i="27"/>
  <c r="M1191" i="27"/>
  <c r="M1192" i="27"/>
  <c r="M1193" i="27"/>
  <c r="M1194" i="27"/>
  <c r="M1195" i="27"/>
  <c r="M1196" i="27"/>
  <c r="M1197" i="27"/>
  <c r="M1198" i="27"/>
  <c r="M1199" i="27"/>
  <c r="M1200" i="27"/>
  <c r="M1201" i="27"/>
  <c r="M1202" i="27"/>
  <c r="M1203" i="27"/>
  <c r="M1204" i="27"/>
  <c r="M1205" i="27"/>
  <c r="M1206" i="27"/>
  <c r="M1207" i="27"/>
  <c r="M1208" i="27"/>
  <c r="M1209" i="27"/>
  <c r="M1210" i="27"/>
  <c r="M1211" i="27"/>
  <c r="M1212" i="27"/>
  <c r="M1213" i="27"/>
  <c r="M1214" i="27"/>
  <c r="M1215" i="27"/>
  <c r="M1216" i="27"/>
  <c r="M1217" i="27"/>
  <c r="M1218" i="27"/>
  <c r="M1219" i="27"/>
  <c r="M1220" i="27"/>
  <c r="M1221" i="27"/>
  <c r="M1222" i="27"/>
  <c r="M1223" i="27"/>
  <c r="M1224" i="27"/>
  <c r="M1225" i="27"/>
  <c r="M1226" i="27"/>
  <c r="M1227" i="27"/>
  <c r="M1228" i="27"/>
  <c r="M1229" i="27"/>
  <c r="M1230" i="27"/>
  <c r="M1231" i="27"/>
  <c r="M1232" i="27"/>
  <c r="M1233" i="27"/>
  <c r="M1234" i="27"/>
  <c r="M1235" i="27"/>
  <c r="M1236" i="27"/>
  <c r="M1237" i="27"/>
  <c r="M1238" i="27"/>
  <c r="M1239" i="27"/>
  <c r="M1240" i="27"/>
  <c r="M1241" i="27"/>
  <c r="M1242" i="27"/>
  <c r="M1243" i="27"/>
  <c r="M1244" i="27"/>
  <c r="M1245" i="27"/>
  <c r="M1246" i="27"/>
  <c r="M1247" i="27"/>
  <c r="M1248" i="27"/>
  <c r="M1249" i="27"/>
  <c r="M1250" i="27"/>
  <c r="M1251" i="27"/>
  <c r="M1252" i="27"/>
  <c r="M1253" i="27"/>
  <c r="M1254" i="27"/>
  <c r="M1255" i="27"/>
  <c r="M1256" i="27"/>
  <c r="M1257" i="27"/>
  <c r="M1258" i="27"/>
  <c r="M1259" i="27"/>
  <c r="M1260" i="27"/>
  <c r="M1261" i="27"/>
  <c r="M1262" i="27"/>
  <c r="M1263" i="27"/>
  <c r="M1264" i="27"/>
  <c r="M1265" i="27"/>
  <c r="M1266" i="27"/>
  <c r="M1267" i="27"/>
  <c r="M1268" i="27"/>
  <c r="M1269" i="27"/>
  <c r="M1270" i="27"/>
  <c r="M1271" i="27"/>
  <c r="M1272" i="27"/>
  <c r="M1273" i="27"/>
  <c r="M1274" i="27"/>
  <c r="M1275" i="27"/>
  <c r="M1276" i="27"/>
  <c r="M1277" i="27"/>
  <c r="M1278" i="27"/>
  <c r="M1279" i="27"/>
  <c r="M1280" i="27"/>
  <c r="M1281" i="27"/>
  <c r="M1282" i="27"/>
  <c r="M1283" i="27"/>
  <c r="M1284" i="27"/>
  <c r="M1285" i="27"/>
  <c r="M1286" i="27"/>
  <c r="M1287" i="27"/>
  <c r="M1288" i="27"/>
  <c r="M1289" i="27"/>
  <c r="M1290" i="27"/>
  <c r="M1291" i="27"/>
  <c r="M1292" i="27"/>
  <c r="M1293" i="27"/>
  <c r="M1294" i="27"/>
  <c r="M1295" i="27"/>
  <c r="M1296" i="27"/>
  <c r="M1297" i="27"/>
  <c r="M1298" i="27"/>
  <c r="M1299" i="27"/>
  <c r="M1300" i="27"/>
  <c r="M1301" i="27"/>
  <c r="M1302" i="27"/>
  <c r="M1303" i="27"/>
  <c r="M1304" i="27"/>
  <c r="M1305" i="27"/>
  <c r="M1306" i="27"/>
  <c r="M1307" i="27"/>
  <c r="M1308" i="27"/>
  <c r="M1309" i="27"/>
  <c r="M1310" i="27"/>
  <c r="M1311" i="27"/>
  <c r="M1312" i="27"/>
  <c r="M1313" i="27"/>
  <c r="M1314" i="27"/>
  <c r="M1315" i="27"/>
  <c r="M1316" i="27"/>
  <c r="M1317" i="27"/>
  <c r="M1318" i="27"/>
  <c r="M1319" i="27"/>
  <c r="M7" i="27"/>
  <c r="L707" i="27"/>
  <c r="J707" i="27" s="1"/>
  <c r="L731" i="27"/>
  <c r="J731" i="27" s="1"/>
  <c r="K731" i="27" s="1"/>
  <c r="L732" i="27"/>
  <c r="J732" i="27" s="1"/>
  <c r="L733" i="27"/>
  <c r="J733" i="27" s="1"/>
  <c r="L734" i="27"/>
  <c r="J734" i="27" s="1"/>
  <c r="L735" i="27"/>
  <c r="L736" i="27"/>
  <c r="J736" i="27" s="1"/>
  <c r="K736" i="27" s="1"/>
  <c r="L737" i="27"/>
  <c r="L738" i="27"/>
  <c r="J738" i="27" s="1"/>
  <c r="K738" i="27" s="1"/>
  <c r="L739" i="27"/>
  <c r="J739" i="27" s="1"/>
  <c r="K739" i="27" s="1"/>
  <c r="L740" i="27"/>
  <c r="J740" i="27" s="1"/>
  <c r="L741" i="27"/>
  <c r="J741" i="27" s="1"/>
  <c r="L742" i="27"/>
  <c r="L743" i="27"/>
  <c r="L744" i="27"/>
  <c r="J744" i="27" s="1"/>
  <c r="K744" i="27" s="1"/>
  <c r="L745" i="27"/>
  <c r="L746" i="27"/>
  <c r="J746" i="27" s="1"/>
  <c r="K746" i="27" s="1"/>
  <c r="L747" i="27"/>
  <c r="L748" i="27"/>
  <c r="J748" i="27" s="1"/>
  <c r="L749" i="27"/>
  <c r="J749" i="27" s="1"/>
  <c r="L750" i="27"/>
  <c r="J750" i="27" s="1"/>
  <c r="K750" i="27" s="1"/>
  <c r="L751" i="27"/>
  <c r="J751" i="27" s="1"/>
  <c r="L752" i="27"/>
  <c r="J752" i="27" s="1"/>
  <c r="K752" i="27" s="1"/>
  <c r="L753" i="27"/>
  <c r="L754" i="27"/>
  <c r="J754" i="27" s="1"/>
  <c r="K754" i="27" s="1"/>
  <c r="L755" i="27"/>
  <c r="J755" i="27" s="1"/>
  <c r="L756" i="27"/>
  <c r="J756" i="27" s="1"/>
  <c r="L757" i="27"/>
  <c r="L758" i="27"/>
  <c r="J758" i="27" s="1"/>
  <c r="L759" i="27"/>
  <c r="J759" i="27" s="1"/>
  <c r="L760" i="27"/>
  <c r="J760" i="27" s="1"/>
  <c r="K760" i="27" s="1"/>
  <c r="L761" i="27"/>
  <c r="L762" i="27"/>
  <c r="J762" i="27" s="1"/>
  <c r="L763" i="27"/>
  <c r="J763" i="27" s="1"/>
  <c r="L764" i="27"/>
  <c r="J764" i="27" s="1"/>
  <c r="L765" i="27"/>
  <c r="J765" i="27" s="1"/>
  <c r="L766" i="27"/>
  <c r="L767" i="27"/>
  <c r="J767" i="27" s="1"/>
  <c r="L768" i="27"/>
  <c r="L769" i="27"/>
  <c r="L770" i="27"/>
  <c r="J770" i="27" s="1"/>
  <c r="L771" i="27"/>
  <c r="J771" i="27" s="1"/>
  <c r="L772" i="27"/>
  <c r="J772" i="27" s="1"/>
  <c r="L773" i="27"/>
  <c r="J773" i="27" s="1"/>
  <c r="L774" i="27"/>
  <c r="J774" i="27" s="1"/>
  <c r="L775" i="27"/>
  <c r="J775" i="27" s="1"/>
  <c r="L776" i="27"/>
  <c r="J776" i="27" s="1"/>
  <c r="K776" i="27" s="1"/>
  <c r="L777" i="27"/>
  <c r="L778" i="27"/>
  <c r="J778" i="27" s="1"/>
  <c r="L779" i="27"/>
  <c r="L780" i="27"/>
  <c r="J780" i="27" s="1"/>
  <c r="L781" i="27"/>
  <c r="J781" i="27" s="1"/>
  <c r="L782" i="27"/>
  <c r="J782" i="27" s="1"/>
  <c r="K782" i="27" s="1"/>
  <c r="L783" i="27"/>
  <c r="J783" i="27" s="1"/>
  <c r="L784" i="27"/>
  <c r="J784" i="27" s="1"/>
  <c r="K784" i="27" s="1"/>
  <c r="L785" i="27"/>
  <c r="L786" i="27"/>
  <c r="J786" i="27" s="1"/>
  <c r="L787" i="27"/>
  <c r="J787" i="27" s="1"/>
  <c r="L788" i="27"/>
  <c r="J788" i="27" s="1"/>
  <c r="L789" i="27"/>
  <c r="J789" i="27" s="1"/>
  <c r="L790" i="27"/>
  <c r="J790" i="27" s="1"/>
  <c r="L791" i="27"/>
  <c r="J791" i="27" s="1"/>
  <c r="K791" i="27" s="1"/>
  <c r="L792" i="27"/>
  <c r="L793" i="27"/>
  <c r="L794" i="27"/>
  <c r="J794" i="27" s="1"/>
  <c r="L795" i="27"/>
  <c r="J795" i="27" s="1"/>
  <c r="L796" i="27"/>
  <c r="J796" i="27" s="1"/>
  <c r="L797" i="27"/>
  <c r="J797" i="27" s="1"/>
  <c r="L798" i="27"/>
  <c r="L799" i="27"/>
  <c r="J799" i="27" s="1"/>
  <c r="L800" i="27"/>
  <c r="L801" i="27"/>
  <c r="L802" i="27"/>
  <c r="J802" i="27" s="1"/>
  <c r="L803" i="27"/>
  <c r="L804" i="27"/>
  <c r="J804" i="27" s="1"/>
  <c r="L805" i="27"/>
  <c r="J805" i="27" s="1"/>
  <c r="L806" i="27"/>
  <c r="J806" i="27" s="1"/>
  <c r="K806" i="27" s="1"/>
  <c r="L807" i="27"/>
  <c r="J807" i="27" s="1"/>
  <c r="K807" i="27" s="1"/>
  <c r="L808" i="27"/>
  <c r="J808" i="27" s="1"/>
  <c r="K808" i="27" s="1"/>
  <c r="L809" i="27"/>
  <c r="L810" i="27"/>
  <c r="J810" i="27" s="1"/>
  <c r="L811" i="27"/>
  <c r="J811" i="27" s="1"/>
  <c r="L812" i="27"/>
  <c r="J812" i="27" s="1"/>
  <c r="L813" i="27"/>
  <c r="J813" i="27" s="1"/>
  <c r="L814" i="27"/>
  <c r="J814" i="27" s="1"/>
  <c r="L815" i="27"/>
  <c r="J815" i="27" s="1"/>
  <c r="K815" i="27" s="1"/>
  <c r="L816" i="27"/>
  <c r="J816" i="27" s="1"/>
  <c r="K816" i="27" s="1"/>
  <c r="L817" i="27"/>
  <c r="L818" i="27"/>
  <c r="J818" i="27" s="1"/>
  <c r="L819" i="27"/>
  <c r="J819" i="27" s="1"/>
  <c r="L820" i="27"/>
  <c r="J820" i="27" s="1"/>
  <c r="L821" i="27"/>
  <c r="J821" i="27" s="1"/>
  <c r="L822" i="27"/>
  <c r="L823" i="27"/>
  <c r="J823" i="27" s="1"/>
  <c r="K823" i="27" s="1"/>
  <c r="L824" i="27"/>
  <c r="J824" i="27" s="1"/>
  <c r="K824" i="27" s="1"/>
  <c r="L825" i="27"/>
  <c r="L826" i="27"/>
  <c r="J826" i="27" s="1"/>
  <c r="L827" i="27"/>
  <c r="J827" i="27" s="1"/>
  <c r="K827" i="27" s="1"/>
  <c r="L828" i="27"/>
  <c r="J828" i="27" s="1"/>
  <c r="L829" i="27"/>
  <c r="J829" i="27" s="1"/>
  <c r="L830" i="27"/>
  <c r="J830" i="27" s="1"/>
  <c r="L831" i="27"/>
  <c r="J831" i="27" s="1"/>
  <c r="K831" i="27" s="1"/>
  <c r="L832" i="27"/>
  <c r="J832" i="27" s="1"/>
  <c r="K832" i="27" s="1"/>
  <c r="L833" i="27"/>
  <c r="L834" i="27"/>
  <c r="J834" i="27" s="1"/>
  <c r="L835" i="27"/>
  <c r="J835" i="27" s="1"/>
  <c r="K835" i="27" s="1"/>
  <c r="L836" i="27"/>
  <c r="J836" i="27" s="1"/>
  <c r="L837" i="27"/>
  <c r="J837" i="27" s="1"/>
  <c r="L838" i="27"/>
  <c r="J838" i="27" s="1"/>
  <c r="K838" i="27" s="1"/>
  <c r="L839" i="27"/>
  <c r="J839" i="27" s="1"/>
  <c r="K839" i="27" s="1"/>
  <c r="L840" i="27"/>
  <c r="L841" i="27"/>
  <c r="L842" i="27"/>
  <c r="J842" i="27" s="1"/>
  <c r="L843" i="27"/>
  <c r="J843" i="27" s="1"/>
  <c r="K843" i="27" s="1"/>
  <c r="L844" i="27"/>
  <c r="J844" i="27" s="1"/>
  <c r="L845" i="27"/>
  <c r="J845" i="27" s="1"/>
  <c r="L846" i="27"/>
  <c r="J846" i="27" s="1"/>
  <c r="L847" i="27"/>
  <c r="J847" i="27" s="1"/>
  <c r="K847" i="27" s="1"/>
  <c r="L848" i="27"/>
  <c r="L849" i="27"/>
  <c r="L850" i="27"/>
  <c r="J850" i="27" s="1"/>
  <c r="L851" i="27"/>
  <c r="J851" i="27" s="1"/>
  <c r="L852" i="27"/>
  <c r="J852" i="27" s="1"/>
  <c r="L853" i="27"/>
  <c r="J853" i="27" s="1"/>
  <c r="L854" i="27"/>
  <c r="J854" i="27" s="1"/>
  <c r="L855" i="27"/>
  <c r="J855" i="27" s="1"/>
  <c r="K855" i="27" s="1"/>
  <c r="L856" i="27"/>
  <c r="J856" i="27" s="1"/>
  <c r="K856" i="27" s="1"/>
  <c r="L857" i="27"/>
  <c r="L858" i="27"/>
  <c r="J858" i="27" s="1"/>
  <c r="L859" i="27"/>
  <c r="J859" i="27" s="1"/>
  <c r="K859" i="27" s="1"/>
  <c r="L860" i="27"/>
  <c r="J860" i="27" s="1"/>
  <c r="L861" i="27"/>
  <c r="J861" i="27" s="1"/>
  <c r="L862" i="27"/>
  <c r="L863" i="27"/>
  <c r="J863" i="27" s="1"/>
  <c r="L864" i="27"/>
  <c r="J864" i="27" s="1"/>
  <c r="K864" i="27" s="1"/>
  <c r="L865" i="27"/>
  <c r="L866" i="27"/>
  <c r="J866" i="27" s="1"/>
  <c r="L867" i="27"/>
  <c r="J867" i="27" s="1"/>
  <c r="L868" i="27"/>
  <c r="J868" i="27" s="1"/>
  <c r="L869" i="27"/>
  <c r="J869" i="27" s="1"/>
  <c r="L870" i="27"/>
  <c r="J870" i="27" s="1"/>
  <c r="K870" i="27" s="1"/>
  <c r="L871" i="27"/>
  <c r="L872" i="27"/>
  <c r="L873" i="27"/>
  <c r="L874" i="27"/>
  <c r="J874" i="27" s="1"/>
  <c r="L875" i="27"/>
  <c r="J875" i="27" s="1"/>
  <c r="L876" i="27"/>
  <c r="L877" i="27"/>
  <c r="J877" i="27" s="1"/>
  <c r="L878" i="27"/>
  <c r="J878" i="27" s="1"/>
  <c r="K878" i="27" s="1"/>
  <c r="L879" i="27"/>
  <c r="J879" i="27" s="1"/>
  <c r="L880" i="27"/>
  <c r="J880" i="27" s="1"/>
  <c r="K880" i="27" s="1"/>
  <c r="L881" i="27"/>
  <c r="L882" i="27"/>
  <c r="J882" i="27" s="1"/>
  <c r="L883" i="27"/>
  <c r="J883" i="27" s="1"/>
  <c r="L884" i="27"/>
  <c r="L885" i="27"/>
  <c r="J885" i="27" s="1"/>
  <c r="L886" i="27"/>
  <c r="L887" i="27"/>
  <c r="J887" i="27" s="1"/>
  <c r="K887" i="27" s="1"/>
  <c r="L888" i="27"/>
  <c r="J888" i="27" s="1"/>
  <c r="L889" i="27"/>
  <c r="L890" i="27"/>
  <c r="J890" i="27" s="1"/>
  <c r="L891" i="27"/>
  <c r="L892" i="27"/>
  <c r="J892" i="27" s="1"/>
  <c r="L893" i="27"/>
  <c r="J893" i="27" s="1"/>
  <c r="L894" i="27"/>
  <c r="J894" i="27" s="1"/>
  <c r="K894" i="27" s="1"/>
  <c r="L895" i="27"/>
  <c r="J895" i="27" s="1"/>
  <c r="K895" i="27" s="1"/>
  <c r="L896" i="27"/>
  <c r="L897" i="27"/>
  <c r="L898" i="27"/>
  <c r="J898" i="27" s="1"/>
  <c r="L899" i="27"/>
  <c r="J899" i="27" s="1"/>
  <c r="L900" i="27"/>
  <c r="J900" i="27" s="1"/>
  <c r="L901" i="27"/>
  <c r="J901" i="27" s="1"/>
  <c r="L902" i="27"/>
  <c r="J902" i="27" s="1"/>
  <c r="K902" i="27" s="1"/>
  <c r="L903" i="27"/>
  <c r="J903" i="27" s="1"/>
  <c r="L904" i="27"/>
  <c r="L905" i="27"/>
  <c r="L906" i="27"/>
  <c r="J906" i="27" s="1"/>
  <c r="L907" i="27"/>
  <c r="J907" i="27" s="1"/>
  <c r="K907" i="27" s="1"/>
  <c r="L908" i="27"/>
  <c r="L909" i="27"/>
  <c r="J909" i="27" s="1"/>
  <c r="L910" i="27"/>
  <c r="L911" i="27"/>
  <c r="J911" i="27" s="1"/>
  <c r="L912" i="27"/>
  <c r="L913" i="27"/>
  <c r="L914" i="27"/>
  <c r="J914" i="27" s="1"/>
  <c r="L915" i="27"/>
  <c r="J915" i="27" s="1"/>
  <c r="K915" i="27" s="1"/>
  <c r="L916" i="27"/>
  <c r="L917" i="27"/>
  <c r="J917" i="27" s="1"/>
  <c r="L918" i="27"/>
  <c r="L919" i="27"/>
  <c r="J919" i="27" s="1"/>
  <c r="K919" i="27" s="1"/>
  <c r="L920" i="27"/>
  <c r="L921" i="27"/>
  <c r="L922" i="27"/>
  <c r="J922" i="27" s="1"/>
  <c r="L923" i="27"/>
  <c r="J923" i="27" s="1"/>
  <c r="K923" i="27" s="1"/>
  <c r="L924" i="27"/>
  <c r="J924" i="27" s="1"/>
  <c r="K924" i="27" s="1"/>
  <c r="L925" i="27"/>
  <c r="J925" i="27" s="1"/>
  <c r="L926" i="27"/>
  <c r="J926" i="27" s="1"/>
  <c r="L927" i="27"/>
  <c r="J927" i="27" s="1"/>
  <c r="L928" i="27"/>
  <c r="L929" i="27"/>
  <c r="L930" i="27"/>
  <c r="J930" i="27" s="1"/>
  <c r="K930" i="27" s="1"/>
  <c r="L931" i="27"/>
  <c r="J931" i="27" s="1"/>
  <c r="K931" i="27" s="1"/>
  <c r="L932" i="27"/>
  <c r="J932" i="27" s="1"/>
  <c r="L933" i="27"/>
  <c r="J933" i="27" s="1"/>
  <c r="L934" i="27"/>
  <c r="J934" i="27" s="1"/>
  <c r="K934" i="27" s="1"/>
  <c r="L935" i="27"/>
  <c r="J935" i="27" s="1"/>
  <c r="K935" i="27" s="1"/>
  <c r="L936" i="27"/>
  <c r="J936" i="27" s="1"/>
  <c r="L937" i="27"/>
  <c r="L938" i="27"/>
  <c r="J938" i="27" s="1"/>
  <c r="K938" i="27" s="1"/>
  <c r="L939" i="27"/>
  <c r="L940" i="27"/>
  <c r="J940" i="27" s="1"/>
  <c r="K940" i="27" s="1"/>
  <c r="L941" i="27"/>
  <c r="J941" i="27" s="1"/>
  <c r="L942" i="27"/>
  <c r="J942" i="27" s="1"/>
  <c r="L943" i="27"/>
  <c r="L944" i="27"/>
  <c r="J944" i="27" s="1"/>
  <c r="K944" i="27" s="1"/>
  <c r="L945" i="27"/>
  <c r="L946" i="27"/>
  <c r="J946" i="27" s="1"/>
  <c r="L947" i="27"/>
  <c r="J947" i="27" s="1"/>
  <c r="K947" i="27" s="1"/>
  <c r="L948" i="27"/>
  <c r="L949" i="27"/>
  <c r="J949" i="27" s="1"/>
  <c r="L950" i="27"/>
  <c r="J950" i="27" s="1"/>
  <c r="L951" i="27"/>
  <c r="J951" i="27" s="1"/>
  <c r="K951" i="27" s="1"/>
  <c r="L952" i="27"/>
  <c r="J952" i="27" s="1"/>
  <c r="K952" i="27" s="1"/>
  <c r="L953" i="27"/>
  <c r="L954" i="27"/>
  <c r="J954" i="27" s="1"/>
  <c r="L955" i="27"/>
  <c r="J955" i="27" s="1"/>
  <c r="K955" i="27" s="1"/>
  <c r="L956" i="27"/>
  <c r="L957" i="27"/>
  <c r="J957" i="27" s="1"/>
  <c r="L958" i="27"/>
  <c r="J958" i="27" s="1"/>
  <c r="L959" i="27"/>
  <c r="J959" i="27" s="1"/>
  <c r="K959" i="27" s="1"/>
  <c r="L960" i="27"/>
  <c r="J960" i="27" s="1"/>
  <c r="K960" i="27" s="1"/>
  <c r="L961" i="27"/>
  <c r="J961" i="27" s="1"/>
  <c r="K961" i="27" s="1"/>
  <c r="L962" i="27"/>
  <c r="J962" i="27" s="1"/>
  <c r="L963" i="27"/>
  <c r="J963" i="27" s="1"/>
  <c r="K963" i="27" s="1"/>
  <c r="L964" i="27"/>
  <c r="L965" i="27"/>
  <c r="J965" i="27" s="1"/>
  <c r="L966" i="27"/>
  <c r="J966" i="27" s="1"/>
  <c r="L967" i="27"/>
  <c r="J967" i="27" s="1"/>
  <c r="K967" i="27" s="1"/>
  <c r="L968" i="27"/>
  <c r="J968" i="27" s="1"/>
  <c r="K968" i="27" s="1"/>
  <c r="L969" i="27"/>
  <c r="L970" i="27"/>
  <c r="J970" i="27" s="1"/>
  <c r="L971" i="27"/>
  <c r="J971" i="27" s="1"/>
  <c r="K971" i="27" s="1"/>
  <c r="L972" i="27"/>
  <c r="L973" i="27"/>
  <c r="J973" i="27" s="1"/>
  <c r="L974" i="27"/>
  <c r="J974" i="27" s="1"/>
  <c r="L975" i="27"/>
  <c r="J975" i="27" s="1"/>
  <c r="K975" i="27" s="1"/>
  <c r="L976" i="27"/>
  <c r="J976" i="27" s="1"/>
  <c r="K976" i="27" s="1"/>
  <c r="L977" i="27"/>
  <c r="J977" i="27" s="1"/>
  <c r="K977" i="27" s="1"/>
  <c r="L978" i="27"/>
  <c r="J978" i="27" s="1"/>
  <c r="L979" i="27"/>
  <c r="J979" i="27" s="1"/>
  <c r="K979" i="27" s="1"/>
  <c r="L980" i="27"/>
  <c r="L981" i="27"/>
  <c r="J981" i="27" s="1"/>
  <c r="L982" i="27"/>
  <c r="J982" i="27" s="1"/>
  <c r="L983" i="27"/>
  <c r="L984" i="27"/>
  <c r="J984" i="27" s="1"/>
  <c r="K984" i="27" s="1"/>
  <c r="L985" i="27"/>
  <c r="L986" i="27"/>
  <c r="J986" i="27" s="1"/>
  <c r="L987" i="27"/>
  <c r="J987" i="27" s="1"/>
  <c r="K987" i="27" s="1"/>
  <c r="L988" i="27"/>
  <c r="L989" i="27"/>
  <c r="J989" i="27" s="1"/>
  <c r="L990" i="27"/>
  <c r="J990" i="27" s="1"/>
  <c r="L991" i="27"/>
  <c r="J991" i="27" s="1"/>
  <c r="L992" i="27"/>
  <c r="J992" i="27" s="1"/>
  <c r="K992" i="27" s="1"/>
  <c r="L993" i="27"/>
  <c r="L994" i="27"/>
  <c r="J994" i="27" s="1"/>
  <c r="L995" i="27"/>
  <c r="J995" i="27" s="1"/>
  <c r="K995" i="27" s="1"/>
  <c r="L996" i="27"/>
  <c r="L997" i="27"/>
  <c r="J997" i="27" s="1"/>
  <c r="L998" i="27"/>
  <c r="J998" i="27" s="1"/>
  <c r="L999" i="27"/>
  <c r="J999" i="27" s="1"/>
  <c r="L1000" i="27"/>
  <c r="J1000" i="27" s="1"/>
  <c r="K1000" i="27" s="1"/>
  <c r="L1001" i="27"/>
  <c r="J1001" i="27" s="1"/>
  <c r="L1002" i="27"/>
  <c r="J1002" i="27" s="1"/>
  <c r="L1003" i="27"/>
  <c r="J1003" i="27" s="1"/>
  <c r="K1003" i="27" s="1"/>
  <c r="L1004" i="27"/>
  <c r="J1004" i="27" s="1"/>
  <c r="L1005" i="27"/>
  <c r="J1005" i="27" s="1"/>
  <c r="L1006" i="27"/>
  <c r="J1006" i="27" s="1"/>
  <c r="L1007" i="27"/>
  <c r="J1007" i="27" s="1"/>
  <c r="L1008" i="27"/>
  <c r="J1008" i="27" s="1"/>
  <c r="L1009" i="27"/>
  <c r="J1009" i="27" s="1"/>
  <c r="L1010" i="27"/>
  <c r="J1010" i="27" s="1"/>
  <c r="L1011" i="27"/>
  <c r="J1011" i="27" s="1"/>
  <c r="K1011" i="27" s="1"/>
  <c r="L1012" i="27"/>
  <c r="L1013" i="27"/>
  <c r="J1013" i="27" s="1"/>
  <c r="L1014" i="27"/>
  <c r="J1014" i="27" s="1"/>
  <c r="L1015" i="27"/>
  <c r="L1016" i="27"/>
  <c r="J1016" i="27" s="1"/>
  <c r="L1017" i="27"/>
  <c r="J1017" i="27" s="1"/>
  <c r="L1018" i="27"/>
  <c r="J1018" i="27" s="1"/>
  <c r="L1019" i="27"/>
  <c r="J1019" i="27" s="1"/>
  <c r="K1019" i="27" s="1"/>
  <c r="L1020" i="27"/>
  <c r="L1021" i="27"/>
  <c r="J1021" i="27" s="1"/>
  <c r="L1022" i="27"/>
  <c r="J1022" i="27" s="1"/>
  <c r="L1023" i="27"/>
  <c r="J1023" i="27" s="1"/>
  <c r="L1024" i="27"/>
  <c r="J1024" i="27" s="1"/>
  <c r="L1025" i="27"/>
  <c r="J1025" i="27" s="1"/>
  <c r="L1026" i="27"/>
  <c r="J1026" i="27" s="1"/>
  <c r="L1027" i="27"/>
  <c r="J1027" i="27" s="1"/>
  <c r="K1027" i="27" s="1"/>
  <c r="L1028" i="27"/>
  <c r="J1028" i="27" s="1"/>
  <c r="L1029" i="27"/>
  <c r="J1029" i="27" s="1"/>
  <c r="L1030" i="27"/>
  <c r="J1030" i="27" s="1"/>
  <c r="L1031" i="27"/>
  <c r="J1031" i="27" s="1"/>
  <c r="L1032" i="27"/>
  <c r="J1032" i="27" s="1"/>
  <c r="L1033" i="27"/>
  <c r="J1033" i="27" s="1"/>
  <c r="L1034" i="27"/>
  <c r="J1034" i="27" s="1"/>
  <c r="L1035" i="27"/>
  <c r="J1035" i="27" s="1"/>
  <c r="K1035" i="27" s="1"/>
  <c r="L1036" i="27"/>
  <c r="J1036" i="27" s="1"/>
  <c r="L1037" i="27"/>
  <c r="J1037" i="27" s="1"/>
  <c r="L1038" i="27"/>
  <c r="J1038" i="27" s="1"/>
  <c r="L1039" i="27"/>
  <c r="L1040" i="27"/>
  <c r="J1040" i="27" s="1"/>
  <c r="L1041" i="27"/>
  <c r="J1041" i="27" s="1"/>
  <c r="L1042" i="27"/>
  <c r="J1042" i="27" s="1"/>
  <c r="L1043" i="27"/>
  <c r="J1043" i="27" s="1"/>
  <c r="K1043" i="27" s="1"/>
  <c r="L1044" i="27"/>
  <c r="L1045" i="27"/>
  <c r="J1045" i="27" s="1"/>
  <c r="L1046" i="27"/>
  <c r="J1046" i="27" s="1"/>
  <c r="L1047" i="27"/>
  <c r="L1048" i="27"/>
  <c r="J1048" i="27" s="1"/>
  <c r="L1049" i="27"/>
  <c r="L1050" i="27"/>
  <c r="J1050" i="27" s="1"/>
  <c r="L1051" i="27"/>
  <c r="J1051" i="27" s="1"/>
  <c r="K1051" i="27" s="1"/>
  <c r="L1052" i="27"/>
  <c r="L1053" i="27"/>
  <c r="J1053" i="27" s="1"/>
  <c r="L1054" i="27"/>
  <c r="J1054" i="27" s="1"/>
  <c r="L1055" i="27"/>
  <c r="J1055" i="27" s="1"/>
  <c r="L1056" i="27"/>
  <c r="L1057" i="27"/>
  <c r="J1057" i="27" s="1"/>
  <c r="K1057" i="27" s="1"/>
  <c r="L1058" i="27"/>
  <c r="J1058" i="27" s="1"/>
  <c r="L1059" i="27"/>
  <c r="J1059" i="27" s="1"/>
  <c r="K1059" i="27" s="1"/>
  <c r="L1060" i="27"/>
  <c r="J1060" i="27" s="1"/>
  <c r="L1061" i="27"/>
  <c r="J1061" i="27" s="1"/>
  <c r="L1062" i="27"/>
  <c r="J1062" i="27" s="1"/>
  <c r="L1063" i="27"/>
  <c r="J1063" i="27" s="1"/>
  <c r="L1064" i="27"/>
  <c r="J1064" i="27" s="1"/>
  <c r="L1065" i="27"/>
  <c r="J1065" i="27" s="1"/>
  <c r="K1065" i="27" s="1"/>
  <c r="L1066" i="27"/>
  <c r="J1066" i="27" s="1"/>
  <c r="L1067" i="27"/>
  <c r="J1067" i="27" s="1"/>
  <c r="K1067" i="27" s="1"/>
  <c r="L1068" i="27"/>
  <c r="L1069" i="27"/>
  <c r="J1069" i="27" s="1"/>
  <c r="L1070" i="27"/>
  <c r="J1070" i="27" s="1"/>
  <c r="L1071" i="27"/>
  <c r="J1071" i="27" s="1"/>
  <c r="L1072" i="27"/>
  <c r="J1072" i="27" s="1"/>
  <c r="L1073" i="27"/>
  <c r="J1073" i="27" s="1"/>
  <c r="K1073" i="27" s="1"/>
  <c r="L1074" i="27"/>
  <c r="J1074" i="27" s="1"/>
  <c r="L1075" i="27"/>
  <c r="J1075" i="27" s="1"/>
  <c r="L1076" i="27"/>
  <c r="L1077" i="27"/>
  <c r="J1077" i="27" s="1"/>
  <c r="L1078" i="27"/>
  <c r="J1078" i="27" s="1"/>
  <c r="L1079" i="27"/>
  <c r="J1079" i="27" s="1"/>
  <c r="K1079" i="27" s="1"/>
  <c r="L1080" i="27"/>
  <c r="L1081" i="27"/>
  <c r="J1081" i="27" s="1"/>
  <c r="K1081" i="27" s="1"/>
  <c r="L1082" i="27"/>
  <c r="J1082" i="27" s="1"/>
  <c r="L1083" i="27"/>
  <c r="J1083" i="27" s="1"/>
  <c r="K1083" i="27" s="1"/>
  <c r="L1084" i="27"/>
  <c r="L1085" i="27"/>
  <c r="J1085" i="27" s="1"/>
  <c r="L1086" i="27"/>
  <c r="J1086" i="27" s="1"/>
  <c r="L1087" i="27"/>
  <c r="J1087" i="27" s="1"/>
  <c r="K1087" i="27" s="1"/>
  <c r="L1088" i="27"/>
  <c r="J1088" i="27" s="1"/>
  <c r="L1089" i="27"/>
  <c r="J1089" i="27" s="1"/>
  <c r="L1090" i="27"/>
  <c r="J1090" i="27" s="1"/>
  <c r="L1091" i="27"/>
  <c r="J1091" i="27" s="1"/>
  <c r="K1091" i="27" s="1"/>
  <c r="L1092" i="27"/>
  <c r="L1093" i="27"/>
  <c r="J1093" i="27" s="1"/>
  <c r="L1094" i="27"/>
  <c r="J1094" i="27" s="1"/>
  <c r="L1095" i="27"/>
  <c r="J1095" i="27" s="1"/>
  <c r="K1095" i="27" s="1"/>
  <c r="L1096" i="27"/>
  <c r="J1096" i="27" s="1"/>
  <c r="L1097" i="27"/>
  <c r="J1097" i="27" s="1"/>
  <c r="K1097" i="27" s="1"/>
  <c r="L1098" i="27"/>
  <c r="J1098" i="27" s="1"/>
  <c r="L1099" i="27"/>
  <c r="J1099" i="27" s="1"/>
  <c r="K1099" i="27" s="1"/>
  <c r="L1100" i="27"/>
  <c r="L1101" i="27"/>
  <c r="J1101" i="27" s="1"/>
  <c r="L1102" i="27"/>
  <c r="J1102" i="27" s="1"/>
  <c r="L1103" i="27"/>
  <c r="J1103" i="27" s="1"/>
  <c r="K1103" i="27" s="1"/>
  <c r="L1104" i="27"/>
  <c r="J1104" i="27" s="1"/>
  <c r="K1104" i="27" s="1"/>
  <c r="L1105" i="27"/>
  <c r="J1105" i="27" s="1"/>
  <c r="L1106" i="27"/>
  <c r="J1106" i="27" s="1"/>
  <c r="L1107" i="27"/>
  <c r="J1107" i="27" s="1"/>
  <c r="K1107" i="27" s="1"/>
  <c r="L1108" i="27"/>
  <c r="L1109" i="27"/>
  <c r="J1109" i="27" s="1"/>
  <c r="L1110" i="27"/>
  <c r="J1110" i="27" s="1"/>
  <c r="L1111" i="27"/>
  <c r="J1111" i="27" s="1"/>
  <c r="L1112" i="27"/>
  <c r="J1112" i="27" s="1"/>
  <c r="L1113" i="27"/>
  <c r="J1113" i="27" s="1"/>
  <c r="L1114" i="27"/>
  <c r="J1114" i="27" s="1"/>
  <c r="L1115" i="27"/>
  <c r="J1115" i="27" s="1"/>
  <c r="K1115" i="27" s="1"/>
  <c r="L1116" i="27"/>
  <c r="J1116" i="27" s="1"/>
  <c r="L1117" i="27"/>
  <c r="J1117" i="27" s="1"/>
  <c r="L1118" i="27"/>
  <c r="J1118" i="27" s="1"/>
  <c r="L1119" i="27"/>
  <c r="J1119" i="27" s="1"/>
  <c r="K1119" i="27" s="1"/>
  <c r="L1120" i="27"/>
  <c r="J1120" i="27" s="1"/>
  <c r="K1120" i="27" s="1"/>
  <c r="L1121" i="27"/>
  <c r="L1122" i="27"/>
  <c r="J1122" i="27" s="1"/>
  <c r="L1123" i="27"/>
  <c r="J1123" i="27" s="1"/>
  <c r="K1123" i="27" s="1"/>
  <c r="L1124" i="27"/>
  <c r="L1125" i="27"/>
  <c r="J1125" i="27" s="1"/>
  <c r="L1126" i="27"/>
  <c r="J1126" i="27" s="1"/>
  <c r="L1127" i="27"/>
  <c r="J1127" i="27" s="1"/>
  <c r="L1128" i="27"/>
  <c r="L1129" i="27"/>
  <c r="L1130" i="27"/>
  <c r="J1130" i="27" s="1"/>
  <c r="L1131" i="27"/>
  <c r="J1131" i="27" s="1"/>
  <c r="K1131" i="27" s="1"/>
  <c r="L1132" i="27"/>
  <c r="J1132" i="27" s="1"/>
  <c r="L1133" i="27"/>
  <c r="J1133" i="27" s="1"/>
  <c r="L1134" i="27"/>
  <c r="J1134" i="27" s="1"/>
  <c r="L1135" i="27"/>
  <c r="J1135" i="27" s="1"/>
  <c r="L1136" i="27"/>
  <c r="J1136" i="27" s="1"/>
  <c r="L1137" i="27"/>
  <c r="J1137" i="27" s="1"/>
  <c r="L1138" i="27"/>
  <c r="L1139" i="27"/>
  <c r="J1139" i="27" s="1"/>
  <c r="K1139" i="27" s="1"/>
  <c r="L1140" i="27"/>
  <c r="J1140" i="27" s="1"/>
  <c r="L1141" i="27"/>
  <c r="J1141" i="27" s="1"/>
  <c r="L1142" i="27"/>
  <c r="L1143" i="27"/>
  <c r="J1143" i="27" s="1"/>
  <c r="L1144" i="27"/>
  <c r="J1144" i="27" s="1"/>
  <c r="L1145" i="27"/>
  <c r="J1145" i="27" s="1"/>
  <c r="L1146" i="27"/>
  <c r="L1147" i="27"/>
  <c r="J1147" i="27" s="1"/>
  <c r="L1148" i="27"/>
  <c r="J1148" i="27" s="1"/>
  <c r="L1149" i="27"/>
  <c r="J1149" i="27" s="1"/>
  <c r="L1150" i="27"/>
  <c r="L1151" i="27"/>
  <c r="L1152" i="27"/>
  <c r="L1153" i="27"/>
  <c r="J1153" i="27" s="1"/>
  <c r="K1153" i="27" s="1"/>
  <c r="L1154" i="27"/>
  <c r="L1155" i="27"/>
  <c r="L1156" i="27"/>
  <c r="J1156" i="27" s="1"/>
  <c r="L1157" i="27"/>
  <c r="J1157" i="27" s="1"/>
  <c r="L1158" i="27"/>
  <c r="L1159" i="27"/>
  <c r="J1159" i="27" s="1"/>
  <c r="L1160" i="27"/>
  <c r="L1161" i="27"/>
  <c r="J1161" i="27" s="1"/>
  <c r="K1161" i="27" s="1"/>
  <c r="L1162" i="27"/>
  <c r="L1163" i="27"/>
  <c r="J1163" i="27" s="1"/>
  <c r="K1163" i="27" s="1"/>
  <c r="L1164" i="27"/>
  <c r="L1165" i="27"/>
  <c r="J1165" i="27" s="1"/>
  <c r="L1166" i="27"/>
  <c r="L1167" i="27"/>
  <c r="J1167" i="27" s="1"/>
  <c r="L1168" i="27"/>
  <c r="J1168" i="27" s="1"/>
  <c r="L1169" i="27"/>
  <c r="J1169" i="27" s="1"/>
  <c r="K1169" i="27" s="1"/>
  <c r="L1170" i="27"/>
  <c r="L1171" i="27"/>
  <c r="J1171" i="27" s="1"/>
  <c r="L1172" i="27"/>
  <c r="J1172" i="27" s="1"/>
  <c r="L1173" i="27"/>
  <c r="J1173" i="27" s="1"/>
  <c r="L1174" i="27"/>
  <c r="L1175" i="27"/>
  <c r="J1175" i="27" s="1"/>
  <c r="L1176" i="27"/>
  <c r="J1176" i="27" s="1"/>
  <c r="L1177" i="27"/>
  <c r="J1177" i="27" s="1"/>
  <c r="K1177" i="27" s="1"/>
  <c r="L1178" i="27"/>
  <c r="L1179" i="27"/>
  <c r="J1179" i="27" s="1"/>
  <c r="L1180" i="27"/>
  <c r="L1181" i="27"/>
  <c r="J1181" i="27" s="1"/>
  <c r="L1182" i="27"/>
  <c r="L1183" i="27"/>
  <c r="J1183" i="27" s="1"/>
  <c r="L1184" i="27"/>
  <c r="J1184" i="27" s="1"/>
  <c r="L1185" i="27"/>
  <c r="J1185" i="27" s="1"/>
  <c r="K1185" i="27" s="1"/>
  <c r="L1186" i="27"/>
  <c r="L1187" i="27"/>
  <c r="J1187" i="27" s="1"/>
  <c r="L1188" i="27"/>
  <c r="J1188" i="27" s="1"/>
  <c r="L1189" i="27"/>
  <c r="J1189" i="27" s="1"/>
  <c r="L1190" i="27"/>
  <c r="L1191" i="27"/>
  <c r="J1191" i="27" s="1"/>
  <c r="L1192" i="27"/>
  <c r="J1192" i="27" s="1"/>
  <c r="L1193" i="27"/>
  <c r="J1193" i="27" s="1"/>
  <c r="K1193" i="27" s="1"/>
  <c r="L1194" i="27"/>
  <c r="L1195" i="27"/>
  <c r="J1195" i="27" s="1"/>
  <c r="L1196" i="27"/>
  <c r="J1196" i="27" s="1"/>
  <c r="L1197" i="27"/>
  <c r="J1197" i="27" s="1"/>
  <c r="L1198" i="27"/>
  <c r="L1199" i="27"/>
  <c r="J1199" i="27" s="1"/>
  <c r="L1200" i="27"/>
  <c r="J1200" i="27" s="1"/>
  <c r="L1201" i="27"/>
  <c r="J1201" i="27" s="1"/>
  <c r="K1201" i="27" s="1"/>
  <c r="L1202" i="27"/>
  <c r="L1203" i="27"/>
  <c r="J1203" i="27" s="1"/>
  <c r="K1203" i="27" s="1"/>
  <c r="L1204" i="27"/>
  <c r="J1204" i="27" s="1"/>
  <c r="L1205" i="27"/>
  <c r="J1205" i="27" s="1"/>
  <c r="L1206" i="27"/>
  <c r="L1207" i="27"/>
  <c r="L1208" i="27"/>
  <c r="L1209" i="27"/>
  <c r="J1209" i="27" s="1"/>
  <c r="K1209" i="27" s="1"/>
  <c r="L1210" i="27"/>
  <c r="L1211" i="27"/>
  <c r="J1211" i="27" s="1"/>
  <c r="K1211" i="27" s="1"/>
  <c r="L1212" i="27"/>
  <c r="J1212" i="27" s="1"/>
  <c r="L1213" i="27"/>
  <c r="J1213" i="27" s="1"/>
  <c r="L1214" i="27"/>
  <c r="L1215" i="27"/>
  <c r="J1215" i="27" s="1"/>
  <c r="L1216" i="27"/>
  <c r="J1216" i="27" s="1"/>
  <c r="L1217" i="27"/>
  <c r="J1217" i="27" s="1"/>
  <c r="K1217" i="27" s="1"/>
  <c r="L1218" i="27"/>
  <c r="L1219" i="27"/>
  <c r="J1219" i="27" s="1"/>
  <c r="K1219" i="27" s="1"/>
  <c r="L1220" i="27"/>
  <c r="J1220" i="27" s="1"/>
  <c r="L1221" i="27"/>
  <c r="J1221" i="27" s="1"/>
  <c r="L1222" i="27"/>
  <c r="L1223" i="27"/>
  <c r="L1224" i="27"/>
  <c r="L1225" i="27"/>
  <c r="J1225" i="27" s="1"/>
  <c r="K1225" i="27" s="1"/>
  <c r="L1226" i="27"/>
  <c r="L1227" i="27"/>
  <c r="L1228" i="27"/>
  <c r="L1229" i="27"/>
  <c r="J1229" i="27" s="1"/>
  <c r="L1230" i="27"/>
  <c r="L1231" i="27"/>
  <c r="J1231" i="27" s="1"/>
  <c r="L1232" i="27"/>
  <c r="J1232" i="27" s="1"/>
  <c r="L1233" i="27"/>
  <c r="J1233" i="27" s="1"/>
  <c r="K1233" i="27" s="1"/>
  <c r="L1234" i="27"/>
  <c r="L1235" i="27"/>
  <c r="J1235" i="27" s="1"/>
  <c r="L1236" i="27"/>
  <c r="J1236" i="27" s="1"/>
  <c r="L1237" i="27"/>
  <c r="J1237" i="27" s="1"/>
  <c r="L1238" i="27"/>
  <c r="L1239" i="27"/>
  <c r="J1239" i="27" s="1"/>
  <c r="L1240" i="27"/>
  <c r="J1240" i="27" s="1"/>
  <c r="L1241" i="27"/>
  <c r="J1241" i="27" s="1"/>
  <c r="K1241" i="27" s="1"/>
  <c r="L1242" i="27"/>
  <c r="L1243" i="27"/>
  <c r="J1243" i="27" s="1"/>
  <c r="K1243" i="27" s="1"/>
  <c r="L1244" i="27"/>
  <c r="J1244" i="27" s="1"/>
  <c r="L1245" i="27"/>
  <c r="J1245" i="27" s="1"/>
  <c r="L1246" i="27"/>
  <c r="L1247" i="27"/>
  <c r="L1248" i="27"/>
  <c r="J1248" i="27" s="1"/>
  <c r="L1249" i="27"/>
  <c r="J1249" i="27" s="1"/>
  <c r="K1249" i="27" s="1"/>
  <c r="L1250" i="27"/>
  <c r="L1251" i="27"/>
  <c r="J1251" i="27" s="1"/>
  <c r="L1252" i="27"/>
  <c r="J1252" i="27" s="1"/>
  <c r="L1253" i="27"/>
  <c r="J1253" i="27" s="1"/>
  <c r="L1254" i="27"/>
  <c r="L1255" i="27"/>
  <c r="J1255" i="27" s="1"/>
  <c r="L1256" i="27"/>
  <c r="J1256" i="27" s="1"/>
  <c r="L1257" i="27"/>
  <c r="J1257" i="27" s="1"/>
  <c r="L1258" i="27"/>
  <c r="L1259" i="27"/>
  <c r="J1259" i="27" s="1"/>
  <c r="K1259" i="27" s="1"/>
  <c r="L1260" i="27"/>
  <c r="J1260" i="27" s="1"/>
  <c r="L1261" i="27"/>
  <c r="J1261" i="27" s="1"/>
  <c r="L1262" i="27"/>
  <c r="L1263" i="27"/>
  <c r="L1264" i="27"/>
  <c r="J1264" i="27" s="1"/>
  <c r="L1265" i="27"/>
  <c r="J1265" i="27" s="1"/>
  <c r="L1266" i="27"/>
  <c r="L1267" i="27"/>
  <c r="J1267" i="27" s="1"/>
  <c r="L1268" i="27"/>
  <c r="J1268" i="27" s="1"/>
  <c r="L1269" i="27"/>
  <c r="J1269" i="27" s="1"/>
  <c r="L1270" i="27"/>
  <c r="L1271" i="27"/>
  <c r="J1271" i="27" s="1"/>
  <c r="K1271" i="27" s="1"/>
  <c r="L1272" i="27"/>
  <c r="L1273" i="27"/>
  <c r="J1273" i="27" s="1"/>
  <c r="L1274" i="27"/>
  <c r="J1274" i="27" s="1"/>
  <c r="K1274" i="27" s="1"/>
  <c r="L1275" i="27"/>
  <c r="L1276" i="27"/>
  <c r="J1276" i="27" s="1"/>
  <c r="K1276" i="27" s="1"/>
  <c r="L1277" i="27"/>
  <c r="J1277" i="27" s="1"/>
  <c r="L1278" i="27"/>
  <c r="J1278" i="27" s="1"/>
  <c r="K1278" i="27" s="1"/>
  <c r="L1279" i="27"/>
  <c r="J1279" i="27" s="1"/>
  <c r="K1279" i="27" s="1"/>
  <c r="L1280" i="27"/>
  <c r="J1280" i="27" s="1"/>
  <c r="L1281" i="27"/>
  <c r="J1281" i="27" s="1"/>
  <c r="L1282" i="27"/>
  <c r="J1282" i="27" s="1"/>
  <c r="K1282" i="27" s="1"/>
  <c r="L1283" i="27"/>
  <c r="J1283" i="27" s="1"/>
  <c r="L1284" i="27"/>
  <c r="J1284" i="27" s="1"/>
  <c r="K1284" i="27" s="1"/>
  <c r="L1285" i="27"/>
  <c r="J1285" i="27" s="1"/>
  <c r="L1286" i="27"/>
  <c r="J1286" i="27" s="1"/>
  <c r="K1286" i="27" s="1"/>
  <c r="L1287" i="27"/>
  <c r="J1287" i="27" s="1"/>
  <c r="K1287" i="27" s="1"/>
  <c r="L1288" i="27"/>
  <c r="L1289" i="27"/>
  <c r="J1289" i="27" s="1"/>
  <c r="L1290" i="27"/>
  <c r="J1290" i="27" s="1"/>
  <c r="K1290" i="27" s="1"/>
  <c r="L1291" i="27"/>
  <c r="L1292" i="27"/>
  <c r="J1292" i="27" s="1"/>
  <c r="K1292" i="27" s="1"/>
  <c r="L1293" i="27"/>
  <c r="J1293" i="27" s="1"/>
  <c r="L1294" i="27"/>
  <c r="J1294" i="27" s="1"/>
  <c r="K1294" i="27" s="1"/>
  <c r="L1295" i="27"/>
  <c r="J1295" i="27" s="1"/>
  <c r="K1295" i="27" s="1"/>
  <c r="L1296" i="27"/>
  <c r="J1296" i="27" s="1"/>
  <c r="K1296" i="27" s="1"/>
  <c r="L1297" i="27"/>
  <c r="J1297" i="27" s="1"/>
  <c r="L1298" i="27"/>
  <c r="J1298" i="27" s="1"/>
  <c r="K1298" i="27" s="1"/>
  <c r="L1299" i="27"/>
  <c r="J1299" i="27" s="1"/>
  <c r="L1300" i="27"/>
  <c r="J1300" i="27" s="1"/>
  <c r="K1300" i="27" s="1"/>
  <c r="L1301" i="27"/>
  <c r="J1301" i="27" s="1"/>
  <c r="L1302" i="27"/>
  <c r="J1302" i="27" s="1"/>
  <c r="K1302" i="27" s="1"/>
  <c r="L1303" i="27"/>
  <c r="J1303" i="27" s="1"/>
  <c r="K1303" i="27" s="1"/>
  <c r="L1304" i="27"/>
  <c r="J1304" i="27" s="1"/>
  <c r="K1304" i="27" s="1"/>
  <c r="L1305" i="27"/>
  <c r="J1305" i="27" s="1"/>
  <c r="L1306" i="27"/>
  <c r="J1306" i="27" s="1"/>
  <c r="K1306" i="27" s="1"/>
  <c r="L1307" i="27"/>
  <c r="J1307" i="27" s="1"/>
  <c r="L1308" i="27"/>
  <c r="J1308" i="27" s="1"/>
  <c r="K1308" i="27" s="1"/>
  <c r="L1309" i="27"/>
  <c r="J1309" i="27" s="1"/>
  <c r="L1310" i="27"/>
  <c r="J1310" i="27" s="1"/>
  <c r="K1310" i="27" s="1"/>
  <c r="L1311" i="27"/>
  <c r="J1311" i="27" s="1"/>
  <c r="K1311" i="27" s="1"/>
  <c r="L1312" i="27"/>
  <c r="J1312" i="27" s="1"/>
  <c r="K1312" i="27" s="1"/>
  <c r="L1313" i="27"/>
  <c r="J1313" i="27" s="1"/>
  <c r="L1314" i="27"/>
  <c r="J1314" i="27" s="1"/>
  <c r="K1314" i="27" s="1"/>
  <c r="L1315" i="27"/>
  <c r="L1316" i="27"/>
  <c r="J1316" i="27" s="1"/>
  <c r="K1316" i="27" s="1"/>
  <c r="L1317" i="27"/>
  <c r="J1317" i="27" s="1"/>
  <c r="L1318" i="27"/>
  <c r="J1318" i="27" s="1"/>
  <c r="K1318" i="27" s="1"/>
  <c r="L1319" i="27"/>
  <c r="J1319" i="27" s="1"/>
  <c r="K1319" i="27" s="1"/>
  <c r="L477" i="27"/>
  <c r="J477" i="27" s="1"/>
  <c r="K477" i="27" s="1"/>
  <c r="L572" i="27"/>
  <c r="J572" i="27" s="1"/>
  <c r="L605" i="27"/>
  <c r="J605" i="27" s="1"/>
  <c r="K605" i="27" s="1"/>
  <c r="L711" i="27"/>
  <c r="I731" i="27"/>
  <c r="I732" i="27"/>
  <c r="I733" i="27"/>
  <c r="I734" i="27"/>
  <c r="I735" i="27"/>
  <c r="I736" i="27"/>
  <c r="I737" i="27"/>
  <c r="I738" i="27"/>
  <c r="I739" i="27"/>
  <c r="I740" i="27"/>
  <c r="I741" i="27"/>
  <c r="I742" i="27"/>
  <c r="I743" i="27"/>
  <c r="I744" i="27"/>
  <c r="I745" i="27"/>
  <c r="I746" i="27"/>
  <c r="I747" i="27"/>
  <c r="I748" i="27"/>
  <c r="I749" i="27"/>
  <c r="I750" i="27"/>
  <c r="I751" i="27"/>
  <c r="I752" i="27"/>
  <c r="I753" i="27"/>
  <c r="I754" i="27"/>
  <c r="I755" i="27"/>
  <c r="I756" i="27"/>
  <c r="I757" i="27"/>
  <c r="I758" i="27"/>
  <c r="I759" i="27"/>
  <c r="I760" i="27"/>
  <c r="I761" i="27"/>
  <c r="I762" i="27"/>
  <c r="I763" i="27"/>
  <c r="I764" i="27"/>
  <c r="I765" i="27"/>
  <c r="I766" i="27"/>
  <c r="I767" i="27"/>
  <c r="I768" i="27"/>
  <c r="I769" i="27"/>
  <c r="I770" i="27"/>
  <c r="I771" i="27"/>
  <c r="I772" i="27"/>
  <c r="I773" i="27"/>
  <c r="I774" i="27"/>
  <c r="I775" i="27"/>
  <c r="I776" i="27"/>
  <c r="I777" i="27"/>
  <c r="I778" i="27"/>
  <c r="I779" i="27"/>
  <c r="I780" i="27"/>
  <c r="I781" i="27"/>
  <c r="I782" i="27"/>
  <c r="I783" i="27"/>
  <c r="I784" i="27"/>
  <c r="I785" i="27"/>
  <c r="I786" i="27"/>
  <c r="I787" i="27"/>
  <c r="I788" i="27"/>
  <c r="I789" i="27"/>
  <c r="I790" i="27"/>
  <c r="I791" i="27"/>
  <c r="I792" i="27"/>
  <c r="I793" i="27"/>
  <c r="I794" i="27"/>
  <c r="I795" i="27"/>
  <c r="I796" i="27"/>
  <c r="I797" i="27"/>
  <c r="I798" i="27"/>
  <c r="I799" i="27"/>
  <c r="I800" i="27"/>
  <c r="I801" i="27"/>
  <c r="I802" i="27"/>
  <c r="I803" i="27"/>
  <c r="I804" i="27"/>
  <c r="I805" i="27"/>
  <c r="I806" i="27"/>
  <c r="I807" i="27"/>
  <c r="I808" i="27"/>
  <c r="I809" i="27"/>
  <c r="I810" i="27"/>
  <c r="I811" i="27"/>
  <c r="I812" i="27"/>
  <c r="I813" i="27"/>
  <c r="I814" i="27"/>
  <c r="I815" i="27"/>
  <c r="I816" i="27"/>
  <c r="I817" i="27"/>
  <c r="I818" i="27"/>
  <c r="I819" i="27"/>
  <c r="I820" i="27"/>
  <c r="I821" i="27"/>
  <c r="I822" i="27"/>
  <c r="I823" i="27"/>
  <c r="I824" i="27"/>
  <c r="I825" i="27"/>
  <c r="I826" i="27"/>
  <c r="I827" i="27"/>
  <c r="I828" i="27"/>
  <c r="I829" i="27"/>
  <c r="I830" i="27"/>
  <c r="I831" i="27"/>
  <c r="I832" i="27"/>
  <c r="I833" i="27"/>
  <c r="I834" i="27"/>
  <c r="I835" i="27"/>
  <c r="I836" i="27"/>
  <c r="I837" i="27"/>
  <c r="I838" i="27"/>
  <c r="I839" i="27"/>
  <c r="I840" i="27"/>
  <c r="I841" i="27"/>
  <c r="I842" i="27"/>
  <c r="I843" i="27"/>
  <c r="I844" i="27"/>
  <c r="I845" i="27"/>
  <c r="I846" i="27"/>
  <c r="I847" i="27"/>
  <c r="I848" i="27"/>
  <c r="I849" i="27"/>
  <c r="I850" i="27"/>
  <c r="I851" i="27"/>
  <c r="I852" i="27"/>
  <c r="I853" i="27"/>
  <c r="I854" i="27"/>
  <c r="I855" i="27"/>
  <c r="I856" i="27"/>
  <c r="I857" i="27"/>
  <c r="I858" i="27"/>
  <c r="I859" i="27"/>
  <c r="I860" i="27"/>
  <c r="I861" i="27"/>
  <c r="I862" i="27"/>
  <c r="I863" i="27"/>
  <c r="I864" i="27"/>
  <c r="I865" i="27"/>
  <c r="I866" i="27"/>
  <c r="I867" i="27"/>
  <c r="I868" i="27"/>
  <c r="I869" i="27"/>
  <c r="I870" i="27"/>
  <c r="I871" i="27"/>
  <c r="I872" i="27"/>
  <c r="I873" i="27"/>
  <c r="I874" i="27"/>
  <c r="I875" i="27"/>
  <c r="I876" i="27"/>
  <c r="I877" i="27"/>
  <c r="I878" i="27"/>
  <c r="I879" i="27"/>
  <c r="I880" i="27"/>
  <c r="I881" i="27"/>
  <c r="I882" i="27"/>
  <c r="I883" i="27"/>
  <c r="I884" i="27"/>
  <c r="I885" i="27"/>
  <c r="I886" i="27"/>
  <c r="I887" i="27"/>
  <c r="I888" i="27"/>
  <c r="I889" i="27"/>
  <c r="I890" i="27"/>
  <c r="I891" i="27"/>
  <c r="I892" i="27"/>
  <c r="I893" i="27"/>
  <c r="I894" i="27"/>
  <c r="I895" i="27"/>
  <c r="I896" i="27"/>
  <c r="I897" i="27"/>
  <c r="I898" i="27"/>
  <c r="I899" i="27"/>
  <c r="I900" i="27"/>
  <c r="I901" i="27"/>
  <c r="I902" i="27"/>
  <c r="I903" i="27"/>
  <c r="I904" i="27"/>
  <c r="I905" i="27"/>
  <c r="I906" i="27"/>
  <c r="I907" i="27"/>
  <c r="I908" i="27"/>
  <c r="I909" i="27"/>
  <c r="I910" i="27"/>
  <c r="I911" i="27"/>
  <c r="I912" i="27"/>
  <c r="I913" i="27"/>
  <c r="I914" i="27"/>
  <c r="I915" i="27"/>
  <c r="I916" i="27"/>
  <c r="I917" i="27"/>
  <c r="I918" i="27"/>
  <c r="I919" i="27"/>
  <c r="I920" i="27"/>
  <c r="I921" i="27"/>
  <c r="I922" i="27"/>
  <c r="I923" i="27"/>
  <c r="I924" i="27"/>
  <c r="I925" i="27"/>
  <c r="I926" i="27"/>
  <c r="I927" i="27"/>
  <c r="I928" i="27"/>
  <c r="I929" i="27"/>
  <c r="I930" i="27"/>
  <c r="I931" i="27"/>
  <c r="I932" i="27"/>
  <c r="I933" i="27"/>
  <c r="I934" i="27"/>
  <c r="I935" i="27"/>
  <c r="I936" i="27"/>
  <c r="I937" i="27"/>
  <c r="I938" i="27"/>
  <c r="I939" i="27"/>
  <c r="I940" i="27"/>
  <c r="I941" i="27"/>
  <c r="I942" i="27"/>
  <c r="I943" i="27"/>
  <c r="I944" i="27"/>
  <c r="I945" i="27"/>
  <c r="I946" i="27"/>
  <c r="I947" i="27"/>
  <c r="I948" i="27"/>
  <c r="I949" i="27"/>
  <c r="I950" i="27"/>
  <c r="I951" i="27"/>
  <c r="I952" i="27"/>
  <c r="I953" i="27"/>
  <c r="I954" i="27"/>
  <c r="I955" i="27"/>
  <c r="I956" i="27"/>
  <c r="I957" i="27"/>
  <c r="I958" i="27"/>
  <c r="I959" i="27"/>
  <c r="I960" i="27"/>
  <c r="I961" i="27"/>
  <c r="I962" i="27"/>
  <c r="I963" i="27"/>
  <c r="I964" i="27"/>
  <c r="I965" i="27"/>
  <c r="I966" i="27"/>
  <c r="I967" i="27"/>
  <c r="I968" i="27"/>
  <c r="I969" i="27"/>
  <c r="I970" i="27"/>
  <c r="I971" i="27"/>
  <c r="I972" i="27"/>
  <c r="I973" i="27"/>
  <c r="I974" i="27"/>
  <c r="I975" i="27"/>
  <c r="I976" i="27"/>
  <c r="I977" i="27"/>
  <c r="I978" i="27"/>
  <c r="I979" i="27"/>
  <c r="I980" i="27"/>
  <c r="I981" i="27"/>
  <c r="I982" i="27"/>
  <c r="I983" i="27"/>
  <c r="I984" i="27"/>
  <c r="I985" i="27"/>
  <c r="I986" i="27"/>
  <c r="I987" i="27"/>
  <c r="I988" i="27"/>
  <c r="I989" i="27"/>
  <c r="I990" i="27"/>
  <c r="I991" i="27"/>
  <c r="I992" i="27"/>
  <c r="I993" i="27"/>
  <c r="I994" i="27"/>
  <c r="I995" i="27"/>
  <c r="I996" i="27"/>
  <c r="I997" i="27"/>
  <c r="I998" i="27"/>
  <c r="I999" i="27"/>
  <c r="I1000" i="27"/>
  <c r="I1001" i="27"/>
  <c r="I1002" i="27"/>
  <c r="I1003" i="27"/>
  <c r="I1004" i="27"/>
  <c r="I1005" i="27"/>
  <c r="I1006" i="27"/>
  <c r="I1007" i="27"/>
  <c r="I1008" i="27"/>
  <c r="I1009" i="27"/>
  <c r="I1010" i="27"/>
  <c r="I1011" i="27"/>
  <c r="I1012" i="27"/>
  <c r="I1013" i="27"/>
  <c r="I1014" i="27"/>
  <c r="I1015" i="27"/>
  <c r="I1016" i="27"/>
  <c r="I1017" i="27"/>
  <c r="I1018" i="27"/>
  <c r="I1019" i="27"/>
  <c r="I1020" i="27"/>
  <c r="I1021" i="27"/>
  <c r="I1022" i="27"/>
  <c r="I1023" i="27"/>
  <c r="I1024" i="27"/>
  <c r="I1025" i="27"/>
  <c r="I1026" i="27"/>
  <c r="I1027" i="27"/>
  <c r="I1028" i="27"/>
  <c r="I1029" i="27"/>
  <c r="I1030" i="27"/>
  <c r="I1031" i="27"/>
  <c r="I1032" i="27"/>
  <c r="I1033" i="27"/>
  <c r="I1034" i="27"/>
  <c r="I1035" i="27"/>
  <c r="I1036" i="27"/>
  <c r="I1037" i="27"/>
  <c r="I1038" i="27"/>
  <c r="I1039" i="27"/>
  <c r="I1040" i="27"/>
  <c r="I1041" i="27"/>
  <c r="I1042" i="27"/>
  <c r="I1043" i="27"/>
  <c r="I1044" i="27"/>
  <c r="I1045" i="27"/>
  <c r="I1046" i="27"/>
  <c r="I1047" i="27"/>
  <c r="I1048" i="27"/>
  <c r="I1049" i="27"/>
  <c r="I1050" i="27"/>
  <c r="I1051" i="27"/>
  <c r="I1052" i="27"/>
  <c r="I1053" i="27"/>
  <c r="I1054" i="27"/>
  <c r="I1055" i="27"/>
  <c r="I1056" i="27"/>
  <c r="I1057" i="27"/>
  <c r="I1058" i="27"/>
  <c r="I1059" i="27"/>
  <c r="I1060" i="27"/>
  <c r="I1061" i="27"/>
  <c r="I1062" i="27"/>
  <c r="I1063" i="27"/>
  <c r="I1064" i="27"/>
  <c r="I1065" i="27"/>
  <c r="I1066" i="27"/>
  <c r="I1067" i="27"/>
  <c r="I1068" i="27"/>
  <c r="I1069" i="27"/>
  <c r="I1070" i="27"/>
  <c r="I1071" i="27"/>
  <c r="I1072" i="27"/>
  <c r="I1073" i="27"/>
  <c r="I1074" i="27"/>
  <c r="I1075" i="27"/>
  <c r="I1076" i="27"/>
  <c r="I1077" i="27"/>
  <c r="I1078" i="27"/>
  <c r="I1079" i="27"/>
  <c r="I1080" i="27"/>
  <c r="I1081" i="27"/>
  <c r="I1082" i="27"/>
  <c r="I1083" i="27"/>
  <c r="I1084" i="27"/>
  <c r="I1085" i="27"/>
  <c r="I1086" i="27"/>
  <c r="I1087" i="27"/>
  <c r="I1088" i="27"/>
  <c r="I1089" i="27"/>
  <c r="I1090" i="27"/>
  <c r="I1091" i="27"/>
  <c r="I1092" i="27"/>
  <c r="I1093" i="27"/>
  <c r="I1094" i="27"/>
  <c r="I1095" i="27"/>
  <c r="I1096" i="27"/>
  <c r="I1097" i="27"/>
  <c r="I1098" i="27"/>
  <c r="I1099" i="27"/>
  <c r="I1100" i="27"/>
  <c r="I1101" i="27"/>
  <c r="I1102" i="27"/>
  <c r="I1103" i="27"/>
  <c r="I1104" i="27"/>
  <c r="I1105" i="27"/>
  <c r="I1106" i="27"/>
  <c r="I1107" i="27"/>
  <c r="I1108" i="27"/>
  <c r="I1109" i="27"/>
  <c r="I1110" i="27"/>
  <c r="I1111" i="27"/>
  <c r="I1112" i="27"/>
  <c r="I1113" i="27"/>
  <c r="I1114" i="27"/>
  <c r="I1115" i="27"/>
  <c r="I1116" i="27"/>
  <c r="I1117" i="27"/>
  <c r="I1118" i="27"/>
  <c r="I1119" i="27"/>
  <c r="I1120" i="27"/>
  <c r="I1121" i="27"/>
  <c r="I1122" i="27"/>
  <c r="I1123" i="27"/>
  <c r="I1124" i="27"/>
  <c r="I1125" i="27"/>
  <c r="I1126" i="27"/>
  <c r="I1127" i="27"/>
  <c r="I1128" i="27"/>
  <c r="I1129" i="27"/>
  <c r="I1130" i="27"/>
  <c r="I1131" i="27"/>
  <c r="I1132" i="27"/>
  <c r="I1133" i="27"/>
  <c r="I1134" i="27"/>
  <c r="I1135" i="27"/>
  <c r="I1136" i="27"/>
  <c r="I1137" i="27"/>
  <c r="I1138" i="27"/>
  <c r="I1139" i="27"/>
  <c r="I1140" i="27"/>
  <c r="I1141" i="27"/>
  <c r="I1142" i="27"/>
  <c r="I1143" i="27"/>
  <c r="I1144" i="27"/>
  <c r="I1145" i="27"/>
  <c r="I1146" i="27"/>
  <c r="I1147" i="27"/>
  <c r="I1148" i="27"/>
  <c r="I1149" i="27"/>
  <c r="I1150" i="27"/>
  <c r="I1151" i="27"/>
  <c r="I1152" i="27"/>
  <c r="I1153" i="27"/>
  <c r="I1154" i="27"/>
  <c r="I1155" i="27"/>
  <c r="I1156" i="27"/>
  <c r="I1157" i="27"/>
  <c r="I1158" i="27"/>
  <c r="I1159" i="27"/>
  <c r="I1160" i="27"/>
  <c r="I1161" i="27"/>
  <c r="I1162" i="27"/>
  <c r="I1163" i="27"/>
  <c r="I1164" i="27"/>
  <c r="I1165" i="27"/>
  <c r="I1166" i="27"/>
  <c r="I1167" i="27"/>
  <c r="I1168" i="27"/>
  <c r="I1169" i="27"/>
  <c r="I1170" i="27"/>
  <c r="I1171" i="27"/>
  <c r="I1172" i="27"/>
  <c r="I1173" i="27"/>
  <c r="I1174" i="27"/>
  <c r="I1175" i="27"/>
  <c r="I1176" i="27"/>
  <c r="I1177" i="27"/>
  <c r="I1178" i="27"/>
  <c r="I1179" i="27"/>
  <c r="I1180" i="27"/>
  <c r="I1181" i="27"/>
  <c r="I1182" i="27"/>
  <c r="I1183" i="27"/>
  <c r="I1184" i="27"/>
  <c r="I1185" i="27"/>
  <c r="I1186" i="27"/>
  <c r="I1187" i="27"/>
  <c r="I1188" i="27"/>
  <c r="I1189" i="27"/>
  <c r="I1190" i="27"/>
  <c r="I1191" i="27"/>
  <c r="I1192" i="27"/>
  <c r="I1193" i="27"/>
  <c r="I1194" i="27"/>
  <c r="I1195" i="27"/>
  <c r="I1196" i="27"/>
  <c r="I1197" i="27"/>
  <c r="I1198" i="27"/>
  <c r="I1199" i="27"/>
  <c r="I1200" i="27"/>
  <c r="I1201" i="27"/>
  <c r="I1202" i="27"/>
  <c r="I1203" i="27"/>
  <c r="I1204" i="27"/>
  <c r="I1205" i="27"/>
  <c r="I1206" i="27"/>
  <c r="I1207" i="27"/>
  <c r="I1208" i="27"/>
  <c r="I1209" i="27"/>
  <c r="I1210" i="27"/>
  <c r="I1211" i="27"/>
  <c r="I1212" i="27"/>
  <c r="I1213" i="27"/>
  <c r="I1214" i="27"/>
  <c r="I1215" i="27"/>
  <c r="I1216" i="27"/>
  <c r="I1217" i="27"/>
  <c r="I1218" i="27"/>
  <c r="I1219" i="27"/>
  <c r="I1220" i="27"/>
  <c r="I1221" i="27"/>
  <c r="I1222" i="27"/>
  <c r="I1223" i="27"/>
  <c r="I1224" i="27"/>
  <c r="I1225" i="27"/>
  <c r="I1226" i="27"/>
  <c r="I1227" i="27"/>
  <c r="I1228" i="27"/>
  <c r="I1229" i="27"/>
  <c r="I1230" i="27"/>
  <c r="I1231" i="27"/>
  <c r="I1232" i="27"/>
  <c r="I1233" i="27"/>
  <c r="I1234" i="27"/>
  <c r="I1235" i="27"/>
  <c r="I1236" i="27"/>
  <c r="I1237" i="27"/>
  <c r="I1238" i="27"/>
  <c r="I1239" i="27"/>
  <c r="I1240" i="27"/>
  <c r="I1241" i="27"/>
  <c r="I1242" i="27"/>
  <c r="I1243" i="27"/>
  <c r="I1244" i="27"/>
  <c r="I1245" i="27"/>
  <c r="I1246" i="27"/>
  <c r="I1247" i="27"/>
  <c r="I1248" i="27"/>
  <c r="I1249" i="27"/>
  <c r="I1250" i="27"/>
  <c r="I1251" i="27"/>
  <c r="I1252" i="27"/>
  <c r="I1253" i="27"/>
  <c r="I1254" i="27"/>
  <c r="I1255" i="27"/>
  <c r="I1256" i="27"/>
  <c r="I1257" i="27"/>
  <c r="I1258" i="27"/>
  <c r="I1259" i="27"/>
  <c r="I1260" i="27"/>
  <c r="I1261" i="27"/>
  <c r="I1262" i="27"/>
  <c r="I1263" i="27"/>
  <c r="I1264" i="27"/>
  <c r="I1265" i="27"/>
  <c r="I1266" i="27"/>
  <c r="I1267" i="27"/>
  <c r="I1268" i="27"/>
  <c r="I1269" i="27"/>
  <c r="I1270" i="27"/>
  <c r="I1271" i="27"/>
  <c r="I1272" i="27"/>
  <c r="I1273" i="27"/>
  <c r="I1274" i="27"/>
  <c r="I1275" i="27"/>
  <c r="I1276" i="27"/>
  <c r="I1277" i="27"/>
  <c r="I1278" i="27"/>
  <c r="I1279" i="27"/>
  <c r="I1280" i="27"/>
  <c r="I1281" i="27"/>
  <c r="I1282" i="27"/>
  <c r="I1283" i="27"/>
  <c r="I1284" i="27"/>
  <c r="I1285" i="27"/>
  <c r="I1286" i="27"/>
  <c r="I1287" i="27"/>
  <c r="I1288" i="27"/>
  <c r="I1289" i="27"/>
  <c r="I1290" i="27"/>
  <c r="I1291" i="27"/>
  <c r="I1292" i="27"/>
  <c r="I1293" i="27"/>
  <c r="I1294" i="27"/>
  <c r="I1295" i="27"/>
  <c r="I1296" i="27"/>
  <c r="I1297" i="27"/>
  <c r="I1298" i="27"/>
  <c r="I1299" i="27"/>
  <c r="I1300" i="27"/>
  <c r="I1301" i="27"/>
  <c r="I1302" i="27"/>
  <c r="I1303" i="27"/>
  <c r="I1304" i="27"/>
  <c r="I1305" i="27"/>
  <c r="I1306" i="27"/>
  <c r="I1307" i="27"/>
  <c r="I1308" i="27"/>
  <c r="I1309" i="27"/>
  <c r="I1310" i="27"/>
  <c r="I1311" i="27"/>
  <c r="I1312" i="27"/>
  <c r="I1313" i="27"/>
  <c r="I1314" i="27"/>
  <c r="I1315" i="27"/>
  <c r="I1316" i="27"/>
  <c r="I1317" i="27"/>
  <c r="I1318" i="27"/>
  <c r="I1319" i="27"/>
  <c r="L7" i="27"/>
  <c r="M31" i="4" l="1"/>
  <c r="M21" i="4"/>
  <c r="M34" i="4"/>
  <c r="O32" i="4"/>
  <c r="M16" i="4"/>
  <c r="M20" i="4"/>
  <c r="C26" i="20"/>
  <c r="C29" i="20" s="1"/>
  <c r="E3" i="20"/>
  <c r="M10" i="4"/>
  <c r="M33" i="4"/>
  <c r="M25" i="4"/>
  <c r="M17" i="4"/>
  <c r="K1235" i="27"/>
  <c r="I477" i="27"/>
  <c r="K879" i="27"/>
  <c r="K1105" i="27"/>
  <c r="L675" i="27"/>
  <c r="J675" i="27" s="1"/>
  <c r="I675" i="27"/>
  <c r="L619" i="27"/>
  <c r="J619" i="27" s="1"/>
  <c r="I619" i="27"/>
  <c r="L555" i="27"/>
  <c r="I555" i="27"/>
  <c r="L515" i="27"/>
  <c r="J515" i="27" s="1"/>
  <c r="K515" i="27" s="1"/>
  <c r="I515" i="27"/>
  <c r="L459" i="27"/>
  <c r="J459" i="27" s="1"/>
  <c r="I459" i="27"/>
  <c r="L371" i="27"/>
  <c r="J371" i="27" s="1"/>
  <c r="I371" i="27"/>
  <c r="J910" i="27"/>
  <c r="K910" i="27" s="1"/>
  <c r="L691" i="27"/>
  <c r="I691" i="27"/>
  <c r="L627" i="27"/>
  <c r="J627" i="27" s="1"/>
  <c r="I627" i="27"/>
  <c r="L571" i="27"/>
  <c r="J571" i="27" s="1"/>
  <c r="K571" i="27" s="1"/>
  <c r="I571" i="27"/>
  <c r="L531" i="27"/>
  <c r="J531" i="27" s="1"/>
  <c r="K531" i="27" s="1"/>
  <c r="I531" i="27"/>
  <c r="L475" i="27"/>
  <c r="I475" i="27"/>
  <c r="L451" i="27"/>
  <c r="J451" i="27" s="1"/>
  <c r="I451" i="27"/>
  <c r="L427" i="27"/>
  <c r="J427" i="27" s="1"/>
  <c r="I427" i="27"/>
  <c r="L419" i="27"/>
  <c r="J419" i="27" s="1"/>
  <c r="I419" i="27"/>
  <c r="L411" i="27"/>
  <c r="I411" i="27"/>
  <c r="L403" i="27"/>
  <c r="J403" i="27" s="1"/>
  <c r="I403" i="27"/>
  <c r="L395" i="27"/>
  <c r="J395" i="27" s="1"/>
  <c r="I395" i="27"/>
  <c r="L387" i="27"/>
  <c r="J387" i="27" s="1"/>
  <c r="I387" i="27"/>
  <c r="L379" i="27"/>
  <c r="I379" i="27"/>
  <c r="L323" i="27"/>
  <c r="J323" i="27" s="1"/>
  <c r="I323" i="27"/>
  <c r="L315" i="27"/>
  <c r="J315" i="27" s="1"/>
  <c r="I315" i="27"/>
  <c r="L307" i="27"/>
  <c r="J307" i="27" s="1"/>
  <c r="I307" i="27"/>
  <c r="L299" i="27"/>
  <c r="J299" i="27" s="1"/>
  <c r="I299" i="27"/>
  <c r="L291" i="27"/>
  <c r="J291" i="27" s="1"/>
  <c r="I291" i="27"/>
  <c r="L283" i="27"/>
  <c r="I283" i="27"/>
  <c r="L275" i="27"/>
  <c r="J275" i="27" s="1"/>
  <c r="I275" i="27"/>
  <c r="L267" i="27"/>
  <c r="J267" i="27" s="1"/>
  <c r="K267" i="27" s="1"/>
  <c r="I267" i="27"/>
  <c r="L259" i="27"/>
  <c r="J259" i="27" s="1"/>
  <c r="K259" i="27" s="1"/>
  <c r="I259" i="27"/>
  <c r="L251" i="27"/>
  <c r="I251" i="27"/>
  <c r="L243" i="27"/>
  <c r="I243" i="27"/>
  <c r="L235" i="27"/>
  <c r="J235" i="27" s="1"/>
  <c r="I235" i="27"/>
  <c r="L227" i="27"/>
  <c r="J227" i="27" s="1"/>
  <c r="I227" i="27"/>
  <c r="L219" i="27"/>
  <c r="J219" i="27" s="1"/>
  <c r="I219" i="27"/>
  <c r="L211" i="27"/>
  <c r="J211" i="27" s="1"/>
  <c r="K211" i="27" s="1"/>
  <c r="I211" i="27"/>
  <c r="L203" i="27"/>
  <c r="J203" i="27" s="1"/>
  <c r="K203" i="27" s="1"/>
  <c r="I203" i="27"/>
  <c r="L195" i="27"/>
  <c r="J195" i="27" s="1"/>
  <c r="K195" i="27" s="1"/>
  <c r="I195" i="27"/>
  <c r="L187" i="27"/>
  <c r="I187" i="27"/>
  <c r="L179" i="27"/>
  <c r="I179" i="27"/>
  <c r="L171" i="27"/>
  <c r="I171" i="27"/>
  <c r="L163" i="27"/>
  <c r="J163" i="27" s="1"/>
  <c r="I163" i="27"/>
  <c r="L155" i="27"/>
  <c r="J155" i="27" s="1"/>
  <c r="I155" i="27"/>
  <c r="L147" i="27"/>
  <c r="J147" i="27" s="1"/>
  <c r="K147" i="27" s="1"/>
  <c r="I147" i="27"/>
  <c r="L99" i="27"/>
  <c r="J99" i="27" s="1"/>
  <c r="K99" i="27" s="1"/>
  <c r="I99" i="27"/>
  <c r="L708" i="27"/>
  <c r="J708" i="27" s="1"/>
  <c r="I708" i="27"/>
  <c r="L659" i="27"/>
  <c r="I659" i="27"/>
  <c r="L603" i="27"/>
  <c r="J603" i="27" s="1"/>
  <c r="I603" i="27"/>
  <c r="L507" i="27"/>
  <c r="J507" i="27" s="1"/>
  <c r="I507" i="27"/>
  <c r="L363" i="27"/>
  <c r="I363" i="27"/>
  <c r="J1227" i="27"/>
  <c r="K1227" i="27" s="1"/>
  <c r="L683" i="27"/>
  <c r="I683" i="27"/>
  <c r="L635" i="27"/>
  <c r="J635" i="27" s="1"/>
  <c r="I635" i="27"/>
  <c r="L579" i="27"/>
  <c r="I579" i="27"/>
  <c r="L547" i="27"/>
  <c r="J547" i="27" s="1"/>
  <c r="K547" i="27" s="1"/>
  <c r="I547" i="27"/>
  <c r="L491" i="27"/>
  <c r="J491" i="27" s="1"/>
  <c r="I491" i="27"/>
  <c r="L435" i="27"/>
  <c r="I435" i="27"/>
  <c r="L339" i="27"/>
  <c r="J339" i="27" s="1"/>
  <c r="K339" i="27" s="1"/>
  <c r="I339" i="27"/>
  <c r="L716" i="27"/>
  <c r="J716" i="27" s="1"/>
  <c r="I716" i="27"/>
  <c r="L651" i="27"/>
  <c r="I651" i="27"/>
  <c r="L587" i="27"/>
  <c r="I587" i="27"/>
  <c r="L499" i="27"/>
  <c r="J499" i="27" s="1"/>
  <c r="I499" i="27"/>
  <c r="L347" i="27"/>
  <c r="I347" i="27"/>
  <c r="J1129" i="27"/>
  <c r="K1129" i="27" s="1"/>
  <c r="J1121" i="27"/>
  <c r="K1121" i="27" s="1"/>
  <c r="L724" i="27"/>
  <c r="J724" i="27" s="1"/>
  <c r="I724" i="27"/>
  <c r="L667" i="27"/>
  <c r="I667" i="27"/>
  <c r="L611" i="27"/>
  <c r="J611" i="27" s="1"/>
  <c r="I611" i="27"/>
  <c r="L563" i="27"/>
  <c r="J563" i="27" s="1"/>
  <c r="I563" i="27"/>
  <c r="L523" i="27"/>
  <c r="J523" i="27" s="1"/>
  <c r="I523" i="27"/>
  <c r="L467" i="27"/>
  <c r="I467" i="27"/>
  <c r="L331" i="27"/>
  <c r="J331" i="27" s="1"/>
  <c r="I331" i="27"/>
  <c r="J1288" i="27"/>
  <c r="K1288" i="27" s="1"/>
  <c r="L699" i="27"/>
  <c r="J699" i="27" s="1"/>
  <c r="I699" i="27"/>
  <c r="L643" i="27"/>
  <c r="J643" i="27" s="1"/>
  <c r="K643" i="27" s="1"/>
  <c r="I643" i="27"/>
  <c r="L595" i="27"/>
  <c r="J595" i="27" s="1"/>
  <c r="I595" i="27"/>
  <c r="L539" i="27"/>
  <c r="J539" i="27" s="1"/>
  <c r="K539" i="27" s="1"/>
  <c r="I539" i="27"/>
  <c r="L483" i="27"/>
  <c r="J483" i="27" s="1"/>
  <c r="I483" i="27"/>
  <c r="L443" i="27"/>
  <c r="J443" i="27" s="1"/>
  <c r="I443" i="27"/>
  <c r="L355" i="27"/>
  <c r="I355" i="27"/>
  <c r="J1263" i="27"/>
  <c r="K1263" i="27" s="1"/>
  <c r="J1247" i="27"/>
  <c r="K1247" i="27" s="1"/>
  <c r="J983" i="27"/>
  <c r="K983" i="27" s="1"/>
  <c r="L705" i="27"/>
  <c r="I705" i="27"/>
  <c r="L657" i="27"/>
  <c r="J657" i="27" s="1"/>
  <c r="K657" i="27" s="1"/>
  <c r="I657" i="27"/>
  <c r="L617" i="27"/>
  <c r="I617" i="27"/>
  <c r="L577" i="27"/>
  <c r="J577" i="27" s="1"/>
  <c r="K577" i="27" s="1"/>
  <c r="I577" i="27"/>
  <c r="L537" i="27"/>
  <c r="I537" i="27"/>
  <c r="L497" i="27"/>
  <c r="J497" i="27" s="1"/>
  <c r="K497" i="27" s="1"/>
  <c r="I497" i="27"/>
  <c r="L457" i="27"/>
  <c r="I457" i="27"/>
  <c r="L417" i="27"/>
  <c r="J417" i="27" s="1"/>
  <c r="K417" i="27" s="1"/>
  <c r="I417" i="27"/>
  <c r="L377" i="27"/>
  <c r="I377" i="27"/>
  <c r="L329" i="27"/>
  <c r="J329" i="27" s="1"/>
  <c r="I329" i="27"/>
  <c r="L281" i="27"/>
  <c r="I281" i="27"/>
  <c r="L233" i="27"/>
  <c r="J233" i="27" s="1"/>
  <c r="K233" i="27" s="1"/>
  <c r="I233" i="27"/>
  <c r="L193" i="27"/>
  <c r="J193" i="27" s="1"/>
  <c r="K193" i="27" s="1"/>
  <c r="I193" i="27"/>
  <c r="L153" i="27"/>
  <c r="J153" i="27" s="1"/>
  <c r="I153" i="27"/>
  <c r="L113" i="27"/>
  <c r="J113" i="27" s="1"/>
  <c r="I113" i="27"/>
  <c r="L73" i="27"/>
  <c r="I73" i="27"/>
  <c r="L41" i="27"/>
  <c r="J41" i="27" s="1"/>
  <c r="K41" i="27" s="1"/>
  <c r="I41" i="27"/>
  <c r="L720" i="27"/>
  <c r="J720" i="27" s="1"/>
  <c r="K720" i="27" s="1"/>
  <c r="I720" i="27"/>
  <c r="L695" i="27"/>
  <c r="I695" i="27"/>
  <c r="L671" i="27"/>
  <c r="J671" i="27" s="1"/>
  <c r="I671" i="27"/>
  <c r="L647" i="27"/>
  <c r="I647" i="27"/>
  <c r="L623" i="27"/>
  <c r="I623" i="27"/>
  <c r="L599" i="27"/>
  <c r="I599" i="27"/>
  <c r="L575" i="27"/>
  <c r="J575" i="27" s="1"/>
  <c r="K575" i="27" s="1"/>
  <c r="I575" i="27"/>
  <c r="L551" i="27"/>
  <c r="J551" i="27" s="1"/>
  <c r="K551" i="27" s="1"/>
  <c r="I551" i="27"/>
  <c r="L527" i="27"/>
  <c r="J527" i="27" s="1"/>
  <c r="K527" i="27" s="1"/>
  <c r="I527" i="27"/>
  <c r="L503" i="27"/>
  <c r="J503" i="27" s="1"/>
  <c r="K503" i="27" s="1"/>
  <c r="I503" i="27"/>
  <c r="L479" i="27"/>
  <c r="J479" i="27" s="1"/>
  <c r="K479" i="27" s="1"/>
  <c r="I479" i="27"/>
  <c r="L455" i="27"/>
  <c r="I455" i="27"/>
  <c r="L431" i="27"/>
  <c r="J431" i="27" s="1"/>
  <c r="K431" i="27" s="1"/>
  <c r="I431" i="27"/>
  <c r="L407" i="27"/>
  <c r="J407" i="27" s="1"/>
  <c r="K407" i="27" s="1"/>
  <c r="I407" i="27"/>
  <c r="L383" i="27"/>
  <c r="J383" i="27" s="1"/>
  <c r="K383" i="27" s="1"/>
  <c r="I383" i="27"/>
  <c r="L359" i="27"/>
  <c r="J359" i="27" s="1"/>
  <c r="K359" i="27" s="1"/>
  <c r="I359" i="27"/>
  <c r="L335" i="27"/>
  <c r="J335" i="27" s="1"/>
  <c r="K335" i="27" s="1"/>
  <c r="I335" i="27"/>
  <c r="L311" i="27"/>
  <c r="J311" i="27" s="1"/>
  <c r="K311" i="27" s="1"/>
  <c r="I311" i="27"/>
  <c r="L287" i="27"/>
  <c r="J287" i="27" s="1"/>
  <c r="K287" i="27" s="1"/>
  <c r="I287" i="27"/>
  <c r="L255" i="27"/>
  <c r="J255" i="27" s="1"/>
  <c r="I255" i="27"/>
  <c r="L231" i="27"/>
  <c r="J231" i="27" s="1"/>
  <c r="K231" i="27" s="1"/>
  <c r="I231" i="27"/>
  <c r="L207" i="27"/>
  <c r="I207" i="27"/>
  <c r="L183" i="27"/>
  <c r="J183" i="27" s="1"/>
  <c r="K183" i="27" s="1"/>
  <c r="I183" i="27"/>
  <c r="L159" i="27"/>
  <c r="J159" i="27" s="1"/>
  <c r="K159" i="27" s="1"/>
  <c r="I159" i="27"/>
  <c r="L135" i="27"/>
  <c r="J135" i="27" s="1"/>
  <c r="K135" i="27" s="1"/>
  <c r="I135" i="27"/>
  <c r="L111" i="27"/>
  <c r="I111" i="27"/>
  <c r="L87" i="27"/>
  <c r="I87" i="27"/>
  <c r="L63" i="27"/>
  <c r="J63" i="27" s="1"/>
  <c r="I63" i="27"/>
  <c r="L39" i="27"/>
  <c r="J39" i="27" s="1"/>
  <c r="K39" i="27" s="1"/>
  <c r="I39" i="27"/>
  <c r="L23" i="27"/>
  <c r="J23" i="27" s="1"/>
  <c r="K23" i="27" s="1"/>
  <c r="I23" i="27"/>
  <c r="L719" i="27"/>
  <c r="J719" i="27" s="1"/>
  <c r="I719" i="27"/>
  <c r="L694" i="27"/>
  <c r="I694" i="27"/>
  <c r="L670" i="27"/>
  <c r="I670" i="27"/>
  <c r="L646" i="27"/>
  <c r="J646" i="27" s="1"/>
  <c r="K646" i="27" s="1"/>
  <c r="I646" i="27"/>
  <c r="L622" i="27"/>
  <c r="J622" i="27" s="1"/>
  <c r="K622" i="27" s="1"/>
  <c r="I622" i="27"/>
  <c r="L598" i="27"/>
  <c r="I598" i="27"/>
  <c r="L574" i="27"/>
  <c r="J574" i="27" s="1"/>
  <c r="K574" i="27" s="1"/>
  <c r="I574" i="27"/>
  <c r="L550" i="27"/>
  <c r="J550" i="27" s="1"/>
  <c r="K550" i="27" s="1"/>
  <c r="I550" i="27"/>
  <c r="L518" i="27"/>
  <c r="J518" i="27" s="1"/>
  <c r="I518" i="27"/>
  <c r="L486" i="27"/>
  <c r="I486" i="27"/>
  <c r="L318" i="27"/>
  <c r="J318" i="27" s="1"/>
  <c r="I318" i="27"/>
  <c r="L718" i="27"/>
  <c r="I718" i="27"/>
  <c r="L701" i="27"/>
  <c r="J701" i="27" s="1"/>
  <c r="I701" i="27"/>
  <c r="L685" i="27"/>
  <c r="J685" i="27" s="1"/>
  <c r="I685" i="27"/>
  <c r="L669" i="27"/>
  <c r="J669" i="27" s="1"/>
  <c r="I669" i="27"/>
  <c r="L653" i="27"/>
  <c r="I653" i="27"/>
  <c r="L637" i="27"/>
  <c r="J637" i="27" s="1"/>
  <c r="I637" i="27"/>
  <c r="L589" i="27"/>
  <c r="J589" i="27" s="1"/>
  <c r="K589" i="27" s="1"/>
  <c r="I589" i="27"/>
  <c r="L573" i="27"/>
  <c r="J573" i="27" s="1"/>
  <c r="K573" i="27" s="1"/>
  <c r="I573" i="27"/>
  <c r="L557" i="27"/>
  <c r="J557" i="27" s="1"/>
  <c r="K557" i="27" s="1"/>
  <c r="I557" i="27"/>
  <c r="L541" i="27"/>
  <c r="J541" i="27" s="1"/>
  <c r="K541" i="27" s="1"/>
  <c r="I541" i="27"/>
  <c r="L533" i="27"/>
  <c r="J533" i="27" s="1"/>
  <c r="K533" i="27" s="1"/>
  <c r="I533" i="27"/>
  <c r="L517" i="27"/>
  <c r="J517" i="27" s="1"/>
  <c r="K517" i="27" s="1"/>
  <c r="I517" i="27"/>
  <c r="L509" i="27"/>
  <c r="J509" i="27" s="1"/>
  <c r="K509" i="27" s="1"/>
  <c r="I509" i="27"/>
  <c r="L501" i="27"/>
  <c r="J501" i="27" s="1"/>
  <c r="I501" i="27"/>
  <c r="L493" i="27"/>
  <c r="J493" i="27" s="1"/>
  <c r="I493" i="27"/>
  <c r="L485" i="27"/>
  <c r="J485" i="27" s="1"/>
  <c r="K485" i="27" s="1"/>
  <c r="I485" i="27"/>
  <c r="L469" i="27"/>
  <c r="J469" i="27" s="1"/>
  <c r="K469" i="27" s="1"/>
  <c r="I469" i="27"/>
  <c r="L453" i="27"/>
  <c r="J453" i="27" s="1"/>
  <c r="K453" i="27" s="1"/>
  <c r="I453" i="27"/>
  <c r="L437" i="27"/>
  <c r="J437" i="27" s="1"/>
  <c r="K437" i="27" s="1"/>
  <c r="I437" i="27"/>
  <c r="L421" i="27"/>
  <c r="J421" i="27" s="1"/>
  <c r="I421" i="27"/>
  <c r="L405" i="27"/>
  <c r="J405" i="27" s="1"/>
  <c r="K405" i="27" s="1"/>
  <c r="I405" i="27"/>
  <c r="L389" i="27"/>
  <c r="J389" i="27" s="1"/>
  <c r="I389" i="27"/>
  <c r="L373" i="27"/>
  <c r="J373" i="27" s="1"/>
  <c r="K373" i="27" s="1"/>
  <c r="I373" i="27"/>
  <c r="L357" i="27"/>
  <c r="J357" i="27" s="1"/>
  <c r="K357" i="27" s="1"/>
  <c r="I357" i="27"/>
  <c r="L349" i="27"/>
  <c r="J349" i="27" s="1"/>
  <c r="K349" i="27" s="1"/>
  <c r="I349" i="27"/>
  <c r="L333" i="27"/>
  <c r="J333" i="27" s="1"/>
  <c r="K333" i="27" s="1"/>
  <c r="I333" i="27"/>
  <c r="L309" i="27"/>
  <c r="I309" i="27"/>
  <c r="L277" i="27"/>
  <c r="J277" i="27" s="1"/>
  <c r="K277" i="27" s="1"/>
  <c r="I277" i="27"/>
  <c r="L261" i="27"/>
  <c r="J261" i="27" s="1"/>
  <c r="I261" i="27"/>
  <c r="L245" i="27"/>
  <c r="J245" i="27" s="1"/>
  <c r="I245" i="27"/>
  <c r="L237" i="27"/>
  <c r="J237" i="27" s="1"/>
  <c r="I237" i="27"/>
  <c r="L221" i="27"/>
  <c r="J221" i="27" s="1"/>
  <c r="I221" i="27"/>
  <c r="L205" i="27"/>
  <c r="J205" i="27" s="1"/>
  <c r="I205" i="27"/>
  <c r="L189" i="27"/>
  <c r="J189" i="27" s="1"/>
  <c r="I189" i="27"/>
  <c r="L173" i="27"/>
  <c r="J173" i="27" s="1"/>
  <c r="I173" i="27"/>
  <c r="L157" i="27"/>
  <c r="J157" i="27" s="1"/>
  <c r="I157" i="27"/>
  <c r="L149" i="27"/>
  <c r="J149" i="27" s="1"/>
  <c r="I149" i="27"/>
  <c r="L133" i="27"/>
  <c r="J133" i="27" s="1"/>
  <c r="I133" i="27"/>
  <c r="L117" i="27"/>
  <c r="J117" i="27" s="1"/>
  <c r="I117" i="27"/>
  <c r="L101" i="27"/>
  <c r="J101" i="27" s="1"/>
  <c r="I101" i="27"/>
  <c r="L85" i="27"/>
  <c r="J85" i="27" s="1"/>
  <c r="I85" i="27"/>
  <c r="L69" i="27"/>
  <c r="J69" i="27" s="1"/>
  <c r="I69" i="27"/>
  <c r="L53" i="27"/>
  <c r="J53" i="27" s="1"/>
  <c r="I53" i="27"/>
  <c r="L37" i="27"/>
  <c r="J37" i="27" s="1"/>
  <c r="I37" i="27"/>
  <c r="L29" i="27"/>
  <c r="J29" i="27" s="1"/>
  <c r="I29" i="27"/>
  <c r="L13" i="27"/>
  <c r="J13" i="27" s="1"/>
  <c r="I13" i="27"/>
  <c r="L725" i="27"/>
  <c r="J725" i="27" s="1"/>
  <c r="I725" i="27"/>
  <c r="L717" i="27"/>
  <c r="J717" i="27" s="1"/>
  <c r="I717" i="27"/>
  <c r="L709" i="27"/>
  <c r="J709" i="27" s="1"/>
  <c r="I709" i="27"/>
  <c r="L700" i="27"/>
  <c r="J700" i="27" s="1"/>
  <c r="I700" i="27"/>
  <c r="L692" i="27"/>
  <c r="J692" i="27" s="1"/>
  <c r="I692" i="27"/>
  <c r="L684" i="27"/>
  <c r="J684" i="27" s="1"/>
  <c r="I684" i="27"/>
  <c r="L676" i="27"/>
  <c r="J676" i="27" s="1"/>
  <c r="I676" i="27"/>
  <c r="L668" i="27"/>
  <c r="J668" i="27" s="1"/>
  <c r="I668" i="27"/>
  <c r="L660" i="27"/>
  <c r="J660" i="27" s="1"/>
  <c r="I660" i="27"/>
  <c r="L652" i="27"/>
  <c r="J652" i="27" s="1"/>
  <c r="I652" i="27"/>
  <c r="L644" i="27"/>
  <c r="I644" i="27"/>
  <c r="L636" i="27"/>
  <c r="I636" i="27"/>
  <c r="L628" i="27"/>
  <c r="J628" i="27" s="1"/>
  <c r="I628" i="27"/>
  <c r="L620" i="27"/>
  <c r="I620" i="27"/>
  <c r="L612" i="27"/>
  <c r="J612" i="27" s="1"/>
  <c r="I612" i="27"/>
  <c r="L604" i="27"/>
  <c r="J604" i="27" s="1"/>
  <c r="I604" i="27"/>
  <c r="L596" i="27"/>
  <c r="J596" i="27" s="1"/>
  <c r="I596" i="27"/>
  <c r="L588" i="27"/>
  <c r="J588" i="27" s="1"/>
  <c r="I588" i="27"/>
  <c r="L580" i="27"/>
  <c r="I580" i="27"/>
  <c r="L564" i="27"/>
  <c r="J564" i="27" s="1"/>
  <c r="K564" i="27" s="1"/>
  <c r="I564" i="27"/>
  <c r="L556" i="27"/>
  <c r="J556" i="27" s="1"/>
  <c r="K556" i="27" s="1"/>
  <c r="I556" i="27"/>
  <c r="L548" i="27"/>
  <c r="I548" i="27"/>
  <c r="L540" i="27"/>
  <c r="I540" i="27"/>
  <c r="L532" i="27"/>
  <c r="J532" i="27" s="1"/>
  <c r="K532" i="27" s="1"/>
  <c r="I532" i="27"/>
  <c r="L524" i="27"/>
  <c r="J524" i="27" s="1"/>
  <c r="I524" i="27"/>
  <c r="L516" i="27"/>
  <c r="J516" i="27" s="1"/>
  <c r="K516" i="27" s="1"/>
  <c r="I516" i="27"/>
  <c r="L508" i="27"/>
  <c r="I508" i="27"/>
  <c r="L500" i="27"/>
  <c r="J500" i="27" s="1"/>
  <c r="K500" i="27" s="1"/>
  <c r="I500" i="27"/>
  <c r="L492" i="27"/>
  <c r="I492" i="27"/>
  <c r="L484" i="27"/>
  <c r="J484" i="27" s="1"/>
  <c r="K484" i="27" s="1"/>
  <c r="I484" i="27"/>
  <c r="L476" i="27"/>
  <c r="I476" i="27"/>
  <c r="L468" i="27"/>
  <c r="J468" i="27" s="1"/>
  <c r="I468" i="27"/>
  <c r="L460" i="27"/>
  <c r="I460" i="27"/>
  <c r="L452" i="27"/>
  <c r="J452" i="27" s="1"/>
  <c r="K452" i="27" s="1"/>
  <c r="I452" i="27"/>
  <c r="L444" i="27"/>
  <c r="I444" i="27"/>
  <c r="L436" i="27"/>
  <c r="J436" i="27" s="1"/>
  <c r="I436" i="27"/>
  <c r="L428" i="27"/>
  <c r="I428" i="27"/>
  <c r="L420" i="27"/>
  <c r="J420" i="27" s="1"/>
  <c r="K420" i="27" s="1"/>
  <c r="I420" i="27"/>
  <c r="L412" i="27"/>
  <c r="J412" i="27" s="1"/>
  <c r="I412" i="27"/>
  <c r="L404" i="27"/>
  <c r="J404" i="27" s="1"/>
  <c r="I404" i="27"/>
  <c r="L396" i="27"/>
  <c r="I396" i="27"/>
  <c r="L388" i="27"/>
  <c r="J388" i="27" s="1"/>
  <c r="K388" i="27" s="1"/>
  <c r="I388" i="27"/>
  <c r="L380" i="27"/>
  <c r="J380" i="27" s="1"/>
  <c r="I380" i="27"/>
  <c r="L372" i="27"/>
  <c r="J372" i="27" s="1"/>
  <c r="I372" i="27"/>
  <c r="L364" i="27"/>
  <c r="J364" i="27" s="1"/>
  <c r="I364" i="27"/>
  <c r="L356" i="27"/>
  <c r="J356" i="27" s="1"/>
  <c r="K356" i="27" s="1"/>
  <c r="I356" i="27"/>
  <c r="L348" i="27"/>
  <c r="I348" i="27"/>
  <c r="L340" i="27"/>
  <c r="J340" i="27" s="1"/>
  <c r="K340" i="27" s="1"/>
  <c r="I340" i="27"/>
  <c r="L332" i="27"/>
  <c r="I332" i="27"/>
  <c r="L324" i="27"/>
  <c r="J324" i="27" s="1"/>
  <c r="I324" i="27"/>
  <c r="L316" i="27"/>
  <c r="I316" i="27"/>
  <c r="L308" i="27"/>
  <c r="J308" i="27" s="1"/>
  <c r="K308" i="27" s="1"/>
  <c r="I308" i="27"/>
  <c r="L300" i="27"/>
  <c r="I300" i="27"/>
  <c r="L292" i="27"/>
  <c r="J292" i="27" s="1"/>
  <c r="K292" i="27" s="1"/>
  <c r="I292" i="27"/>
  <c r="L284" i="27"/>
  <c r="I284" i="27"/>
  <c r="L276" i="27"/>
  <c r="I276" i="27"/>
  <c r="L268" i="27"/>
  <c r="I268" i="27"/>
  <c r="L260" i="27"/>
  <c r="J260" i="27" s="1"/>
  <c r="K260" i="27" s="1"/>
  <c r="I260" i="27"/>
  <c r="L252" i="27"/>
  <c r="I252" i="27"/>
  <c r="L244" i="27"/>
  <c r="I244" i="27"/>
  <c r="L236" i="27"/>
  <c r="I236" i="27"/>
  <c r="L228" i="27"/>
  <c r="J228" i="27" s="1"/>
  <c r="K228" i="27" s="1"/>
  <c r="I228" i="27"/>
  <c r="L220" i="27"/>
  <c r="I220" i="27"/>
  <c r="L212" i="27"/>
  <c r="J212" i="27" s="1"/>
  <c r="K212" i="27" s="1"/>
  <c r="I212" i="27"/>
  <c r="L204" i="27"/>
  <c r="I204" i="27"/>
  <c r="L196" i="27"/>
  <c r="J196" i="27" s="1"/>
  <c r="K196" i="27" s="1"/>
  <c r="I196" i="27"/>
  <c r="L188" i="27"/>
  <c r="I188" i="27"/>
  <c r="L180" i="27"/>
  <c r="J180" i="27" s="1"/>
  <c r="K180" i="27" s="1"/>
  <c r="I180" i="27"/>
  <c r="L172" i="27"/>
  <c r="I172" i="27"/>
  <c r="L164" i="27"/>
  <c r="J164" i="27" s="1"/>
  <c r="K164" i="27" s="1"/>
  <c r="I164" i="27"/>
  <c r="L156" i="27"/>
  <c r="I156" i="27"/>
  <c r="L148" i="27"/>
  <c r="J148" i="27" s="1"/>
  <c r="K148" i="27" s="1"/>
  <c r="I148" i="27"/>
  <c r="L140" i="27"/>
  <c r="I140" i="27"/>
  <c r="L132" i="27"/>
  <c r="J132" i="27" s="1"/>
  <c r="I132" i="27"/>
  <c r="L124" i="27"/>
  <c r="I124" i="27"/>
  <c r="L116" i="27"/>
  <c r="J116" i="27" s="1"/>
  <c r="K116" i="27" s="1"/>
  <c r="I116" i="27"/>
  <c r="L108" i="27"/>
  <c r="I108" i="27"/>
  <c r="L100" i="27"/>
  <c r="I100" i="27"/>
  <c r="L92" i="27"/>
  <c r="I92" i="27"/>
  <c r="L84" i="27"/>
  <c r="J84" i="27" s="1"/>
  <c r="K84" i="27" s="1"/>
  <c r="I84" i="27"/>
  <c r="L76" i="27"/>
  <c r="I76" i="27"/>
  <c r="L68" i="27"/>
  <c r="J68" i="27" s="1"/>
  <c r="K68" i="27" s="1"/>
  <c r="I68" i="27"/>
  <c r="L60" i="27"/>
  <c r="I60" i="27"/>
  <c r="L52" i="27"/>
  <c r="I52" i="27"/>
  <c r="L44" i="27"/>
  <c r="I44" i="27"/>
  <c r="L36" i="27"/>
  <c r="J36" i="27" s="1"/>
  <c r="K36" i="27" s="1"/>
  <c r="I36" i="27"/>
  <c r="L28" i="27"/>
  <c r="I28" i="27"/>
  <c r="L20" i="27"/>
  <c r="J20" i="27" s="1"/>
  <c r="K20" i="27" s="1"/>
  <c r="I20" i="27"/>
  <c r="L12" i="27"/>
  <c r="I12" i="27"/>
  <c r="K1025" i="27"/>
  <c r="I711" i="27"/>
  <c r="I572" i="27"/>
  <c r="L123" i="27"/>
  <c r="I123" i="27"/>
  <c r="L83" i="27"/>
  <c r="J83" i="27" s="1"/>
  <c r="K83" i="27" s="1"/>
  <c r="I83" i="27"/>
  <c r="L51" i="27"/>
  <c r="J51" i="27" s="1"/>
  <c r="K51" i="27" s="1"/>
  <c r="I51" i="27"/>
  <c r="L19" i="27"/>
  <c r="J19" i="27" s="1"/>
  <c r="I19" i="27"/>
  <c r="L115" i="27"/>
  <c r="J115" i="27" s="1"/>
  <c r="K115" i="27" s="1"/>
  <c r="I115" i="27"/>
  <c r="L91" i="27"/>
  <c r="J91" i="27" s="1"/>
  <c r="K91" i="27" s="1"/>
  <c r="I91" i="27"/>
  <c r="L59" i="27"/>
  <c r="J59" i="27" s="1"/>
  <c r="K59" i="27" s="1"/>
  <c r="I59" i="27"/>
  <c r="L27" i="27"/>
  <c r="J27" i="27" s="1"/>
  <c r="I27" i="27"/>
  <c r="L11" i="27"/>
  <c r="J11" i="27" s="1"/>
  <c r="I11" i="27"/>
  <c r="L723" i="27"/>
  <c r="I723" i="27"/>
  <c r="L715" i="27"/>
  <c r="J715" i="27" s="1"/>
  <c r="I715" i="27"/>
  <c r="L706" i="27"/>
  <c r="J706" i="27" s="1"/>
  <c r="K706" i="27" s="1"/>
  <c r="I706" i="27"/>
  <c r="L698" i="27"/>
  <c r="J698" i="27" s="1"/>
  <c r="K698" i="27" s="1"/>
  <c r="I698" i="27"/>
  <c r="L690" i="27"/>
  <c r="J690" i="27" s="1"/>
  <c r="K690" i="27" s="1"/>
  <c r="I690" i="27"/>
  <c r="L682" i="27"/>
  <c r="J682" i="27" s="1"/>
  <c r="I682" i="27"/>
  <c r="L674" i="27"/>
  <c r="J674" i="27" s="1"/>
  <c r="K674" i="27" s="1"/>
  <c r="I674" i="27"/>
  <c r="L666" i="27"/>
  <c r="J666" i="27" s="1"/>
  <c r="I666" i="27"/>
  <c r="L658" i="27"/>
  <c r="I658" i="27"/>
  <c r="L650" i="27"/>
  <c r="J650" i="27" s="1"/>
  <c r="K650" i="27" s="1"/>
  <c r="I650" i="27"/>
  <c r="L642" i="27"/>
  <c r="I642" i="27"/>
  <c r="L634" i="27"/>
  <c r="I634" i="27"/>
  <c r="L626" i="27"/>
  <c r="I626" i="27"/>
  <c r="L618" i="27"/>
  <c r="J618" i="27" s="1"/>
  <c r="K618" i="27" s="1"/>
  <c r="I618" i="27"/>
  <c r="L610" i="27"/>
  <c r="I610" i="27"/>
  <c r="L602" i="27"/>
  <c r="I602" i="27"/>
  <c r="L594" i="27"/>
  <c r="I594" i="27"/>
  <c r="L586" i="27"/>
  <c r="J586" i="27" s="1"/>
  <c r="K586" i="27" s="1"/>
  <c r="I586" i="27"/>
  <c r="L578" i="27"/>
  <c r="J578" i="27" s="1"/>
  <c r="I578" i="27"/>
  <c r="L570" i="27"/>
  <c r="J570" i="27" s="1"/>
  <c r="I570" i="27"/>
  <c r="L562" i="27"/>
  <c r="J562" i="27" s="1"/>
  <c r="I562" i="27"/>
  <c r="L554" i="27"/>
  <c r="J554" i="27" s="1"/>
  <c r="I554" i="27"/>
  <c r="L546" i="27"/>
  <c r="J546" i="27" s="1"/>
  <c r="I546" i="27"/>
  <c r="L538" i="27"/>
  <c r="J538" i="27" s="1"/>
  <c r="I538" i="27"/>
  <c r="L530" i="27"/>
  <c r="J530" i="27" s="1"/>
  <c r="I530" i="27"/>
  <c r="L522" i="27"/>
  <c r="J522" i="27" s="1"/>
  <c r="I522" i="27"/>
  <c r="L514" i="27"/>
  <c r="J514" i="27" s="1"/>
  <c r="I514" i="27"/>
  <c r="L506" i="27"/>
  <c r="J506" i="27" s="1"/>
  <c r="I506" i="27"/>
  <c r="L498" i="27"/>
  <c r="J498" i="27" s="1"/>
  <c r="I498" i="27"/>
  <c r="L490" i="27"/>
  <c r="J490" i="27" s="1"/>
  <c r="I490" i="27"/>
  <c r="L482" i="27"/>
  <c r="J482" i="27" s="1"/>
  <c r="I482" i="27"/>
  <c r="L474" i="27"/>
  <c r="J474" i="27" s="1"/>
  <c r="I474" i="27"/>
  <c r="L466" i="27"/>
  <c r="J466" i="27" s="1"/>
  <c r="I466" i="27"/>
  <c r="L458" i="27"/>
  <c r="J458" i="27" s="1"/>
  <c r="I458" i="27"/>
  <c r="L450" i="27"/>
  <c r="J450" i="27" s="1"/>
  <c r="I450" i="27"/>
  <c r="L442" i="27"/>
  <c r="J442" i="27" s="1"/>
  <c r="I442" i="27"/>
  <c r="L434" i="27"/>
  <c r="J434" i="27" s="1"/>
  <c r="I434" i="27"/>
  <c r="L426" i="27"/>
  <c r="J426" i="27" s="1"/>
  <c r="I426" i="27"/>
  <c r="L418" i="27"/>
  <c r="J418" i="27" s="1"/>
  <c r="I418" i="27"/>
  <c r="L410" i="27"/>
  <c r="J410" i="27" s="1"/>
  <c r="I410" i="27"/>
  <c r="L402" i="27"/>
  <c r="J402" i="27" s="1"/>
  <c r="I402" i="27"/>
  <c r="L394" i="27"/>
  <c r="J394" i="27" s="1"/>
  <c r="I394" i="27"/>
  <c r="L386" i="27"/>
  <c r="J386" i="27" s="1"/>
  <c r="I386" i="27"/>
  <c r="L378" i="27"/>
  <c r="J378" i="27" s="1"/>
  <c r="I378" i="27"/>
  <c r="L370" i="27"/>
  <c r="J370" i="27" s="1"/>
  <c r="I370" i="27"/>
  <c r="L362" i="27"/>
  <c r="J362" i="27" s="1"/>
  <c r="I362" i="27"/>
  <c r="L354" i="27"/>
  <c r="J354" i="27" s="1"/>
  <c r="I354" i="27"/>
  <c r="L346" i="27"/>
  <c r="J346" i="27" s="1"/>
  <c r="I346" i="27"/>
  <c r="L338" i="27"/>
  <c r="I338" i="27"/>
  <c r="L330" i="27"/>
  <c r="J330" i="27" s="1"/>
  <c r="K330" i="27" s="1"/>
  <c r="I330" i="27"/>
  <c r="L322" i="27"/>
  <c r="J322" i="27" s="1"/>
  <c r="K322" i="27" s="1"/>
  <c r="I322" i="27"/>
  <c r="L314" i="27"/>
  <c r="I314" i="27"/>
  <c r="L306" i="27"/>
  <c r="J306" i="27" s="1"/>
  <c r="K306" i="27" s="1"/>
  <c r="I306" i="27"/>
  <c r="L298" i="27"/>
  <c r="J298" i="27" s="1"/>
  <c r="K298" i="27" s="1"/>
  <c r="I298" i="27"/>
  <c r="L290" i="27"/>
  <c r="J290" i="27" s="1"/>
  <c r="I290" i="27"/>
  <c r="L282" i="27"/>
  <c r="I282" i="27"/>
  <c r="L274" i="27"/>
  <c r="J274" i="27" s="1"/>
  <c r="I274" i="27"/>
  <c r="L266" i="27"/>
  <c r="J266" i="27" s="1"/>
  <c r="K266" i="27" s="1"/>
  <c r="I266" i="27"/>
  <c r="L258" i="27"/>
  <c r="J258" i="27" s="1"/>
  <c r="K258" i="27" s="1"/>
  <c r="I258" i="27"/>
  <c r="L250" i="27"/>
  <c r="J250" i="27" s="1"/>
  <c r="K250" i="27" s="1"/>
  <c r="I250" i="27"/>
  <c r="L242" i="27"/>
  <c r="J242" i="27" s="1"/>
  <c r="K242" i="27" s="1"/>
  <c r="I242" i="27"/>
  <c r="L234" i="27"/>
  <c r="J234" i="27" s="1"/>
  <c r="K234" i="27" s="1"/>
  <c r="I234" i="27"/>
  <c r="L226" i="27"/>
  <c r="J226" i="27" s="1"/>
  <c r="K226" i="27" s="1"/>
  <c r="I226" i="27"/>
  <c r="L218" i="27"/>
  <c r="J218" i="27" s="1"/>
  <c r="K218" i="27" s="1"/>
  <c r="I218" i="27"/>
  <c r="L210" i="27"/>
  <c r="J210" i="27" s="1"/>
  <c r="K210" i="27" s="1"/>
  <c r="I210" i="27"/>
  <c r="L202" i="27"/>
  <c r="J202" i="27" s="1"/>
  <c r="K202" i="27" s="1"/>
  <c r="I202" i="27"/>
  <c r="L194" i="27"/>
  <c r="J194" i="27" s="1"/>
  <c r="K194" i="27" s="1"/>
  <c r="I194" i="27"/>
  <c r="L186" i="27"/>
  <c r="J186" i="27" s="1"/>
  <c r="K186" i="27" s="1"/>
  <c r="I186" i="27"/>
  <c r="L178" i="27"/>
  <c r="J178" i="27" s="1"/>
  <c r="K178" i="27" s="1"/>
  <c r="I178" i="27"/>
  <c r="L170" i="27"/>
  <c r="J170" i="27" s="1"/>
  <c r="K170" i="27" s="1"/>
  <c r="I170" i="27"/>
  <c r="L162" i="27"/>
  <c r="J162" i="27" s="1"/>
  <c r="K162" i="27" s="1"/>
  <c r="I162" i="27"/>
  <c r="L154" i="27"/>
  <c r="J154" i="27" s="1"/>
  <c r="K154" i="27" s="1"/>
  <c r="I154" i="27"/>
  <c r="L146" i="27"/>
  <c r="J146" i="27" s="1"/>
  <c r="K146" i="27" s="1"/>
  <c r="I146" i="27"/>
  <c r="L138" i="27"/>
  <c r="J138" i="27" s="1"/>
  <c r="K138" i="27" s="1"/>
  <c r="I138" i="27"/>
  <c r="L130" i="27"/>
  <c r="J130" i="27" s="1"/>
  <c r="K130" i="27" s="1"/>
  <c r="I130" i="27"/>
  <c r="L122" i="27"/>
  <c r="J122" i="27" s="1"/>
  <c r="K122" i="27" s="1"/>
  <c r="I122" i="27"/>
  <c r="L114" i="27"/>
  <c r="J114" i="27" s="1"/>
  <c r="K114" i="27" s="1"/>
  <c r="I114" i="27"/>
  <c r="L106" i="27"/>
  <c r="J106" i="27" s="1"/>
  <c r="K106" i="27" s="1"/>
  <c r="I106" i="27"/>
  <c r="L98" i="27"/>
  <c r="J98" i="27" s="1"/>
  <c r="K98" i="27" s="1"/>
  <c r="I98" i="27"/>
  <c r="L90" i="27"/>
  <c r="J90" i="27" s="1"/>
  <c r="K90" i="27" s="1"/>
  <c r="I90" i="27"/>
  <c r="L82" i="27"/>
  <c r="J82" i="27" s="1"/>
  <c r="K82" i="27" s="1"/>
  <c r="I82" i="27"/>
  <c r="L74" i="27"/>
  <c r="J74" i="27" s="1"/>
  <c r="K74" i="27" s="1"/>
  <c r="I74" i="27"/>
  <c r="L66" i="27"/>
  <c r="J66" i="27" s="1"/>
  <c r="I66" i="27"/>
  <c r="L58" i="27"/>
  <c r="J58" i="27" s="1"/>
  <c r="K58" i="27" s="1"/>
  <c r="I58" i="27"/>
  <c r="L50" i="27"/>
  <c r="J50" i="27" s="1"/>
  <c r="K50" i="27" s="1"/>
  <c r="I50" i="27"/>
  <c r="L42" i="27"/>
  <c r="J42" i="27" s="1"/>
  <c r="K42" i="27" s="1"/>
  <c r="I42" i="27"/>
  <c r="L34" i="27"/>
  <c r="J34" i="27" s="1"/>
  <c r="K34" i="27" s="1"/>
  <c r="I34" i="27"/>
  <c r="L26" i="27"/>
  <c r="J26" i="27" s="1"/>
  <c r="K26" i="27" s="1"/>
  <c r="I26" i="27"/>
  <c r="L18" i="27"/>
  <c r="J18" i="27" s="1"/>
  <c r="K18" i="27" s="1"/>
  <c r="I18" i="27"/>
  <c r="L10" i="27"/>
  <c r="J10" i="27" s="1"/>
  <c r="K10" i="27" s="1"/>
  <c r="I10" i="27"/>
  <c r="J1155" i="27"/>
  <c r="K1155" i="27" s="1"/>
  <c r="K1183" i="27"/>
  <c r="L139" i="27"/>
  <c r="I139" i="27"/>
  <c r="L131" i="27"/>
  <c r="I131" i="27"/>
  <c r="L67" i="27"/>
  <c r="J67" i="27" s="1"/>
  <c r="K67" i="27" s="1"/>
  <c r="I67" i="27"/>
  <c r="L697" i="27"/>
  <c r="I697" i="27"/>
  <c r="L673" i="27"/>
  <c r="I673" i="27"/>
  <c r="L641" i="27"/>
  <c r="J641" i="27" s="1"/>
  <c r="I641" i="27"/>
  <c r="L601" i="27"/>
  <c r="J601" i="27" s="1"/>
  <c r="K601" i="27" s="1"/>
  <c r="I601" i="27"/>
  <c r="L569" i="27"/>
  <c r="I569" i="27"/>
  <c r="L529" i="27"/>
  <c r="I529" i="27"/>
  <c r="L489" i="27"/>
  <c r="I489" i="27"/>
  <c r="L449" i="27"/>
  <c r="J449" i="27" s="1"/>
  <c r="K449" i="27" s="1"/>
  <c r="I449" i="27"/>
  <c r="L409" i="27"/>
  <c r="I409" i="27"/>
  <c r="L369" i="27"/>
  <c r="I369" i="27"/>
  <c r="L337" i="27"/>
  <c r="J337" i="27" s="1"/>
  <c r="I337" i="27"/>
  <c r="L297" i="27"/>
  <c r="J297" i="27" s="1"/>
  <c r="I297" i="27"/>
  <c r="L249" i="27"/>
  <c r="J249" i="27" s="1"/>
  <c r="K249" i="27" s="1"/>
  <c r="I249" i="27"/>
  <c r="L201" i="27"/>
  <c r="J201" i="27" s="1"/>
  <c r="K201" i="27" s="1"/>
  <c r="I201" i="27"/>
  <c r="L161" i="27"/>
  <c r="I161" i="27"/>
  <c r="L121" i="27"/>
  <c r="J121" i="27" s="1"/>
  <c r="K121" i="27" s="1"/>
  <c r="I121" i="27"/>
  <c r="L81" i="27"/>
  <c r="J81" i="27" s="1"/>
  <c r="I81" i="27"/>
  <c r="L49" i="27"/>
  <c r="I49" i="27"/>
  <c r="L9" i="27"/>
  <c r="J9" i="27" s="1"/>
  <c r="K9" i="27" s="1"/>
  <c r="I9" i="27"/>
  <c r="L729" i="27"/>
  <c r="J729" i="27" s="1"/>
  <c r="I729" i="27"/>
  <c r="L721" i="27"/>
  <c r="I721" i="27"/>
  <c r="L713" i="27"/>
  <c r="I713" i="27"/>
  <c r="L704" i="27"/>
  <c r="J704" i="27" s="1"/>
  <c r="K704" i="27" s="1"/>
  <c r="I704" i="27"/>
  <c r="L696" i="27"/>
  <c r="J696" i="27" s="1"/>
  <c r="K696" i="27" s="1"/>
  <c r="I696" i="27"/>
  <c r="L688" i="27"/>
  <c r="J688" i="27" s="1"/>
  <c r="K688" i="27" s="1"/>
  <c r="I688" i="27"/>
  <c r="L680" i="27"/>
  <c r="J680" i="27" s="1"/>
  <c r="K680" i="27" s="1"/>
  <c r="I680" i="27"/>
  <c r="L672" i="27"/>
  <c r="J672" i="27" s="1"/>
  <c r="K672" i="27" s="1"/>
  <c r="I672" i="27"/>
  <c r="L664" i="27"/>
  <c r="J664" i="27" s="1"/>
  <c r="K664" i="27" s="1"/>
  <c r="I664" i="27"/>
  <c r="L656" i="27"/>
  <c r="J656" i="27" s="1"/>
  <c r="K656" i="27" s="1"/>
  <c r="I656" i="27"/>
  <c r="L648" i="27"/>
  <c r="J648" i="27" s="1"/>
  <c r="K648" i="27" s="1"/>
  <c r="I648" i="27"/>
  <c r="L640" i="27"/>
  <c r="J640" i="27" s="1"/>
  <c r="K640" i="27" s="1"/>
  <c r="I640" i="27"/>
  <c r="L632" i="27"/>
  <c r="I632" i="27"/>
  <c r="L624" i="27"/>
  <c r="I624" i="27"/>
  <c r="L616" i="27"/>
  <c r="I616" i="27"/>
  <c r="L608" i="27"/>
  <c r="I608" i="27"/>
  <c r="L600" i="27"/>
  <c r="J600" i="27" s="1"/>
  <c r="K600" i="27" s="1"/>
  <c r="I600" i="27"/>
  <c r="L592" i="27"/>
  <c r="I592" i="27"/>
  <c r="L584" i="27"/>
  <c r="I584" i="27"/>
  <c r="L576" i="27"/>
  <c r="I576" i="27"/>
  <c r="L568" i="27"/>
  <c r="I568" i="27"/>
  <c r="L560" i="27"/>
  <c r="I560" i="27"/>
  <c r="L552" i="27"/>
  <c r="I552" i="27"/>
  <c r="L544" i="27"/>
  <c r="I544" i="27"/>
  <c r="L536" i="27"/>
  <c r="J536" i="27" s="1"/>
  <c r="K536" i="27" s="1"/>
  <c r="I536" i="27"/>
  <c r="L528" i="27"/>
  <c r="I528" i="27"/>
  <c r="L520" i="27"/>
  <c r="I520" i="27"/>
  <c r="L512" i="27"/>
  <c r="I512" i="27"/>
  <c r="L504" i="27"/>
  <c r="J504" i="27" s="1"/>
  <c r="K504" i="27" s="1"/>
  <c r="I504" i="27"/>
  <c r="L496" i="27"/>
  <c r="I496" i="27"/>
  <c r="L488" i="27"/>
  <c r="I488" i="27"/>
  <c r="L480" i="27"/>
  <c r="I480" i="27"/>
  <c r="L472" i="27"/>
  <c r="J472" i="27" s="1"/>
  <c r="K472" i="27" s="1"/>
  <c r="I472" i="27"/>
  <c r="L464" i="27"/>
  <c r="I464" i="27"/>
  <c r="L456" i="27"/>
  <c r="I456" i="27"/>
  <c r="L448" i="27"/>
  <c r="I448" i="27"/>
  <c r="L440" i="27"/>
  <c r="J440" i="27" s="1"/>
  <c r="K440" i="27" s="1"/>
  <c r="I440" i="27"/>
  <c r="L432" i="27"/>
  <c r="I432" i="27"/>
  <c r="L424" i="27"/>
  <c r="I424" i="27"/>
  <c r="L416" i="27"/>
  <c r="I416" i="27"/>
  <c r="L408" i="27"/>
  <c r="J408" i="27" s="1"/>
  <c r="K408" i="27" s="1"/>
  <c r="I408" i="27"/>
  <c r="L400" i="27"/>
  <c r="I400" i="27"/>
  <c r="L392" i="27"/>
  <c r="I392" i="27"/>
  <c r="L384" i="27"/>
  <c r="I384" i="27"/>
  <c r="L376" i="27"/>
  <c r="J376" i="27" s="1"/>
  <c r="K376" i="27" s="1"/>
  <c r="I376" i="27"/>
  <c r="L368" i="27"/>
  <c r="I368" i="27"/>
  <c r="L360" i="27"/>
  <c r="I360" i="27"/>
  <c r="L352" i="27"/>
  <c r="I352" i="27"/>
  <c r="L344" i="27"/>
  <c r="J344" i="27" s="1"/>
  <c r="I344" i="27"/>
  <c r="L336" i="27"/>
  <c r="J336" i="27" s="1"/>
  <c r="I336" i="27"/>
  <c r="L328" i="27"/>
  <c r="J328" i="27" s="1"/>
  <c r="I328" i="27"/>
  <c r="L320" i="27"/>
  <c r="J320" i="27" s="1"/>
  <c r="I320" i="27"/>
  <c r="L312" i="27"/>
  <c r="J312" i="27" s="1"/>
  <c r="I312" i="27"/>
  <c r="L304" i="27"/>
  <c r="J304" i="27" s="1"/>
  <c r="I304" i="27"/>
  <c r="L296" i="27"/>
  <c r="J296" i="27" s="1"/>
  <c r="I296" i="27"/>
  <c r="L288" i="27"/>
  <c r="J288" i="27" s="1"/>
  <c r="I288" i="27"/>
  <c r="L280" i="27"/>
  <c r="J280" i="27" s="1"/>
  <c r="I280" i="27"/>
  <c r="L272" i="27"/>
  <c r="J272" i="27" s="1"/>
  <c r="I272" i="27"/>
  <c r="L264" i="27"/>
  <c r="J264" i="27" s="1"/>
  <c r="I264" i="27"/>
  <c r="L256" i="27"/>
  <c r="J256" i="27" s="1"/>
  <c r="I256" i="27"/>
  <c r="L248" i="27"/>
  <c r="J248" i="27" s="1"/>
  <c r="I248" i="27"/>
  <c r="L240" i="27"/>
  <c r="J240" i="27" s="1"/>
  <c r="I240" i="27"/>
  <c r="L232" i="27"/>
  <c r="J232" i="27" s="1"/>
  <c r="I232" i="27"/>
  <c r="L224" i="27"/>
  <c r="J224" i="27" s="1"/>
  <c r="I224" i="27"/>
  <c r="L216" i="27"/>
  <c r="J216" i="27" s="1"/>
  <c r="I216" i="27"/>
  <c r="L208" i="27"/>
  <c r="J208" i="27" s="1"/>
  <c r="I208" i="27"/>
  <c r="L200" i="27"/>
  <c r="I200" i="27"/>
  <c r="L192" i="27"/>
  <c r="I192" i="27"/>
  <c r="L184" i="27"/>
  <c r="J184" i="27" s="1"/>
  <c r="K184" i="27" s="1"/>
  <c r="I184" i="27"/>
  <c r="L176" i="27"/>
  <c r="J176" i="27" s="1"/>
  <c r="K176" i="27" s="1"/>
  <c r="I176" i="27"/>
  <c r="L168" i="27"/>
  <c r="J168" i="27" s="1"/>
  <c r="K168" i="27" s="1"/>
  <c r="I168" i="27"/>
  <c r="L160" i="27"/>
  <c r="J160" i="27" s="1"/>
  <c r="I160" i="27"/>
  <c r="L152" i="27"/>
  <c r="J152" i="27" s="1"/>
  <c r="K152" i="27" s="1"/>
  <c r="I152" i="27"/>
  <c r="L144" i="27"/>
  <c r="J144" i="27" s="1"/>
  <c r="K144" i="27" s="1"/>
  <c r="I144" i="27"/>
  <c r="L136" i="27"/>
  <c r="J136" i="27" s="1"/>
  <c r="K136" i="27" s="1"/>
  <c r="I136" i="27"/>
  <c r="L128" i="27"/>
  <c r="I128" i="27"/>
  <c r="L120" i="27"/>
  <c r="J120" i="27" s="1"/>
  <c r="K120" i="27" s="1"/>
  <c r="I120" i="27"/>
  <c r="L112" i="27"/>
  <c r="J112" i="27" s="1"/>
  <c r="I112" i="27"/>
  <c r="L104" i="27"/>
  <c r="J104" i="27" s="1"/>
  <c r="K104" i="27" s="1"/>
  <c r="I104" i="27"/>
  <c r="L96" i="27"/>
  <c r="J96" i="27" s="1"/>
  <c r="I96" i="27"/>
  <c r="L88" i="27"/>
  <c r="J88" i="27" s="1"/>
  <c r="K88" i="27" s="1"/>
  <c r="I88" i="27"/>
  <c r="L80" i="27"/>
  <c r="J80" i="27" s="1"/>
  <c r="I80" i="27"/>
  <c r="L72" i="27"/>
  <c r="I72" i="27"/>
  <c r="L64" i="27"/>
  <c r="J64" i="27" s="1"/>
  <c r="K64" i="27" s="1"/>
  <c r="I64" i="27"/>
  <c r="L56" i="27"/>
  <c r="J56" i="27" s="1"/>
  <c r="K56" i="27" s="1"/>
  <c r="I56" i="27"/>
  <c r="L48" i="27"/>
  <c r="I48" i="27"/>
  <c r="L40" i="27"/>
  <c r="J40" i="27" s="1"/>
  <c r="I40" i="27"/>
  <c r="L32" i="27"/>
  <c r="J32" i="27" s="1"/>
  <c r="I32" i="27"/>
  <c r="L24" i="27"/>
  <c r="J24" i="27" s="1"/>
  <c r="I24" i="27"/>
  <c r="L16" i="27"/>
  <c r="J16" i="27" s="1"/>
  <c r="K16" i="27" s="1"/>
  <c r="I16" i="27"/>
  <c r="L8" i="27"/>
  <c r="J8" i="27" s="1"/>
  <c r="I8" i="27"/>
  <c r="K993" i="27"/>
  <c r="J993" i="27"/>
  <c r="J953" i="27"/>
  <c r="K953" i="27" s="1"/>
  <c r="I7" i="27"/>
  <c r="L107" i="27"/>
  <c r="J107" i="27" s="1"/>
  <c r="K107" i="27" s="1"/>
  <c r="I107" i="27"/>
  <c r="L43" i="27"/>
  <c r="J43" i="27" s="1"/>
  <c r="K43" i="27" s="1"/>
  <c r="I43" i="27"/>
  <c r="L730" i="27"/>
  <c r="J730" i="27" s="1"/>
  <c r="K730" i="27" s="1"/>
  <c r="I730" i="27"/>
  <c r="L689" i="27"/>
  <c r="J689" i="27" s="1"/>
  <c r="K689" i="27" s="1"/>
  <c r="I689" i="27"/>
  <c r="L649" i="27"/>
  <c r="I649" i="27"/>
  <c r="L609" i="27"/>
  <c r="J609" i="27" s="1"/>
  <c r="K609" i="27" s="1"/>
  <c r="I609" i="27"/>
  <c r="L561" i="27"/>
  <c r="I561" i="27"/>
  <c r="L521" i="27"/>
  <c r="J521" i="27" s="1"/>
  <c r="K521" i="27" s="1"/>
  <c r="I521" i="27"/>
  <c r="L481" i="27"/>
  <c r="I481" i="27"/>
  <c r="L441" i="27"/>
  <c r="J441" i="27" s="1"/>
  <c r="K441" i="27" s="1"/>
  <c r="I441" i="27"/>
  <c r="L401" i="27"/>
  <c r="J401" i="27" s="1"/>
  <c r="K401" i="27" s="1"/>
  <c r="I401" i="27"/>
  <c r="L361" i="27"/>
  <c r="J361" i="27" s="1"/>
  <c r="K361" i="27" s="1"/>
  <c r="I361" i="27"/>
  <c r="L313" i="27"/>
  <c r="I313" i="27"/>
  <c r="L273" i="27"/>
  <c r="I273" i="27"/>
  <c r="L241" i="27"/>
  <c r="I241" i="27"/>
  <c r="L209" i="27"/>
  <c r="J209" i="27" s="1"/>
  <c r="K209" i="27" s="1"/>
  <c r="I209" i="27"/>
  <c r="L177" i="27"/>
  <c r="I177" i="27"/>
  <c r="L137" i="27"/>
  <c r="I137" i="27"/>
  <c r="L97" i="27"/>
  <c r="I97" i="27"/>
  <c r="L33" i="27"/>
  <c r="J33" i="27" s="1"/>
  <c r="K33" i="27" s="1"/>
  <c r="I33" i="27"/>
  <c r="J872" i="27"/>
  <c r="K872" i="27" s="1"/>
  <c r="J800" i="27"/>
  <c r="K800" i="27" s="1"/>
  <c r="M1" i="27"/>
  <c r="K1017" i="27"/>
  <c r="L75" i="27"/>
  <c r="J75" i="27" s="1"/>
  <c r="K75" i="27" s="1"/>
  <c r="I75" i="27"/>
  <c r="L722" i="27"/>
  <c r="J722" i="27" s="1"/>
  <c r="K722" i="27" s="1"/>
  <c r="I722" i="27"/>
  <c r="L681" i="27"/>
  <c r="J681" i="27" s="1"/>
  <c r="K681" i="27" s="1"/>
  <c r="I681" i="27"/>
  <c r="L633" i="27"/>
  <c r="I633" i="27"/>
  <c r="L593" i="27"/>
  <c r="I593" i="27"/>
  <c r="L553" i="27"/>
  <c r="J553" i="27" s="1"/>
  <c r="K553" i="27" s="1"/>
  <c r="I553" i="27"/>
  <c r="L513" i="27"/>
  <c r="I513" i="27"/>
  <c r="L473" i="27"/>
  <c r="J473" i="27" s="1"/>
  <c r="I473" i="27"/>
  <c r="L433" i="27"/>
  <c r="I433" i="27"/>
  <c r="L393" i="27"/>
  <c r="I393" i="27"/>
  <c r="L353" i="27"/>
  <c r="I353" i="27"/>
  <c r="L321" i="27"/>
  <c r="I321" i="27"/>
  <c r="L289" i="27"/>
  <c r="J289" i="27" s="1"/>
  <c r="K289" i="27" s="1"/>
  <c r="I289" i="27"/>
  <c r="L257" i="27"/>
  <c r="J257" i="27" s="1"/>
  <c r="K257" i="27" s="1"/>
  <c r="I257" i="27"/>
  <c r="L217" i="27"/>
  <c r="J217" i="27" s="1"/>
  <c r="K217" i="27" s="1"/>
  <c r="I217" i="27"/>
  <c r="L169" i="27"/>
  <c r="J169" i="27" s="1"/>
  <c r="K169" i="27" s="1"/>
  <c r="I169" i="27"/>
  <c r="L129" i="27"/>
  <c r="J129" i="27" s="1"/>
  <c r="I129" i="27"/>
  <c r="L89" i="27"/>
  <c r="J89" i="27" s="1"/>
  <c r="I89" i="27"/>
  <c r="L57" i="27"/>
  <c r="I57" i="27"/>
  <c r="L17" i="27"/>
  <c r="J17" i="27" s="1"/>
  <c r="K17" i="27" s="1"/>
  <c r="I17" i="27"/>
  <c r="L728" i="27"/>
  <c r="J728" i="27" s="1"/>
  <c r="K728" i="27" s="1"/>
  <c r="I728" i="27"/>
  <c r="L712" i="27"/>
  <c r="J712" i="27" s="1"/>
  <c r="K712" i="27" s="1"/>
  <c r="I712" i="27"/>
  <c r="L687" i="27"/>
  <c r="J687" i="27" s="1"/>
  <c r="I687" i="27"/>
  <c r="L663" i="27"/>
  <c r="J663" i="27" s="1"/>
  <c r="K663" i="27" s="1"/>
  <c r="I663" i="27"/>
  <c r="L639" i="27"/>
  <c r="J639" i="27" s="1"/>
  <c r="K639" i="27" s="1"/>
  <c r="I639" i="27"/>
  <c r="L615" i="27"/>
  <c r="J615" i="27" s="1"/>
  <c r="K615" i="27" s="1"/>
  <c r="I615" i="27"/>
  <c r="L591" i="27"/>
  <c r="J591" i="27" s="1"/>
  <c r="K591" i="27" s="1"/>
  <c r="I591" i="27"/>
  <c r="L567" i="27"/>
  <c r="J567" i="27" s="1"/>
  <c r="K567" i="27" s="1"/>
  <c r="I567" i="27"/>
  <c r="L543" i="27"/>
  <c r="I543" i="27"/>
  <c r="L519" i="27"/>
  <c r="J519" i="27" s="1"/>
  <c r="K519" i="27" s="1"/>
  <c r="I519" i="27"/>
  <c r="L495" i="27"/>
  <c r="J495" i="27" s="1"/>
  <c r="I495" i="27"/>
  <c r="L471" i="27"/>
  <c r="I471" i="27"/>
  <c r="L447" i="27"/>
  <c r="J447" i="27" s="1"/>
  <c r="I447" i="27"/>
  <c r="L423" i="27"/>
  <c r="J423" i="27" s="1"/>
  <c r="K423" i="27" s="1"/>
  <c r="I423" i="27"/>
  <c r="L399" i="27"/>
  <c r="J399" i="27" s="1"/>
  <c r="K399" i="27" s="1"/>
  <c r="I399" i="27"/>
  <c r="L375" i="27"/>
  <c r="J375" i="27" s="1"/>
  <c r="K375" i="27" s="1"/>
  <c r="I375" i="27"/>
  <c r="L351" i="27"/>
  <c r="J351" i="27" s="1"/>
  <c r="K351" i="27" s="1"/>
  <c r="I351" i="27"/>
  <c r="L327" i="27"/>
  <c r="J327" i="27" s="1"/>
  <c r="K327" i="27" s="1"/>
  <c r="I327" i="27"/>
  <c r="L303" i="27"/>
  <c r="J303" i="27" s="1"/>
  <c r="K303" i="27" s="1"/>
  <c r="I303" i="27"/>
  <c r="L279" i="27"/>
  <c r="J279" i="27" s="1"/>
  <c r="K279" i="27" s="1"/>
  <c r="I279" i="27"/>
  <c r="L263" i="27"/>
  <c r="J263" i="27" s="1"/>
  <c r="K263" i="27" s="1"/>
  <c r="I263" i="27"/>
  <c r="L239" i="27"/>
  <c r="J239" i="27" s="1"/>
  <c r="K239" i="27" s="1"/>
  <c r="I239" i="27"/>
  <c r="L215" i="27"/>
  <c r="J215" i="27" s="1"/>
  <c r="K215" i="27" s="1"/>
  <c r="I215" i="27"/>
  <c r="L191" i="27"/>
  <c r="J191" i="27" s="1"/>
  <c r="I191" i="27"/>
  <c r="L167" i="27"/>
  <c r="I167" i="27"/>
  <c r="L143" i="27"/>
  <c r="J143" i="27" s="1"/>
  <c r="K143" i="27" s="1"/>
  <c r="I143" i="27"/>
  <c r="L119" i="27"/>
  <c r="J119" i="27" s="1"/>
  <c r="K119" i="27" s="1"/>
  <c r="I119" i="27"/>
  <c r="L95" i="27"/>
  <c r="J95" i="27" s="1"/>
  <c r="I95" i="27"/>
  <c r="L71" i="27"/>
  <c r="J71" i="27" s="1"/>
  <c r="K71" i="27" s="1"/>
  <c r="I71" i="27"/>
  <c r="L55" i="27"/>
  <c r="J55" i="27" s="1"/>
  <c r="I55" i="27"/>
  <c r="L31" i="27"/>
  <c r="J31" i="27" s="1"/>
  <c r="K31" i="27" s="1"/>
  <c r="I31" i="27"/>
  <c r="L727" i="27"/>
  <c r="J727" i="27" s="1"/>
  <c r="I727" i="27"/>
  <c r="L702" i="27"/>
  <c r="J702" i="27" s="1"/>
  <c r="I702" i="27"/>
  <c r="L686" i="27"/>
  <c r="J686" i="27" s="1"/>
  <c r="K686" i="27" s="1"/>
  <c r="I686" i="27"/>
  <c r="L662" i="27"/>
  <c r="J662" i="27" s="1"/>
  <c r="I662" i="27"/>
  <c r="L638" i="27"/>
  <c r="I638" i="27"/>
  <c r="L614" i="27"/>
  <c r="J614" i="27" s="1"/>
  <c r="K614" i="27" s="1"/>
  <c r="I614" i="27"/>
  <c r="L590" i="27"/>
  <c r="J590" i="27" s="1"/>
  <c r="K590" i="27" s="1"/>
  <c r="I590" i="27"/>
  <c r="L566" i="27"/>
  <c r="J566" i="27" s="1"/>
  <c r="K566" i="27" s="1"/>
  <c r="I566" i="27"/>
  <c r="L542" i="27"/>
  <c r="J542" i="27" s="1"/>
  <c r="K542" i="27" s="1"/>
  <c r="I542" i="27"/>
  <c r="L534" i="27"/>
  <c r="J534" i="27" s="1"/>
  <c r="K534" i="27" s="1"/>
  <c r="I534" i="27"/>
  <c r="L510" i="27"/>
  <c r="I510" i="27"/>
  <c r="L494" i="27"/>
  <c r="J494" i="27" s="1"/>
  <c r="K494" i="27" s="1"/>
  <c r="I494" i="27"/>
  <c r="L470" i="27"/>
  <c r="J470" i="27" s="1"/>
  <c r="I470" i="27"/>
  <c r="L454" i="27"/>
  <c r="J454" i="27" s="1"/>
  <c r="I454" i="27"/>
  <c r="L446" i="27"/>
  <c r="J446" i="27" s="1"/>
  <c r="K446" i="27" s="1"/>
  <c r="I446" i="27"/>
  <c r="L430" i="27"/>
  <c r="J430" i="27" s="1"/>
  <c r="I430" i="27"/>
  <c r="L422" i="27"/>
  <c r="J422" i="27" s="1"/>
  <c r="K422" i="27" s="1"/>
  <c r="I422" i="27"/>
  <c r="L414" i="27"/>
  <c r="J414" i="27" s="1"/>
  <c r="K414" i="27" s="1"/>
  <c r="I414" i="27"/>
  <c r="L406" i="27"/>
  <c r="J406" i="27" s="1"/>
  <c r="I406" i="27"/>
  <c r="L398" i="27"/>
  <c r="J398" i="27" s="1"/>
  <c r="K398" i="27" s="1"/>
  <c r="I398" i="27"/>
  <c r="L390" i="27"/>
  <c r="J390" i="27" s="1"/>
  <c r="K390" i="27" s="1"/>
  <c r="I390" i="27"/>
  <c r="L382" i="27"/>
  <c r="I382" i="27"/>
  <c r="L374" i="27"/>
  <c r="J374" i="27" s="1"/>
  <c r="I374" i="27"/>
  <c r="L366" i="27"/>
  <c r="J366" i="27" s="1"/>
  <c r="K366" i="27" s="1"/>
  <c r="I366" i="27"/>
  <c r="L358" i="27"/>
  <c r="J358" i="27" s="1"/>
  <c r="I358" i="27"/>
  <c r="L350" i="27"/>
  <c r="J350" i="27" s="1"/>
  <c r="I350" i="27"/>
  <c r="L342" i="27"/>
  <c r="J342" i="27" s="1"/>
  <c r="K342" i="27" s="1"/>
  <c r="I342" i="27"/>
  <c r="L334" i="27"/>
  <c r="J334" i="27" s="1"/>
  <c r="K334" i="27" s="1"/>
  <c r="I334" i="27"/>
  <c r="L326" i="27"/>
  <c r="J326" i="27" s="1"/>
  <c r="K326" i="27" s="1"/>
  <c r="I326" i="27"/>
  <c r="L302" i="27"/>
  <c r="J302" i="27" s="1"/>
  <c r="K302" i="27" s="1"/>
  <c r="I302" i="27"/>
  <c r="L294" i="27"/>
  <c r="J294" i="27" s="1"/>
  <c r="I294" i="27"/>
  <c r="L286" i="27"/>
  <c r="J286" i="27" s="1"/>
  <c r="K286" i="27" s="1"/>
  <c r="I286" i="27"/>
  <c r="L278" i="27"/>
  <c r="J278" i="27" s="1"/>
  <c r="K278" i="27" s="1"/>
  <c r="I278" i="27"/>
  <c r="L270" i="27"/>
  <c r="J270" i="27" s="1"/>
  <c r="K270" i="27" s="1"/>
  <c r="I270" i="27"/>
  <c r="L262" i="27"/>
  <c r="J262" i="27" s="1"/>
  <c r="K262" i="27" s="1"/>
  <c r="I262" i="27"/>
  <c r="L254" i="27"/>
  <c r="J254" i="27" s="1"/>
  <c r="K254" i="27" s="1"/>
  <c r="I254" i="27"/>
  <c r="L246" i="27"/>
  <c r="J246" i="27" s="1"/>
  <c r="K246" i="27" s="1"/>
  <c r="I246" i="27"/>
  <c r="L238" i="27"/>
  <c r="J238" i="27" s="1"/>
  <c r="K238" i="27" s="1"/>
  <c r="I238" i="27"/>
  <c r="L230" i="27"/>
  <c r="J230" i="27" s="1"/>
  <c r="K230" i="27" s="1"/>
  <c r="I230" i="27"/>
  <c r="L222" i="27"/>
  <c r="J222" i="27" s="1"/>
  <c r="K222" i="27" s="1"/>
  <c r="I222" i="27"/>
  <c r="L214" i="27"/>
  <c r="J214" i="27" s="1"/>
  <c r="K214" i="27" s="1"/>
  <c r="I214" i="27"/>
  <c r="L206" i="27"/>
  <c r="J206" i="27" s="1"/>
  <c r="K206" i="27" s="1"/>
  <c r="I206" i="27"/>
  <c r="L198" i="27"/>
  <c r="J198" i="27" s="1"/>
  <c r="K198" i="27" s="1"/>
  <c r="I198" i="27"/>
  <c r="L190" i="27"/>
  <c r="J190" i="27" s="1"/>
  <c r="K190" i="27" s="1"/>
  <c r="I190" i="27"/>
  <c r="L182" i="27"/>
  <c r="J182" i="27" s="1"/>
  <c r="K182" i="27" s="1"/>
  <c r="I182" i="27"/>
  <c r="L174" i="27"/>
  <c r="J174" i="27" s="1"/>
  <c r="K174" i="27" s="1"/>
  <c r="I174" i="27"/>
  <c r="L166" i="27"/>
  <c r="J166" i="27" s="1"/>
  <c r="K166" i="27" s="1"/>
  <c r="I166" i="27"/>
  <c r="L158" i="27"/>
  <c r="J158" i="27" s="1"/>
  <c r="K158" i="27" s="1"/>
  <c r="I158" i="27"/>
  <c r="L150" i="27"/>
  <c r="J150" i="27" s="1"/>
  <c r="K150" i="27" s="1"/>
  <c r="I150" i="27"/>
  <c r="L142" i="27"/>
  <c r="J142" i="27" s="1"/>
  <c r="K142" i="27" s="1"/>
  <c r="I142" i="27"/>
  <c r="L134" i="27"/>
  <c r="J134" i="27" s="1"/>
  <c r="K134" i="27" s="1"/>
  <c r="I134" i="27"/>
  <c r="L126" i="27"/>
  <c r="J126" i="27" s="1"/>
  <c r="K126" i="27" s="1"/>
  <c r="I126" i="27"/>
  <c r="L118" i="27"/>
  <c r="J118" i="27" s="1"/>
  <c r="K118" i="27" s="1"/>
  <c r="I118" i="27"/>
  <c r="L110" i="27"/>
  <c r="J110" i="27" s="1"/>
  <c r="K110" i="27" s="1"/>
  <c r="I110" i="27"/>
  <c r="L102" i="27"/>
  <c r="J102" i="27" s="1"/>
  <c r="K102" i="27" s="1"/>
  <c r="I102" i="27"/>
  <c r="L94" i="27"/>
  <c r="J94" i="27" s="1"/>
  <c r="K94" i="27" s="1"/>
  <c r="I94" i="27"/>
  <c r="L86" i="27"/>
  <c r="J86" i="27" s="1"/>
  <c r="K86" i="27" s="1"/>
  <c r="I86" i="27"/>
  <c r="L78" i="27"/>
  <c r="J78" i="27" s="1"/>
  <c r="K78" i="27" s="1"/>
  <c r="I78" i="27"/>
  <c r="L70" i="27"/>
  <c r="J70" i="27" s="1"/>
  <c r="K70" i="27" s="1"/>
  <c r="I70" i="27"/>
  <c r="L62" i="27"/>
  <c r="J62" i="27" s="1"/>
  <c r="K62" i="27" s="1"/>
  <c r="I62" i="27"/>
  <c r="L54" i="27"/>
  <c r="J54" i="27" s="1"/>
  <c r="K54" i="27" s="1"/>
  <c r="I54" i="27"/>
  <c r="L46" i="27"/>
  <c r="J46" i="27" s="1"/>
  <c r="K46" i="27" s="1"/>
  <c r="I46" i="27"/>
  <c r="L38" i="27"/>
  <c r="J38" i="27" s="1"/>
  <c r="K38" i="27" s="1"/>
  <c r="I38" i="27"/>
  <c r="L30" i="27"/>
  <c r="J30" i="27" s="1"/>
  <c r="K30" i="27" s="1"/>
  <c r="I30" i="27"/>
  <c r="L22" i="27"/>
  <c r="J22" i="27" s="1"/>
  <c r="K22" i="27" s="1"/>
  <c r="I22" i="27"/>
  <c r="L14" i="27"/>
  <c r="J14" i="27" s="1"/>
  <c r="K14" i="27" s="1"/>
  <c r="I14" i="27"/>
  <c r="J1047" i="27"/>
  <c r="K1047" i="27" s="1"/>
  <c r="J1039" i="27"/>
  <c r="K1039" i="27" s="1"/>
  <c r="J1015" i="27"/>
  <c r="K1015" i="27" s="1"/>
  <c r="J943" i="27"/>
  <c r="K943" i="27" s="1"/>
  <c r="J1207" i="27"/>
  <c r="K1207" i="27" s="1"/>
  <c r="K1159" i="27"/>
  <c r="K1089" i="27"/>
  <c r="J969" i="27"/>
  <c r="K969" i="27" s="1"/>
  <c r="I605" i="27"/>
  <c r="L35" i="27"/>
  <c r="J35" i="27" s="1"/>
  <c r="K35" i="27" s="1"/>
  <c r="I35" i="27"/>
  <c r="L714" i="27"/>
  <c r="J714" i="27" s="1"/>
  <c r="K714" i="27" s="1"/>
  <c r="I714" i="27"/>
  <c r="L665" i="27"/>
  <c r="J665" i="27" s="1"/>
  <c r="K665" i="27" s="1"/>
  <c r="I665" i="27"/>
  <c r="L625" i="27"/>
  <c r="J625" i="27" s="1"/>
  <c r="K625" i="27" s="1"/>
  <c r="I625" i="27"/>
  <c r="L585" i="27"/>
  <c r="J585" i="27" s="1"/>
  <c r="K585" i="27" s="1"/>
  <c r="I585" i="27"/>
  <c r="L545" i="27"/>
  <c r="J545" i="27" s="1"/>
  <c r="K545" i="27" s="1"/>
  <c r="I545" i="27"/>
  <c r="L505" i="27"/>
  <c r="J505" i="27" s="1"/>
  <c r="K505" i="27" s="1"/>
  <c r="I505" i="27"/>
  <c r="L465" i="27"/>
  <c r="J465" i="27" s="1"/>
  <c r="K465" i="27" s="1"/>
  <c r="I465" i="27"/>
  <c r="L425" i="27"/>
  <c r="J425" i="27" s="1"/>
  <c r="K425" i="27" s="1"/>
  <c r="I425" i="27"/>
  <c r="L385" i="27"/>
  <c r="J385" i="27" s="1"/>
  <c r="K385" i="27" s="1"/>
  <c r="I385" i="27"/>
  <c r="L345" i="27"/>
  <c r="I345" i="27"/>
  <c r="L305" i="27"/>
  <c r="J305" i="27" s="1"/>
  <c r="I305" i="27"/>
  <c r="L265" i="27"/>
  <c r="J265" i="27" s="1"/>
  <c r="K265" i="27" s="1"/>
  <c r="I265" i="27"/>
  <c r="L225" i="27"/>
  <c r="J225" i="27" s="1"/>
  <c r="K225" i="27" s="1"/>
  <c r="I225" i="27"/>
  <c r="L185" i="27"/>
  <c r="J185" i="27" s="1"/>
  <c r="K185" i="27" s="1"/>
  <c r="I185" i="27"/>
  <c r="L145" i="27"/>
  <c r="J145" i="27" s="1"/>
  <c r="K145" i="27" s="1"/>
  <c r="I145" i="27"/>
  <c r="L105" i="27"/>
  <c r="J105" i="27" s="1"/>
  <c r="K105" i="27" s="1"/>
  <c r="I105" i="27"/>
  <c r="L65" i="27"/>
  <c r="J65" i="27" s="1"/>
  <c r="K65" i="27" s="1"/>
  <c r="I65" i="27"/>
  <c r="L25" i="27"/>
  <c r="J25" i="27" s="1"/>
  <c r="K25" i="27" s="1"/>
  <c r="I25" i="27"/>
  <c r="L703" i="27"/>
  <c r="J703" i="27" s="1"/>
  <c r="K703" i="27" s="1"/>
  <c r="I703" i="27"/>
  <c r="L679" i="27"/>
  <c r="J679" i="27" s="1"/>
  <c r="K679" i="27" s="1"/>
  <c r="I679" i="27"/>
  <c r="L655" i="27"/>
  <c r="J655" i="27" s="1"/>
  <c r="I655" i="27"/>
  <c r="L631" i="27"/>
  <c r="J631" i="27" s="1"/>
  <c r="I631" i="27"/>
  <c r="L607" i="27"/>
  <c r="J607" i="27" s="1"/>
  <c r="K607" i="27" s="1"/>
  <c r="I607" i="27"/>
  <c r="L583" i="27"/>
  <c r="J583" i="27" s="1"/>
  <c r="K583" i="27" s="1"/>
  <c r="I583" i="27"/>
  <c r="L559" i="27"/>
  <c r="J559" i="27" s="1"/>
  <c r="K559" i="27" s="1"/>
  <c r="I559" i="27"/>
  <c r="L535" i="27"/>
  <c r="J535" i="27" s="1"/>
  <c r="I535" i="27"/>
  <c r="L511" i="27"/>
  <c r="J511" i="27" s="1"/>
  <c r="K511" i="27" s="1"/>
  <c r="I511" i="27"/>
  <c r="L487" i="27"/>
  <c r="J487" i="27" s="1"/>
  <c r="K487" i="27" s="1"/>
  <c r="I487" i="27"/>
  <c r="L463" i="27"/>
  <c r="I463" i="27"/>
  <c r="L439" i="27"/>
  <c r="J439" i="27" s="1"/>
  <c r="K439" i="27" s="1"/>
  <c r="I439" i="27"/>
  <c r="L415" i="27"/>
  <c r="J415" i="27" s="1"/>
  <c r="K415" i="27" s="1"/>
  <c r="I415" i="27"/>
  <c r="L391" i="27"/>
  <c r="J391" i="27" s="1"/>
  <c r="K391" i="27" s="1"/>
  <c r="I391" i="27"/>
  <c r="L367" i="27"/>
  <c r="J367" i="27" s="1"/>
  <c r="K367" i="27" s="1"/>
  <c r="I367" i="27"/>
  <c r="L343" i="27"/>
  <c r="J343" i="27" s="1"/>
  <c r="K343" i="27" s="1"/>
  <c r="I343" i="27"/>
  <c r="L319" i="27"/>
  <c r="J319" i="27" s="1"/>
  <c r="K319" i="27" s="1"/>
  <c r="I319" i="27"/>
  <c r="L295" i="27"/>
  <c r="J295" i="27" s="1"/>
  <c r="K295" i="27" s="1"/>
  <c r="I295" i="27"/>
  <c r="L271" i="27"/>
  <c r="J271" i="27" s="1"/>
  <c r="K271" i="27" s="1"/>
  <c r="I271" i="27"/>
  <c r="L247" i="27"/>
  <c r="J247" i="27" s="1"/>
  <c r="K247" i="27" s="1"/>
  <c r="I247" i="27"/>
  <c r="L223" i="27"/>
  <c r="J223" i="27" s="1"/>
  <c r="I223" i="27"/>
  <c r="L199" i="27"/>
  <c r="J199" i="27" s="1"/>
  <c r="K199" i="27" s="1"/>
  <c r="I199" i="27"/>
  <c r="L175" i="27"/>
  <c r="J175" i="27" s="1"/>
  <c r="K175" i="27" s="1"/>
  <c r="I175" i="27"/>
  <c r="L151" i="27"/>
  <c r="J151" i="27" s="1"/>
  <c r="K151" i="27" s="1"/>
  <c r="I151" i="27"/>
  <c r="L127" i="27"/>
  <c r="J127" i="27" s="1"/>
  <c r="K127" i="27" s="1"/>
  <c r="I127" i="27"/>
  <c r="L103" i="27"/>
  <c r="J103" i="27" s="1"/>
  <c r="I103" i="27"/>
  <c r="L79" i="27"/>
  <c r="J79" i="27" s="1"/>
  <c r="K79" i="27" s="1"/>
  <c r="I79" i="27"/>
  <c r="L47" i="27"/>
  <c r="J47" i="27" s="1"/>
  <c r="K47" i="27" s="1"/>
  <c r="I47" i="27"/>
  <c r="L15" i="27"/>
  <c r="J15" i="27" s="1"/>
  <c r="K15" i="27" s="1"/>
  <c r="I15" i="27"/>
  <c r="L678" i="27"/>
  <c r="J678" i="27" s="1"/>
  <c r="I678" i="27"/>
  <c r="L654" i="27"/>
  <c r="J654" i="27" s="1"/>
  <c r="K654" i="27" s="1"/>
  <c r="I654" i="27"/>
  <c r="L630" i="27"/>
  <c r="J630" i="27" s="1"/>
  <c r="K630" i="27" s="1"/>
  <c r="I630" i="27"/>
  <c r="L606" i="27"/>
  <c r="J606" i="27" s="1"/>
  <c r="I606" i="27"/>
  <c r="L582" i="27"/>
  <c r="J582" i="27" s="1"/>
  <c r="K582" i="27" s="1"/>
  <c r="I582" i="27"/>
  <c r="L558" i="27"/>
  <c r="J558" i="27" s="1"/>
  <c r="I558" i="27"/>
  <c r="L526" i="27"/>
  <c r="J526" i="27" s="1"/>
  <c r="K526" i="27" s="1"/>
  <c r="I526" i="27"/>
  <c r="L502" i="27"/>
  <c r="J502" i="27" s="1"/>
  <c r="I502" i="27"/>
  <c r="L478" i="27"/>
  <c r="I478" i="27"/>
  <c r="L462" i="27"/>
  <c r="J462" i="27" s="1"/>
  <c r="I462" i="27"/>
  <c r="L438" i="27"/>
  <c r="J438" i="27" s="1"/>
  <c r="I438" i="27"/>
  <c r="L310" i="27"/>
  <c r="J310" i="27" s="1"/>
  <c r="K310" i="27" s="1"/>
  <c r="I310" i="27"/>
  <c r="L726" i="27"/>
  <c r="J726" i="27" s="1"/>
  <c r="I726" i="27"/>
  <c r="L710" i="27"/>
  <c r="J710" i="27" s="1"/>
  <c r="I710" i="27"/>
  <c r="L693" i="27"/>
  <c r="J693" i="27" s="1"/>
  <c r="I693" i="27"/>
  <c r="L677" i="27"/>
  <c r="J677" i="27" s="1"/>
  <c r="I677" i="27"/>
  <c r="L661" i="27"/>
  <c r="J661" i="27" s="1"/>
  <c r="K661" i="27" s="1"/>
  <c r="I661" i="27"/>
  <c r="L645" i="27"/>
  <c r="J645" i="27" s="1"/>
  <c r="I645" i="27"/>
  <c r="L629" i="27"/>
  <c r="I629" i="27"/>
  <c r="L621" i="27"/>
  <c r="J621" i="27" s="1"/>
  <c r="K621" i="27" s="1"/>
  <c r="I621" i="27"/>
  <c r="L613" i="27"/>
  <c r="J613" i="27" s="1"/>
  <c r="I613" i="27"/>
  <c r="L597" i="27"/>
  <c r="J597" i="27" s="1"/>
  <c r="K597" i="27" s="1"/>
  <c r="I597" i="27"/>
  <c r="L581" i="27"/>
  <c r="J581" i="27" s="1"/>
  <c r="K581" i="27" s="1"/>
  <c r="I581" i="27"/>
  <c r="L565" i="27"/>
  <c r="J565" i="27" s="1"/>
  <c r="K565" i="27" s="1"/>
  <c r="I565" i="27"/>
  <c r="L549" i="27"/>
  <c r="J549" i="27" s="1"/>
  <c r="K549" i="27" s="1"/>
  <c r="I549" i="27"/>
  <c r="L525" i="27"/>
  <c r="J525" i="27" s="1"/>
  <c r="I525" i="27"/>
  <c r="L461" i="27"/>
  <c r="J461" i="27" s="1"/>
  <c r="K461" i="27" s="1"/>
  <c r="I461" i="27"/>
  <c r="L445" i="27"/>
  <c r="J445" i="27" s="1"/>
  <c r="K445" i="27" s="1"/>
  <c r="I445" i="27"/>
  <c r="L429" i="27"/>
  <c r="J429" i="27" s="1"/>
  <c r="K429" i="27" s="1"/>
  <c r="I429" i="27"/>
  <c r="L413" i="27"/>
  <c r="I413" i="27"/>
  <c r="L397" i="27"/>
  <c r="I397" i="27"/>
  <c r="L381" i="27"/>
  <c r="I381" i="27"/>
  <c r="L365" i="27"/>
  <c r="J365" i="27" s="1"/>
  <c r="K365" i="27" s="1"/>
  <c r="I365" i="27"/>
  <c r="L341" i="27"/>
  <c r="J341" i="27" s="1"/>
  <c r="I341" i="27"/>
  <c r="L325" i="27"/>
  <c r="I325" i="27"/>
  <c r="L317" i="27"/>
  <c r="J317" i="27" s="1"/>
  <c r="I317" i="27"/>
  <c r="L301" i="27"/>
  <c r="J301" i="27" s="1"/>
  <c r="K301" i="27" s="1"/>
  <c r="I301" i="27"/>
  <c r="L293" i="27"/>
  <c r="J293" i="27" s="1"/>
  <c r="K293" i="27" s="1"/>
  <c r="I293" i="27"/>
  <c r="L285" i="27"/>
  <c r="J285" i="27" s="1"/>
  <c r="K285" i="27" s="1"/>
  <c r="I285" i="27"/>
  <c r="L269" i="27"/>
  <c r="J269" i="27" s="1"/>
  <c r="K269" i="27" s="1"/>
  <c r="I269" i="27"/>
  <c r="L253" i="27"/>
  <c r="J253" i="27" s="1"/>
  <c r="I253" i="27"/>
  <c r="L229" i="27"/>
  <c r="J229" i="27" s="1"/>
  <c r="I229" i="27"/>
  <c r="L213" i="27"/>
  <c r="J213" i="27" s="1"/>
  <c r="I213" i="27"/>
  <c r="L197" i="27"/>
  <c r="J197" i="27" s="1"/>
  <c r="I197" i="27"/>
  <c r="L181" i="27"/>
  <c r="J181" i="27" s="1"/>
  <c r="I181" i="27"/>
  <c r="L165" i="27"/>
  <c r="J165" i="27" s="1"/>
  <c r="I165" i="27"/>
  <c r="L141" i="27"/>
  <c r="J141" i="27" s="1"/>
  <c r="I141" i="27"/>
  <c r="L125" i="27"/>
  <c r="J125" i="27" s="1"/>
  <c r="I125" i="27"/>
  <c r="L109" i="27"/>
  <c r="J109" i="27" s="1"/>
  <c r="I109" i="27"/>
  <c r="L93" i="27"/>
  <c r="J93" i="27" s="1"/>
  <c r="I93" i="27"/>
  <c r="L77" i="27"/>
  <c r="J77" i="27" s="1"/>
  <c r="I77" i="27"/>
  <c r="L61" i="27"/>
  <c r="J61" i="27" s="1"/>
  <c r="I61" i="27"/>
  <c r="L45" i="27"/>
  <c r="J45" i="27" s="1"/>
  <c r="I45" i="27"/>
  <c r="L21" i="27"/>
  <c r="J21" i="27" s="1"/>
  <c r="I21" i="27"/>
  <c r="J886" i="27"/>
  <c r="K886" i="27" s="1"/>
  <c r="J742" i="27"/>
  <c r="K742" i="27" s="1"/>
  <c r="K1307" i="27"/>
  <c r="J1272" i="27"/>
  <c r="K1272" i="27" s="1"/>
  <c r="J1223" i="27"/>
  <c r="K1223" i="27" s="1"/>
  <c r="K1179" i="27"/>
  <c r="J1151" i="27"/>
  <c r="K1151" i="27" s="1"/>
  <c r="K1140" i="27"/>
  <c r="K1116" i="27"/>
  <c r="K1060" i="27"/>
  <c r="J1049" i="27"/>
  <c r="K1049" i="27" s="1"/>
  <c r="K1036" i="27"/>
  <c r="K1004" i="27"/>
  <c r="J985" i="27"/>
  <c r="K985" i="27" s="1"/>
  <c r="J945" i="27"/>
  <c r="K945" i="27" s="1"/>
  <c r="J939" i="27"/>
  <c r="K939" i="27" s="1"/>
  <c r="K927" i="27"/>
  <c r="J658" i="27"/>
  <c r="K658" i="27" s="1"/>
  <c r="J620" i="27"/>
  <c r="K620" i="27" s="1"/>
  <c r="J822" i="27"/>
  <c r="K822" i="27" s="1"/>
  <c r="J7" i="27"/>
  <c r="K1280" i="27"/>
  <c r="K1267" i="27"/>
  <c r="K1231" i="27"/>
  <c r="K1187" i="27"/>
  <c r="K1127" i="27"/>
  <c r="J1080" i="27"/>
  <c r="K1080" i="27" s="1"/>
  <c r="K1071" i="27"/>
  <c r="K1055" i="27"/>
  <c r="K1023" i="27"/>
  <c r="K991" i="27"/>
  <c r="J920" i="27"/>
  <c r="K920" i="27" s="1"/>
  <c r="J862" i="27"/>
  <c r="K862" i="27" s="1"/>
  <c r="J587" i="27"/>
  <c r="K587" i="27" s="1"/>
  <c r="J192" i="27"/>
  <c r="K192" i="27" s="1"/>
  <c r="K1096" i="27"/>
  <c r="K1040" i="27"/>
  <c r="J1291" i="27"/>
  <c r="K1291" i="27" s="1"/>
  <c r="K1251" i="27"/>
  <c r="K1244" i="27"/>
  <c r="J1224" i="27"/>
  <c r="K1224" i="27" s="1"/>
  <c r="K1191" i="27"/>
  <c r="K1167" i="27"/>
  <c r="J1152" i="27"/>
  <c r="K1152" i="27" s="1"/>
  <c r="K1137" i="27"/>
  <c r="K1113" i="27"/>
  <c r="J1100" i="27"/>
  <c r="K1100" i="27" s="1"/>
  <c r="J1084" i="27"/>
  <c r="K1084" i="27" s="1"/>
  <c r="K1075" i="27"/>
  <c r="K1048" i="27"/>
  <c r="J1044" i="27"/>
  <c r="K1044" i="27" s="1"/>
  <c r="K1033" i="27"/>
  <c r="K1016" i="27"/>
  <c r="J1012" i="27"/>
  <c r="K1012" i="27" s="1"/>
  <c r="K1001" i="27"/>
  <c r="J980" i="27"/>
  <c r="K980" i="27" s="1"/>
  <c r="J964" i="27"/>
  <c r="K964" i="27" s="1"/>
  <c r="J948" i="27"/>
  <c r="K948" i="27" s="1"/>
  <c r="K1176" i="27"/>
  <c r="J1315" i="27"/>
  <c r="K1315" i="27" s="1"/>
  <c r="K1255" i="27"/>
  <c r="K1215" i="27"/>
  <c r="J1208" i="27"/>
  <c r="K1208" i="27" s="1"/>
  <c r="K1195" i="27"/>
  <c r="J1180" i="27"/>
  <c r="K1180" i="27" s="1"/>
  <c r="K1135" i="27"/>
  <c r="K1111" i="27"/>
  <c r="K1031" i="27"/>
  <c r="K999" i="27"/>
  <c r="K854" i="27"/>
  <c r="J735" i="27"/>
  <c r="K735" i="27" s="1"/>
  <c r="J444" i="27"/>
  <c r="K444" i="27" s="1"/>
  <c r="J161" i="27"/>
  <c r="J840" i="27"/>
  <c r="K840" i="27" s="1"/>
  <c r="J766" i="27"/>
  <c r="K766" i="27" s="1"/>
  <c r="K1299" i="27"/>
  <c r="J1275" i="27"/>
  <c r="K1275" i="27" s="1"/>
  <c r="K1239" i="27"/>
  <c r="J1228" i="27"/>
  <c r="K1228" i="27" s="1"/>
  <c r="K1199" i="27"/>
  <c r="K1188" i="27"/>
  <c r="K1171" i="27"/>
  <c r="J1160" i="27"/>
  <c r="K1160" i="27" s="1"/>
  <c r="K1145" i="27"/>
  <c r="J1124" i="27"/>
  <c r="K1124" i="27" s="1"/>
  <c r="K1088" i="27"/>
  <c r="K1072" i="27"/>
  <c r="J1068" i="27"/>
  <c r="K1068" i="27" s="1"/>
  <c r="J1052" i="27"/>
  <c r="K1052" i="27" s="1"/>
  <c r="K1041" i="27"/>
  <c r="K1024" i="27"/>
  <c r="J1020" i="27"/>
  <c r="K1020" i="27" s="1"/>
  <c r="K1009" i="27"/>
  <c r="J988" i="27"/>
  <c r="K988" i="27" s="1"/>
  <c r="J928" i="27"/>
  <c r="K928" i="27" s="1"/>
  <c r="K926" i="27"/>
  <c r="J904" i="27"/>
  <c r="K904" i="27" s="1"/>
  <c r="J757" i="27"/>
  <c r="K757" i="27" s="1"/>
  <c r="J540" i="27"/>
  <c r="K540" i="27" s="1"/>
  <c r="K1064" i="27"/>
  <c r="K1008" i="27"/>
  <c r="K936" i="27"/>
  <c r="J718" i="27"/>
  <c r="K718" i="27" s="1"/>
  <c r="K1212" i="27"/>
  <c r="K1175" i="27"/>
  <c r="J1164" i="27"/>
  <c r="K1164" i="27" s="1"/>
  <c r="K1147" i="27"/>
  <c r="K1143" i="27"/>
  <c r="K1132" i="27"/>
  <c r="J1128" i="27"/>
  <c r="K1128" i="27" s="1"/>
  <c r="K1063" i="27"/>
  <c r="J1056" i="27"/>
  <c r="K1056" i="27" s="1"/>
  <c r="K1028" i="27"/>
  <c r="K1007" i="27"/>
  <c r="K911" i="27"/>
  <c r="J798" i="27"/>
  <c r="K798" i="27" s="1"/>
  <c r="J694" i="27"/>
  <c r="K694" i="27" s="1"/>
  <c r="J918" i="27"/>
  <c r="K918" i="27" s="1"/>
  <c r="K1283" i="27"/>
  <c r="K1256" i="27"/>
  <c r="K1136" i="27"/>
  <c r="K1112" i="27"/>
  <c r="J1108" i="27"/>
  <c r="K1108" i="27" s="1"/>
  <c r="J1092" i="27"/>
  <c r="K1092" i="27" s="1"/>
  <c r="J1076" i="27"/>
  <c r="K1076" i="27" s="1"/>
  <c r="K1032" i="27"/>
  <c r="J996" i="27"/>
  <c r="K996" i="27" s="1"/>
  <c r="J972" i="27"/>
  <c r="K972" i="27" s="1"/>
  <c r="J956" i="27"/>
  <c r="K956" i="27" s="1"/>
  <c r="J916" i="27"/>
  <c r="K916" i="27" s="1"/>
  <c r="J871" i="27"/>
  <c r="K871" i="27" s="1"/>
  <c r="J598" i="27"/>
  <c r="K598" i="27" s="1"/>
  <c r="J580" i="27"/>
  <c r="K580" i="27" s="1"/>
  <c r="K877" i="27"/>
  <c r="K875" i="27"/>
  <c r="K163" i="27"/>
  <c r="K19" i="27"/>
  <c r="J683" i="27"/>
  <c r="K683" i="27" s="1"/>
  <c r="K666" i="27"/>
  <c r="K524" i="27"/>
  <c r="K112" i="27"/>
  <c r="J912" i="27"/>
  <c r="K912" i="27" s="1"/>
  <c r="J908" i="27"/>
  <c r="K908" i="27" s="1"/>
  <c r="K795" i="27"/>
  <c r="K763" i="27"/>
  <c r="K707" i="27"/>
  <c r="K628" i="27"/>
  <c r="J492" i="27"/>
  <c r="K492" i="27" s="1"/>
  <c r="J475" i="27"/>
  <c r="K475" i="27" s="1"/>
  <c r="J467" i="27"/>
  <c r="K467" i="27" s="1"/>
  <c r="J435" i="27"/>
  <c r="K435" i="27" s="1"/>
  <c r="J428" i="27"/>
  <c r="K428" i="27" s="1"/>
  <c r="J411" i="27"/>
  <c r="K411" i="27" s="1"/>
  <c r="J396" i="27"/>
  <c r="K396" i="27" s="1"/>
  <c r="J379" i="27"/>
  <c r="K379" i="27" s="1"/>
  <c r="J363" i="27"/>
  <c r="K363" i="27" s="1"/>
  <c r="J347" i="27"/>
  <c r="K347" i="27" s="1"/>
  <c r="K315" i="27"/>
  <c r="K219" i="27"/>
  <c r="J187" i="27"/>
  <c r="K187" i="27" s="1"/>
  <c r="J123" i="27"/>
  <c r="K123" i="27" s="1"/>
  <c r="K863" i="27"/>
  <c r="J848" i="27"/>
  <c r="K848" i="27" s="1"/>
  <c r="K846" i="27"/>
  <c r="K830" i="27"/>
  <c r="K799" i="27"/>
  <c r="K758" i="27"/>
  <c r="J743" i="27"/>
  <c r="K743" i="27" s="1"/>
  <c r="J691" i="27"/>
  <c r="K691" i="27" s="1"/>
  <c r="J651" i="27"/>
  <c r="K651" i="27" s="1"/>
  <c r="K619" i="27"/>
  <c r="K572" i="27"/>
  <c r="K235" i="27"/>
  <c r="J167" i="27"/>
  <c r="K167" i="27" s="1"/>
  <c r="K129" i="27"/>
  <c r="K81" i="27"/>
  <c r="K66" i="27"/>
  <c r="K11" i="27"/>
  <c r="K903" i="27"/>
  <c r="K814" i="27"/>
  <c r="J779" i="27"/>
  <c r="K779" i="27" s="1"/>
  <c r="K734" i="27"/>
  <c r="J723" i="27"/>
  <c r="K723" i="27" s="1"/>
  <c r="J711" i="27"/>
  <c r="K711" i="27" s="1"/>
  <c r="K702" i="27"/>
  <c r="J695" i="27"/>
  <c r="K695" i="27" s="1"/>
  <c r="J659" i="27"/>
  <c r="K659" i="27" s="1"/>
  <c r="J653" i="27"/>
  <c r="K653" i="27" s="1"/>
  <c r="J508" i="27"/>
  <c r="K508" i="27" s="1"/>
  <c r="J460" i="27"/>
  <c r="K460" i="27" s="1"/>
  <c r="K290" i="27"/>
  <c r="J207" i="27"/>
  <c r="K207" i="27" s="1"/>
  <c r="J171" i="27"/>
  <c r="K171" i="27" s="1"/>
  <c r="J131" i="27"/>
  <c r="K131" i="27" s="1"/>
  <c r="J891" i="27"/>
  <c r="K891" i="27" s="1"/>
  <c r="J876" i="27"/>
  <c r="K876" i="27" s="1"/>
  <c r="K805" i="27"/>
  <c r="J803" i="27"/>
  <c r="K803" i="27" s="1"/>
  <c r="J792" i="27"/>
  <c r="K792" i="27" s="1"/>
  <c r="K790" i="27"/>
  <c r="K774" i="27"/>
  <c r="J747" i="27"/>
  <c r="K747" i="27" s="1"/>
  <c r="J667" i="27"/>
  <c r="K667" i="27" s="1"/>
  <c r="J555" i="27"/>
  <c r="K555" i="27" s="1"/>
  <c r="K493" i="27"/>
  <c r="K436" i="27"/>
  <c r="K412" i="27"/>
  <c r="K380" i="27"/>
  <c r="K364" i="27"/>
  <c r="K294" i="27"/>
  <c r="J283" i="27"/>
  <c r="K283" i="27" s="1"/>
  <c r="K274" i="27"/>
  <c r="J72" i="27"/>
  <c r="K72" i="27" s="1"/>
  <c r="J48" i="27"/>
  <c r="K48" i="27" s="1"/>
  <c r="K27" i="27"/>
  <c r="K888" i="27"/>
  <c r="J884" i="27"/>
  <c r="K884" i="27" s="1"/>
  <c r="K811" i="27"/>
  <c r="K755" i="27"/>
  <c r="K675" i="27"/>
  <c r="J476" i="27"/>
  <c r="K476" i="27" s="1"/>
  <c r="J355" i="27"/>
  <c r="K355" i="27" s="1"/>
  <c r="J348" i="27"/>
  <c r="K348" i="27" s="1"/>
  <c r="K255" i="27"/>
  <c r="K227" i="27"/>
  <c r="J179" i="27"/>
  <c r="K179" i="27" s="1"/>
  <c r="K155" i="27"/>
  <c r="K153" i="27"/>
  <c r="J139" i="27"/>
  <c r="K139" i="27" s="1"/>
  <c r="K113" i="27"/>
  <c r="J111" i="27"/>
  <c r="K111" i="27" s="1"/>
  <c r="J87" i="27"/>
  <c r="K87" i="27" s="1"/>
  <c r="K63" i="27"/>
  <c r="K1313" i="27"/>
  <c r="K1305" i="27"/>
  <c r="K1297" i="27"/>
  <c r="K1289" i="27"/>
  <c r="K1281" i="27"/>
  <c r="K1273" i="27"/>
  <c r="J1254" i="27"/>
  <c r="K1254" i="27" s="1"/>
  <c r="K1236" i="27"/>
  <c r="J1234" i="27"/>
  <c r="K1234" i="27" s="1"/>
  <c r="K1216" i="27"/>
  <c r="K1192" i="27"/>
  <c r="J1186" i="27"/>
  <c r="K1186" i="27" s="1"/>
  <c r="K1168" i="27"/>
  <c r="J1158" i="27"/>
  <c r="K1158" i="27" s="1"/>
  <c r="K1260" i="27"/>
  <c r="J1258" i="27"/>
  <c r="K1258" i="27" s="1"/>
  <c r="K1240" i="27"/>
  <c r="J1214" i="27"/>
  <c r="K1214" i="27" s="1"/>
  <c r="K1196" i="27"/>
  <c r="J1190" i="27"/>
  <c r="K1190" i="27" s="1"/>
  <c r="J1166" i="27"/>
  <c r="K1166" i="27" s="1"/>
  <c r="K1264" i="27"/>
  <c r="J1238" i="27"/>
  <c r="K1238" i="27" s="1"/>
  <c r="K1220" i="27"/>
  <c r="J1218" i="27"/>
  <c r="K1218" i="27" s="1"/>
  <c r="K1200" i="27"/>
  <c r="J1194" i="27"/>
  <c r="K1194" i="27"/>
  <c r="K1172" i="27"/>
  <c r="J1170" i="27"/>
  <c r="K1170" i="27" s="1"/>
  <c r="J1262" i="27"/>
  <c r="K1262" i="27" s="1"/>
  <c r="J1242" i="27"/>
  <c r="K1242" i="27" s="1"/>
  <c r="J1198" i="27"/>
  <c r="K1198" i="27" s="1"/>
  <c r="J1138" i="27"/>
  <c r="K1138" i="27" s="1"/>
  <c r="K1317" i="27"/>
  <c r="K1309" i="27"/>
  <c r="K1301" i="27"/>
  <c r="K1293" i="27"/>
  <c r="K1285" i="27"/>
  <c r="K1277" i="27"/>
  <c r="K1268" i="27"/>
  <c r="J1266" i="27"/>
  <c r="K1266" i="27" s="1"/>
  <c r="K1248" i="27"/>
  <c r="J1222" i="27"/>
  <c r="K1222" i="27" s="1"/>
  <c r="K1204" i="27"/>
  <c r="J1202" i="27"/>
  <c r="K1202" i="27" s="1"/>
  <c r="J1174" i="27"/>
  <c r="K1174" i="27" s="1"/>
  <c r="K1148" i="27"/>
  <c r="J1146" i="27"/>
  <c r="K1146" i="27" s="1"/>
  <c r="K1144" i="27"/>
  <c r="J1246" i="27"/>
  <c r="K1246" i="27" s="1"/>
  <c r="J1226" i="27"/>
  <c r="K1226" i="27" s="1"/>
  <c r="J1178" i="27"/>
  <c r="K1178" i="27" s="1"/>
  <c r="J1142" i="27"/>
  <c r="K1142" i="27" s="1"/>
  <c r="J1270" i="27"/>
  <c r="K1270" i="27" s="1"/>
  <c r="K1252" i="27"/>
  <c r="J1250" i="27"/>
  <c r="K1250" i="27" s="1"/>
  <c r="K1232" i="27"/>
  <c r="J1206" i="27"/>
  <c r="K1206" i="27" s="1"/>
  <c r="K1184" i="27"/>
  <c r="K1156" i="27"/>
  <c r="J1150" i="27"/>
  <c r="K1150" i="27" s="1"/>
  <c r="J1230" i="27"/>
  <c r="K1230" i="27" s="1"/>
  <c r="J1210" i="27"/>
  <c r="K1210" i="27" s="1"/>
  <c r="J1182" i="27"/>
  <c r="K1182" i="27" s="1"/>
  <c r="J1162" i="27"/>
  <c r="K1162" i="27" s="1"/>
  <c r="J1154" i="27"/>
  <c r="K1154" i="27" s="1"/>
  <c r="K1134" i="27"/>
  <c r="K1126" i="27"/>
  <c r="K1118" i="27"/>
  <c r="K1110" i="27"/>
  <c r="K1102" i="27"/>
  <c r="K1094" i="27"/>
  <c r="K1086" i="27"/>
  <c r="K1078" i="27"/>
  <c r="K1070" i="27"/>
  <c r="K1062" i="27"/>
  <c r="K1054" i="27"/>
  <c r="K1046" i="27"/>
  <c r="K1038" i="27"/>
  <c r="K1030" i="27"/>
  <c r="K1022" i="27"/>
  <c r="K1014" i="27"/>
  <c r="K1006" i="27"/>
  <c r="K998" i="27"/>
  <c r="K990" i="27"/>
  <c r="K982" i="27"/>
  <c r="K974" i="27"/>
  <c r="K966" i="27"/>
  <c r="K958" i="27"/>
  <c r="K950" i="27"/>
  <c r="K942" i="27"/>
  <c r="K899" i="27"/>
  <c r="K883" i="27"/>
  <c r="K851" i="27"/>
  <c r="J833" i="27"/>
  <c r="K833" i="27" s="1"/>
  <c r="K787" i="27"/>
  <c r="K771" i="27"/>
  <c r="J673" i="27"/>
  <c r="K673" i="27" s="1"/>
  <c r="K1265" i="27"/>
  <c r="K1257" i="27"/>
  <c r="J857" i="27"/>
  <c r="K857" i="27" s="1"/>
  <c r="J817" i="27"/>
  <c r="K817" i="27" s="1"/>
  <c r="J737" i="27"/>
  <c r="K737" i="27" s="1"/>
  <c r="J624" i="27"/>
  <c r="K624" i="27" s="1"/>
  <c r="J513" i="27"/>
  <c r="J433" i="27"/>
  <c r="K433" i="27" s="1"/>
  <c r="J409" i="27"/>
  <c r="K409" i="27"/>
  <c r="J377" i="27"/>
  <c r="K377" i="27" s="1"/>
  <c r="J345" i="27"/>
  <c r="J309" i="27"/>
  <c r="K309" i="27" s="1"/>
  <c r="J929" i="27"/>
  <c r="K929" i="27" s="1"/>
  <c r="J905" i="27"/>
  <c r="K905" i="27" s="1"/>
  <c r="J889" i="27"/>
  <c r="K889" i="27" s="1"/>
  <c r="K819" i="27"/>
  <c r="J793" i="27"/>
  <c r="K793" i="27" s="1"/>
  <c r="J761" i="27"/>
  <c r="K761" i="27" s="1"/>
  <c r="J705" i="27"/>
  <c r="K705" i="27" s="1"/>
  <c r="J777" i="27"/>
  <c r="K777" i="27" s="1"/>
  <c r="K1130" i="27"/>
  <c r="K1122" i="27"/>
  <c r="K1114" i="27"/>
  <c r="K1106" i="27"/>
  <c r="K1098" i="27"/>
  <c r="K1090" i="27"/>
  <c r="K1082" i="27"/>
  <c r="K1074" i="27"/>
  <c r="K1066" i="27"/>
  <c r="K1058" i="27"/>
  <c r="K1050" i="27"/>
  <c r="K1042" i="27"/>
  <c r="K1034" i="27"/>
  <c r="K1026" i="27"/>
  <c r="K1018" i="27"/>
  <c r="K1010" i="27"/>
  <c r="K1002" i="27"/>
  <c r="K994" i="27"/>
  <c r="K986" i="27"/>
  <c r="K978" i="27"/>
  <c r="K970" i="27"/>
  <c r="K962" i="27"/>
  <c r="K954" i="27"/>
  <c r="K946" i="27"/>
  <c r="J913" i="27"/>
  <c r="K913" i="27" s="1"/>
  <c r="J865" i="27"/>
  <c r="K865" i="27" s="1"/>
  <c r="J841" i="27"/>
  <c r="K841" i="27" s="1"/>
  <c r="J801" i="27"/>
  <c r="K801" i="27" s="1"/>
  <c r="J745" i="27"/>
  <c r="K745" i="27" s="1"/>
  <c r="J713" i="27"/>
  <c r="K713" i="27" s="1"/>
  <c r="J649" i="27"/>
  <c r="K649" i="27" s="1"/>
  <c r="K1269" i="27"/>
  <c r="K1261" i="27"/>
  <c r="K1253" i="27"/>
  <c r="K1245" i="27"/>
  <c r="K1237" i="27"/>
  <c r="K1229" i="27"/>
  <c r="K1221" i="27"/>
  <c r="K1213" i="27"/>
  <c r="K1205" i="27"/>
  <c r="K1197" i="27"/>
  <c r="K1189" i="27"/>
  <c r="K1181" i="27"/>
  <c r="K1173" i="27"/>
  <c r="K1165" i="27"/>
  <c r="K1157" i="27"/>
  <c r="K1149" i="27"/>
  <c r="K1141" i="27"/>
  <c r="K1133" i="27"/>
  <c r="K1125" i="27"/>
  <c r="K1117" i="27"/>
  <c r="K1109" i="27"/>
  <c r="K1101" i="27"/>
  <c r="K1093" i="27"/>
  <c r="K1085" i="27"/>
  <c r="K1077" i="27"/>
  <c r="K1069" i="27"/>
  <c r="K1061" i="27"/>
  <c r="K1053" i="27"/>
  <c r="K1045" i="27"/>
  <c r="K1037" i="27"/>
  <c r="K1029" i="27"/>
  <c r="K1021" i="27"/>
  <c r="K1013" i="27"/>
  <c r="K1005" i="27"/>
  <c r="K997" i="27"/>
  <c r="K989" i="27"/>
  <c r="K981" i="27"/>
  <c r="K973" i="27"/>
  <c r="K965" i="27"/>
  <c r="K957" i="27"/>
  <c r="K949" i="27"/>
  <c r="K941" i="27"/>
  <c r="K867" i="27"/>
  <c r="J825" i="27"/>
  <c r="K825" i="27" s="1"/>
  <c r="J721" i="27"/>
  <c r="K721" i="27" s="1"/>
  <c r="J642" i="27"/>
  <c r="K642" i="27" s="1"/>
  <c r="J937" i="27"/>
  <c r="K937" i="27" s="1"/>
  <c r="J873" i="27"/>
  <c r="K873" i="27" s="1"/>
  <c r="J809" i="27"/>
  <c r="K809" i="27" s="1"/>
  <c r="J697" i="27"/>
  <c r="K697" i="27" s="1"/>
  <c r="J644" i="27"/>
  <c r="K644" i="27" s="1"/>
  <c r="J921" i="27"/>
  <c r="K921" i="27" s="1"/>
  <c r="J897" i="27"/>
  <c r="K897" i="27" s="1"/>
  <c r="J881" i="27"/>
  <c r="K881" i="27" s="1"/>
  <c r="J849" i="27"/>
  <c r="K849" i="27" s="1"/>
  <c r="J785" i="27"/>
  <c r="K785" i="27" s="1"/>
  <c r="J769" i="27"/>
  <c r="K769" i="27" s="1"/>
  <c r="J753" i="27"/>
  <c r="K753" i="27" s="1"/>
  <c r="J896" i="27"/>
  <c r="K896" i="27" s="1"/>
  <c r="J768" i="27"/>
  <c r="K768" i="27" s="1"/>
  <c r="J616" i="27"/>
  <c r="K616" i="27" s="1"/>
  <c r="K612" i="27"/>
  <c r="J610" i="27"/>
  <c r="K610" i="27" s="1"/>
  <c r="K595" i="27"/>
  <c r="K563" i="27"/>
  <c r="K507" i="27"/>
  <c r="K459" i="27"/>
  <c r="K403" i="27"/>
  <c r="J537" i="27"/>
  <c r="K537" i="27" s="1"/>
  <c r="K932" i="27"/>
  <c r="K900" i="27"/>
  <c r="K892" i="27"/>
  <c r="K868" i="27"/>
  <c r="K860" i="27"/>
  <c r="K852" i="27"/>
  <c r="K844" i="27"/>
  <c r="K836" i="27"/>
  <c r="K828" i="27"/>
  <c r="K820" i="27"/>
  <c r="K812" i="27"/>
  <c r="K804" i="27"/>
  <c r="K796" i="27"/>
  <c r="K788" i="27"/>
  <c r="K780" i="27"/>
  <c r="K772" i="27"/>
  <c r="K764" i="27"/>
  <c r="K756" i="27"/>
  <c r="K748" i="27"/>
  <c r="K740" i="27"/>
  <c r="K732" i="27"/>
  <c r="K724" i="27"/>
  <c r="K716" i="27"/>
  <c r="K708" i="27"/>
  <c r="K692" i="27"/>
  <c r="K676" i="27"/>
  <c r="K668" i="27"/>
  <c r="K660" i="27"/>
  <c r="J634" i="27"/>
  <c r="K634" i="27" s="1"/>
  <c r="J626" i="27"/>
  <c r="K626" i="27" s="1"/>
  <c r="J481" i="27"/>
  <c r="K481" i="27" s="1"/>
  <c r="J313" i="27"/>
  <c r="K313" i="27" s="1"/>
  <c r="K783" i="27"/>
  <c r="K775" i="27"/>
  <c r="K767" i="27"/>
  <c r="K759" i="27"/>
  <c r="K751" i="27"/>
  <c r="K611" i="27"/>
  <c r="K596" i="27"/>
  <c r="J594" i="27"/>
  <c r="K594" i="27" s="1"/>
  <c r="J569" i="27"/>
  <c r="K569" i="27" s="1"/>
  <c r="K443" i="27"/>
  <c r="K922" i="27"/>
  <c r="K914" i="27"/>
  <c r="K906" i="27"/>
  <c r="K898" i="27"/>
  <c r="K890" i="27"/>
  <c r="K882" i="27"/>
  <c r="K874" i="27"/>
  <c r="K866" i="27"/>
  <c r="K858" i="27"/>
  <c r="K850" i="27"/>
  <c r="K842" i="27"/>
  <c r="K834" i="27"/>
  <c r="K826" i="27"/>
  <c r="K818" i="27"/>
  <c r="K810" i="27"/>
  <c r="K802" i="27"/>
  <c r="K794" i="27"/>
  <c r="K786" i="27"/>
  <c r="K778" i="27"/>
  <c r="K770" i="27"/>
  <c r="K762" i="27"/>
  <c r="J617" i="27"/>
  <c r="K617" i="27" s="1"/>
  <c r="J489" i="27"/>
  <c r="K489" i="27" s="1"/>
  <c r="J393" i="27"/>
  <c r="K393" i="27" s="1"/>
  <c r="J369" i="27"/>
  <c r="K369" i="27" s="1"/>
  <c r="J353" i="27"/>
  <c r="K353" i="27" s="1"/>
  <c r="J281" i="27"/>
  <c r="K281" i="27" s="1"/>
  <c r="K933" i="27"/>
  <c r="K925" i="27"/>
  <c r="K917" i="27"/>
  <c r="K909" i="27"/>
  <c r="K901" i="27"/>
  <c r="K893" i="27"/>
  <c r="K885" i="27"/>
  <c r="K869" i="27"/>
  <c r="K861" i="27"/>
  <c r="K853" i="27"/>
  <c r="K845" i="27"/>
  <c r="K837" i="27"/>
  <c r="K829" i="27"/>
  <c r="K821" i="27"/>
  <c r="K813" i="27"/>
  <c r="K797" i="27"/>
  <c r="K789" i="27"/>
  <c r="K781" i="27"/>
  <c r="K773" i="27"/>
  <c r="K765" i="27"/>
  <c r="K749" i="27"/>
  <c r="K741" i="27"/>
  <c r="K733" i="27"/>
  <c r="K725" i="27"/>
  <c r="K709" i="27"/>
  <c r="K685" i="27"/>
  <c r="K641" i="27"/>
  <c r="K635" i="27"/>
  <c r="J633" i="27"/>
  <c r="K633" i="27" s="1"/>
  <c r="K627" i="27"/>
  <c r="K523" i="27"/>
  <c r="K491" i="27"/>
  <c r="K451" i="27"/>
  <c r="K427" i="27"/>
  <c r="K395" i="27"/>
  <c r="K371" i="27"/>
  <c r="J602" i="27"/>
  <c r="K602" i="27" s="1"/>
  <c r="J593" i="27"/>
  <c r="K593" i="27" s="1"/>
  <c r="J561" i="27"/>
  <c r="K561" i="27" s="1"/>
  <c r="J529" i="27"/>
  <c r="K529" i="27" s="1"/>
  <c r="J457" i="27"/>
  <c r="K457" i="27" s="1"/>
  <c r="J608" i="27"/>
  <c r="K608" i="27" s="1"/>
  <c r="J592" i="27"/>
  <c r="K592" i="27" s="1"/>
  <c r="J584" i="27"/>
  <c r="K584" i="27" s="1"/>
  <c r="J576" i="27"/>
  <c r="K576" i="27" s="1"/>
  <c r="J560" i="27"/>
  <c r="K560" i="27" s="1"/>
  <c r="J552" i="27"/>
  <c r="K552" i="27" s="1"/>
  <c r="J544" i="27"/>
  <c r="K544" i="27" s="1"/>
  <c r="J528" i="27"/>
  <c r="K528" i="27" s="1"/>
  <c r="J520" i="27"/>
  <c r="K520" i="27" s="1"/>
  <c r="J512" i="27"/>
  <c r="K512" i="27" s="1"/>
  <c r="J496" i="27"/>
  <c r="K496" i="27" s="1"/>
  <c r="J488" i="27"/>
  <c r="K488" i="27" s="1"/>
  <c r="J480" i="27"/>
  <c r="K480" i="27" s="1"/>
  <c r="J464" i="27"/>
  <c r="K464" i="27" s="1"/>
  <c r="J456" i="27"/>
  <c r="K456" i="27" s="1"/>
  <c r="J448" i="27"/>
  <c r="K448" i="27" s="1"/>
  <c r="J432" i="27"/>
  <c r="K432" i="27" s="1"/>
  <c r="J424" i="27"/>
  <c r="K424" i="27" s="1"/>
  <c r="J416" i="27"/>
  <c r="K416" i="27" s="1"/>
  <c r="J400" i="27"/>
  <c r="K400" i="27" s="1"/>
  <c r="J392" i="27"/>
  <c r="K392" i="27" s="1"/>
  <c r="J384" i="27"/>
  <c r="K384" i="27" s="1"/>
  <c r="J368" i="27"/>
  <c r="K368" i="27" s="1"/>
  <c r="J360" i="27"/>
  <c r="K360" i="27" s="1"/>
  <c r="J352" i="27"/>
  <c r="K352" i="27" s="1"/>
  <c r="K337" i="27"/>
  <c r="J28" i="27"/>
  <c r="K28" i="27" s="1"/>
  <c r="J12" i="27"/>
  <c r="K12" i="27" s="1"/>
  <c r="J332" i="27"/>
  <c r="K332" i="27" s="1"/>
  <c r="J300" i="27"/>
  <c r="K300" i="27" s="1"/>
  <c r="J268" i="27"/>
  <c r="K268" i="27" s="1"/>
  <c r="J252" i="27"/>
  <c r="K252" i="27" s="1"/>
  <c r="J236" i="27"/>
  <c r="K236" i="27" s="1"/>
  <c r="J220" i="27"/>
  <c r="K220" i="27" s="1"/>
  <c r="J204" i="27"/>
  <c r="K204" i="27" s="1"/>
  <c r="J108" i="27"/>
  <c r="K108" i="27" s="1"/>
  <c r="J52" i="27"/>
  <c r="K52" i="27" s="1"/>
  <c r="K323" i="27"/>
  <c r="K291" i="27"/>
  <c r="J156" i="27"/>
  <c r="K156" i="27" s="1"/>
  <c r="J140" i="27"/>
  <c r="K140" i="27" s="1"/>
  <c r="J276" i="27"/>
  <c r="K276" i="27" s="1"/>
  <c r="J188" i="27"/>
  <c r="K188" i="27" s="1"/>
  <c r="K578" i="27"/>
  <c r="K570" i="27"/>
  <c r="K562" i="27"/>
  <c r="K546" i="27"/>
  <c r="K538" i="27"/>
  <c r="K530" i="27"/>
  <c r="K514" i="27"/>
  <c r="K506" i="27"/>
  <c r="K498" i="27"/>
  <c r="K482" i="27"/>
  <c r="K474" i="27"/>
  <c r="K466" i="27"/>
  <c r="K450" i="27"/>
  <c r="K442" i="27"/>
  <c r="K434" i="27"/>
  <c r="K418" i="27"/>
  <c r="K410" i="27"/>
  <c r="K402" i="27"/>
  <c r="K386" i="27"/>
  <c r="K378" i="27"/>
  <c r="K370" i="27"/>
  <c r="K354" i="27"/>
  <c r="K346" i="27"/>
  <c r="K331" i="27"/>
  <c r="J325" i="27"/>
  <c r="K299" i="27"/>
  <c r="J60" i="27"/>
  <c r="K60" i="27" s="1"/>
  <c r="J316" i="27"/>
  <c r="K316" i="27" s="1"/>
  <c r="J284" i="27"/>
  <c r="K284" i="27" s="1"/>
  <c r="J244" i="27"/>
  <c r="K244" i="27" s="1"/>
  <c r="J92" i="27"/>
  <c r="K92" i="27" s="1"/>
  <c r="J172" i="27"/>
  <c r="K172" i="27" s="1"/>
  <c r="J124" i="27"/>
  <c r="K124" i="27" s="1"/>
  <c r="J100" i="27"/>
  <c r="K100" i="27" s="1"/>
  <c r="J76" i="27"/>
  <c r="K76" i="27" s="1"/>
  <c r="J44" i="27"/>
  <c r="K44" i="27" s="1"/>
  <c r="K261" i="27"/>
  <c r="K253" i="27"/>
  <c r="K237" i="27"/>
  <c r="K221" i="27"/>
  <c r="K205" i="27"/>
  <c r="K173" i="27"/>
  <c r="K157" i="27"/>
  <c r="K149" i="27"/>
  <c r="K117" i="27"/>
  <c r="K109" i="27"/>
  <c r="K85" i="27"/>
  <c r="K53" i="27"/>
  <c r="K45" i="27"/>
  <c r="K29" i="27"/>
  <c r="K336" i="27"/>
  <c r="K328" i="27"/>
  <c r="K320" i="27"/>
  <c r="K304" i="27"/>
  <c r="K296" i="27"/>
  <c r="K288" i="27"/>
  <c r="K272" i="27"/>
  <c r="K264" i="27"/>
  <c r="K256" i="27"/>
  <c r="K240" i="27"/>
  <c r="K232" i="27"/>
  <c r="K224" i="27"/>
  <c r="K208" i="27"/>
  <c r="K80" i="27"/>
  <c r="K32" i="27"/>
  <c r="K8"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299" i="27"/>
  <c r="F300" i="27"/>
  <c r="F301" i="27"/>
  <c r="F302" i="27"/>
  <c r="F303"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2" i="27"/>
  <c r="F343" i="27"/>
  <c r="F344" i="27"/>
  <c r="F345" i="27"/>
  <c r="F346"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89"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432"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2" i="27"/>
  <c r="F473" i="27"/>
  <c r="F474" i="27"/>
  <c r="F475"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518" i="27"/>
  <c r="F519" i="27"/>
  <c r="F520" i="27"/>
  <c r="F521" i="27"/>
  <c r="F522" i="27"/>
  <c r="F523" i="27"/>
  <c r="F524" i="27"/>
  <c r="F525" i="27"/>
  <c r="F526" i="27"/>
  <c r="F527" i="27"/>
  <c r="F528" i="27"/>
  <c r="F529" i="27"/>
  <c r="F530" i="27"/>
  <c r="F531" i="27"/>
  <c r="F532" i="27"/>
  <c r="F533" i="27"/>
  <c r="F534" i="27"/>
  <c r="F535" i="27"/>
  <c r="F536" i="27"/>
  <c r="F537" i="27"/>
  <c r="F538" i="27"/>
  <c r="F539" i="27"/>
  <c r="F540" i="27"/>
  <c r="F541" i="27"/>
  <c r="F542" i="27"/>
  <c r="F543" i="27"/>
  <c r="F544" i="27"/>
  <c r="F545" i="27"/>
  <c r="F546" i="27"/>
  <c r="F547" i="27"/>
  <c r="F548" i="27"/>
  <c r="F549" i="27"/>
  <c r="F550" i="27"/>
  <c r="F551" i="27"/>
  <c r="F552" i="27"/>
  <c r="F553" i="27"/>
  <c r="F554" i="27"/>
  <c r="F555" i="27"/>
  <c r="F556" i="27"/>
  <c r="F557" i="27"/>
  <c r="F558" i="27"/>
  <c r="F559" i="27"/>
  <c r="F560" i="27"/>
  <c r="F561" i="27"/>
  <c r="F562" i="27"/>
  <c r="F563" i="27"/>
  <c r="F564" i="27"/>
  <c r="F565" i="27"/>
  <c r="F566" i="27"/>
  <c r="F567" i="27"/>
  <c r="F568" i="27"/>
  <c r="F569" i="27"/>
  <c r="F570" i="27"/>
  <c r="F571" i="27"/>
  <c r="F572" i="27"/>
  <c r="F573" i="27"/>
  <c r="F574" i="27"/>
  <c r="F575" i="27"/>
  <c r="F576" i="27"/>
  <c r="F577" i="27"/>
  <c r="F578" i="27"/>
  <c r="F579" i="27"/>
  <c r="F580" i="27"/>
  <c r="F581" i="27"/>
  <c r="F582" i="27"/>
  <c r="F583" i="27"/>
  <c r="F584" i="27"/>
  <c r="F585" i="27"/>
  <c r="F586" i="27"/>
  <c r="F587" i="27"/>
  <c r="F588" i="27"/>
  <c r="F589" i="27"/>
  <c r="F590" i="27"/>
  <c r="F591" i="27"/>
  <c r="F592" i="27"/>
  <c r="F593" i="27"/>
  <c r="F594" i="27"/>
  <c r="F595" i="27"/>
  <c r="F596" i="27"/>
  <c r="F597" i="27"/>
  <c r="F598" i="27"/>
  <c r="F599" i="27"/>
  <c r="F600" i="27"/>
  <c r="F601" i="27"/>
  <c r="F602" i="27"/>
  <c r="F603" i="27"/>
  <c r="F604" i="27"/>
  <c r="F605" i="27"/>
  <c r="F606" i="27"/>
  <c r="F607" i="27"/>
  <c r="F608" i="27"/>
  <c r="F609" i="27"/>
  <c r="F610" i="27"/>
  <c r="F611" i="27"/>
  <c r="F612" i="27"/>
  <c r="F613" i="27"/>
  <c r="F614" i="27"/>
  <c r="F615" i="27"/>
  <c r="F616" i="27"/>
  <c r="F617" i="27"/>
  <c r="F618" i="27"/>
  <c r="F619" i="27"/>
  <c r="F620" i="27"/>
  <c r="F621" i="27"/>
  <c r="F622" i="27"/>
  <c r="F623" i="27"/>
  <c r="F624" i="27"/>
  <c r="F625" i="27"/>
  <c r="F626" i="27"/>
  <c r="F627" i="27"/>
  <c r="F628" i="27"/>
  <c r="F629" i="27"/>
  <c r="F630" i="27"/>
  <c r="F631" i="27"/>
  <c r="F632" i="27"/>
  <c r="F633" i="27"/>
  <c r="F634" i="27"/>
  <c r="F635" i="27"/>
  <c r="F636" i="27"/>
  <c r="F637" i="27"/>
  <c r="F638" i="27"/>
  <c r="F639" i="27"/>
  <c r="F640" i="27"/>
  <c r="F641" i="27"/>
  <c r="F642" i="27"/>
  <c r="F643" i="27"/>
  <c r="F644" i="27"/>
  <c r="F645" i="27"/>
  <c r="F646" i="27"/>
  <c r="F647" i="27"/>
  <c r="F648" i="27"/>
  <c r="F649" i="27"/>
  <c r="F650" i="27"/>
  <c r="F651" i="27"/>
  <c r="F652" i="27"/>
  <c r="F653" i="27"/>
  <c r="F654" i="27"/>
  <c r="F655" i="27"/>
  <c r="F656" i="27"/>
  <c r="F657" i="27"/>
  <c r="F658" i="27"/>
  <c r="F659" i="27"/>
  <c r="F660" i="27"/>
  <c r="F661" i="27"/>
  <c r="F662" i="27"/>
  <c r="F663" i="27"/>
  <c r="F664" i="27"/>
  <c r="F665" i="27"/>
  <c r="F666" i="27"/>
  <c r="F667" i="27"/>
  <c r="F668" i="27"/>
  <c r="F669" i="27"/>
  <c r="F670" i="27"/>
  <c r="F671" i="27"/>
  <c r="F672" i="27"/>
  <c r="F673" i="27"/>
  <c r="F674" i="27"/>
  <c r="F675" i="27"/>
  <c r="F676" i="27"/>
  <c r="F677" i="27"/>
  <c r="F678" i="27"/>
  <c r="F679" i="27"/>
  <c r="F680" i="27"/>
  <c r="F681" i="27"/>
  <c r="F682" i="27"/>
  <c r="F683" i="27"/>
  <c r="F684" i="27"/>
  <c r="F685" i="27"/>
  <c r="F686" i="27"/>
  <c r="F687" i="27"/>
  <c r="F688" i="27"/>
  <c r="F689" i="27"/>
  <c r="F690" i="27"/>
  <c r="F691" i="27"/>
  <c r="F692" i="27"/>
  <c r="F693" i="27"/>
  <c r="F694" i="27"/>
  <c r="F695" i="27"/>
  <c r="F696" i="27"/>
  <c r="F697" i="27"/>
  <c r="F698" i="27"/>
  <c r="F699" i="27"/>
  <c r="F700" i="27"/>
  <c r="F701" i="27"/>
  <c r="F702" i="27"/>
  <c r="F703" i="27"/>
  <c r="F704" i="27"/>
  <c r="F705" i="27"/>
  <c r="F706" i="27"/>
  <c r="F707" i="27"/>
  <c r="F708" i="27"/>
  <c r="F709" i="27"/>
  <c r="F710" i="27"/>
  <c r="F711" i="27"/>
  <c r="F712" i="27"/>
  <c r="F713" i="27"/>
  <c r="F714" i="27"/>
  <c r="F715" i="27"/>
  <c r="F716" i="27"/>
  <c r="F717" i="27"/>
  <c r="F718" i="27"/>
  <c r="F719" i="27"/>
  <c r="F720" i="27"/>
  <c r="F721" i="27"/>
  <c r="F722" i="27"/>
  <c r="F723" i="27"/>
  <c r="F724" i="27"/>
  <c r="F725" i="27"/>
  <c r="F726" i="27"/>
  <c r="F727" i="27"/>
  <c r="F728" i="27"/>
  <c r="F729" i="27"/>
  <c r="F730" i="27"/>
  <c r="F731" i="27"/>
  <c r="F732" i="27"/>
  <c r="F733" i="27"/>
  <c r="F734" i="27"/>
  <c r="F735" i="27"/>
  <c r="F736" i="27"/>
  <c r="F737" i="27"/>
  <c r="F738" i="27"/>
  <c r="F739" i="27"/>
  <c r="F740" i="27"/>
  <c r="F741" i="27"/>
  <c r="F742" i="27"/>
  <c r="F743" i="27"/>
  <c r="F744" i="27"/>
  <c r="F745" i="27"/>
  <c r="F746" i="27"/>
  <c r="F747" i="27"/>
  <c r="F748" i="27"/>
  <c r="F749" i="27"/>
  <c r="F750" i="27"/>
  <c r="F751" i="27"/>
  <c r="F752" i="27"/>
  <c r="F753" i="27"/>
  <c r="F754" i="27"/>
  <c r="F755" i="27"/>
  <c r="F756" i="27"/>
  <c r="F757" i="27"/>
  <c r="F758" i="27"/>
  <c r="F759" i="27"/>
  <c r="F760" i="27"/>
  <c r="F761" i="27"/>
  <c r="F762" i="27"/>
  <c r="F763" i="27"/>
  <c r="F764" i="27"/>
  <c r="F765" i="27"/>
  <c r="F766" i="27"/>
  <c r="F767" i="27"/>
  <c r="F768" i="27"/>
  <c r="F769" i="27"/>
  <c r="F770" i="27"/>
  <c r="F771" i="27"/>
  <c r="F772" i="27"/>
  <c r="F773" i="27"/>
  <c r="F774" i="27"/>
  <c r="F775" i="27"/>
  <c r="F776" i="27"/>
  <c r="F777" i="27"/>
  <c r="F778" i="27"/>
  <c r="F779" i="27"/>
  <c r="F780" i="27"/>
  <c r="F781" i="27"/>
  <c r="F782" i="27"/>
  <c r="F783" i="27"/>
  <c r="F784" i="27"/>
  <c r="F785" i="27"/>
  <c r="F786" i="27"/>
  <c r="F787" i="27"/>
  <c r="F788" i="27"/>
  <c r="F789" i="27"/>
  <c r="F790" i="27"/>
  <c r="F791" i="27"/>
  <c r="F792" i="27"/>
  <c r="F793" i="27"/>
  <c r="F794" i="27"/>
  <c r="F795" i="27"/>
  <c r="F796" i="27"/>
  <c r="F797" i="27"/>
  <c r="F798" i="27"/>
  <c r="F799" i="27"/>
  <c r="F800" i="27"/>
  <c r="F801" i="27"/>
  <c r="F802" i="27"/>
  <c r="F803" i="27"/>
  <c r="F804" i="27"/>
  <c r="F805" i="27"/>
  <c r="F806" i="27"/>
  <c r="F807" i="27"/>
  <c r="F808" i="27"/>
  <c r="F809" i="27"/>
  <c r="F810" i="27"/>
  <c r="F811" i="27"/>
  <c r="F812" i="27"/>
  <c r="F813" i="27"/>
  <c r="F814" i="27"/>
  <c r="F815" i="27"/>
  <c r="F816" i="27"/>
  <c r="F817" i="27"/>
  <c r="F818" i="27"/>
  <c r="F819" i="27"/>
  <c r="F820" i="27"/>
  <c r="F821" i="27"/>
  <c r="F822" i="27"/>
  <c r="F823" i="27"/>
  <c r="F824" i="27"/>
  <c r="F825" i="27"/>
  <c r="F826" i="27"/>
  <c r="F827" i="27"/>
  <c r="F828" i="27"/>
  <c r="F829" i="27"/>
  <c r="F830" i="27"/>
  <c r="F831" i="27"/>
  <c r="F832" i="27"/>
  <c r="F833" i="27"/>
  <c r="F834" i="27"/>
  <c r="F835" i="27"/>
  <c r="F836" i="27"/>
  <c r="F837" i="27"/>
  <c r="F838" i="27"/>
  <c r="F839" i="27"/>
  <c r="F840" i="27"/>
  <c r="F841" i="27"/>
  <c r="F842" i="27"/>
  <c r="F843" i="27"/>
  <c r="F844" i="27"/>
  <c r="F845" i="27"/>
  <c r="F846" i="27"/>
  <c r="F847" i="27"/>
  <c r="F848" i="27"/>
  <c r="F849" i="27"/>
  <c r="F850" i="27"/>
  <c r="F851" i="27"/>
  <c r="F852" i="27"/>
  <c r="F853" i="27"/>
  <c r="F854" i="27"/>
  <c r="F855" i="27"/>
  <c r="F856" i="27"/>
  <c r="F857" i="27"/>
  <c r="F858" i="27"/>
  <c r="F859" i="27"/>
  <c r="F860" i="27"/>
  <c r="F861" i="27"/>
  <c r="F862" i="27"/>
  <c r="F863" i="27"/>
  <c r="F864" i="27"/>
  <c r="F865" i="27"/>
  <c r="F866" i="27"/>
  <c r="F867" i="27"/>
  <c r="F868" i="27"/>
  <c r="F869" i="27"/>
  <c r="F870" i="27"/>
  <c r="F871" i="27"/>
  <c r="F872" i="27"/>
  <c r="F873" i="27"/>
  <c r="F874" i="27"/>
  <c r="F875" i="27"/>
  <c r="F876" i="27"/>
  <c r="F877" i="27"/>
  <c r="F878" i="27"/>
  <c r="F879" i="27"/>
  <c r="F880" i="27"/>
  <c r="F881" i="27"/>
  <c r="F882" i="27"/>
  <c r="F883" i="27"/>
  <c r="F884" i="27"/>
  <c r="F885" i="27"/>
  <c r="F886" i="27"/>
  <c r="F887" i="27"/>
  <c r="F888" i="27"/>
  <c r="F889" i="27"/>
  <c r="F890" i="27"/>
  <c r="F891" i="27"/>
  <c r="F892" i="27"/>
  <c r="F893" i="27"/>
  <c r="F894" i="27"/>
  <c r="F895" i="27"/>
  <c r="F896" i="27"/>
  <c r="F897" i="27"/>
  <c r="F898" i="27"/>
  <c r="F899" i="27"/>
  <c r="F900" i="27"/>
  <c r="F901" i="27"/>
  <c r="F902" i="27"/>
  <c r="F903" i="27"/>
  <c r="F904" i="27"/>
  <c r="F905" i="27"/>
  <c r="F906" i="27"/>
  <c r="F907" i="27"/>
  <c r="F908" i="27"/>
  <c r="F909" i="27"/>
  <c r="F910" i="27"/>
  <c r="F911" i="27"/>
  <c r="F912" i="27"/>
  <c r="F913" i="27"/>
  <c r="F914" i="27"/>
  <c r="F915" i="27"/>
  <c r="F916" i="27"/>
  <c r="F917" i="27"/>
  <c r="F918" i="27"/>
  <c r="F919" i="27"/>
  <c r="F920" i="27"/>
  <c r="F921" i="27"/>
  <c r="F922" i="27"/>
  <c r="F923" i="27"/>
  <c r="F924" i="27"/>
  <c r="F925" i="27"/>
  <c r="F926" i="27"/>
  <c r="F927" i="27"/>
  <c r="F928" i="27"/>
  <c r="F929" i="27"/>
  <c r="F930" i="27"/>
  <c r="F931" i="27"/>
  <c r="F932" i="27"/>
  <c r="F933" i="27"/>
  <c r="F934" i="27"/>
  <c r="F935" i="27"/>
  <c r="F936" i="27"/>
  <c r="F937" i="27"/>
  <c r="F938" i="27"/>
  <c r="F939" i="27"/>
  <c r="F940" i="27"/>
  <c r="F941" i="27"/>
  <c r="F942" i="27"/>
  <c r="F943" i="27"/>
  <c r="F944" i="27"/>
  <c r="F945" i="27"/>
  <c r="F946" i="27"/>
  <c r="F947" i="27"/>
  <c r="F948" i="27"/>
  <c r="F949" i="27"/>
  <c r="F950" i="27"/>
  <c r="F951" i="27"/>
  <c r="F952" i="27"/>
  <c r="F953" i="27"/>
  <c r="F954" i="27"/>
  <c r="F955" i="27"/>
  <c r="F956" i="27"/>
  <c r="F957" i="27"/>
  <c r="F958" i="27"/>
  <c r="F959" i="27"/>
  <c r="F960" i="27"/>
  <c r="F961" i="27"/>
  <c r="F962" i="27"/>
  <c r="F963" i="27"/>
  <c r="F964" i="27"/>
  <c r="F965" i="27"/>
  <c r="F966" i="27"/>
  <c r="F967" i="27"/>
  <c r="F968" i="27"/>
  <c r="F969" i="27"/>
  <c r="F970" i="27"/>
  <c r="F971" i="27"/>
  <c r="F972" i="27"/>
  <c r="F973" i="27"/>
  <c r="F974" i="27"/>
  <c r="F975" i="27"/>
  <c r="F976" i="27"/>
  <c r="F977" i="27"/>
  <c r="F978" i="27"/>
  <c r="F979" i="27"/>
  <c r="F980" i="27"/>
  <c r="F981" i="27"/>
  <c r="F982" i="27"/>
  <c r="F983" i="27"/>
  <c r="F984" i="27"/>
  <c r="F985" i="27"/>
  <c r="F986" i="27"/>
  <c r="F987" i="27"/>
  <c r="F988" i="27"/>
  <c r="F989" i="27"/>
  <c r="F990" i="27"/>
  <c r="F991" i="27"/>
  <c r="F992" i="27"/>
  <c r="F993" i="27"/>
  <c r="F994" i="27"/>
  <c r="F995" i="27"/>
  <c r="F996" i="27"/>
  <c r="F997" i="27"/>
  <c r="F998" i="27"/>
  <c r="F999" i="27"/>
  <c r="F1000" i="27"/>
  <c r="F1001" i="27"/>
  <c r="F1002" i="27"/>
  <c r="F1003" i="27"/>
  <c r="F1004" i="27"/>
  <c r="F1005" i="27"/>
  <c r="F1006" i="27"/>
  <c r="F1007" i="27"/>
  <c r="F1008" i="27"/>
  <c r="F1009" i="27"/>
  <c r="F1010" i="27"/>
  <c r="F1011" i="27"/>
  <c r="F1012" i="27"/>
  <c r="F1013" i="27"/>
  <c r="F1014" i="27"/>
  <c r="F1015" i="27"/>
  <c r="F1016" i="27"/>
  <c r="F1017" i="27"/>
  <c r="F1018" i="27"/>
  <c r="F1019" i="27"/>
  <c r="F1020" i="27"/>
  <c r="F1021" i="27"/>
  <c r="F1022" i="27"/>
  <c r="F1023" i="27"/>
  <c r="F1024" i="27"/>
  <c r="F1025" i="27"/>
  <c r="F1026" i="27"/>
  <c r="F1027" i="27"/>
  <c r="F1028" i="27"/>
  <c r="F1029" i="27"/>
  <c r="F1030" i="27"/>
  <c r="F1031" i="27"/>
  <c r="F1032" i="27"/>
  <c r="F1033" i="27"/>
  <c r="F1034" i="27"/>
  <c r="F1035" i="27"/>
  <c r="F1036" i="27"/>
  <c r="F1037" i="27"/>
  <c r="F1038" i="27"/>
  <c r="F1039" i="27"/>
  <c r="F1040" i="27"/>
  <c r="F1041" i="27"/>
  <c r="F1042" i="27"/>
  <c r="F1043" i="27"/>
  <c r="F1044" i="27"/>
  <c r="F1045" i="27"/>
  <c r="F1046" i="27"/>
  <c r="F1047" i="27"/>
  <c r="F1048" i="27"/>
  <c r="F1049" i="27"/>
  <c r="F1050" i="27"/>
  <c r="F1051" i="27"/>
  <c r="F1052" i="27"/>
  <c r="F1053" i="27"/>
  <c r="F1054" i="27"/>
  <c r="F1055" i="27"/>
  <c r="F1056" i="27"/>
  <c r="F1057" i="27"/>
  <c r="F1058" i="27"/>
  <c r="F1059" i="27"/>
  <c r="F1060" i="27"/>
  <c r="F1061" i="27"/>
  <c r="F1062" i="27"/>
  <c r="F1063" i="27"/>
  <c r="F1064" i="27"/>
  <c r="F1065" i="27"/>
  <c r="F1066" i="27"/>
  <c r="F1067" i="27"/>
  <c r="F1068" i="27"/>
  <c r="F1069" i="27"/>
  <c r="F1070" i="27"/>
  <c r="F1071" i="27"/>
  <c r="F1072" i="27"/>
  <c r="F1073" i="27"/>
  <c r="F1074" i="27"/>
  <c r="F1075" i="27"/>
  <c r="F1076" i="27"/>
  <c r="F1077" i="27"/>
  <c r="F1078" i="27"/>
  <c r="F1079" i="27"/>
  <c r="F1080" i="27"/>
  <c r="F1081" i="27"/>
  <c r="F1082" i="27"/>
  <c r="F1083" i="27"/>
  <c r="F1084" i="27"/>
  <c r="F1085" i="27"/>
  <c r="F1086" i="27"/>
  <c r="F1087" i="27"/>
  <c r="F1088" i="27"/>
  <c r="F1089" i="27"/>
  <c r="F1090" i="27"/>
  <c r="F1091" i="27"/>
  <c r="F1092" i="27"/>
  <c r="F1093" i="27"/>
  <c r="F1094" i="27"/>
  <c r="F1095" i="27"/>
  <c r="F1096" i="27"/>
  <c r="F1097" i="27"/>
  <c r="F1098" i="27"/>
  <c r="F1099" i="27"/>
  <c r="F1100" i="27"/>
  <c r="F1101" i="27"/>
  <c r="F1102" i="27"/>
  <c r="F1103" i="27"/>
  <c r="F1104" i="27"/>
  <c r="F1105" i="27"/>
  <c r="F1106" i="27"/>
  <c r="F1107" i="27"/>
  <c r="F1108" i="27"/>
  <c r="F1109" i="27"/>
  <c r="F1110" i="27"/>
  <c r="F1111" i="27"/>
  <c r="F1112" i="27"/>
  <c r="F1113" i="27"/>
  <c r="F1114" i="27"/>
  <c r="F1115" i="27"/>
  <c r="F1116" i="27"/>
  <c r="F1117" i="27"/>
  <c r="F1118" i="27"/>
  <c r="F1119" i="27"/>
  <c r="F1120" i="27"/>
  <c r="F1121" i="27"/>
  <c r="F1122" i="27"/>
  <c r="F1123" i="27"/>
  <c r="F1124" i="27"/>
  <c r="F1125" i="27"/>
  <c r="F1126" i="27"/>
  <c r="F1127" i="27"/>
  <c r="F1128" i="27"/>
  <c r="F1129" i="27"/>
  <c r="F1130" i="27"/>
  <c r="F1131" i="27"/>
  <c r="F1132" i="27"/>
  <c r="F1133" i="27"/>
  <c r="F1134" i="27"/>
  <c r="F1135" i="27"/>
  <c r="F1136" i="27"/>
  <c r="F1137" i="27"/>
  <c r="F1138" i="27"/>
  <c r="F1139" i="27"/>
  <c r="F1140" i="27"/>
  <c r="F1141" i="27"/>
  <c r="F1142" i="27"/>
  <c r="F1143" i="27"/>
  <c r="F1144" i="27"/>
  <c r="F1145" i="27"/>
  <c r="F1146" i="27"/>
  <c r="F1147" i="27"/>
  <c r="F1148" i="27"/>
  <c r="F1149" i="27"/>
  <c r="F1150" i="27"/>
  <c r="F1151" i="27"/>
  <c r="F1152" i="27"/>
  <c r="F1153" i="27"/>
  <c r="F1154" i="27"/>
  <c r="F1155" i="27"/>
  <c r="F1156" i="27"/>
  <c r="F1157" i="27"/>
  <c r="F1158" i="27"/>
  <c r="F1159" i="27"/>
  <c r="F1160" i="27"/>
  <c r="F1161" i="27"/>
  <c r="F1162" i="27"/>
  <c r="F1163" i="27"/>
  <c r="F1164" i="27"/>
  <c r="F1165" i="27"/>
  <c r="F1166" i="27"/>
  <c r="F1167" i="27"/>
  <c r="F1168" i="27"/>
  <c r="F1169" i="27"/>
  <c r="F1170" i="27"/>
  <c r="F1171" i="27"/>
  <c r="F1172" i="27"/>
  <c r="F1173" i="27"/>
  <c r="F1174" i="27"/>
  <c r="F1175" i="27"/>
  <c r="F1176" i="27"/>
  <c r="F1177" i="27"/>
  <c r="F1178" i="27"/>
  <c r="F1179" i="27"/>
  <c r="F1180" i="27"/>
  <c r="F1181" i="27"/>
  <c r="F1182" i="27"/>
  <c r="F1183" i="27"/>
  <c r="F1184" i="27"/>
  <c r="F1185" i="27"/>
  <c r="F1186" i="27"/>
  <c r="F1187" i="27"/>
  <c r="F1188" i="27"/>
  <c r="F1189" i="27"/>
  <c r="F1190" i="27"/>
  <c r="F1191" i="27"/>
  <c r="F1192" i="27"/>
  <c r="F1193" i="27"/>
  <c r="F1194" i="27"/>
  <c r="F1195" i="27"/>
  <c r="F1196" i="27"/>
  <c r="F1197" i="27"/>
  <c r="F1198" i="27"/>
  <c r="F1199" i="27"/>
  <c r="F1200" i="27"/>
  <c r="F1201" i="27"/>
  <c r="F1202" i="27"/>
  <c r="F1203" i="27"/>
  <c r="F1204" i="27"/>
  <c r="F1205" i="27"/>
  <c r="F1206" i="27"/>
  <c r="F1207" i="27"/>
  <c r="F1208" i="27"/>
  <c r="F1209" i="27"/>
  <c r="F1210" i="27"/>
  <c r="F1211" i="27"/>
  <c r="F1212" i="27"/>
  <c r="F1213" i="27"/>
  <c r="F1214" i="27"/>
  <c r="F1215" i="27"/>
  <c r="F1216" i="27"/>
  <c r="F1217" i="27"/>
  <c r="F1218" i="27"/>
  <c r="F1219" i="27"/>
  <c r="F1220" i="27"/>
  <c r="F1221" i="27"/>
  <c r="F1222" i="27"/>
  <c r="F1223" i="27"/>
  <c r="F1224" i="27"/>
  <c r="F1225" i="27"/>
  <c r="F1226" i="27"/>
  <c r="F1227" i="27"/>
  <c r="F1228" i="27"/>
  <c r="F1229" i="27"/>
  <c r="F1230" i="27"/>
  <c r="F1231" i="27"/>
  <c r="F1232" i="27"/>
  <c r="F1233" i="27"/>
  <c r="F1234" i="27"/>
  <c r="F1235" i="27"/>
  <c r="F1236" i="27"/>
  <c r="F1237" i="27"/>
  <c r="F1238" i="27"/>
  <c r="F1239" i="27"/>
  <c r="F1240" i="27"/>
  <c r="F1241" i="27"/>
  <c r="F1242" i="27"/>
  <c r="F1243" i="27"/>
  <c r="F1244" i="27"/>
  <c r="F1245" i="27"/>
  <c r="F1246" i="27"/>
  <c r="F1247" i="27"/>
  <c r="F1248" i="27"/>
  <c r="F1249" i="27"/>
  <c r="F1250" i="27"/>
  <c r="F1251" i="27"/>
  <c r="F1252" i="27"/>
  <c r="F1253" i="27"/>
  <c r="F1254" i="27"/>
  <c r="F1255" i="27"/>
  <c r="F1256" i="27"/>
  <c r="F1257" i="27"/>
  <c r="F1258" i="27"/>
  <c r="F1259" i="27"/>
  <c r="F1260" i="27"/>
  <c r="F1261" i="27"/>
  <c r="F1262" i="27"/>
  <c r="F1263" i="27"/>
  <c r="F1264" i="27"/>
  <c r="F1265" i="27"/>
  <c r="F1266" i="27"/>
  <c r="F1267" i="27"/>
  <c r="F1268" i="27"/>
  <c r="F1269" i="27"/>
  <c r="F1270" i="27"/>
  <c r="F1271" i="27"/>
  <c r="F1272" i="27"/>
  <c r="F1273" i="27"/>
  <c r="F1274" i="27"/>
  <c r="F1275" i="27"/>
  <c r="F1276" i="27"/>
  <c r="F1277" i="27"/>
  <c r="F1278" i="27"/>
  <c r="F1279" i="27"/>
  <c r="F1280" i="27"/>
  <c r="F1281" i="27"/>
  <c r="F1282" i="27"/>
  <c r="F1283" i="27"/>
  <c r="F1284" i="27"/>
  <c r="F1285" i="27"/>
  <c r="F1286" i="27"/>
  <c r="F1287" i="27"/>
  <c r="F1288" i="27"/>
  <c r="F1289" i="27"/>
  <c r="F1290" i="27"/>
  <c r="F1291" i="27"/>
  <c r="F1292" i="27"/>
  <c r="F1293" i="27"/>
  <c r="F1294" i="27"/>
  <c r="F1295" i="27"/>
  <c r="F1296" i="27"/>
  <c r="F1297" i="27"/>
  <c r="F1298" i="27"/>
  <c r="F1299" i="27"/>
  <c r="F1300" i="27"/>
  <c r="F1301" i="27"/>
  <c r="F1302" i="27"/>
  <c r="F1303" i="27"/>
  <c r="F1304" i="27"/>
  <c r="F1305" i="27"/>
  <c r="F1306" i="27"/>
  <c r="F1307" i="27"/>
  <c r="F1308" i="27"/>
  <c r="F1309" i="27"/>
  <c r="F1310" i="27"/>
  <c r="F1311" i="27"/>
  <c r="F1312" i="27"/>
  <c r="F1313" i="27"/>
  <c r="F1314" i="27"/>
  <c r="F1315" i="27"/>
  <c r="F1316" i="27"/>
  <c r="F1317" i="27"/>
  <c r="F1318" i="27"/>
  <c r="F1319" i="27"/>
  <c r="F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131"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E259" i="27"/>
  <c r="E260"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303"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46"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89"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432"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75" i="27"/>
  <c r="E476" i="27"/>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518" i="27"/>
  <c r="E519" i="27"/>
  <c r="E520" i="27"/>
  <c r="E521" i="27"/>
  <c r="E522" i="27"/>
  <c r="E523" i="27"/>
  <c r="E524" i="27"/>
  <c r="E525" i="27"/>
  <c r="E526" i="27"/>
  <c r="E527" i="27"/>
  <c r="E528" i="27"/>
  <c r="E529" i="27"/>
  <c r="E530" i="27"/>
  <c r="E531" i="27"/>
  <c r="E532" i="27"/>
  <c r="E533" i="27"/>
  <c r="E534" i="27"/>
  <c r="E535" i="27"/>
  <c r="E536" i="27"/>
  <c r="E537" i="27"/>
  <c r="E538" i="27"/>
  <c r="E539" i="27"/>
  <c r="E540" i="27"/>
  <c r="E541" i="27"/>
  <c r="E542" i="27"/>
  <c r="E543" i="27"/>
  <c r="E544" i="27"/>
  <c r="E545" i="27"/>
  <c r="E546" i="27"/>
  <c r="E547" i="27"/>
  <c r="E548" i="27"/>
  <c r="E549" i="27"/>
  <c r="E550" i="27"/>
  <c r="E551" i="27"/>
  <c r="E552" i="27"/>
  <c r="E553" i="27"/>
  <c r="E554" i="27"/>
  <c r="E555" i="27"/>
  <c r="E556" i="27"/>
  <c r="E557" i="27"/>
  <c r="E558" i="27"/>
  <c r="E559" i="27"/>
  <c r="E560" i="27"/>
  <c r="E561" i="27"/>
  <c r="E562" i="27"/>
  <c r="E563" i="27"/>
  <c r="E564" i="27"/>
  <c r="E565" i="27"/>
  <c r="E566" i="27"/>
  <c r="E567" i="27"/>
  <c r="E568" i="27"/>
  <c r="E569" i="27"/>
  <c r="E570" i="27"/>
  <c r="E571" i="27"/>
  <c r="E572" i="27"/>
  <c r="E573" i="27"/>
  <c r="E574" i="27"/>
  <c r="E575" i="27"/>
  <c r="E576" i="27"/>
  <c r="E577" i="27"/>
  <c r="E578" i="27"/>
  <c r="E579" i="27"/>
  <c r="E580" i="27"/>
  <c r="E581" i="27"/>
  <c r="E582" i="27"/>
  <c r="E583" i="27"/>
  <c r="E584" i="27"/>
  <c r="E585" i="27"/>
  <c r="E586" i="27"/>
  <c r="E587" i="27"/>
  <c r="E588" i="27"/>
  <c r="E589" i="27"/>
  <c r="E590" i="27"/>
  <c r="E591" i="27"/>
  <c r="E592" i="27"/>
  <c r="E593" i="27"/>
  <c r="E594" i="27"/>
  <c r="E595" i="27"/>
  <c r="E596" i="27"/>
  <c r="E597" i="27"/>
  <c r="E598" i="27"/>
  <c r="E599" i="27"/>
  <c r="E600" i="27"/>
  <c r="E601" i="27"/>
  <c r="E602" i="27"/>
  <c r="E603" i="27"/>
  <c r="E604" i="27"/>
  <c r="E605" i="27"/>
  <c r="E606" i="27"/>
  <c r="E607" i="27"/>
  <c r="E608" i="27"/>
  <c r="E609" i="27"/>
  <c r="E610" i="27"/>
  <c r="E611" i="27"/>
  <c r="E612" i="27"/>
  <c r="E613" i="27"/>
  <c r="E614" i="27"/>
  <c r="E615" i="27"/>
  <c r="E616" i="27"/>
  <c r="E617" i="27"/>
  <c r="E618" i="27"/>
  <c r="E619" i="27"/>
  <c r="E620" i="27"/>
  <c r="E621" i="27"/>
  <c r="E622" i="27"/>
  <c r="E623" i="27"/>
  <c r="E624" i="27"/>
  <c r="E625" i="27"/>
  <c r="E626" i="27"/>
  <c r="E627" i="27"/>
  <c r="E628" i="27"/>
  <c r="E629" i="27"/>
  <c r="E630" i="27"/>
  <c r="E631" i="27"/>
  <c r="E632" i="27"/>
  <c r="E633" i="27"/>
  <c r="E634" i="27"/>
  <c r="E635" i="27"/>
  <c r="E636" i="27"/>
  <c r="E637" i="27"/>
  <c r="E638" i="27"/>
  <c r="E639" i="27"/>
  <c r="E640" i="27"/>
  <c r="E641" i="27"/>
  <c r="E642" i="27"/>
  <c r="E643" i="27"/>
  <c r="E644" i="27"/>
  <c r="E645" i="27"/>
  <c r="E646" i="27"/>
  <c r="E647" i="27"/>
  <c r="E648" i="27"/>
  <c r="E649" i="27"/>
  <c r="E650" i="27"/>
  <c r="E651" i="27"/>
  <c r="E652" i="27"/>
  <c r="E653" i="27"/>
  <c r="E654" i="27"/>
  <c r="E655" i="27"/>
  <c r="E656" i="27"/>
  <c r="E657" i="27"/>
  <c r="E658" i="27"/>
  <c r="E659" i="27"/>
  <c r="E660" i="27"/>
  <c r="E661" i="27"/>
  <c r="E662" i="27"/>
  <c r="E663" i="27"/>
  <c r="E664" i="27"/>
  <c r="E665" i="27"/>
  <c r="E666" i="27"/>
  <c r="E667" i="27"/>
  <c r="E668" i="27"/>
  <c r="E669" i="27"/>
  <c r="E670" i="27"/>
  <c r="E671" i="27"/>
  <c r="E672" i="27"/>
  <c r="E673" i="27"/>
  <c r="E674" i="27"/>
  <c r="E675" i="27"/>
  <c r="E676" i="27"/>
  <c r="E677" i="27"/>
  <c r="E678" i="27"/>
  <c r="E679" i="27"/>
  <c r="E680" i="27"/>
  <c r="E681" i="27"/>
  <c r="E682" i="27"/>
  <c r="E683" i="27"/>
  <c r="E684" i="27"/>
  <c r="E685" i="27"/>
  <c r="E686" i="27"/>
  <c r="E687" i="27"/>
  <c r="E688" i="27"/>
  <c r="E689" i="27"/>
  <c r="E690" i="27"/>
  <c r="E691" i="27"/>
  <c r="E692" i="27"/>
  <c r="E693" i="27"/>
  <c r="E694" i="27"/>
  <c r="E695" i="27"/>
  <c r="E696" i="27"/>
  <c r="E697" i="27"/>
  <c r="E698" i="27"/>
  <c r="E699" i="27"/>
  <c r="E700" i="27"/>
  <c r="E701" i="27"/>
  <c r="E702" i="27"/>
  <c r="E703" i="27"/>
  <c r="E704" i="27"/>
  <c r="E705" i="27"/>
  <c r="E706" i="27"/>
  <c r="E707" i="27"/>
  <c r="E708" i="27"/>
  <c r="E709" i="27"/>
  <c r="E710" i="27"/>
  <c r="E711" i="27"/>
  <c r="E712" i="27"/>
  <c r="E713" i="27"/>
  <c r="E714" i="27"/>
  <c r="E715" i="27"/>
  <c r="E716" i="27"/>
  <c r="E717" i="27"/>
  <c r="E718" i="27"/>
  <c r="E719" i="27"/>
  <c r="E720" i="27"/>
  <c r="E721" i="27"/>
  <c r="E722" i="27"/>
  <c r="E723" i="27"/>
  <c r="E724" i="27"/>
  <c r="E725" i="27"/>
  <c r="E726" i="27"/>
  <c r="E727" i="27"/>
  <c r="E728" i="27"/>
  <c r="E729" i="27"/>
  <c r="E730" i="27"/>
  <c r="E731" i="27"/>
  <c r="E732" i="27"/>
  <c r="E733" i="27"/>
  <c r="E734" i="27"/>
  <c r="E735" i="27"/>
  <c r="E736" i="27"/>
  <c r="E737" i="27"/>
  <c r="E738" i="27"/>
  <c r="E739" i="27"/>
  <c r="E740" i="27"/>
  <c r="E741" i="27"/>
  <c r="E742" i="27"/>
  <c r="E743" i="27"/>
  <c r="E744" i="27"/>
  <c r="E745" i="27"/>
  <c r="E746" i="27"/>
  <c r="E747" i="27"/>
  <c r="E748" i="27"/>
  <c r="E749" i="27"/>
  <c r="E750" i="27"/>
  <c r="E751" i="27"/>
  <c r="E752" i="27"/>
  <c r="E753" i="27"/>
  <c r="E754" i="27"/>
  <c r="E755" i="27"/>
  <c r="E756" i="27"/>
  <c r="E757" i="27"/>
  <c r="E758" i="27"/>
  <c r="E759" i="27"/>
  <c r="E760" i="27"/>
  <c r="E761" i="27"/>
  <c r="E762" i="27"/>
  <c r="E763" i="27"/>
  <c r="E764" i="27"/>
  <c r="E765" i="27"/>
  <c r="E766" i="27"/>
  <c r="E767" i="27"/>
  <c r="E768" i="27"/>
  <c r="E769" i="27"/>
  <c r="E770" i="27"/>
  <c r="E771" i="27"/>
  <c r="E772" i="27"/>
  <c r="E773" i="27"/>
  <c r="E774" i="27"/>
  <c r="E775" i="27"/>
  <c r="E776" i="27"/>
  <c r="E777" i="27"/>
  <c r="E778" i="27"/>
  <c r="E779" i="27"/>
  <c r="E780" i="27"/>
  <c r="E781" i="27"/>
  <c r="E782" i="27"/>
  <c r="E783" i="27"/>
  <c r="E784" i="27"/>
  <c r="E785" i="27"/>
  <c r="E786" i="27"/>
  <c r="E787" i="27"/>
  <c r="E788" i="27"/>
  <c r="E789" i="27"/>
  <c r="E790" i="27"/>
  <c r="E791" i="27"/>
  <c r="E792" i="27"/>
  <c r="E793" i="27"/>
  <c r="E794" i="27"/>
  <c r="E795" i="27"/>
  <c r="E796" i="27"/>
  <c r="E797" i="27"/>
  <c r="E798" i="27"/>
  <c r="E799" i="27"/>
  <c r="E800" i="27"/>
  <c r="E801" i="27"/>
  <c r="E802" i="27"/>
  <c r="E803" i="27"/>
  <c r="E804" i="27"/>
  <c r="E805" i="27"/>
  <c r="E806" i="27"/>
  <c r="E807" i="27"/>
  <c r="E808" i="27"/>
  <c r="E809" i="27"/>
  <c r="E810" i="27"/>
  <c r="E811" i="27"/>
  <c r="E812" i="27"/>
  <c r="E813" i="27"/>
  <c r="E814" i="27"/>
  <c r="E815" i="27"/>
  <c r="E816" i="27"/>
  <c r="E817" i="27"/>
  <c r="E818" i="27"/>
  <c r="E819" i="27"/>
  <c r="E820" i="27"/>
  <c r="E821" i="27"/>
  <c r="E822" i="27"/>
  <c r="E823" i="27"/>
  <c r="E824" i="27"/>
  <c r="E825" i="27"/>
  <c r="E826" i="27"/>
  <c r="E827" i="27"/>
  <c r="E828" i="27"/>
  <c r="E829" i="27"/>
  <c r="E830" i="27"/>
  <c r="E831" i="27"/>
  <c r="E832" i="27"/>
  <c r="E833" i="27"/>
  <c r="E834" i="27"/>
  <c r="E835" i="27"/>
  <c r="E836" i="27"/>
  <c r="E837" i="27"/>
  <c r="E838" i="27"/>
  <c r="E839" i="27"/>
  <c r="E840" i="27"/>
  <c r="E841" i="27"/>
  <c r="E842" i="27"/>
  <c r="E843" i="27"/>
  <c r="E844" i="27"/>
  <c r="E845" i="27"/>
  <c r="E846" i="27"/>
  <c r="E847" i="27"/>
  <c r="E848" i="27"/>
  <c r="E849" i="27"/>
  <c r="E850" i="27"/>
  <c r="E851" i="27"/>
  <c r="E852" i="27"/>
  <c r="E853" i="27"/>
  <c r="E854" i="27"/>
  <c r="E855" i="27"/>
  <c r="E856" i="27"/>
  <c r="E857" i="27"/>
  <c r="E858" i="27"/>
  <c r="E859" i="27"/>
  <c r="E860" i="27"/>
  <c r="E861" i="27"/>
  <c r="E862" i="27"/>
  <c r="E863" i="27"/>
  <c r="E864" i="27"/>
  <c r="E865" i="27"/>
  <c r="E866" i="27"/>
  <c r="E867" i="27"/>
  <c r="E868" i="27"/>
  <c r="E869" i="27"/>
  <c r="E870" i="27"/>
  <c r="E871" i="27"/>
  <c r="E872" i="27"/>
  <c r="E873" i="27"/>
  <c r="E874" i="27"/>
  <c r="E875" i="27"/>
  <c r="E876" i="27"/>
  <c r="E877" i="27"/>
  <c r="E878" i="27"/>
  <c r="E879" i="27"/>
  <c r="E880" i="27"/>
  <c r="E881" i="27"/>
  <c r="E882" i="27"/>
  <c r="E883" i="27"/>
  <c r="E884" i="27"/>
  <c r="E885" i="27"/>
  <c r="E886" i="27"/>
  <c r="E887" i="27"/>
  <c r="E888" i="27"/>
  <c r="E889" i="27"/>
  <c r="E890" i="27"/>
  <c r="E891" i="27"/>
  <c r="E892" i="27"/>
  <c r="E893" i="27"/>
  <c r="E894" i="27"/>
  <c r="E895" i="27"/>
  <c r="E896" i="27"/>
  <c r="E897" i="27"/>
  <c r="E898" i="27"/>
  <c r="E899" i="27"/>
  <c r="E900" i="27"/>
  <c r="E901" i="27"/>
  <c r="E902" i="27"/>
  <c r="E903" i="27"/>
  <c r="E904" i="27"/>
  <c r="E905" i="27"/>
  <c r="E906" i="27"/>
  <c r="E907" i="27"/>
  <c r="E908" i="27"/>
  <c r="E909" i="27"/>
  <c r="E910" i="27"/>
  <c r="E911" i="27"/>
  <c r="E912" i="27"/>
  <c r="E913" i="27"/>
  <c r="E914" i="27"/>
  <c r="E915" i="27"/>
  <c r="E916" i="27"/>
  <c r="E917" i="27"/>
  <c r="E918" i="27"/>
  <c r="E919" i="27"/>
  <c r="E920" i="27"/>
  <c r="E921" i="27"/>
  <c r="E922" i="27"/>
  <c r="E923" i="27"/>
  <c r="E924" i="27"/>
  <c r="E925" i="27"/>
  <c r="E926" i="27"/>
  <c r="E927" i="27"/>
  <c r="E928" i="27"/>
  <c r="E929" i="27"/>
  <c r="E930" i="27"/>
  <c r="E931" i="27"/>
  <c r="E932" i="27"/>
  <c r="E933" i="27"/>
  <c r="E934" i="27"/>
  <c r="E935" i="27"/>
  <c r="E936" i="27"/>
  <c r="E937" i="27"/>
  <c r="E938" i="27"/>
  <c r="E939" i="27"/>
  <c r="E940" i="27"/>
  <c r="E941" i="27"/>
  <c r="E942" i="27"/>
  <c r="E943" i="27"/>
  <c r="E944" i="27"/>
  <c r="E945" i="27"/>
  <c r="E946" i="27"/>
  <c r="E947" i="27"/>
  <c r="E948" i="27"/>
  <c r="E949" i="27"/>
  <c r="E950" i="27"/>
  <c r="E951" i="27"/>
  <c r="E952" i="27"/>
  <c r="E953" i="27"/>
  <c r="E954" i="27"/>
  <c r="E955" i="27"/>
  <c r="E956" i="27"/>
  <c r="E957" i="27"/>
  <c r="E958" i="27"/>
  <c r="E959" i="27"/>
  <c r="E960" i="27"/>
  <c r="E961" i="27"/>
  <c r="E962" i="27"/>
  <c r="E963" i="27"/>
  <c r="E964" i="27"/>
  <c r="E965" i="27"/>
  <c r="E966" i="27"/>
  <c r="E967" i="27"/>
  <c r="E968" i="27"/>
  <c r="E969" i="27"/>
  <c r="E970" i="27"/>
  <c r="E971" i="27"/>
  <c r="E972" i="27"/>
  <c r="E973" i="27"/>
  <c r="E974" i="27"/>
  <c r="E975" i="27"/>
  <c r="E976" i="27"/>
  <c r="E977" i="27"/>
  <c r="E978" i="27"/>
  <c r="E979" i="27"/>
  <c r="E980" i="27"/>
  <c r="E981" i="27"/>
  <c r="E982" i="27"/>
  <c r="E983" i="27"/>
  <c r="E984" i="27"/>
  <c r="E985" i="27"/>
  <c r="E986" i="27"/>
  <c r="E987" i="27"/>
  <c r="E988" i="27"/>
  <c r="E989" i="27"/>
  <c r="E990" i="27"/>
  <c r="E991" i="27"/>
  <c r="E992" i="27"/>
  <c r="E993" i="27"/>
  <c r="E994" i="27"/>
  <c r="E995" i="27"/>
  <c r="E996" i="27"/>
  <c r="E997" i="27"/>
  <c r="E998" i="27"/>
  <c r="E999" i="27"/>
  <c r="E1000" i="27"/>
  <c r="E1001" i="27"/>
  <c r="E1002" i="27"/>
  <c r="E1003" i="27"/>
  <c r="E1004" i="27"/>
  <c r="E1005" i="27"/>
  <c r="E1006" i="27"/>
  <c r="E1007" i="27"/>
  <c r="E1008" i="27"/>
  <c r="E1009" i="27"/>
  <c r="E1010" i="27"/>
  <c r="E1011" i="27"/>
  <c r="E1012" i="27"/>
  <c r="E1013" i="27"/>
  <c r="E1014" i="27"/>
  <c r="E1015" i="27"/>
  <c r="E1016" i="27"/>
  <c r="E1017" i="27"/>
  <c r="E1018" i="27"/>
  <c r="E1019" i="27"/>
  <c r="E1020" i="27"/>
  <c r="E1021" i="27"/>
  <c r="E1022" i="27"/>
  <c r="E1023" i="27"/>
  <c r="E1024" i="27"/>
  <c r="E1025" i="27"/>
  <c r="E1026" i="27"/>
  <c r="E1027" i="27"/>
  <c r="E1028" i="27"/>
  <c r="E1029" i="27"/>
  <c r="E1030" i="27"/>
  <c r="E1031" i="27"/>
  <c r="E1032" i="27"/>
  <c r="E1033" i="27"/>
  <c r="E1034" i="27"/>
  <c r="E1035" i="27"/>
  <c r="E1036" i="27"/>
  <c r="E1037" i="27"/>
  <c r="E1038" i="27"/>
  <c r="E1039" i="27"/>
  <c r="E1040" i="27"/>
  <c r="E1041" i="27"/>
  <c r="E1042" i="27"/>
  <c r="E1043" i="27"/>
  <c r="E1044" i="27"/>
  <c r="E1045" i="27"/>
  <c r="E1046" i="27"/>
  <c r="E1047" i="27"/>
  <c r="E1048" i="27"/>
  <c r="E1049" i="27"/>
  <c r="E1050" i="27"/>
  <c r="E1051" i="27"/>
  <c r="E1052" i="27"/>
  <c r="E1053" i="27"/>
  <c r="E1054" i="27"/>
  <c r="E1055" i="27"/>
  <c r="E1056" i="27"/>
  <c r="E1057" i="27"/>
  <c r="E1058" i="27"/>
  <c r="E1059" i="27"/>
  <c r="E1060" i="27"/>
  <c r="E1061" i="27"/>
  <c r="E1062" i="27"/>
  <c r="E1063" i="27"/>
  <c r="E1064" i="27"/>
  <c r="E1065" i="27"/>
  <c r="E1066" i="27"/>
  <c r="E1067" i="27"/>
  <c r="E1068" i="27"/>
  <c r="E1069" i="27"/>
  <c r="E1070" i="27"/>
  <c r="E1071" i="27"/>
  <c r="E1072" i="27"/>
  <c r="E1073" i="27"/>
  <c r="E1074" i="27"/>
  <c r="E1075" i="27"/>
  <c r="E1076" i="27"/>
  <c r="E1077" i="27"/>
  <c r="E1078" i="27"/>
  <c r="E1079" i="27"/>
  <c r="E1080" i="27"/>
  <c r="E1081" i="27"/>
  <c r="E1082" i="27"/>
  <c r="E1083" i="27"/>
  <c r="E1084" i="27"/>
  <c r="E1085" i="27"/>
  <c r="E1086" i="27"/>
  <c r="E1087" i="27"/>
  <c r="E1088" i="27"/>
  <c r="E1089" i="27"/>
  <c r="E1090" i="27"/>
  <c r="E1091" i="27"/>
  <c r="E1092" i="27"/>
  <c r="E1093" i="27"/>
  <c r="E1094" i="27"/>
  <c r="E1095" i="27"/>
  <c r="E1096" i="27"/>
  <c r="E1097" i="27"/>
  <c r="E1098" i="27"/>
  <c r="E1099" i="27"/>
  <c r="E1100" i="27"/>
  <c r="E1101" i="27"/>
  <c r="E1102" i="27"/>
  <c r="E1103" i="27"/>
  <c r="E1104" i="27"/>
  <c r="E1105" i="27"/>
  <c r="E1106" i="27"/>
  <c r="E1107" i="27"/>
  <c r="E1108" i="27"/>
  <c r="E1109" i="27"/>
  <c r="E1110" i="27"/>
  <c r="E1111" i="27"/>
  <c r="E1112" i="27"/>
  <c r="E1113" i="27"/>
  <c r="E1114" i="27"/>
  <c r="E1115" i="27"/>
  <c r="E1116" i="27"/>
  <c r="E1117" i="27"/>
  <c r="E1118" i="27"/>
  <c r="E1119" i="27"/>
  <c r="E1120" i="27"/>
  <c r="E1121" i="27"/>
  <c r="E1122" i="27"/>
  <c r="E1123" i="27"/>
  <c r="E1124" i="27"/>
  <c r="E1125" i="27"/>
  <c r="E1126" i="27"/>
  <c r="E1127" i="27"/>
  <c r="E1128" i="27"/>
  <c r="E1129" i="27"/>
  <c r="E1130" i="27"/>
  <c r="E1131" i="27"/>
  <c r="E1132" i="27"/>
  <c r="E1133" i="27"/>
  <c r="E1134" i="27"/>
  <c r="E1135" i="27"/>
  <c r="E1136" i="27"/>
  <c r="E1137" i="27"/>
  <c r="E1138" i="27"/>
  <c r="E1139" i="27"/>
  <c r="E1140" i="27"/>
  <c r="E1141" i="27"/>
  <c r="E1142" i="27"/>
  <c r="E1143" i="27"/>
  <c r="E1144" i="27"/>
  <c r="E1145" i="27"/>
  <c r="E1146" i="27"/>
  <c r="E1147" i="27"/>
  <c r="E1148" i="27"/>
  <c r="E1149" i="27"/>
  <c r="E1150" i="27"/>
  <c r="E1151" i="27"/>
  <c r="E1152" i="27"/>
  <c r="E1153" i="27"/>
  <c r="E1154" i="27"/>
  <c r="E1155" i="27"/>
  <c r="E1156" i="27"/>
  <c r="E1157" i="27"/>
  <c r="E1158" i="27"/>
  <c r="E1159" i="27"/>
  <c r="E1160" i="27"/>
  <c r="E1161" i="27"/>
  <c r="E1162" i="27"/>
  <c r="E1163" i="27"/>
  <c r="E1164" i="27"/>
  <c r="E1165" i="27"/>
  <c r="E1166" i="27"/>
  <c r="E1167" i="27"/>
  <c r="E1168" i="27"/>
  <c r="E1169" i="27"/>
  <c r="E1170" i="27"/>
  <c r="E1171" i="27"/>
  <c r="E1172" i="27"/>
  <c r="E1173" i="27"/>
  <c r="E1174" i="27"/>
  <c r="E1175" i="27"/>
  <c r="E1176" i="27"/>
  <c r="E1177" i="27"/>
  <c r="E1178" i="27"/>
  <c r="E1179" i="27"/>
  <c r="E1180" i="27"/>
  <c r="E1181" i="27"/>
  <c r="E1182" i="27"/>
  <c r="E1183" i="27"/>
  <c r="E1184" i="27"/>
  <c r="E1185" i="27"/>
  <c r="E1186" i="27"/>
  <c r="E1187" i="27"/>
  <c r="E1188" i="27"/>
  <c r="E1189" i="27"/>
  <c r="E1190" i="27"/>
  <c r="E1191" i="27"/>
  <c r="E1192" i="27"/>
  <c r="E1193" i="27"/>
  <c r="E1194" i="27"/>
  <c r="E1195" i="27"/>
  <c r="E1196" i="27"/>
  <c r="E1197" i="27"/>
  <c r="E1198" i="27"/>
  <c r="E1199" i="27"/>
  <c r="E1200" i="27"/>
  <c r="E1201" i="27"/>
  <c r="E1202" i="27"/>
  <c r="E1203" i="27"/>
  <c r="E1204" i="27"/>
  <c r="E1205" i="27"/>
  <c r="E1206" i="27"/>
  <c r="E1207" i="27"/>
  <c r="E1208" i="27"/>
  <c r="E1209" i="27"/>
  <c r="E1210" i="27"/>
  <c r="E1211" i="27"/>
  <c r="E1212" i="27"/>
  <c r="E1213" i="27"/>
  <c r="E1214" i="27"/>
  <c r="E1215" i="27"/>
  <c r="E1216" i="27"/>
  <c r="E1217" i="27"/>
  <c r="E1218" i="27"/>
  <c r="E1219" i="27"/>
  <c r="E1220" i="27"/>
  <c r="E1221" i="27"/>
  <c r="E1222" i="27"/>
  <c r="E1223" i="27"/>
  <c r="E1224" i="27"/>
  <c r="E1225" i="27"/>
  <c r="E1226" i="27"/>
  <c r="E1227" i="27"/>
  <c r="E1228" i="27"/>
  <c r="E1229" i="27"/>
  <c r="E1230" i="27"/>
  <c r="E1231" i="27"/>
  <c r="E1232" i="27"/>
  <c r="E1233" i="27"/>
  <c r="E1234" i="27"/>
  <c r="E1235" i="27"/>
  <c r="E1236" i="27"/>
  <c r="E1237" i="27"/>
  <c r="E1238" i="27"/>
  <c r="E1239" i="27"/>
  <c r="E1240" i="27"/>
  <c r="E1241" i="27"/>
  <c r="E1242" i="27"/>
  <c r="E1243" i="27"/>
  <c r="E1244" i="27"/>
  <c r="E1245" i="27"/>
  <c r="E1246" i="27"/>
  <c r="E1247" i="27"/>
  <c r="E1248" i="27"/>
  <c r="E1249" i="27"/>
  <c r="E1250" i="27"/>
  <c r="E1251" i="27"/>
  <c r="E1252" i="27"/>
  <c r="E1253" i="27"/>
  <c r="E1254" i="27"/>
  <c r="E1255" i="27"/>
  <c r="E1256" i="27"/>
  <c r="E1257" i="27"/>
  <c r="E1258" i="27"/>
  <c r="E1259" i="27"/>
  <c r="E1260" i="27"/>
  <c r="E1261" i="27"/>
  <c r="E1262" i="27"/>
  <c r="E1263" i="27"/>
  <c r="E1264" i="27"/>
  <c r="E1265" i="27"/>
  <c r="E1266" i="27"/>
  <c r="E1267" i="27"/>
  <c r="E1268" i="27"/>
  <c r="E1269" i="27"/>
  <c r="E1270" i="27"/>
  <c r="E1271" i="27"/>
  <c r="E1272" i="27"/>
  <c r="E1273" i="27"/>
  <c r="E1274" i="27"/>
  <c r="E1275" i="27"/>
  <c r="E1276" i="27"/>
  <c r="E1277" i="27"/>
  <c r="E1278" i="27"/>
  <c r="E1279" i="27"/>
  <c r="E1280" i="27"/>
  <c r="E1281" i="27"/>
  <c r="E1282" i="27"/>
  <c r="E1283" i="27"/>
  <c r="E1284" i="27"/>
  <c r="E1285" i="27"/>
  <c r="E1286" i="27"/>
  <c r="E1287" i="27"/>
  <c r="E1288" i="27"/>
  <c r="E1289" i="27"/>
  <c r="E1290" i="27"/>
  <c r="E1291" i="27"/>
  <c r="E1292" i="27"/>
  <c r="E1293" i="27"/>
  <c r="E1294" i="27"/>
  <c r="E1295" i="27"/>
  <c r="E1296" i="27"/>
  <c r="E1297" i="27"/>
  <c r="E1298" i="27"/>
  <c r="E1299" i="27"/>
  <c r="E1300" i="27"/>
  <c r="E1301" i="27"/>
  <c r="E1302" i="27"/>
  <c r="E1303" i="27"/>
  <c r="E1304" i="27"/>
  <c r="E1305" i="27"/>
  <c r="E1306" i="27"/>
  <c r="E1307" i="27"/>
  <c r="E1308" i="27"/>
  <c r="E1309" i="27"/>
  <c r="E1310" i="27"/>
  <c r="E1311" i="27"/>
  <c r="E1312" i="27"/>
  <c r="E1313" i="27"/>
  <c r="E1314" i="27"/>
  <c r="E1315" i="27"/>
  <c r="E1316" i="27"/>
  <c r="E1317" i="27"/>
  <c r="E1318" i="27"/>
  <c r="E1319" i="27"/>
  <c r="E7" i="27"/>
  <c r="K394" i="27" l="1"/>
  <c r="K458" i="27"/>
  <c r="K522" i="27"/>
  <c r="K682" i="27"/>
  <c r="K89" i="27"/>
  <c r="K374" i="27"/>
  <c r="K362" i="27"/>
  <c r="K426" i="27"/>
  <c r="K490" i="27"/>
  <c r="K554" i="27"/>
  <c r="K55" i="27"/>
  <c r="K499" i="27"/>
  <c r="K715" i="27"/>
  <c r="K13" i="27"/>
  <c r="K133" i="27"/>
  <c r="K701" i="27"/>
  <c r="K387" i="27"/>
  <c r="K699" i="27"/>
  <c r="K468" i="27"/>
  <c r="K719" i="27"/>
  <c r="K245" i="27"/>
  <c r="K419" i="27"/>
  <c r="K389" i="27"/>
  <c r="K687" i="27"/>
  <c r="J243" i="27"/>
  <c r="K243" i="27" s="1"/>
  <c r="K275" i="27"/>
  <c r="K700" i="27"/>
  <c r="K501" i="27"/>
  <c r="K404" i="27"/>
  <c r="K604" i="27"/>
  <c r="K637" i="27"/>
  <c r="K165" i="27"/>
  <c r="K307" i="27"/>
  <c r="K483" i="27"/>
  <c r="K430" i="27"/>
  <c r="K40" i="27"/>
  <c r="K518" i="27"/>
  <c r="K69" i="27"/>
  <c r="K372" i="27"/>
  <c r="K189" i="27"/>
  <c r="K671" i="27"/>
  <c r="K603" i="27"/>
  <c r="K462" i="27"/>
  <c r="K558" i="27"/>
  <c r="K141" i="27"/>
  <c r="K229" i="27"/>
  <c r="K325" i="27"/>
  <c r="K345" i="27"/>
  <c r="K77" i="27"/>
  <c r="K525" i="27"/>
  <c r="K341" i="27"/>
  <c r="K710" i="27"/>
  <c r="K473" i="27"/>
  <c r="K161" i="27"/>
  <c r="K93" i="27"/>
  <c r="K103" i="27"/>
  <c r="K662" i="27"/>
  <c r="K513" i="27"/>
  <c r="J670" i="27"/>
  <c r="K670" i="27" s="1"/>
  <c r="K24" i="27"/>
  <c r="K248" i="27"/>
  <c r="K312" i="27"/>
  <c r="K37" i="27"/>
  <c r="K101" i="27"/>
  <c r="J568" i="27"/>
  <c r="K568" i="27" s="1"/>
  <c r="K684" i="27"/>
  <c r="K132" i="27"/>
  <c r="K223" i="27"/>
  <c r="K727" i="27"/>
  <c r="K495" i="27"/>
  <c r="K726" i="27"/>
  <c r="K438" i="27"/>
  <c r="L1" i="27"/>
  <c r="J638" i="27"/>
  <c r="K638" i="27" s="1"/>
  <c r="J321" i="27"/>
  <c r="K321" i="27" s="1"/>
  <c r="J97" i="27"/>
  <c r="K97" i="27" s="1"/>
  <c r="K305" i="27"/>
  <c r="K717" i="27"/>
  <c r="K191" i="27"/>
  <c r="J548" i="27"/>
  <c r="K548" i="27" s="1"/>
  <c r="K358" i="27"/>
  <c r="J397" i="27"/>
  <c r="K397" i="27" s="1"/>
  <c r="J629" i="27"/>
  <c r="K629" i="27"/>
  <c r="J57" i="27"/>
  <c r="K57" i="27" s="1"/>
  <c r="J137" i="27"/>
  <c r="K137" i="27" s="1"/>
  <c r="J273" i="27"/>
  <c r="K273" i="27" s="1"/>
  <c r="J128" i="27"/>
  <c r="K128" i="27" s="1"/>
  <c r="J486" i="27"/>
  <c r="K486" i="27" s="1"/>
  <c r="J455" i="27"/>
  <c r="K455" i="27" s="1"/>
  <c r="J647" i="27"/>
  <c r="K647" i="27" s="1"/>
  <c r="J471" i="27"/>
  <c r="K471" i="27" s="1"/>
  <c r="J623" i="27"/>
  <c r="K623" i="27" s="1"/>
  <c r="K181" i="27"/>
  <c r="K317" i="27"/>
  <c r="K324" i="27"/>
  <c r="K645" i="27"/>
  <c r="K729" i="27"/>
  <c r="K96" i="27"/>
  <c r="K678" i="27"/>
  <c r="K535" i="27"/>
  <c r="K350" i="27"/>
  <c r="K7" i="27"/>
  <c r="J338" i="27"/>
  <c r="K338" i="27" s="1"/>
  <c r="K61" i="27"/>
  <c r="K125" i="27"/>
  <c r="K669" i="27"/>
  <c r="K588" i="27"/>
  <c r="K606" i="27"/>
  <c r="J413" i="27"/>
  <c r="K413" i="27" s="1"/>
  <c r="J463" i="27"/>
  <c r="K463" i="27" s="1"/>
  <c r="J510" i="27"/>
  <c r="K510" i="27" s="1"/>
  <c r="J177" i="27"/>
  <c r="K177" i="27" s="1"/>
  <c r="J200" i="27"/>
  <c r="K200" i="27" s="1"/>
  <c r="J49" i="27"/>
  <c r="K49" i="27" s="1"/>
  <c r="J636" i="27"/>
  <c r="K636" i="27" s="1"/>
  <c r="J73" i="27"/>
  <c r="K73" i="27" s="1"/>
  <c r="K216" i="27"/>
  <c r="K280" i="27"/>
  <c r="K344" i="27"/>
  <c r="K197" i="27"/>
  <c r="K677" i="27"/>
  <c r="K652" i="27"/>
  <c r="J632" i="27"/>
  <c r="K632" i="27" s="1"/>
  <c r="K631" i="27"/>
  <c r="K160" i="27"/>
  <c r="K470" i="27"/>
  <c r="K454" i="27"/>
  <c r="K613" i="27"/>
  <c r="K95" i="27"/>
  <c r="K329" i="27"/>
  <c r="I1" i="27"/>
  <c r="J282" i="27"/>
  <c r="K282" i="27" s="1"/>
  <c r="J314" i="27"/>
  <c r="K314" i="27" s="1"/>
  <c r="J251" i="27"/>
  <c r="K251" i="27" s="1"/>
  <c r="K421" i="27"/>
  <c r="K297" i="27"/>
  <c r="K318" i="27"/>
  <c r="K502" i="27"/>
  <c r="J478" i="27"/>
  <c r="K478" i="27" s="1"/>
  <c r="J382" i="27"/>
  <c r="K382" i="27" s="1"/>
  <c r="J543" i="27"/>
  <c r="K543" i="27" s="1"/>
  <c r="J599" i="27"/>
  <c r="K599" i="27" s="1"/>
  <c r="J381" i="27"/>
  <c r="K381" i="27" s="1"/>
  <c r="J241" i="27"/>
  <c r="K241" i="27" s="1"/>
  <c r="K21" i="27"/>
  <c r="K213" i="27"/>
  <c r="K693" i="27"/>
  <c r="K447" i="27"/>
  <c r="K406" i="27"/>
  <c r="K655" i="27"/>
  <c r="J579" i="27"/>
  <c r="K579" i="27" s="1"/>
  <c r="J1" i="27" l="1"/>
  <c r="K1" i="27"/>
  <c r="M3" i="3" l="1"/>
  <c r="M4" i="3"/>
  <c r="M5" i="3"/>
  <c r="M7" i="3"/>
  <c r="M8" i="3"/>
  <c r="M9" i="3"/>
  <c r="M10" i="3"/>
  <c r="M11" i="3"/>
  <c r="M12" i="3"/>
  <c r="M13" i="3"/>
  <c r="M14" i="3"/>
  <c r="M15" i="3"/>
  <c r="M2" i="3"/>
  <c r="D15" i="3"/>
  <c r="D17" i="3"/>
  <c r="D16" i="3"/>
  <c r="D14" i="3"/>
  <c r="D12" i="3"/>
  <c r="B1" i="2"/>
  <c r="C1" i="2" s="1"/>
  <c r="D1" i="2" s="1"/>
  <c r="E1" i="2" s="1"/>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T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Deschamps, Nicole (CA - Windsor)</author>
    <author>rewart</author>
  </authors>
  <commentList>
    <comment ref="B10" authorId="0" shapeId="0" xr:uid="{16C25759-63F1-4A21-A082-C5D05A891B7D}">
      <text>
        <r>
          <rPr>
            <sz val="9"/>
            <color indexed="81"/>
            <rFont val="Tahoma"/>
            <family val="2"/>
          </rPr>
          <t>Entity name must match exactly entity name in Spotlight instance</t>
        </r>
      </text>
    </comment>
    <comment ref="B14" authorId="1" shapeId="0" xr:uid="{7D22DFCB-04EC-475A-A8E5-1F755432D003}">
      <text>
        <r>
          <rPr>
            <b/>
            <sz val="9"/>
            <color indexed="81"/>
            <rFont val="Tahoma"/>
            <family val="2"/>
          </rPr>
          <t xml:space="preserve">
Must be unique per journal number</t>
        </r>
        <r>
          <rPr>
            <sz val="9"/>
            <color indexed="81"/>
            <rFont val="Tahoma"/>
            <family val="2"/>
          </rPr>
          <t xml:space="preserve">
</t>
        </r>
      </text>
    </comment>
    <comment ref="B15" authorId="1" shapeId="0" xr:uid="{1F177AF9-B055-4365-9698-7DA2028E70F3}">
      <text>
        <r>
          <rPr>
            <b/>
            <sz val="9"/>
            <color indexed="81"/>
            <rFont val="Tahoma"/>
            <family val="2"/>
          </rPr>
          <t xml:space="preserve">
Must be unique per journal number</t>
        </r>
        <r>
          <rPr>
            <sz val="9"/>
            <color indexed="81"/>
            <rFont val="Tahoma"/>
            <family val="2"/>
          </rPr>
          <t xml:space="preserve">
</t>
        </r>
      </text>
    </comment>
    <comment ref="B16" authorId="1" shapeId="0" xr:uid="{150A381E-7E0B-4FF0-93E9-10C41145C181}">
      <text>
        <r>
          <rPr>
            <b/>
            <sz val="9"/>
            <color indexed="81"/>
            <rFont val="Tahoma"/>
            <family val="2"/>
          </rPr>
          <t xml:space="preserve">
Must be unique per journal number</t>
        </r>
        <r>
          <rPr>
            <sz val="9"/>
            <color indexed="81"/>
            <rFont val="Tahoma"/>
            <family val="2"/>
          </rPr>
          <t xml:space="preserve">
</t>
        </r>
      </text>
    </comment>
    <comment ref="B17" authorId="1" shapeId="0" xr:uid="{CB1870FF-56B2-43D8-A70E-826080D90F5F}">
      <text>
        <r>
          <rPr>
            <b/>
            <sz val="9"/>
            <color indexed="81"/>
            <rFont val="Tahoma"/>
            <family val="2"/>
          </rPr>
          <t xml:space="preserve">
Must be unique per journal number</t>
        </r>
      </text>
    </comment>
    <comment ref="B20" authorId="1" shapeId="0" xr:uid="{9398FD19-133B-4ED2-A119-BA7B202CAC68}">
      <text>
        <r>
          <rPr>
            <b/>
            <sz val="9"/>
            <color indexed="81"/>
            <rFont val="Tahoma"/>
            <family val="2"/>
          </rPr>
          <t xml:space="preserve">
SHOULD be unique per journal number</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219008-9B2D-43A1-B0EB-D86792E6BCF4}" keepAlive="1" name="쿼리 - 0904 1720_그룹바이금액추출_v3" description="통합 문서의 '0904 1720_그룹바이금액추출_v3' 쿼리에 대한 연결입니다." type="5" refreshedVersion="0" background="1">
    <dbPr connection="Provider=Microsoft.Mashup.OleDb.1;Data Source=$Workbook$;Location=&quot;0904 1720_그룹바이금액추출_v3&quot;;Extended Properties=&quot;&quot;" command="SELECT * FROM [0904 1720_그룹바이금액추출_v3]"/>
  </connection>
</connections>
</file>

<file path=xl/sharedStrings.xml><?xml version="1.0" encoding="utf-8"?>
<sst xmlns="http://schemas.openxmlformats.org/spreadsheetml/2006/main" count="9573" uniqueCount="1811">
  <si>
    <t>KRW</t>
  </si>
  <si>
    <t>매핑</t>
    <phoneticPr fontId="18" type="noConversion"/>
  </si>
  <si>
    <t>회사코드</t>
  </si>
  <si>
    <t>회사명</t>
  </si>
  <si>
    <t>전표번호</t>
  </si>
  <si>
    <t>작성일자</t>
  </si>
  <si>
    <t>작성시간</t>
  </si>
  <si>
    <t>갱신일자</t>
  </si>
  <si>
    <t>갱신시간</t>
  </si>
  <si>
    <t>작성자ID</t>
  </si>
  <si>
    <t>작성자명</t>
    <phoneticPr fontId="22" type="noConversion"/>
  </si>
  <si>
    <t>갱신자ID</t>
  </si>
  <si>
    <t>전기일자</t>
  </si>
  <si>
    <t>증빙일자</t>
  </si>
  <si>
    <t>회계월</t>
  </si>
  <si>
    <t>전표유형</t>
  </si>
  <si>
    <t>전표유형명</t>
  </si>
  <si>
    <t>자동수동구분</t>
  </si>
  <si>
    <t>전표적요</t>
  </si>
  <si>
    <t>전표행번</t>
  </si>
  <si>
    <t>전표적요상세</t>
  </si>
  <si>
    <t>전표통화코드</t>
  </si>
  <si>
    <t>기준통화코드</t>
  </si>
  <si>
    <t>환율</t>
  </si>
  <si>
    <t>차대변구분자</t>
  </si>
  <si>
    <t>전표금액</t>
  </si>
  <si>
    <t>차변금액</t>
  </si>
  <si>
    <t>대변금액</t>
  </si>
  <si>
    <t>전표금액
(기준통화)</t>
  </si>
  <si>
    <t>차변금액
(기준통화)</t>
  </si>
  <si>
    <t>대변금액
(기준통화)</t>
  </si>
  <si>
    <t>계정과목코드</t>
  </si>
  <si>
    <t>계정과목명</t>
  </si>
  <si>
    <t>계정별 합계가 TB 변동금액과 일치하는지</t>
    <phoneticPr fontId="18" type="noConversion"/>
  </si>
  <si>
    <t>연번</t>
    <phoneticPr fontId="18" type="noConversion"/>
  </si>
  <si>
    <t>Checklist항목</t>
    <phoneticPr fontId="18" type="noConversion"/>
  </si>
  <si>
    <t>필수</t>
    <phoneticPr fontId="18" type="noConversion"/>
  </si>
  <si>
    <t>작성자명</t>
  </si>
  <si>
    <t>MAP</t>
    <phoneticPr fontId="18" type="noConversion"/>
  </si>
  <si>
    <t>임의</t>
    <phoneticPr fontId="18" type="noConversion"/>
  </si>
  <si>
    <t>Manual</t>
  </si>
  <si>
    <t>AA</t>
  </si>
  <si>
    <t>20170102_1003</t>
  </si>
  <si>
    <t>02/01/2017</t>
  </si>
  <si>
    <t>김xx</t>
    <phoneticPr fontId="22" type="noConversion"/>
  </si>
  <si>
    <t>117271A</t>
  </si>
  <si>
    <t>본지점(본사)</t>
  </si>
  <si>
    <t>논산송금</t>
  </si>
  <si>
    <t>D</t>
    <phoneticPr fontId="22" type="noConversion"/>
  </si>
  <si>
    <t>111140C</t>
  </si>
  <si>
    <t>보통예금</t>
  </si>
  <si>
    <t>본사송금</t>
  </si>
  <si>
    <t>C</t>
  </si>
  <si>
    <t>20170102_1004</t>
  </si>
  <si>
    <t>04/01/2017</t>
  </si>
  <si>
    <t>현금입금</t>
  </si>
  <si>
    <t>D</t>
  </si>
  <si>
    <t>111111A</t>
  </si>
  <si>
    <t>현금</t>
  </si>
  <si>
    <t>보통예입</t>
  </si>
  <si>
    <t>20170102_1001</t>
  </si>
  <si>
    <t>이xx</t>
    <phoneticPr fontId="22" type="noConversion"/>
  </si>
  <si>
    <t>일일입금 박성정1외</t>
  </si>
  <si>
    <t>KRW</t>
    <phoneticPr fontId="18" type="noConversion"/>
  </si>
  <si>
    <t>MAPPING</t>
    <phoneticPr fontId="18" type="noConversion"/>
  </si>
  <si>
    <t>작성방법</t>
    <phoneticPr fontId="18" type="noConversion"/>
  </si>
  <si>
    <t>PASS</t>
    <phoneticPr fontId="18" type="noConversion"/>
  </si>
  <si>
    <t>기초</t>
    <phoneticPr fontId="18" type="noConversion"/>
  </si>
  <si>
    <t>기말</t>
    <phoneticPr fontId="18" type="noConversion"/>
  </si>
  <si>
    <t>21</t>
  </si>
  <si>
    <t>ACCTNAME</t>
    <phoneticPr fontId="18" type="noConversion"/>
  </si>
  <si>
    <t>&gt;&gt; 별도 sheet 참조</t>
    <phoneticPr fontId="18" type="noConversion"/>
  </si>
  <si>
    <t>Overarching</t>
  </si>
  <si>
    <t>A file must only relate to a single financial year.  If your data spans multiple financial years you must split it into separate financial years.  i.e. the date effective of transactions in a file must all fit within a single financial year.</t>
  </si>
  <si>
    <t>Field</t>
  </si>
  <si>
    <t>Mandatory/Optional</t>
  </si>
  <si>
    <t>Description</t>
  </si>
  <si>
    <t>Corresponding Field in Client's Data</t>
  </si>
  <si>
    <t>JET 시나리오 관련 field</t>
    <phoneticPr fontId="27" type="noConversion"/>
  </si>
  <si>
    <t>회사제시자료 checklist
[with 감사팀]</t>
    <phoneticPr fontId="27" type="noConversion"/>
  </si>
  <si>
    <t>Client Data Field Mapping checklist
[with 영국ADC]</t>
    <phoneticPr fontId="27" type="noConversion"/>
  </si>
  <si>
    <t>영국ADC센터에서 요구하는 필수필드</t>
    <phoneticPr fontId="27" type="noConversion"/>
  </si>
  <si>
    <t>JET시나리오 관련 필드의 데이터 제시가 불가능하다면, 관련 JET 시나리오 이용이 불가능함을 감사팀에 전달할 것.</t>
    <phoneticPr fontId="27" type="noConversion"/>
  </si>
  <si>
    <t>최종 데이터 업로드 시 담당 analyst 로부터 Client Data Field Mapping Template을 전달받아서 각 필드별로 올바른 데이터가 mapping되었는지 최종 확인할 것.</t>
    <phoneticPr fontId="27" type="noConversion"/>
  </si>
  <si>
    <t>Entity</t>
  </si>
  <si>
    <t>필수필드 O</t>
  </si>
  <si>
    <t xml:space="preserve">This field contains the entity of the journal.  If you have only one entity then this field will be the same in each cell.  If you do not extract any entity information then make up a entity value (without spaces or non alphanumeric characters) and insert it consistently in both this journal file and the associated trial balance file. </t>
  </si>
  <si>
    <t>정상적으로 업로드된 경우의 Spotlight warning
아래 warning 이외에 다른 내용의 warning이 나오면 data import 전에 한번 상의하기</t>
    <phoneticPr fontId="27" type="noConversion"/>
  </si>
  <si>
    <t>Company Name</t>
  </si>
  <si>
    <t xml:space="preserve">필수필드 X
</t>
  </si>
  <si>
    <t>This field contains the full company name associated with the Entity in the previous field. If you only have one entity this field will be the same throughout. It is possible to set both Entity and Company name to the same provided there are no spaces in it.</t>
  </si>
  <si>
    <t>Journal Number</t>
  </si>
  <si>
    <t>The Journal Number must be unique by entity by financial year.  If a client reuses journal numbers each financial period then you should concatenate it with the Financial Period to create a unique Journal Number e.g. 8-[Orig Journal Number] for a period 8 journal.  The Sum of the Signed Journal Amount across all of a journals lines MUST be zero; as must the SUM of Signed Amount EC.</t>
  </si>
  <si>
    <t>O</t>
    <phoneticPr fontId="27" type="noConversion"/>
  </si>
  <si>
    <t>1) 무조건 있어야 하는 정보. 
2) 전표번호 별로 차대변금액이 일치하는지 확인 (확인이 필요한 필드: 작성일, 전기일, 자동수동구분자)</t>
    <phoneticPr fontId="27" type="noConversion"/>
  </si>
  <si>
    <t>전표번호를 [전표번호+작성자ID+α ]로 새로 생성해서 넣는 경우가 있음. 전표번호별로 작성자ID가 2개 이상인 경우, 하나의 전표가 2개이상으로 쪼개지게 됨. 영국에서 생성한 전표번호를 확인하고 전표별 차대변금액이 일치하는지 재확인할 것. -&gt; 하나의 전표가 2개 이상으로 쪼개지면 절대 안됨…!</t>
    <phoneticPr fontId="27" type="noConversion"/>
  </si>
  <si>
    <t>Spotlight Type</t>
  </si>
  <si>
    <t>This is the field used by Spotlight to understand what the transaction relates to and allows you to do some additional tests.</t>
  </si>
  <si>
    <t>Date Entered</t>
  </si>
  <si>
    <t>This is the date the user entered the actual journal transaction i.e. when they typed it in.  If the system does not record this then you can set this value to be the same as the "Date Effective" field.  Note if you do this then pre and back posting analytics will not provide any results.</t>
  </si>
  <si>
    <t>1) 작성일자 시나리오 관련 필드
2) 작성일자 정보가 없으면 전기일자와 동일한 날짜로 입력하고, 시나리오 이용 불가 감사팀에 전달.
3) 전표번호 별로 작성일자는 1개만 존재하는지 확인 (하나의 전표번호에 작성일자가 2개 이상이면 전표번호와 combine 했을때 차대가 일치하는지 확인할 것)</t>
    <phoneticPr fontId="27" type="noConversion"/>
  </si>
  <si>
    <t>Time Entered</t>
  </si>
  <si>
    <t>This is the time the user entered the actual journal transaction i.e. when they typed it in.  If the system does not record this then you can leave it blank.</t>
  </si>
  <si>
    <t>Date Updated</t>
  </si>
  <si>
    <t>If a journal was unpdated this is the date it happened i.e. when they made the update.  If the system does not record this then leave it blank.</t>
  </si>
  <si>
    <t>Time Updated</t>
  </si>
  <si>
    <t>This is the time the user updated the journal transaction i.e. when they typed it in.  If the system does not record this then leave it blank.</t>
  </si>
  <si>
    <t>UserID Entered</t>
  </si>
  <si>
    <t>This field contains the username of the individual that created the journal. Although this field is not mandatory we recommend populating it as your FFR workpaper provides some useful insight into user posting behaviour if this field is populated.</t>
  </si>
  <si>
    <t>1) 작성자ID 시나리오 관련 필드
2) 작성자ID 정보가 있는 경우 :  
- 모든 라인에 값이 들어가 있는지 확인 (공란이 없는지 확인)
- 작성자ID는 영문 또는 숫자가 입력가능
3) 작성자ID 정보가 없는 경우 :
필수필드가 아니므로 Spotlight 업로드는 가능함. 다만, 작성자ID 시나리오 이용 불가 감사팀에 전달.</t>
    <phoneticPr fontId="27" type="noConversion"/>
  </si>
  <si>
    <t>Name of User Entered</t>
  </si>
  <si>
    <t>This field contains the full name associated with the username provided in the previous field. If this is not available you can leave it blank or populate this with the [UserID Entered].
Sometimes clients will not provide the full username as part of a Journal extract. However, if they are able to provide you with a user listing including usernames and associated full names.  You can use a VLOOKUP against this separate data to populate this field.</t>
  </si>
  <si>
    <t>UserID Updated</t>
  </si>
  <si>
    <t>This field contains the username of the individual that updated the journal. Leave blank if not available or the transaction was not updated.</t>
  </si>
  <si>
    <t>Name of User Updated</t>
  </si>
  <si>
    <t>This field contains the full name associated with the username provided in the previous field. If this is not available you can leave it blank or populate this with the [UserID Updated].  See [Name of User Entered] field above for details on how to populate this field if a separate file of usernames is provided.</t>
  </si>
  <si>
    <t>갱신자명</t>
  </si>
  <si>
    <t>Date Effective</t>
  </si>
  <si>
    <t>This is the critical date on which the journal was made effective in the accounts.  The dates in this field must fall within the upload period dates entered in the Data Upload screen.  Further the dates must be within the financial period for the transaction e.g. a period 3 transaction for a December year end client must have an effective date between 1 March and 31 March; the entered date can of course be outside this period. 
If the client is not able to provide an effective date this can be approximated by using the Financial period and setting the date to be the beginning, middle or end of the month associated with each period. Note that if you do this testing around dates will not typically be meaningful.</t>
  </si>
  <si>
    <t>1) 무조건 있어야 하는 정보. 
2) 대상기간을 벗어나는 날짜가 있는지 확인 (예: 1월~6월 원장을 받을 경우 전기일자는 반드시 1월~6월만 존재해야 함)
3) 전표번호 별로 전기일자는 1개만 존재하는지 확인 (하나의 전표번호에 전기일자가 2개 이상이면 전표번호와 combine 했을때 차대가 일치하는지 확인할 것)</t>
    <phoneticPr fontId="27" type="noConversion"/>
  </si>
  <si>
    <t>Date of Journal</t>
  </si>
  <si>
    <t>This is the document date on the actual journal itself - e.g. this is often the date of underlying documentation for example when posting a journal to reflect an invoice the document date could be set as the invoice date..</t>
  </si>
  <si>
    <t>Financial Period</t>
  </si>
  <si>
    <t>This field contains the Financial Period in which this transaction is made effective in the accounts. If the client is unable to provide this field it can be calculated using the Date Effective field. Beware of clients that provide Period 0 postings as these are usually brought forward balances and should be placed into period 1 for Spotlight or excluded entirely if they are included within the opening TB position.  If the client has a final closing period for post year end adjustments e.g. 13 then this must be set to the final real period in the year, typically 12.</t>
  </si>
  <si>
    <t>Journal Type</t>
  </si>
  <si>
    <t xml:space="preserve">This optional field contains the Type associated with each journal as defined by the client. This field is useful for understanding the types of transactions being posted by each journals. </t>
  </si>
  <si>
    <t>Journal Type Description</t>
  </si>
  <si>
    <t>This field contains the description associated with the journal type in the previous field.  The client may provide a separate file with the journal types, in which case, a VLOOKUP can be used to convert the [Journal Type] field into the [Journal Type Description]</t>
  </si>
  <si>
    <t>Auto Manual or Interface</t>
  </si>
  <si>
    <t>This field is used to identify if a journal has been manually posted by an individual or is one posted due to an automated process. It is usually possible to make this distinction based on the Journal type or username making the posting.  We recommend that if you can compute this field that you decide on a default starting point e.g. all journals are considered Manual unless ...
This field is case sensitive and must be in the form "Auto", "Manual", "Interface"</t>
  </si>
  <si>
    <t>△</t>
    <phoneticPr fontId="27" type="noConversion"/>
  </si>
  <si>
    <t>1) 관련된 JET시나리오는 없지만, 모든 시나리오의 전표추출 필터로 많이 이용되는 필드임. 
2) 자동수동구분자가 있는 경우: 각 구분자가 무엇을 뜻하는지 감사팀에 확인 후 영국ADC에 전달. (예: A=auto, M=manual)
전표번호 별로 자동수동구분자는 1개만 존재하는지 확인 (하나의 전표번호에 구분자가 2개 이상이면 전표번호와 combine 했을때 차대가 일치하는지 확인할 것)
3) 자동수동구분자가 없는 경우: 필터기능을 이용할 수 없음을 감사팀에 전달.</t>
    <phoneticPr fontId="27" type="noConversion"/>
  </si>
  <si>
    <t>Journal Description</t>
  </si>
  <si>
    <t xml:space="preserve">This field contains the description associated with each unique journal.  A simple way to differentiate between [Journal Description] and [Line Description] is to filter on a Journal Number. If the description stay constant this is the [Journal Description], if it changes it is the [Line Description].  If you only have a line description in this field then copy it into the [Line Description] field before deleting it from the [Journal Description] field. </t>
  </si>
  <si>
    <t>1) 적요 시나리오 관련 필드
2) 시나리오 이용 불가 감사팀에 전달.</t>
    <phoneticPr fontId="27" type="noConversion"/>
  </si>
  <si>
    <r>
      <t xml:space="preserve">전표적요 혹은 전표적요상세 </t>
    </r>
    <r>
      <rPr>
        <sz val="10"/>
        <color rgb="FF000000"/>
        <rFont val="Calibri"/>
        <family val="2"/>
      </rPr>
      <t>2</t>
    </r>
    <r>
      <rPr>
        <sz val="10"/>
        <color rgb="FF000000"/>
        <rFont val="맑은 고딕"/>
        <family val="3"/>
        <charset val="129"/>
        <scheme val="minor"/>
      </rPr>
      <t>개중 하나만 있어도 되고 적요가 없다고 할 시에는 시나리오 일부를 사용 못한다고 감사팀에 안내 후 승인 받아서 진행하시면 됩니다</t>
    </r>
  </si>
  <si>
    <t>Line Number</t>
  </si>
  <si>
    <t xml:space="preserve">This required field contains the line numbers within each unique journal. It is not possible to have non-unique numbers within each Journal.  This can be populated manually if it not provided by the client. </t>
  </si>
  <si>
    <t>Line Description</t>
  </si>
  <si>
    <t>This field contains the description associated with each line within the journal. A simple way to differentiate between Journal description and line description is to filter on a Journal Number. If the description stay constant this is the Journal Description, if it changes it is the Line Description.  If a journal description has been provided in this field then move it to the Journal Description and clear this field to blank.</t>
  </si>
  <si>
    <t>[전표적요] 필드는 보통 [전표적요상세] 필드에 넣는 경우가 종종 있음. 이건 괜찮음.
회사제시자료에 [전표적요]와 [전표적요상세] 데이터가 각각 있었다면, 두개의 정보가 모두 업로드되고 있는지 한번 확인할 것.</t>
    <phoneticPr fontId="27" type="noConversion"/>
  </si>
  <si>
    <t>Currency</t>
  </si>
  <si>
    <t>This field contains the currency in which the transaction was originally posted. With a client that deals in forex transaction you will find that this field contains multiple currencies.
If no currency is provided then entered the base currency for your client.  Likely to be "GBP"</t>
  </si>
  <si>
    <t>Entity Currency (EC)</t>
  </si>
  <si>
    <t>This field contains the currency in which the entity creates its financial statements. This must be the same currency as that used to generate the Trial Balance. For a given entity this field MUST be constant for each entity.
If no currency is provided then entered the base currency for your client.  Likely to be "GBP"</t>
  </si>
  <si>
    <t>Exchange Rate</t>
  </si>
  <si>
    <t>This field contains the exchange rate used to convert the transaction from the currency it was posted in to the entity currency.  The exchange rate should be presented as Entity Currency/Transaction Currency e.g. A US denominated transaction in a GB entity would have an exchange rate of about 1/1.5 i.e 0.66667</t>
  </si>
  <si>
    <t>DC Indicator</t>
  </si>
  <si>
    <t>This field contains the Debit/Credit indicator.  D=Debit, C=Credit.</t>
  </si>
  <si>
    <t>Signed Journal Amount</t>
  </si>
  <si>
    <t>This field contains the value of the transaction in its posting currency. I.e. if the transaction was made in USD this will the USD value of the transaction.  Debits are expected to be positive numbers and credits should be negative numbers.
For a GBP denominated entity you may not be provided with this value in which case simply copy it from teh Signed Amount EC field.</t>
  </si>
  <si>
    <t>Unsigned Debit Amount</t>
  </si>
  <si>
    <t>This value must not include any negative symbols and should only be set where the value is a Debit.</t>
  </si>
  <si>
    <t>Unsigned Credit Amount</t>
  </si>
  <si>
    <t>This value must not include any negative symbols and should only be set where the value is a Credit.</t>
  </si>
  <si>
    <t>Signed Amount EC</t>
  </si>
  <si>
    <t>This field contains the value of the transaction as held in the entity reporting currency. i.e. If the transaction was made in USD and the entity currency is GBP this field will hold the GBP equivalent of the USD value held in Signed Journal Amount.</t>
  </si>
  <si>
    <t>Unsigned Debit Amount EC</t>
  </si>
  <si>
    <t>Unsigned Credit Amount EC</t>
  </si>
  <si>
    <t>Account Number</t>
  </si>
  <si>
    <t>This field contains the account to which the journal transaction has been posted. Please ensure that this matches the accounts in the Trial Balance and watch out for any leading zeros that may have been excluded by accident. E.g. An Account number might be 00012345 in the Journal whilst the Trial Balance may have this as 12345.
If your acocunt numbers are too-long for Spotlight send in a support request using Sharepoint.</t>
  </si>
  <si>
    <t>Account Description</t>
  </si>
  <si>
    <t>This field contains the description of the account to which the transaction has been posted. If you have added the descriptions into the TB you do not need to add them here.</t>
  </si>
  <si>
    <t>1) 계정과목명 JET 시나리오 관련 필드
2) GL에 계정과목명이 없어도, TB에 계정과목명이 있으면 상관없음. 
3) TB에도 계정과목명이 없으면 해당 JET시나리오 이용 불가를 감사팀에 전달.</t>
    <phoneticPr fontId="27" type="noConversion"/>
  </si>
  <si>
    <t>Controlling Area for Cost and Profit Centre</t>
  </si>
  <si>
    <t>If you want to use Cost or Profit centres, you must also supply this field and ALL other Cost and Profit centre fields. It is the cost and profit centre equivalent to chart of accounts - the top level grouping which they sit under. If your client does not use controlling area, pick a sensible default such as 'All'.</t>
  </si>
  <si>
    <t>Cost Centre</t>
  </si>
  <si>
    <t>The cost centre which the journal posting relates to. For example, an OpEx posting may be assigned to a number of cost centres to spread the expense across different business units for reporting purposes.
Watch out for any leading zeros that may have been excluded by accident. E.g. An Account number might be 00012345 in the Journal whilst the Trial Balance may have this as 12345.</t>
  </si>
  <si>
    <t>Cost Center 코드</t>
  </si>
  <si>
    <t>Cost Centre Description</t>
  </si>
  <si>
    <t>The description of the cost centre.  The client may provide these descriptions in a separate file in which case a VLOOKUP can be used to poulate this field.</t>
  </si>
  <si>
    <t>Cost Center 명</t>
  </si>
  <si>
    <t>Profit Centre</t>
  </si>
  <si>
    <t>The profit centre which the journal posting relates to. For example, a revenue posting may be assigned to a particular profit centre or reporting purposes.
Watch out for any leading zeros that may have been excluded by accident. E.g. An Account number might be 00012345 in the Journal whilst the Trial Balance may have this as 12345.</t>
  </si>
  <si>
    <t>Profit Center 코드</t>
  </si>
  <si>
    <t>Profit Centre Description</t>
  </si>
  <si>
    <t>The description of the profit centre.  The client may provide these descriptions in a separate file in which case a VLOOKUP can be used to poulate this field.</t>
  </si>
  <si>
    <t>Profit Center 명</t>
  </si>
  <si>
    <t>Source Activity or Transaction Code</t>
  </si>
  <si>
    <t>The program/menu/transaction used in the ERP system to produce the posting. For SAP systems, this is the transaction code, e.g. FB01. This should not be confused with the document type which is included above.  This field can often be useful for extablishing if a transaction was created automatically or manually.</t>
  </si>
  <si>
    <t>원천시스템 명
(또는 거래 코드명)</t>
  </si>
  <si>
    <t>If you have sub account numbers that you wish to utilise then you should use the Spotlight TB By Period template instead of this one.</t>
  </si>
  <si>
    <t xml:space="preserve">필수필드 O
</t>
  </si>
  <si>
    <t>This field contains the entity of the TB.  If you have only one entity then this field will be the same in each cell.  If you do not extract any entity information then make up a entity value (without spaces or non alphanumeric characters) and insert it consistently in both this TB file and the associated journal file.  This must be consistent year on year.</t>
  </si>
  <si>
    <t>This field contains the full company name associated with the Entity in the previous field. If you only have one entity this field will be the same throughout.</t>
  </si>
  <si>
    <t>This field contains the currency in which the entity creates its financial statements.  For a given entity this field must be constant for each entity.
If no currency is provided then enter the base currency for your client.  Likely to be "GBP".  Ensure there are no leading or trailing spaces.</t>
  </si>
  <si>
    <t>Financial Year</t>
  </si>
  <si>
    <t>This is a 4 digit year value.  Typically you select the year related to the way a financial period is described i.e. FY14 would be 2014.</t>
  </si>
  <si>
    <t>회계연도</t>
  </si>
  <si>
    <t>This field contains the account  in the TB. Watch out for any leading zeros that may have been excluded by accident. E.g. An Account number might be 00012345 in the Journal whilst the Trial Balance may have this as 12345.
If your acocunt numbers are too-long for Spotlight send in a support request using ticket system.</t>
  </si>
  <si>
    <t>This field contains the description of the account.</t>
  </si>
  <si>
    <t>This is the field is Case Sensitive and used by Spotlight to understand some specialist account types and allows you to do some additional tests.  Content is case senstive.</t>
  </si>
  <si>
    <t>This field contains the Financial Period to which the TB entries relate. Beware of clients that provide Periods for adjustments posted after year end.  These must be merged into the final period of the year (Typically period 12) to create a single final period position.  Note: The number of periods could be 13 if your client has 4 week financial periods.</t>
  </si>
  <si>
    <t>Period Opening Balance EC</t>
  </si>
  <si>
    <t>This field contains the opening balance for ther Financial Period.  Note that P&amp;L accounts should have an opening value of Zero for Period 1.  A credit is negative.</t>
  </si>
  <si>
    <t>기초금액</t>
  </si>
  <si>
    <t>Debit EC</t>
  </si>
  <si>
    <r>
      <t xml:space="preserve">This field contains the absolute value of the </t>
    </r>
    <r>
      <rPr>
        <b/>
        <sz val="10"/>
        <color theme="1"/>
        <rFont val="맑은 고딕"/>
        <family val="2"/>
        <scheme val="minor"/>
      </rPr>
      <t>gross Debit</t>
    </r>
    <r>
      <rPr>
        <sz val="10"/>
        <color theme="1"/>
        <rFont val="맑은 고딕"/>
        <family val="2"/>
        <scheme val="minor"/>
      </rPr>
      <t xml:space="preserve"> value postings in the period for this account as computed in the entity reporting currency. i.e. If the underlying transactions were made in USD and the entity currency is GBP this field will hold the GBP equivalent of the USD value.</t>
    </r>
  </si>
  <si>
    <t>누적차변금액</t>
  </si>
  <si>
    <t>Credit EC</t>
  </si>
  <si>
    <r>
      <t xml:space="preserve">This field contains the absolute value of the </t>
    </r>
    <r>
      <rPr>
        <b/>
        <sz val="10"/>
        <color theme="1"/>
        <rFont val="맑은 고딕"/>
        <family val="2"/>
        <scheme val="minor"/>
      </rPr>
      <t>gross Credit</t>
    </r>
    <r>
      <rPr>
        <sz val="10"/>
        <color theme="1"/>
        <rFont val="맑은 고딕"/>
        <family val="2"/>
        <scheme val="minor"/>
      </rPr>
      <t xml:space="preserve"> value postings in the period for this account as computed in the entity reporting currency. i.e. If the underlying transactions were made in USD and the entity currency is GBP this field will hold the GBP equivalent of the USD value.</t>
    </r>
  </si>
  <si>
    <t>누적대변금액</t>
  </si>
  <si>
    <t>Movement EC</t>
  </si>
  <si>
    <r>
      <t xml:space="preserve">This field contains the value of the </t>
    </r>
    <r>
      <rPr>
        <b/>
        <sz val="10"/>
        <color theme="1"/>
        <rFont val="맑은 고딕"/>
        <family val="2"/>
        <scheme val="minor"/>
      </rPr>
      <t>net</t>
    </r>
    <r>
      <rPr>
        <sz val="10"/>
        <color theme="1"/>
        <rFont val="맑은 고딕"/>
        <family val="2"/>
        <scheme val="minor"/>
      </rPr>
      <t xml:space="preserve"> value postings in the period for this account as computed in the entity reporting currency. i.e. If the underlying transactions were made in USD and the entity currency is GBP this field will hold the GBP equivalent of the USD value.  A net Credit is negative.</t>
    </r>
  </si>
  <si>
    <t>증감액</t>
  </si>
  <si>
    <t>Period Closing Balance EC</t>
  </si>
  <si>
    <t>This field contains the closing balance for ther Financial Period.  A credit is negative.</t>
  </si>
  <si>
    <t>기말잔액</t>
  </si>
  <si>
    <t>Notes:
1. A full TB can not be produced entirely from the journal transactions as this would be missing the opening balance sheet positions.
2. You need data for each Financial Period i.e. 1 to 12
3. If you have reconciled the overall TB movement to the journals i.e. the full year then it is not unreasonable to create the required Period TBs from the journals included in that reconciliation.  A pivot table is very helpful for providing all the required movements data but resolve Note 1 above as well.</t>
  </si>
  <si>
    <t>JE</t>
    <phoneticPr fontId="18" type="noConversion"/>
  </si>
  <si>
    <t>Journal Number</t>
    <phoneticPr fontId="18" type="noConversion"/>
  </si>
  <si>
    <t>전표번호 별로 차대변금액이 일치하는지 확인</t>
    <phoneticPr fontId="18" type="noConversion"/>
  </si>
  <si>
    <t>전표번호 별로 작성일자는 1개만 존재하는지 확인</t>
    <phoneticPr fontId="18" type="noConversion"/>
  </si>
  <si>
    <t>모든 라인에 값이 들어가 있는지 확인</t>
    <phoneticPr fontId="18" type="noConversion"/>
  </si>
  <si>
    <t>대상기간을 벗어나는 날짜가 있는지 확인</t>
    <phoneticPr fontId="18" type="noConversion"/>
  </si>
  <si>
    <t>전표번호 별로 전기일자는 1개만 존재하는지 확인</t>
    <phoneticPr fontId="18" type="noConversion"/>
  </si>
  <si>
    <t>TB</t>
    <phoneticPr fontId="18" type="noConversion"/>
  </si>
  <si>
    <r>
      <rPr>
        <sz val="11"/>
        <color theme="1"/>
        <rFont val="Segoe UI"/>
        <family val="2"/>
        <charset val="238"/>
      </rPr>
      <t>Ʃ</t>
    </r>
    <r>
      <rPr>
        <sz val="11"/>
        <color theme="1"/>
        <rFont val="맑은 고딕"/>
        <family val="2"/>
        <charset val="129"/>
      </rPr>
      <t>기초금액</t>
    </r>
    <r>
      <rPr>
        <sz val="11"/>
        <color theme="1"/>
        <rFont val="Calibri"/>
        <family val="2"/>
      </rPr>
      <t xml:space="preserve"> = 0</t>
    </r>
    <phoneticPr fontId="18" type="noConversion"/>
  </si>
  <si>
    <r>
      <rPr>
        <sz val="11"/>
        <color theme="1"/>
        <rFont val="맑은 고딕"/>
        <family val="3"/>
        <charset val="129"/>
      </rPr>
      <t>Ʃ기말금액 = 0</t>
    </r>
    <phoneticPr fontId="18" type="noConversion"/>
  </si>
  <si>
    <r>
      <rPr>
        <sz val="11"/>
        <color theme="1"/>
        <rFont val="맑은 고딕"/>
        <family val="3"/>
        <charset val="129"/>
      </rPr>
      <t>Ʃ누적차변금액 = Ʃ누적대변금액</t>
    </r>
    <phoneticPr fontId="18" type="noConversion"/>
  </si>
  <si>
    <t>증감액 = 기말 - 기초 = 차변 - 대변</t>
    <phoneticPr fontId="18" type="noConversion"/>
  </si>
  <si>
    <t>GL에 있는 모든 계정과목이 TB에 완전하게 포함되는지 확인</t>
    <phoneticPr fontId="18" type="noConversion"/>
  </si>
  <si>
    <t>관련컬럼</t>
  </si>
  <si>
    <t>영문</t>
    <phoneticPr fontId="18" type="noConversion"/>
  </si>
  <si>
    <t>국문</t>
    <phoneticPr fontId="18" type="noConversion"/>
  </si>
  <si>
    <t>전표금액 합계 = 0</t>
    <phoneticPr fontId="18" type="noConversion"/>
  </si>
  <si>
    <t>NULL Check (오른쪽 Column)</t>
    <phoneticPr fontId="18" type="noConversion"/>
  </si>
  <si>
    <t>일반</t>
    <phoneticPr fontId="18" type="noConversion"/>
  </si>
  <si>
    <t>Records Count Check (raw vs DB)</t>
    <phoneticPr fontId="18" type="noConversion"/>
  </si>
  <si>
    <t>전표번호 별 작성자가 동일한지</t>
    <phoneticPr fontId="18" type="noConversion"/>
  </si>
  <si>
    <t>PASS /
FAIL</t>
    <phoneticPr fontId="18" type="noConversion"/>
  </si>
  <si>
    <t>검증결과</t>
    <phoneticPr fontId="18" type="noConversion"/>
  </si>
  <si>
    <t>항목</t>
    <phoneticPr fontId="18" type="noConversion"/>
  </si>
  <si>
    <t>ACCOUNT</t>
  </si>
  <si>
    <t>증감</t>
    <phoneticPr fontId="18" type="noConversion"/>
  </si>
  <si>
    <t>수식</t>
    <phoneticPr fontId="18" type="noConversion"/>
  </si>
  <si>
    <t>증감이 (+)인 경우</t>
    <phoneticPr fontId="18" type="noConversion"/>
  </si>
  <si>
    <t>증감이 (-)인 경우</t>
    <phoneticPr fontId="18" type="noConversion"/>
  </si>
  <si>
    <t>tab TB Check</t>
    <phoneticPr fontId="18" type="noConversion"/>
  </si>
  <si>
    <t>[</t>
    <phoneticPr fontId="18" type="noConversion"/>
  </si>
  <si>
    <t>]</t>
    <phoneticPr fontId="18" type="noConversion"/>
  </si>
  <si>
    <t>,</t>
    <phoneticPr fontId="18" type="noConversion"/>
  </si>
  <si>
    <t>&gt;&gt; 수기수정 요청</t>
    <phoneticPr fontId="18" type="noConversion"/>
  </si>
  <si>
    <t>매핑</t>
  </si>
  <si>
    <t>tab Count</t>
    <phoneticPr fontId="18" type="noConversion"/>
  </si>
  <si>
    <t>임시계정 대체차이? NET EFFECT 0</t>
  </si>
  <si>
    <t>임시계정 대체차이? NET EFFECT 0</t>
    <phoneticPr fontId="18" type="noConversion"/>
  </si>
  <si>
    <t>문제없음</t>
    <phoneticPr fontId="18" type="noConversion"/>
  </si>
  <si>
    <t>중요성순</t>
    <phoneticPr fontId="18" type="noConversion"/>
  </si>
  <si>
    <t>비고</t>
    <phoneticPr fontId="18" type="noConversion"/>
  </si>
  <si>
    <t>Excel chk</t>
    <phoneticPr fontId="18" type="noConversion"/>
  </si>
  <si>
    <t>그냥 차대금액 적용하여 추출</t>
    <phoneticPr fontId="18" type="noConversion"/>
  </si>
  <si>
    <t>KEY IN</t>
    <phoneticPr fontId="18" type="noConversion"/>
  </si>
  <si>
    <t>LOOKUP</t>
    <phoneticPr fontId="18" type="noConversion"/>
  </si>
  <si>
    <t>0조정이 되어 있는지?</t>
    <phoneticPr fontId="18" type="noConversion"/>
  </si>
  <si>
    <t>0조정 별도 수행 - Excel</t>
    <phoneticPr fontId="18" type="noConversion"/>
  </si>
  <si>
    <t>0조정후!</t>
    <phoneticPr fontId="18" type="noConversion"/>
  </si>
  <si>
    <t>Excel로 수행</t>
    <phoneticPr fontId="18" type="noConversion"/>
  </si>
  <si>
    <t>전기일자</t>
    <phoneticPr fontId="18" type="noConversion"/>
  </si>
  <si>
    <t>통지. OK받음</t>
    <phoneticPr fontId="18" type="noConversion"/>
  </si>
  <si>
    <t>Dark Blue, Red Text</t>
  </si>
  <si>
    <t>Mandatory field and value must be unique per journal number grouping.  Eg  Journal number 1234 must have a consistent 'Date Entered' value for all of its journal lines.</t>
  </si>
  <si>
    <t>Dark Blue, White Text</t>
  </si>
  <si>
    <t>Mandatory field with no additional limitations.</t>
  </si>
  <si>
    <t>Light Blue, Red Text</t>
  </si>
  <si>
    <t>Optional field but value must be unique per journal number grouping.</t>
  </si>
  <si>
    <t>Light Blue, White Text</t>
  </si>
  <si>
    <t>Optional field with no additional limitations.</t>
  </si>
  <si>
    <t>Light Blue, Yellow Text</t>
  </si>
  <si>
    <r>
      <t xml:space="preserve">Optional field but value </t>
    </r>
    <r>
      <rPr>
        <b/>
        <i/>
        <sz val="12"/>
        <color rgb="FFFFFF00"/>
        <rFont val="맑은 고딕"/>
        <family val="2"/>
        <scheme val="minor"/>
      </rPr>
      <t>should</t>
    </r>
    <r>
      <rPr>
        <b/>
        <sz val="12"/>
        <color rgb="FFFFFF00"/>
        <rFont val="맑은 고딕"/>
        <family val="2"/>
        <scheme val="minor"/>
      </rPr>
      <t xml:space="preserve"> be unique per journal number.  May affect testing if not unique.  Not providing this field will mean that certain analytic components will not be available during testing.</t>
    </r>
  </si>
  <si>
    <t xml:space="preserve">Mandatory field but value should be unique per journal number grouping.  May affect testing if not unique.  </t>
  </si>
  <si>
    <t>필수여부</t>
    <phoneticPr fontId="18" type="noConversion"/>
  </si>
  <si>
    <t>O</t>
    <phoneticPr fontId="18" type="noConversion"/>
  </si>
  <si>
    <t>△</t>
    <phoneticPr fontId="18" type="noConversion"/>
  </si>
  <si>
    <t>&gt;&gt; 여기 넣고 바로 매핑템플릿으로 가져감</t>
    <phoneticPr fontId="18" type="noConversion"/>
  </si>
  <si>
    <t>Opeing Balance for Period in scope</t>
  </si>
  <si>
    <t>Closing Balance for Period in scope</t>
  </si>
  <si>
    <t>&gt;&gt; SPOTLIGHT TEMPLATE</t>
    <phoneticPr fontId="18" type="noConversion"/>
  </si>
  <si>
    <t>Equivalent Client Field Name</t>
  </si>
  <si>
    <t>Additional comments for ASC</t>
  </si>
  <si>
    <t>&gt;&gt;최초 작성용</t>
    <phoneticPr fontId="18" type="noConversion"/>
  </si>
  <si>
    <t>JOIN</t>
    <phoneticPr fontId="18" type="noConversion"/>
  </si>
  <si>
    <t>&lt;&lt; Instance name</t>
    <phoneticPr fontId="18" type="noConversion"/>
  </si>
  <si>
    <t>'</t>
  </si>
  <si>
    <t>`</t>
  </si>
  <si>
    <t>`</t>
    <phoneticPr fontId="18" type="noConversion"/>
  </si>
  <si>
    <t xml:space="preserve"> AS </t>
  </si>
  <si>
    <t xml:space="preserve"> AS </t>
    <phoneticPr fontId="18" type="noConversion"/>
  </si>
  <si>
    <t xml:space="preserve">, 
</t>
  </si>
  <si>
    <t xml:space="preserve">, 
</t>
    <phoneticPr fontId="18" type="noConversion"/>
  </si>
  <si>
    <t>1</t>
  </si>
  <si>
    <t>4</t>
  </si>
  <si>
    <t>5</t>
  </si>
  <si>
    <t>8</t>
  </si>
  <si>
    <t>&gt;&gt; PHONETIC. 여기서 SQL 로 복사</t>
    <phoneticPr fontId="18" type="noConversion"/>
  </si>
  <si>
    <t>&gt;&gt; 임의/MAP에 따라 single quote냐 bakctick이냐가 달라짐</t>
    <phoneticPr fontId="18" type="noConversion"/>
  </si>
  <si>
    <t>&gt;&gt; FOR MYSQL</t>
    <phoneticPr fontId="18" type="noConversion"/>
  </si>
  <si>
    <t>Singed</t>
    <phoneticPr fontId="18" type="noConversion"/>
  </si>
  <si>
    <t>Unsigned</t>
    <phoneticPr fontId="18" type="noConversion"/>
  </si>
  <si>
    <t>삭제대상</t>
    <phoneticPr fontId="18" type="noConversion"/>
  </si>
  <si>
    <t>STR_TO_DATE</t>
    <phoneticPr fontId="18" type="noConversion"/>
  </si>
  <si>
    <t>CASE</t>
    <phoneticPr fontId="18" type="noConversion"/>
  </si>
  <si>
    <t>MAPPED</t>
    <phoneticPr fontId="18" type="noConversion"/>
  </si>
  <si>
    <t>1004_ Nov 22 second half monthly.txt</t>
  </si>
  <si>
    <t>1004_0801_0831_P12_JE.txt</t>
  </si>
  <si>
    <t>1004_Apr 23 first half monthly.txt</t>
  </si>
  <si>
    <t>1004_April second half monthly.txt</t>
  </si>
  <si>
    <t>1004_Dec 22 first half monthly.txt</t>
  </si>
  <si>
    <t>1004_Dec 22 second half monthly.txt</t>
  </si>
  <si>
    <t>1004_Feb 23 first half monthly.txt</t>
  </si>
  <si>
    <t>1004_Feb 23 second half monthly.txt</t>
  </si>
  <si>
    <t>1004_Jan 23 first half monthly.txt</t>
  </si>
  <si>
    <t>1004_Jan 23 second half monthly.txt</t>
  </si>
  <si>
    <t>1004_JE Detail_P11_First half monthly.txt</t>
  </si>
  <si>
    <t>1004_JE Detail_P11_Second half monthly.txt</t>
  </si>
  <si>
    <t>1004_June 23 first half.txt</t>
  </si>
  <si>
    <t>1004_June 23 second half.txt</t>
  </si>
  <si>
    <t>1004_Mar 23 first half monthly.txt</t>
  </si>
  <si>
    <t>1004_Mar 23 second half monthly.txt</t>
  </si>
  <si>
    <t>1004_May 23 first half.txt</t>
  </si>
  <si>
    <t>1004_May 23 second half.txt</t>
  </si>
  <si>
    <t>1004_Nov 22 first half monthly.txt</t>
  </si>
  <si>
    <t>1004_Oct 2022 first half monthly.txt</t>
  </si>
  <si>
    <t>1004_October 2022 second half monthly.txt</t>
  </si>
  <si>
    <t>1004_Sept 2022 first half monthly.txt</t>
  </si>
  <si>
    <t>1004_Sept 2022 second half mnthly.txt</t>
  </si>
  <si>
    <t>EM</t>
    <phoneticPr fontId="18" type="noConversion"/>
  </si>
  <si>
    <t>CoCd</t>
  </si>
  <si>
    <t>DocumentNo</t>
  </si>
  <si>
    <t>Year</t>
  </si>
  <si>
    <t>Doc. Type</t>
  </si>
  <si>
    <t>Doc. Date</t>
  </si>
  <si>
    <t>Pstng Date</t>
  </si>
  <si>
    <t>Period</t>
  </si>
  <si>
    <t>Entry Dte</t>
  </si>
  <si>
    <t>Time</t>
  </si>
  <si>
    <t>Changed</t>
  </si>
  <si>
    <t>Last updte</t>
  </si>
  <si>
    <t>User Name</t>
  </si>
  <si>
    <t>TCode</t>
  </si>
  <si>
    <t>Cross-CC number</t>
  </si>
  <si>
    <t>Document Header Text</t>
  </si>
  <si>
    <t>Crcy</t>
  </si>
  <si>
    <t xml:space="preserve">   Exch.rate</t>
  </si>
  <si>
    <t>Parked by</t>
  </si>
  <si>
    <t>Itm</t>
  </si>
  <si>
    <t>D/C</t>
  </si>
  <si>
    <t>BusA</t>
  </si>
  <si>
    <t xml:space="preserve">            Amount</t>
  </si>
  <si>
    <t>Text</t>
  </si>
  <si>
    <t>Tr.prt</t>
  </si>
  <si>
    <t>COAr</t>
  </si>
  <si>
    <t>Cost Ctr</t>
  </si>
  <si>
    <t>G/L</t>
  </si>
  <si>
    <t>Profit Ctr</t>
  </si>
  <si>
    <t>WBS Element</t>
  </si>
  <si>
    <t>Ledger Group</t>
  </si>
  <si>
    <t>Source Document No</t>
  </si>
  <si>
    <t>Source</t>
  </si>
  <si>
    <t>0000/00/00</t>
  </si>
  <si>
    <t>H</t>
  </si>
  <si>
    <t>EOF</t>
    <phoneticPr fontId="18" type="noConversion"/>
  </si>
  <si>
    <t>ABAVN</t>
  </si>
  <si>
    <t>RFID 4-2 자재대금(100%)_0011일</t>
  </si>
  <si>
    <t>RFID 4-2 자재대금(100%)_0011일산롯데점</t>
  </si>
  <si>
    <t>20020KRA99</t>
  </si>
  <si>
    <t>S000011</t>
  </si>
  <si>
    <t>0L</t>
  </si>
  <si>
    <t>S</t>
  </si>
  <si>
    <t>20120KRA99</t>
  </si>
  <si>
    <t>83040KR999</t>
  </si>
  <si>
    <t>롯데백화점 일산점 POS COVER변경 공사</t>
  </si>
  <si>
    <t>롯데백화점 일산점 POS COVER변경 공사 잔금(50%)</t>
  </si>
  <si>
    <t>전표번호</t>
    <phoneticPr fontId="18" type="noConversion"/>
  </si>
  <si>
    <t>연도</t>
    <phoneticPr fontId="18" type="noConversion"/>
  </si>
  <si>
    <t>월</t>
    <phoneticPr fontId="18" type="noConversion"/>
  </si>
  <si>
    <t>입력일자</t>
    <phoneticPr fontId="18" type="noConversion"/>
  </si>
  <si>
    <t>증빙일자</t>
    <phoneticPr fontId="18" type="noConversion"/>
  </si>
  <si>
    <t>시간</t>
    <phoneticPr fontId="18" type="noConversion"/>
  </si>
  <si>
    <t>사용자</t>
    <phoneticPr fontId="18" type="noConversion"/>
  </si>
  <si>
    <t>전표적요</t>
    <phoneticPr fontId="18" type="noConversion"/>
  </si>
  <si>
    <t>전표통화</t>
    <phoneticPr fontId="18" type="noConversion"/>
  </si>
  <si>
    <t>Line번호</t>
    <phoneticPr fontId="18" type="noConversion"/>
  </si>
  <si>
    <t>차대구분</t>
    <phoneticPr fontId="18" type="noConversion"/>
  </si>
  <si>
    <t>거래통화</t>
    <phoneticPr fontId="18" type="noConversion"/>
  </si>
  <si>
    <t>라인적요</t>
    <phoneticPr fontId="18" type="noConversion"/>
  </si>
  <si>
    <t xml:space="preserve">   Loc.curr.amount</t>
    <phoneticPr fontId="18" type="noConversion"/>
  </si>
  <si>
    <t>DF</t>
    <phoneticPr fontId="18" type="noConversion"/>
  </si>
  <si>
    <t>#2행 공백 삭제 후</t>
    <phoneticPr fontId="18" type="noConversion"/>
  </si>
  <si>
    <t xml:space="preserve">Unnamed: 0 </t>
  </si>
  <si>
    <t xml:space="preserve">Unnamed: 1 </t>
  </si>
  <si>
    <t xml:space="preserve">CoCd </t>
  </si>
  <si>
    <t xml:space="preserve">DocumentNo </t>
  </si>
  <si>
    <t xml:space="preserve">Unnamed: 4 </t>
  </si>
  <si>
    <t xml:space="preserve">Year </t>
  </si>
  <si>
    <t xml:space="preserve">Doc. Type </t>
  </si>
  <si>
    <t xml:space="preserve">Doc. Date </t>
  </si>
  <si>
    <t xml:space="preserve">Pstng Date </t>
  </si>
  <si>
    <t xml:space="preserve">Period </t>
  </si>
  <si>
    <t xml:space="preserve">Entry Dte </t>
  </si>
  <si>
    <t xml:space="preserve">Time </t>
  </si>
  <si>
    <t xml:space="preserve">Changed </t>
  </si>
  <si>
    <t xml:space="preserve">Last updte </t>
  </si>
  <si>
    <t xml:space="preserve">User Name </t>
  </si>
  <si>
    <t xml:space="preserve">TCode </t>
  </si>
  <si>
    <t xml:space="preserve">Cross-CC number </t>
  </si>
  <si>
    <t xml:space="preserve">Document Header Text </t>
  </si>
  <si>
    <t xml:space="preserve">Crcy </t>
  </si>
  <si>
    <t xml:space="preserve">Exch.rate </t>
  </si>
  <si>
    <t xml:space="preserve">Parked by </t>
  </si>
  <si>
    <t xml:space="preserve">Itm </t>
  </si>
  <si>
    <t xml:space="preserve">D/C </t>
  </si>
  <si>
    <t xml:space="preserve">BusA </t>
  </si>
  <si>
    <t xml:space="preserve">Loc.curr.amount </t>
  </si>
  <si>
    <t xml:space="preserve">Crcy.1 </t>
  </si>
  <si>
    <t xml:space="preserve">Amount </t>
  </si>
  <si>
    <t xml:space="preserve">Crcy.2 </t>
  </si>
  <si>
    <t xml:space="preserve">Text </t>
  </si>
  <si>
    <t xml:space="preserve">Tr.prt </t>
  </si>
  <si>
    <t xml:space="preserve">COAr </t>
  </si>
  <si>
    <t xml:space="preserve">Cost Ctr </t>
  </si>
  <si>
    <t xml:space="preserve">G/L </t>
  </si>
  <si>
    <t xml:space="preserve">Profit Ctr </t>
  </si>
  <si>
    <t xml:space="preserve">WBS Element </t>
  </si>
  <si>
    <t xml:space="preserve">Ledger Group </t>
  </si>
  <si>
    <t xml:space="preserve">Source Document No </t>
  </si>
  <si>
    <t xml:space="preserve">Source </t>
  </si>
  <si>
    <t xml:space="preserve">Add1 </t>
  </si>
  <si>
    <t>CREATE TABLE frl(</t>
  </si>
  <si>
    <t>CREATE TABLE frl(</t>
    <phoneticPr fontId="18" type="noConversion"/>
  </si>
  <si>
    <t>ID INT NOT NULL AUTO_INCREMENT PRIMARY KEY,</t>
  </si>
  <si>
    <t>ID INT NOT NULL AUTO_INCREMENT PRIMARY KEY,</t>
    <phoneticPr fontId="18" type="noConversion"/>
  </si>
  <si>
    <t xml:space="preserve"> </t>
  </si>
  <si>
    <t xml:space="preserve"> </t>
    <phoneticPr fontId="18" type="noConversion"/>
  </si>
  <si>
    <t>VARCHAR(</t>
  </si>
  <si>
    <t>VARCHAR(</t>
    <phoneticPr fontId="18" type="noConversion"/>
  </si>
  <si>
    <t>)</t>
  </si>
  <si>
    <t>)</t>
    <phoneticPr fontId="18" type="noConversion"/>
  </si>
  <si>
    <t>Unnamed: 0</t>
  </si>
  <si>
    <t>3</t>
  </si>
  <si>
    <t>Unnamed: 1</t>
  </si>
  <si>
    <t>10</t>
  </si>
  <si>
    <t>Unnamed: 4</t>
  </si>
  <si>
    <t>2</t>
  </si>
  <si>
    <t>12</t>
  </si>
  <si>
    <t>18</t>
  </si>
  <si>
    <t>25</t>
  </si>
  <si>
    <t>Exch.rate</t>
  </si>
  <si>
    <t>9</t>
  </si>
  <si>
    <t>Loc.curr.amount</t>
  </si>
  <si>
    <t>Crcy.1</t>
  </si>
  <si>
    <t>Amount</t>
  </si>
  <si>
    <t>14</t>
  </si>
  <si>
    <t>Crcy.2</t>
  </si>
  <si>
    <t>50</t>
  </si>
  <si>
    <t>6</t>
  </si>
  <si>
    <t>7</t>
  </si>
  <si>
    <t>45</t>
  </si>
  <si>
    <t>44</t>
  </si>
  <si>
    <t>Add1</t>
  </si>
  <si>
    <t xml:space="preserve">,
</t>
  </si>
  <si>
    <t xml:space="preserve">,
</t>
    <phoneticPr fontId="18" type="noConversion"/>
  </si>
  <si>
    <t>&gt;&gt; CREATE TABLE 문</t>
    <phoneticPr fontId="18" type="noConversion"/>
  </si>
  <si>
    <t>Add1</t>
    <phoneticPr fontId="18" type="noConversion"/>
  </si>
  <si>
    <t>FRL Korea Co., Ltd..</t>
    <phoneticPr fontId="18" type="noConversion"/>
  </si>
  <si>
    <t>보고통화</t>
    <phoneticPr fontId="18" type="noConversion"/>
  </si>
  <si>
    <t>거래통화금액</t>
    <phoneticPr fontId="18" type="noConversion"/>
  </si>
  <si>
    <t>보고통화금액</t>
    <phoneticPr fontId="18" type="noConversion"/>
  </si>
  <si>
    <t>&gt;&gt; COA가 없는 Data</t>
    <phoneticPr fontId="18" type="noConversion"/>
  </si>
  <si>
    <t>1&gt; G/L이 없는 계정</t>
    <phoneticPr fontId="18" type="noConversion"/>
  </si>
  <si>
    <t>2월 =&gt; 한 컬럼이 더 많음. 그냥 따로 합치기</t>
    <phoneticPr fontId="18" type="noConversion"/>
  </si>
  <si>
    <t>2&gt; 차대가 안맞는 월</t>
    <phoneticPr fontId="18" type="noConversion"/>
  </si>
  <si>
    <t>Period</t>
    <phoneticPr fontId="18" type="noConversion"/>
  </si>
  <si>
    <t>&gt;&gt; 따옴표 제거</t>
    <phoneticPr fontId="18" type="noConversion"/>
  </si>
  <si>
    <t>&gt;&gt; 별도로 합친다. 열수가 다름.</t>
    <phoneticPr fontId="18" type="noConversion"/>
  </si>
  <si>
    <t>&gt;&gt; OK</t>
    <phoneticPr fontId="18" type="noConversion"/>
  </si>
  <si>
    <t>&gt;&gt; OK..이상한데 따옴표 일단 제거</t>
    <phoneticPr fontId="18" type="noConversion"/>
  </si>
  <si>
    <t xml:space="preserve">&gt;&gt; OK…  </t>
    <phoneticPr fontId="18" type="noConversion"/>
  </si>
  <si>
    <t>&gt;&gt; 오류</t>
    <phoneticPr fontId="18" type="noConversion"/>
  </si>
  <si>
    <t>frl</t>
    <phoneticPr fontId="18" type="noConversion"/>
  </si>
  <si>
    <t># Period</t>
  </si>
  <si>
    <t xml:space="preserve"> COUNT(*)</t>
  </si>
  <si>
    <t># G/L</t>
  </si>
  <si>
    <t xml:space="preserve"> SUM(A.`Loc.curr.amount`)</t>
  </si>
  <si>
    <t>10010KR001</t>
  </si>
  <si>
    <t>10010KR002</t>
  </si>
  <si>
    <t>10020KR999</t>
  </si>
  <si>
    <t>10030KR001</t>
  </si>
  <si>
    <t>10030KR002</t>
  </si>
  <si>
    <t>10030KR003</t>
  </si>
  <si>
    <t>10030KR006</t>
  </si>
  <si>
    <t>10030KR007</t>
  </si>
  <si>
    <t>10030KR034</t>
  </si>
  <si>
    <t>10030KR061</t>
  </si>
  <si>
    <t>10030KR091</t>
  </si>
  <si>
    <t>10030KR092</t>
  </si>
  <si>
    <t>10030KR093</t>
  </si>
  <si>
    <t>10030KR094</t>
  </si>
  <si>
    <t>10030KR211</t>
  </si>
  <si>
    <t>10030KR481</t>
  </si>
  <si>
    <t>10030KR482</t>
  </si>
  <si>
    <t>10030KR483</t>
  </si>
  <si>
    <t>10038KR001</t>
  </si>
  <si>
    <t>10038KR002</t>
  </si>
  <si>
    <t>10038KR003</t>
  </si>
  <si>
    <t>10038KR007</t>
  </si>
  <si>
    <t>10038KR034</t>
  </si>
  <si>
    <t>10038KR061</t>
  </si>
  <si>
    <t>10038KR091</t>
  </si>
  <si>
    <t>10038KR092</t>
  </si>
  <si>
    <t>10038KR093</t>
  </si>
  <si>
    <t>10038KR094</t>
  </si>
  <si>
    <t>10038KR211</t>
  </si>
  <si>
    <t>10038KR481</t>
  </si>
  <si>
    <t>10038KR482</t>
  </si>
  <si>
    <t>10038KR483</t>
  </si>
  <si>
    <t>10039KR001</t>
  </si>
  <si>
    <t>10039KR002</t>
  </si>
  <si>
    <t>10039KR003</t>
  </si>
  <si>
    <t>10039KR007</t>
  </si>
  <si>
    <t>10039KR034</t>
  </si>
  <si>
    <t>10039KR061</t>
  </si>
  <si>
    <t>10039KR091</t>
  </si>
  <si>
    <t>10039KR092</t>
  </si>
  <si>
    <t>10039KR093</t>
  </si>
  <si>
    <t>10039KR094</t>
  </si>
  <si>
    <t>10039KR211</t>
  </si>
  <si>
    <t>10039KR481</t>
  </si>
  <si>
    <t>10039KR482</t>
  </si>
  <si>
    <t>10039KR483</t>
  </si>
  <si>
    <t>10050KR001</t>
  </si>
  <si>
    <t>10060KR001</t>
  </si>
  <si>
    <t>11020KRD01</t>
  </si>
  <si>
    <t>11020KRD97</t>
  </si>
  <si>
    <t>11020KRD98</t>
  </si>
  <si>
    <t>11030KR001</t>
  </si>
  <si>
    <t>11030KRD01</t>
  </si>
  <si>
    <t>11030KRZ99</t>
  </si>
  <si>
    <t>11040KR001</t>
  </si>
  <si>
    <t>11040KRD99</t>
  </si>
  <si>
    <t>11040KRZ99</t>
  </si>
  <si>
    <t>13010KR001</t>
  </si>
  <si>
    <t>13010KRZ98</t>
  </si>
  <si>
    <t>13010KRZ99</t>
  </si>
  <si>
    <t>13011KR999</t>
  </si>
  <si>
    <t>13040KRZ96</t>
  </si>
  <si>
    <t>13040KRZ98</t>
  </si>
  <si>
    <t>13040KRZ99</t>
  </si>
  <si>
    <t>13070KR001</t>
  </si>
  <si>
    <t>13090KR999</t>
  </si>
  <si>
    <t>15010KR001</t>
  </si>
  <si>
    <t>15010KR002</t>
  </si>
  <si>
    <t>15010KRD01</t>
  </si>
  <si>
    <t>15010KRR99</t>
  </si>
  <si>
    <t>15010KRZ99</t>
  </si>
  <si>
    <t>15020KR001</t>
  </si>
  <si>
    <t>15020KRD01</t>
  </si>
  <si>
    <t>15020KRR99</t>
  </si>
  <si>
    <t>15040KR001</t>
  </si>
  <si>
    <t>15040KRZ98</t>
  </si>
  <si>
    <t>15040KRZ99</t>
  </si>
  <si>
    <t>15050KR001</t>
  </si>
  <si>
    <t>15055KR001</t>
  </si>
  <si>
    <t>15055KRR99</t>
  </si>
  <si>
    <t>15060KR999</t>
  </si>
  <si>
    <t>15070KR001</t>
  </si>
  <si>
    <t>15070KR002</t>
  </si>
  <si>
    <t>15080KR001</t>
  </si>
  <si>
    <t>15095KR001</t>
  </si>
  <si>
    <t>15095KR002</t>
  </si>
  <si>
    <t>16000KR001</t>
  </si>
  <si>
    <t>19990KR001</t>
  </si>
  <si>
    <t>19999KR998</t>
  </si>
  <si>
    <t>19999KR999</t>
  </si>
  <si>
    <t>20010KRA99</t>
  </si>
  <si>
    <t>20020KR001</t>
  </si>
  <si>
    <t>20050KRA99</t>
  </si>
  <si>
    <t>20099KR999</t>
  </si>
  <si>
    <t>20099KRA99</t>
  </si>
  <si>
    <t>20110KR001</t>
  </si>
  <si>
    <t>20110KRA99</t>
  </si>
  <si>
    <t>20120KR001</t>
  </si>
  <si>
    <t>20150KRA99</t>
  </si>
  <si>
    <t>20210KR001</t>
  </si>
  <si>
    <t>20220KR001</t>
  </si>
  <si>
    <t>20250KR001</t>
  </si>
  <si>
    <t>20315KR999</t>
  </si>
  <si>
    <t>21010KR001</t>
  </si>
  <si>
    <t>21010KRLX1</t>
  </si>
  <si>
    <t>21210KR001</t>
  </si>
  <si>
    <t>22110KRA99</t>
  </si>
  <si>
    <t>22210KRA99</t>
  </si>
  <si>
    <t>25020KR001</t>
  </si>
  <si>
    <t>26000KRR99</t>
  </si>
  <si>
    <t>26010KR001</t>
  </si>
  <si>
    <t>27000KR001</t>
  </si>
  <si>
    <t>29990KR999</t>
  </si>
  <si>
    <t>30030KR003</t>
  </si>
  <si>
    <t>30030KRK01</t>
  </si>
  <si>
    <t>30030KRR99</t>
  </si>
  <si>
    <t>30030KRZ99</t>
  </si>
  <si>
    <t>31300KR999</t>
  </si>
  <si>
    <t>31300KRLX1</t>
  </si>
  <si>
    <t>32010KR001</t>
  </si>
  <si>
    <t>32010KRK01</t>
  </si>
  <si>
    <t>32010KRR99</t>
  </si>
  <si>
    <t>32020KR001</t>
  </si>
  <si>
    <t>32020KR002</t>
  </si>
  <si>
    <t>32020KR010</t>
  </si>
  <si>
    <t>32020KRK01</t>
  </si>
  <si>
    <t>32020KRR99</t>
  </si>
  <si>
    <t>32030KRK01</t>
  </si>
  <si>
    <t>32030KRR99</t>
  </si>
  <si>
    <t>32040KR001</t>
  </si>
  <si>
    <t>32050KR999</t>
  </si>
  <si>
    <t>32055KR001</t>
  </si>
  <si>
    <t>32090KR001</t>
  </si>
  <si>
    <t>32090KRR99</t>
  </si>
  <si>
    <t>33010KR001</t>
  </si>
  <si>
    <t>33070KR001</t>
  </si>
  <si>
    <t>33070KR002</t>
  </si>
  <si>
    <t>34000KR999</t>
  </si>
  <si>
    <t>34020KR002</t>
  </si>
  <si>
    <t>34020KR003</t>
  </si>
  <si>
    <t>34030KR001</t>
  </si>
  <si>
    <t>34030KR002</t>
  </si>
  <si>
    <t>34030KR003</t>
  </si>
  <si>
    <t>34030KR004</t>
  </si>
  <si>
    <t>34030KR005</t>
  </si>
  <si>
    <t>34050KR999</t>
  </si>
  <si>
    <t>34060KR999</t>
  </si>
  <si>
    <t>36000KR001</t>
  </si>
  <si>
    <t>40040KRLX1</t>
  </si>
  <si>
    <t>40040KRLX4</t>
  </si>
  <si>
    <t>40040KRZ99</t>
  </si>
  <si>
    <t>43000KR999</t>
  </si>
  <si>
    <t>46000KRR99</t>
  </si>
  <si>
    <t>49990KR001</t>
  </si>
  <si>
    <t>57200KR999</t>
  </si>
  <si>
    <t>60000KR001</t>
  </si>
  <si>
    <t>60210KR999</t>
  </si>
  <si>
    <t>60240KR999</t>
  </si>
  <si>
    <t>61000KR002</t>
  </si>
  <si>
    <t>62000KR001</t>
  </si>
  <si>
    <t>62000KR002</t>
  </si>
  <si>
    <t>62000KR999</t>
  </si>
  <si>
    <t>63000KR999</t>
  </si>
  <si>
    <t>65400KR011</t>
  </si>
  <si>
    <t>65400KR021</t>
  </si>
  <si>
    <t>65400KR031</t>
  </si>
  <si>
    <t>65400KR032</t>
  </si>
  <si>
    <t>65400KR042</t>
  </si>
  <si>
    <t>65400KR044</t>
  </si>
  <si>
    <t>65400KR046</t>
  </si>
  <si>
    <t>65400KR051</t>
  </si>
  <si>
    <t>65400KR061</t>
  </si>
  <si>
    <t>65400KR073</t>
  </si>
  <si>
    <t>65400KR999</t>
  </si>
  <si>
    <t>66000KR999</t>
  </si>
  <si>
    <t>66010KR999</t>
  </si>
  <si>
    <t>66200KR999</t>
  </si>
  <si>
    <t>66600KR001</t>
  </si>
  <si>
    <t>66600KR999</t>
  </si>
  <si>
    <t>66710KR999</t>
  </si>
  <si>
    <t>66720KR999</t>
  </si>
  <si>
    <t>70011KR001</t>
  </si>
  <si>
    <t>70011KR002</t>
  </si>
  <si>
    <t>70012KR001</t>
  </si>
  <si>
    <t>70014KR001</t>
  </si>
  <si>
    <t>70015KR001</t>
  </si>
  <si>
    <t>70016KR001</t>
  </si>
  <si>
    <t>70017KR001</t>
  </si>
  <si>
    <t>70018KR999</t>
  </si>
  <si>
    <t>70021KR001</t>
  </si>
  <si>
    <t>70022KR001</t>
  </si>
  <si>
    <t>70022KR003</t>
  </si>
  <si>
    <t>70022KR004</t>
  </si>
  <si>
    <t>70024KR001</t>
  </si>
  <si>
    <t>70025KR001</t>
  </si>
  <si>
    <t>70031KR001</t>
  </si>
  <si>
    <t>70032KR001</t>
  </si>
  <si>
    <t>70033KR001</t>
  </si>
  <si>
    <t>70034KR999</t>
  </si>
  <si>
    <t>70035KR999</t>
  </si>
  <si>
    <t>70041KR001</t>
  </si>
  <si>
    <t>70041KR002</t>
  </si>
  <si>
    <t>70041KR003</t>
  </si>
  <si>
    <t>70042KR001</t>
  </si>
  <si>
    <t>70044KR999</t>
  </si>
  <si>
    <t>70045KR999</t>
  </si>
  <si>
    <t>70046KR999</t>
  </si>
  <si>
    <t>70051KR999</t>
  </si>
  <si>
    <t>71010KR001</t>
  </si>
  <si>
    <t>71020KR001</t>
  </si>
  <si>
    <t>72020KR001</t>
  </si>
  <si>
    <t>72020KR002</t>
  </si>
  <si>
    <t>72030KR001</t>
  </si>
  <si>
    <t>72040KR999</t>
  </si>
  <si>
    <t>72050KR001</t>
  </si>
  <si>
    <t>72065KR999</t>
  </si>
  <si>
    <t>72070KR999</t>
  </si>
  <si>
    <t>72080KR001</t>
  </si>
  <si>
    <t>72085KR001</t>
  </si>
  <si>
    <t>72085KR002</t>
  </si>
  <si>
    <t>72090KR001</t>
  </si>
  <si>
    <t>72090KR002</t>
  </si>
  <si>
    <t>72090KR003</t>
  </si>
  <si>
    <t>72090KR004</t>
  </si>
  <si>
    <t>73000KR001</t>
  </si>
  <si>
    <t>73000KR003</t>
  </si>
  <si>
    <t>73000KR004</t>
  </si>
  <si>
    <t>73000KR006</t>
  </si>
  <si>
    <t>73000KR008</t>
  </si>
  <si>
    <t>73000KR009</t>
  </si>
  <si>
    <t>73000KR010</t>
  </si>
  <si>
    <t>73000KR011</t>
  </si>
  <si>
    <t>73000KR012</t>
  </si>
  <si>
    <t>73000KR014</t>
  </si>
  <si>
    <t>73010KR001</t>
  </si>
  <si>
    <t>73010KR002</t>
  </si>
  <si>
    <t>73020KR001</t>
  </si>
  <si>
    <t>73020KR002</t>
  </si>
  <si>
    <t>73030KR001</t>
  </si>
  <si>
    <t>73040KR999</t>
  </si>
  <si>
    <t>74010KR999</t>
  </si>
  <si>
    <t>74011KR999</t>
  </si>
  <si>
    <t>74020KR999</t>
  </si>
  <si>
    <t>74021KR999</t>
  </si>
  <si>
    <t>74030KR001</t>
  </si>
  <si>
    <t>74030KR002</t>
  </si>
  <si>
    <t>74030KR003</t>
  </si>
  <si>
    <t>74030KR005</t>
  </si>
  <si>
    <t>74040KR001</t>
  </si>
  <si>
    <t>74040KR002</t>
  </si>
  <si>
    <t>74040KR003</t>
  </si>
  <si>
    <t>74040KR004</t>
  </si>
  <si>
    <t>74040KR007</t>
  </si>
  <si>
    <t>74040KR008</t>
  </si>
  <si>
    <t>74060KR999</t>
  </si>
  <si>
    <t>74070KR001</t>
  </si>
  <si>
    <t>74080KR001</t>
  </si>
  <si>
    <t>74080KR002</t>
  </si>
  <si>
    <t>75020KR001</t>
  </si>
  <si>
    <t>75020KR002</t>
  </si>
  <si>
    <t>75030KR001</t>
  </si>
  <si>
    <t>75030KR002</t>
  </si>
  <si>
    <t>75030KR003</t>
  </si>
  <si>
    <t>75040KR999</t>
  </si>
  <si>
    <t>75050KR001</t>
  </si>
  <si>
    <t>75050KR002</t>
  </si>
  <si>
    <t>75050KR003</t>
  </si>
  <si>
    <t>75060KR001</t>
  </si>
  <si>
    <t>75060KR002</t>
  </si>
  <si>
    <t>75060KR003</t>
  </si>
  <si>
    <t>75070KR999</t>
  </si>
  <si>
    <t>75075KR999</t>
  </si>
  <si>
    <t>75080KR001</t>
  </si>
  <si>
    <t>75080KR002</t>
  </si>
  <si>
    <t>75080KR003</t>
  </si>
  <si>
    <t>75080KR004</t>
  </si>
  <si>
    <t>75080KR005</t>
  </si>
  <si>
    <t>75080KR006</t>
  </si>
  <si>
    <t>75090KR001</t>
  </si>
  <si>
    <t>75090KR002</t>
  </si>
  <si>
    <t>75090KR005</t>
  </si>
  <si>
    <t>75090KR006</t>
  </si>
  <si>
    <t>76010KR001</t>
  </si>
  <si>
    <t>76020KR001</t>
  </si>
  <si>
    <t>76020KR003</t>
  </si>
  <si>
    <t>76020KR004</t>
  </si>
  <si>
    <t>76020KR006</t>
  </si>
  <si>
    <t>76030KR001</t>
  </si>
  <si>
    <t>76030KR002</t>
  </si>
  <si>
    <t>76040KR001</t>
  </si>
  <si>
    <t>76040KR002</t>
  </si>
  <si>
    <t>76040KR003</t>
  </si>
  <si>
    <t>76040KR004</t>
  </si>
  <si>
    <t>76040KR005</t>
  </si>
  <si>
    <t>76040KR008</t>
  </si>
  <si>
    <t>76040KR009</t>
  </si>
  <si>
    <t>76046KR999</t>
  </si>
  <si>
    <t>76050KR001</t>
  </si>
  <si>
    <t>76050KR002</t>
  </si>
  <si>
    <t>76050KR003</t>
  </si>
  <si>
    <t>76060KR001</t>
  </si>
  <si>
    <t>76070KR001</t>
  </si>
  <si>
    <t>76080KR001</t>
  </si>
  <si>
    <t>76090KR001</t>
  </si>
  <si>
    <t>76100KR001</t>
  </si>
  <si>
    <t>76204KR001</t>
  </si>
  <si>
    <t>76205KR001</t>
  </si>
  <si>
    <t>80010KR001</t>
  </si>
  <si>
    <t>80040KR001</t>
  </si>
  <si>
    <t>80040KR002</t>
  </si>
  <si>
    <t>80040KR003</t>
  </si>
  <si>
    <t>80040KR004</t>
  </si>
  <si>
    <t>80045KR001</t>
  </si>
  <si>
    <t>80045KR002</t>
  </si>
  <si>
    <t>80045KR003</t>
  </si>
  <si>
    <t>80045KR004</t>
  </si>
  <si>
    <t>80090KR001</t>
  </si>
  <si>
    <t>80091KR001</t>
  </si>
  <si>
    <t>81010KR001</t>
  </si>
  <si>
    <t>81010KRLX2</t>
  </si>
  <si>
    <t>81040KR001</t>
  </si>
  <si>
    <t>81040KR002</t>
  </si>
  <si>
    <t>81040KR003</t>
  </si>
  <si>
    <t>81040KR004</t>
  </si>
  <si>
    <t>81045KR001</t>
  </si>
  <si>
    <t>81045KR002</t>
  </si>
  <si>
    <t>81045KR003</t>
  </si>
  <si>
    <t>81045KR004</t>
  </si>
  <si>
    <t>81090KR001</t>
  </si>
  <si>
    <t>81091KR001</t>
  </si>
  <si>
    <t>81091KR003</t>
  </si>
  <si>
    <t>83050KR081</t>
  </si>
  <si>
    <t>83050KR082</t>
  </si>
  <si>
    <t>83050KR083</t>
  </si>
  <si>
    <t>83050KR088</t>
  </si>
  <si>
    <t>83050KR999</t>
  </si>
  <si>
    <t>83051KR001</t>
  </si>
  <si>
    <t>83080KR999</t>
  </si>
  <si>
    <t>85100KR001</t>
  </si>
  <si>
    <t>85200KR999</t>
  </si>
  <si>
    <t>90100KR999</t>
  </si>
  <si>
    <t>Cash on Hand-현금</t>
  </si>
  <si>
    <t>Cash inTransit - New G/L</t>
  </si>
  <si>
    <t>10020KR001</t>
  </si>
  <si>
    <t>Petty Cash-소액현금</t>
  </si>
  <si>
    <t>SA-하나/10091001758304/출금(전체)/KRW</t>
  </si>
  <si>
    <t>SA-하나/10091002362304/입금(로드샵현금IC매출,현금매출)/KRW</t>
  </si>
  <si>
    <t>SA-하나/19691001868104/출금(자동이체)/KRW</t>
  </si>
  <si>
    <t>10030KR004</t>
  </si>
  <si>
    <t>SA-하나/10091002060604/출금(현금)/KRW</t>
  </si>
  <si>
    <t>10030KR005</t>
  </si>
  <si>
    <t>SA-하나/10091000171952/집금(MMT)/KRW</t>
  </si>
  <si>
    <t>SA-하나/20191000514638/출금(외화관련)/USD</t>
  </si>
  <si>
    <t>SA-하나/20191001727804/출금(EC)/KRW</t>
  </si>
  <si>
    <t>10030KR031</t>
  </si>
  <si>
    <t>SA-신한/100031298395/입금(로드샵신용IC매출)/KRW</t>
  </si>
  <si>
    <t>10030KR032</t>
  </si>
  <si>
    <t>SA-신한/100031706822/출금(가상계좌수수료)/KRW</t>
  </si>
  <si>
    <t>10030KR033</t>
  </si>
  <si>
    <t>SA-신한/140007832180/입금(샵인샵매출,기타)/KRW</t>
  </si>
  <si>
    <t>SA-신한/100024048485/입금(샵인샵매출,로드샵현금매출)/KRW</t>
  </si>
  <si>
    <t>SA-기업/03509456601044/입금(로드샵현금매출)/KRW</t>
  </si>
  <si>
    <t>10030KR062</t>
  </si>
  <si>
    <t>SA-기업/59500190704015/출금(외화관련)/KRW</t>
  </si>
  <si>
    <t>10030KR063</t>
  </si>
  <si>
    <t>SA-기업/5950019075600014/출금(외화관련)/USD</t>
  </si>
  <si>
    <t>SA-HSBC/002539575296/출금(외화관련)/KRW</t>
  </si>
  <si>
    <t>SA-HSBC/002539575298/출금(외화관련)/USD</t>
  </si>
  <si>
    <t>SA-HSBC/002539575299/출금(외화관련)/JPY</t>
  </si>
  <si>
    <t>SA-HSBC/002539575001/출금(관련)/KRW</t>
  </si>
  <si>
    <t>10030KR101</t>
  </si>
  <si>
    <t>SA-MIZUHO/H15-744-115608/입금(유동자금)/KRW</t>
  </si>
  <si>
    <t>10030KR121</t>
  </si>
  <si>
    <t>SA-MUFG/602361/집금(기업자유예금)/KRW</t>
  </si>
  <si>
    <t>10030KR151</t>
  </si>
  <si>
    <t>SA-SC/10620143158/입금(로드샵현금매출)/KRW</t>
  </si>
  <si>
    <t>SA-국민/40750101177268/입금(로드샵현금매출)/KRW</t>
  </si>
  <si>
    <t>10030KR241</t>
  </si>
  <si>
    <t>SA-농협/3170010916791/입금(로드샵현금매출)/KRW</t>
  </si>
  <si>
    <t>10030KR271</t>
  </si>
  <si>
    <t>SA-대구/504102530765/입금(로드샵현금매출)/KRW</t>
  </si>
  <si>
    <t>10030KR301</t>
  </si>
  <si>
    <t>SA-새마을금고/9002178124024/입금(로드샵현금매출)/KRW</t>
  </si>
  <si>
    <t>10030KR331</t>
  </si>
  <si>
    <t>SA-수협/113000500727/입금(로드샵현금매출)/KRW</t>
  </si>
  <si>
    <t>10030KR361</t>
  </si>
  <si>
    <t>SA-신협/131018546108/입금(로드샵현금매출)/KRW</t>
  </si>
  <si>
    <t>10030KR391</t>
  </si>
  <si>
    <t>SA-씨티/103919362402/입금(로드샵현금매출)/KRW</t>
  </si>
  <si>
    <t>10030KR421</t>
  </si>
  <si>
    <t>SA-우리/1005003021876/입금(로드샵현금매출)/KRW</t>
  </si>
  <si>
    <t>10030KR451</t>
  </si>
  <si>
    <t>SA-우체국/01004101052190/입금(로드샵현금매출)/KRW</t>
  </si>
  <si>
    <t>SA-SMBC/1006095/출금(외화관련)/KRW</t>
  </si>
  <si>
    <t>SA-SMBC/1006095/출금(외화관련)/USD</t>
  </si>
  <si>
    <t>SA-SMBC/1006095/출금(외화관련)/JPY</t>
  </si>
  <si>
    <t>SA-In-하나/10091001758304/출금(전체)/KRW</t>
  </si>
  <si>
    <t>SA-In-하나/10091002362304/입금(로드샵현금IC매출,현금매출)/KRW</t>
  </si>
  <si>
    <t>SA-In-하나/19691001868104/출금(자동이체)/KRW</t>
  </si>
  <si>
    <t>10038KR004</t>
  </si>
  <si>
    <t>SA-In-하나/10091002060604/출금(현금)/KRW</t>
  </si>
  <si>
    <t>10038KR005</t>
  </si>
  <si>
    <t>SA-In-하나/10091000171952/집금(MMT)/KRW</t>
  </si>
  <si>
    <t>10038KR006</t>
  </si>
  <si>
    <t>SA-In-하나/20191000514638/출금(외화관련)/USD</t>
  </si>
  <si>
    <t>SA-In-하나/20191001727804/출금(EC)/KRW</t>
  </si>
  <si>
    <t>10038KR031</t>
  </si>
  <si>
    <t>SA-In-신한/100031298395/입금(로드샵신용IC매출)/KRW</t>
  </si>
  <si>
    <t>10038KR032</t>
  </si>
  <si>
    <t>SA-In-신한/100031706822/출금(가상계좌수수료)/KRW</t>
  </si>
  <si>
    <t>10038KR033</t>
  </si>
  <si>
    <t>SA-In-신한/140007832180/입금(샵인샵매출,기타)/KRW</t>
  </si>
  <si>
    <t>SA-In-신한/100024048485/입금(샵인샵매출,로드샵현금매출)/KRW</t>
  </si>
  <si>
    <t>SA-In-기업/03509456601044/입금(로드샵현금매출)/KRW</t>
  </si>
  <si>
    <t>10038KR062</t>
  </si>
  <si>
    <t>SA-In-기업/59500190704015/출금(외화관련)/KRW</t>
  </si>
  <si>
    <t>10038KR063</t>
  </si>
  <si>
    <t>SA-In-기업/5950019075600014/출금(외화관련)/USD</t>
  </si>
  <si>
    <t>SA-In-HSBC/002539575296/출금(외화관련)/KRW</t>
  </si>
  <si>
    <t>SA-In-HSBC/002539575298/출금(외화관련)/USD</t>
  </si>
  <si>
    <t>SA-In-HSBC/002539575299/출금(외화관련)/JPY</t>
  </si>
  <si>
    <t>SA-In-HSBC/002539575001/출금(관련)/KRW</t>
  </si>
  <si>
    <t>10038KR101</t>
  </si>
  <si>
    <t>SA-In-MIZUHO/H15-744-115608/입금(유동자금)/KRW</t>
  </si>
  <si>
    <t>10038KR121</t>
  </si>
  <si>
    <t>SA-In-MUFG/602361/집금(기업자유예금)/KRW</t>
  </si>
  <si>
    <t>10038KR151</t>
  </si>
  <si>
    <t>SA-In-SC/10620143158/입금(로드샵현금매출)/KRW</t>
  </si>
  <si>
    <t>SA-In-국민/40750101177268/입금(로드샵현금매출)/KRW</t>
  </si>
  <si>
    <t>10038KR241</t>
  </si>
  <si>
    <t>SA-In-농협/3170010916791/입금(로드샵현금매출)/KRW</t>
  </si>
  <si>
    <t>10038KR271</t>
  </si>
  <si>
    <t>SA-In-대구/504102530765/입금(로드샵현금매출)/KRW</t>
  </si>
  <si>
    <t>10038KR301</t>
  </si>
  <si>
    <t>SA-In-새마을금고/9002178124024/입금(로드샵현금매출)/KRW</t>
  </si>
  <si>
    <t>10038KR331</t>
  </si>
  <si>
    <t>SA-In-수협/113000500727/입금(로드샵현금매출)/KRW</t>
  </si>
  <si>
    <t>10038KR361</t>
  </si>
  <si>
    <t>SA-In-신협/131018546108/입금(로드샵현금매출)/KRW</t>
  </si>
  <si>
    <t>10038KR421</t>
  </si>
  <si>
    <t>SA-In-우리/1005003021876/입금(로드샵현금매출)/KRW</t>
  </si>
  <si>
    <t>10038KR451</t>
  </si>
  <si>
    <t>SA-In-우체국/01004101052190/입금(로드샵현금매출)/KRW</t>
  </si>
  <si>
    <t>SA-In-SMBC/1006095/출금(외화관련)/KRW</t>
  </si>
  <si>
    <t>SA-In-SMBC/1006095/출금(외화관련)/USD</t>
  </si>
  <si>
    <t>SA-In-SMBC/1006095/출금(외화관련)/JPY</t>
  </si>
  <si>
    <t>SA-Out-하나/10091001758304/출금(전체)/KRW</t>
  </si>
  <si>
    <t>SA-Out-하나/10091002362304/입금(로드샵현금IC매출,현금매출)/KRW</t>
  </si>
  <si>
    <t>SA-Out-하나/19691001868104/출금(자동이체)/KRW</t>
  </si>
  <si>
    <t>10039KR004</t>
  </si>
  <si>
    <t>SA-Out-하나/10091002060604/출금(현금)/KRW</t>
  </si>
  <si>
    <t>10039KR005</t>
  </si>
  <si>
    <t>SA-Out-하나/10091000171952/집금(MMT)/KRW</t>
  </si>
  <si>
    <t>10039KR006</t>
  </si>
  <si>
    <t>SA-Out-하나/20191000514638/출금(외화관련)/USD</t>
  </si>
  <si>
    <t>SA-Out-하나/20191001727804/출금(EC)/KRW</t>
  </si>
  <si>
    <t>10039KR031</t>
  </si>
  <si>
    <t>SA-Out-신한/100031298395/입금(로드샵신용IC매출)/KRW</t>
  </si>
  <si>
    <t>10039KR032</t>
  </si>
  <si>
    <t>SA-Out-신한/100031706822/출금(가상계좌수수료)/KRW</t>
  </si>
  <si>
    <t>10039KR033</t>
  </si>
  <si>
    <t>SA-Out-신한/140007832180/입금(샵인샵매출,기타)/KRW</t>
  </si>
  <si>
    <t>SA-Out-신한/100024048485/입금(샵인샵매출,로드샵현금매출)/KRW</t>
  </si>
  <si>
    <t>SA-Out-기업/03509456601044/입금(로드샵현금매출)/KRW</t>
  </si>
  <si>
    <t>10039KR062</t>
  </si>
  <si>
    <t>SA-Out-기업/59500190704015/출금(외화관련)/KRW</t>
  </si>
  <si>
    <t>10039KR063</t>
  </si>
  <si>
    <t>SA-Out-기업/5950019075600014/출금(외화관련)/USD</t>
  </si>
  <si>
    <t>SA-Out-HSBC/002539575296/출금(외화관련)/KRW</t>
  </si>
  <si>
    <t>SA-Out-HSBC/002539575298/출금(외화관련)/USD</t>
  </si>
  <si>
    <t>SA-Out-HSBC/002539575299/출금(외화관련)/JPY</t>
  </si>
  <si>
    <t>SA-Out-HSBC/002539575001/출금(관련)/KRW</t>
  </si>
  <si>
    <t>10039KR101</t>
  </si>
  <si>
    <t>SA-Out-MIZUHO/H15-744-115608/입금(유동자금)/KRW</t>
  </si>
  <si>
    <t>10039KR121</t>
  </si>
  <si>
    <t>SA-Out-MUFG/602361/집금(기업자유예금)/KRW</t>
  </si>
  <si>
    <t>10039KR151</t>
  </si>
  <si>
    <t>SA-Out-SC/10620143158/입금(로드샵현금매출)/KRW</t>
  </si>
  <si>
    <t>SA-Out-국민/40750101177268/입금(로드샵현금매출)/KRW</t>
  </si>
  <si>
    <t>10039KR241</t>
  </si>
  <si>
    <t>SA-Out-농협/3170010916791/입금(로드샵현금매출)/KRW</t>
  </si>
  <si>
    <t>10039KR271</t>
  </si>
  <si>
    <t>SA-Out-대구/504102530765/입금(로드샵현금매출)/KRW</t>
  </si>
  <si>
    <t>10039KR301</t>
  </si>
  <si>
    <t>SA-Out-새마을금고/9002178124024/입금(로드샵현금매출)/KRW</t>
  </si>
  <si>
    <t>10039KR331</t>
  </si>
  <si>
    <t>SA-Out-수협/113000500727/입금(로드샵현금매출)/KRW</t>
  </si>
  <si>
    <t>10039KR361</t>
  </si>
  <si>
    <t>SA-Out-신협/131018546108/입금(로드샵현금매출)/KRW</t>
  </si>
  <si>
    <t>10039KR391</t>
  </si>
  <si>
    <t>SA-Out-씨티/103919362402/입금(로드샵현금매출)/KRW</t>
  </si>
  <si>
    <t>10039KR421</t>
  </si>
  <si>
    <t>SA-Out-우리/1005003021876/입금(로드샵현금매출)/KRW</t>
  </si>
  <si>
    <t>10039KR451</t>
  </si>
  <si>
    <t>SA-Out-우체국/01004101052190/입금(로드샵현금매출)/KRW</t>
  </si>
  <si>
    <t>SA-Out-SMBC/1006095/출금(외화관련)/KRW</t>
  </si>
  <si>
    <t>SA-Out-SMBC/1006095/출금(외화관련)/USD</t>
  </si>
  <si>
    <t>SA-Out-SMBC/1006095/출금(외화관련)/JPY</t>
  </si>
  <si>
    <t>Time Deposit(3 Month or Less)-Dummy</t>
  </si>
  <si>
    <t>Time Deposit(Over 3 Month)-Dummy</t>
  </si>
  <si>
    <t>11020KR001</t>
  </si>
  <si>
    <t>Account Receivable-매출채권-GL</t>
  </si>
  <si>
    <t>Account Receivable-매출채권</t>
  </si>
  <si>
    <t>Account Receivable-Normal Store Clearing</t>
  </si>
  <si>
    <t>Account Receivable-EC Store Clearing</t>
  </si>
  <si>
    <t>Credit Card Receivable-CREDIT-GL</t>
  </si>
  <si>
    <t>Credit Card Receivable-CREDIT</t>
  </si>
  <si>
    <t>11030KRR99</t>
  </si>
  <si>
    <t>Credit Card Receivable-Fx Revaluation Account</t>
  </si>
  <si>
    <t>Credit Card Receivable-CREDIT-GL(Open)</t>
  </si>
  <si>
    <t>Receivable from Developer-GL</t>
  </si>
  <si>
    <t>Receivable from Developer-Dummy</t>
  </si>
  <si>
    <t>Receivable from Developer-DV Credit for GL(Open)</t>
  </si>
  <si>
    <t>Merchandise-상품</t>
  </si>
  <si>
    <t>13010KRM99</t>
  </si>
  <si>
    <t>Merchandise-Data migration - Inventory</t>
  </si>
  <si>
    <t>13010KRZ96</t>
  </si>
  <si>
    <t>Merchandise-Stock Adjustment Clearing</t>
  </si>
  <si>
    <t>Merchandise-Pack/Un-pack</t>
  </si>
  <si>
    <t>Merchandise-Other</t>
  </si>
  <si>
    <t>Merchandise-PPV-상품</t>
  </si>
  <si>
    <t>13011KRM99</t>
  </si>
  <si>
    <t>Merchandise-PPV-Data migration - Cost Variance</t>
  </si>
  <si>
    <t>13040KR001</t>
  </si>
  <si>
    <t>Inventory in Transit-미착품</t>
  </si>
  <si>
    <t>Inventory in Transit-Non-planned goods receipt</t>
  </si>
  <si>
    <t>Inventory in Transit-Shipped &amp; Non-Invoiced</t>
  </si>
  <si>
    <t>Inventory in Transit-Invoiced &amp; Non-received</t>
  </si>
  <si>
    <t>Allowance for Inventory Devalue-상품평가손실충당금</t>
  </si>
  <si>
    <t>Other Stock-Dummy</t>
  </si>
  <si>
    <t>Other Receivable-For Accrual</t>
  </si>
  <si>
    <t>Other Receivable-For GL</t>
  </si>
  <si>
    <t>Other Receivable-미수금</t>
  </si>
  <si>
    <t>Other Receivable-Fx Revaluation Account</t>
  </si>
  <si>
    <t>Other Receivable-UQ Gift Card-GL</t>
  </si>
  <si>
    <t>Other Receivable from I/C-미수금(FR계열사)-For GL</t>
  </si>
  <si>
    <t>15020KR002</t>
  </si>
  <si>
    <t>Other Receivable from I/C-미수금(FR계열사)</t>
  </si>
  <si>
    <t>Other Receivable from I/C-Fx Revaluation Account</t>
  </si>
  <si>
    <t>Prepaid Expense-선급비용</t>
  </si>
  <si>
    <t>Prepaid Expense-선급비용-리스개설직접원가</t>
  </si>
  <si>
    <t>Prepaid Expense-선급비용-인도일전지급비용</t>
  </si>
  <si>
    <t>Accrued Revenue-For Accrual</t>
  </si>
  <si>
    <t>15050KRR99</t>
  </si>
  <si>
    <t>Accrued Revenue-Fx Revaluation Account</t>
  </si>
  <si>
    <t>Accrued interest-Others-For GL</t>
  </si>
  <si>
    <t>Accrued interest-Revaluation Adjustment Account</t>
  </si>
  <si>
    <t>Advanced Payment-Dummy</t>
  </si>
  <si>
    <t>15060KRR99</t>
  </si>
  <si>
    <t>Advanced Payment-Fx Revaluation Account</t>
  </si>
  <si>
    <t>Prepaid VAT-VAT대급금</t>
  </si>
  <si>
    <t>Prepaid VAT-VAT대급금-For GL</t>
  </si>
  <si>
    <t>Prepaid Corporate Tax-선납세금</t>
  </si>
  <si>
    <t>Security Deposit(ShortTerm)-보증금</t>
  </si>
  <si>
    <t>Security Deposit(ShortTerm)-기타보증금</t>
  </si>
  <si>
    <t>Derivative Asset-통화선도-자산</t>
  </si>
  <si>
    <t>17000KR001</t>
  </si>
  <si>
    <t>Deferred Tax Asset-Current-유동이연법인세자산</t>
  </si>
  <si>
    <t>18000KR001</t>
  </si>
  <si>
    <t>Allowance for Bad Debt(Short)-대손충당금-당좌자산</t>
  </si>
  <si>
    <t>Other Current Asset-선급금</t>
  </si>
  <si>
    <t>19998KR005</t>
  </si>
  <si>
    <t>Due to/Due from HQ/Subs.-For Manual Entry</t>
  </si>
  <si>
    <t>Offset Account(System a/c)-Dummy-Fx Exchange</t>
  </si>
  <si>
    <t>Offset Account(System a/c)-Dummy</t>
  </si>
  <si>
    <t>19999KRM99</t>
  </si>
  <si>
    <t>Offset Account(System a/c)-Data migration-Finance</t>
  </si>
  <si>
    <t>19999KRZ98</t>
  </si>
  <si>
    <t>Offset Account(System a/c)-Zero-balancing account</t>
  </si>
  <si>
    <t>Building-건물-유형자산</t>
  </si>
  <si>
    <t>Leased Improvement-For GL</t>
  </si>
  <si>
    <t>Leased Improvement-건물부속설비-유형자산</t>
  </si>
  <si>
    <t>20050KR001</t>
  </si>
  <si>
    <t>Furniture, Fixtures &amp; Equipment -For GL</t>
  </si>
  <si>
    <t>Furniture, Fixtures &amp; Equipment -비품</t>
  </si>
  <si>
    <t>20090KR999</t>
  </si>
  <si>
    <t>Construction in Progress-건설중인자산</t>
  </si>
  <si>
    <t>Construction in Progress-</t>
  </si>
  <si>
    <t>Accum Dep.-Building-For GL</t>
  </si>
  <si>
    <t>Accum Dep.-Building-건물감가누계액</t>
  </si>
  <si>
    <t>Accum Dep.-Leased Improvement-For GL</t>
  </si>
  <si>
    <t>Accum Dep.-Leased Improvement-건물부속설비감가누계액</t>
  </si>
  <si>
    <t>20150KR001</t>
  </si>
  <si>
    <t>Accum Dep.-FF&amp;E-For GL</t>
  </si>
  <si>
    <t>Accum Dep.-FF&amp;E-비품감가누계액</t>
  </si>
  <si>
    <t>20199KR999</t>
  </si>
  <si>
    <t>System a/c for Sale of FA-Other</t>
  </si>
  <si>
    <t>Accum Impair Loss-Building-For GL</t>
  </si>
  <si>
    <t>Accum Impair Loss-Leased Improve-For GL</t>
  </si>
  <si>
    <t>Accum Impair Loss-FF&amp;E-For GL</t>
  </si>
  <si>
    <t>Software Accrued account-Others</t>
  </si>
  <si>
    <t>Right-of-Use Asset-사용권자산-For GL</t>
  </si>
  <si>
    <t>Right-of-Use Asset-사용권자산-부동산</t>
  </si>
  <si>
    <t>Accum Impair Loss-Leased Asset-For GL</t>
  </si>
  <si>
    <t>22110KR001</t>
  </si>
  <si>
    <t>Software-For GL</t>
  </si>
  <si>
    <t>Software-소프트웨어</t>
  </si>
  <si>
    <t>Accum Dep.-Software-소프트웨어 감가상각누계액</t>
  </si>
  <si>
    <t>23060KR999</t>
  </si>
  <si>
    <t>Investment in LLC/Partnership(20-50)-Dummy</t>
  </si>
  <si>
    <t>Long-Term Prepaid Expense-장기선급비용</t>
  </si>
  <si>
    <t>Derivative Asset (Non-Current)-FX</t>
  </si>
  <si>
    <t>Security Deposit(LongTerm)-보증금</t>
  </si>
  <si>
    <t>26010KR002</t>
  </si>
  <si>
    <t>Security Deposit(LongTerm)-기타보증금</t>
  </si>
  <si>
    <t>26090KR999</t>
  </si>
  <si>
    <t>Other Long-Term Investment-Dummy</t>
  </si>
  <si>
    <t>Deferred Tax Assets(Long)-비유동이연법인세자산</t>
  </si>
  <si>
    <t>28000KR999</t>
  </si>
  <si>
    <t>Allowance for Bad Debt(Long)-Dummy</t>
  </si>
  <si>
    <t>Other Long-Term Asset-Dummy</t>
  </si>
  <si>
    <t>Trade Account Payable-For GL</t>
  </si>
  <si>
    <t>Trade Account Payable-매입채무</t>
  </si>
  <si>
    <t>Trade Account Payable-Fx Revaluation Account</t>
  </si>
  <si>
    <t>Trade Account Payable-GR/IR</t>
  </si>
  <si>
    <t>31010KR001</t>
  </si>
  <si>
    <t>Short-Term Loan Payable-단기차입금</t>
  </si>
  <si>
    <t>Lease Obligation(Short)-Dummy</t>
  </si>
  <si>
    <t>Lease Obligation(Short)-리스부채(단기)-부동산</t>
  </si>
  <si>
    <t>Other Account Payable-For Accrual</t>
  </si>
  <si>
    <t>32010KR002</t>
  </si>
  <si>
    <t>Other Account Payable-미지급금-For GL</t>
  </si>
  <si>
    <t>Other Account Payable-미지급금</t>
  </si>
  <si>
    <t>Other Account Payable-Fx Revaluation Account</t>
  </si>
  <si>
    <t>Other Account Payable to I/C-For Accrual</t>
  </si>
  <si>
    <t>Other Account Payable to I/C-For GL</t>
  </si>
  <si>
    <t>Other Account Payable to I/C-AccrRoyalty&amp;ServicFee</t>
  </si>
  <si>
    <t>Other Account Payable to I/C-미지급금</t>
  </si>
  <si>
    <t>Other Account Payable-I/C-Fx Revaluation Account</t>
  </si>
  <si>
    <t>32030KR002</t>
  </si>
  <si>
    <t>AP for Acquisition of FA-미지급금-For GL</t>
  </si>
  <si>
    <t>AP for Acquisition of FA-미지급금</t>
  </si>
  <si>
    <t>AP for Acquisition of FA-Fx Revaluation Account</t>
  </si>
  <si>
    <t>Dividends Payable-미지급배당금-유동부채</t>
  </si>
  <si>
    <t>Accrued Bonus-Dummy</t>
  </si>
  <si>
    <t>Accrued Vacation Payable-연차휴가 보상충당금-부채</t>
  </si>
  <si>
    <t>Other Accrued Expense-미지급비용</t>
  </si>
  <si>
    <t>32090KR002</t>
  </si>
  <si>
    <t>Other Accrued Expense-미지급비용 For GL</t>
  </si>
  <si>
    <t>Other Accrued Expense-Fx Revaluation Account</t>
  </si>
  <si>
    <t>Income Tax Payable-미지급법인세</t>
  </si>
  <si>
    <t>Consumption Tax (VAT) Payable</t>
  </si>
  <si>
    <t>Consumption Tax (VAT) Payable-For GL</t>
  </si>
  <si>
    <t>Refund liabilities-Other</t>
  </si>
  <si>
    <t>34010KR999</t>
  </si>
  <si>
    <t>Advances by Customer-Dummy</t>
  </si>
  <si>
    <t>Deposit Received-예수금-영업관련</t>
  </si>
  <si>
    <t>Deposit Received-예수금-기타</t>
  </si>
  <si>
    <t>Withholding Tax Payable-예수금-법인세원천징수</t>
  </si>
  <si>
    <t>Withholding Tax Payable-예수금-소득세원천징수</t>
  </si>
  <si>
    <t>Withholding Tax Payable-예수금-주민세원천징수</t>
  </si>
  <si>
    <t>Withholding Tax Payable-예수금-소득세원천징수-기타</t>
  </si>
  <si>
    <t>Withholding Tax Payable-예수금-주민세원천징수-기타</t>
  </si>
  <si>
    <t>34040KR999</t>
  </si>
  <si>
    <t>Suspense Receipt-Dummy</t>
  </si>
  <si>
    <t>Deferred Revenue-Dummy</t>
  </si>
  <si>
    <t>Asset Retirement Obligation(Short)-Dummy</t>
  </si>
  <si>
    <t>Derivative(Liability)-통화선도-부채</t>
  </si>
  <si>
    <t>37000KR001</t>
  </si>
  <si>
    <t>Deferred Tax Liability(Short)-유동이연법인세부채</t>
  </si>
  <si>
    <t>40040KR999</t>
  </si>
  <si>
    <t>Lease Obligation(Long)-Dummy</t>
  </si>
  <si>
    <t>Lease Obligation(Long)-리스부채(장기)-부동산</t>
  </si>
  <si>
    <t>Lease Obligation(Long)-리스부채(장기)-위약금 지급</t>
  </si>
  <si>
    <t>Lease Obligation(Long)-리스부채(장기)-임차료 지급</t>
  </si>
  <si>
    <t>Asset Retirement Obligation(Long)-Dummy</t>
  </si>
  <si>
    <t>Derivative liabilities (Non-Current)-FX</t>
  </si>
  <si>
    <t>47000KR999</t>
  </si>
  <si>
    <t>Deferred Tax Liability(Long)-Dummy</t>
  </si>
  <si>
    <t>Other Long-term Liability-장기근속충당부채</t>
  </si>
  <si>
    <t>50000KR001</t>
  </si>
  <si>
    <t>Common Stock-보통주자본금</t>
  </si>
  <si>
    <t>53000KR001</t>
  </si>
  <si>
    <t>Legal Reserve-법정준비금-이익잉여금</t>
  </si>
  <si>
    <t>54000KR001</t>
  </si>
  <si>
    <t>Retained Earnings-Carried Over-미처분이익잉여금</t>
  </si>
  <si>
    <t>Unrealized Gain/Loss on Derivative-Dummy</t>
  </si>
  <si>
    <t>57400KR999</t>
  </si>
  <si>
    <t>Foreign Currency Translation Adj-Dummy</t>
  </si>
  <si>
    <t>Merchandise Sales-Retail-상품매출</t>
  </si>
  <si>
    <t>Merchandise Sales-Click&amp;Collect-Store lnv-Others</t>
  </si>
  <si>
    <t>Merchandise Sales-EC Cut-Off Adjustment-Other</t>
  </si>
  <si>
    <t>Sales Discount-Retail-판촉비-기타(포인트)</t>
  </si>
  <si>
    <t>Non-Merchandise Sales-기타매출</t>
  </si>
  <si>
    <t>Non-Merchandise Sales-기타매출-포장비</t>
  </si>
  <si>
    <t>Non-Merchandise Sales-기타매출-기타</t>
  </si>
  <si>
    <t>Operating Revenue-Dummy</t>
  </si>
  <si>
    <t>Inward Cost &amp; Misc for Purchase-Commodity fee</t>
  </si>
  <si>
    <t>Inward Cost&amp;Misc for Purchase-Prod Controlling Fee</t>
  </si>
  <si>
    <t>Inward Cost &amp; Misc for Purchase-Duty</t>
  </si>
  <si>
    <t>Inward Cost &amp; Misc for Purchase-Custom Clearance</t>
  </si>
  <si>
    <t>Inward Cost&amp;Misc for Purchase-External Freight-Sea</t>
  </si>
  <si>
    <t>Inward Cost&amp;Misc for Purchase-Sls Internal Freight</t>
  </si>
  <si>
    <t>Inward Cost &amp; Misc for Purchase-Freight Insurance</t>
  </si>
  <si>
    <t>Inward Cost &amp; Misc for Purchase-UT License Fee</t>
  </si>
  <si>
    <t>Inward Cost&amp;Misc for Purchase-FX Varance(PL-Hedge)</t>
  </si>
  <si>
    <t>Inward Cost &amp; Misc for Purchase-Sundry Expenses</t>
  </si>
  <si>
    <t>Inward Cost &amp; Misc for Purchase-PPV</t>
  </si>
  <si>
    <t>COGS-Standard-매출원가_표준원가</t>
  </si>
  <si>
    <t>COGS-PPV-매출원가 _ 원가차이</t>
  </si>
  <si>
    <t>COGS-Novelty-Other</t>
  </si>
  <si>
    <t>Loss on Stock Take(Physical Invent Adj)-Intransit</t>
  </si>
  <si>
    <t>Loss on Stock Take(Physical Invent Adj)-Other</t>
  </si>
  <si>
    <t>Loss on Disposal of Inventory-Other</t>
  </si>
  <si>
    <t>Loss on Valuation of Inventory-Other</t>
  </si>
  <si>
    <t>Media-Fliers-매체비-전단지·리플렛 광고료-전단·리플렛 인쇄비</t>
  </si>
  <si>
    <t>Media-Fliers-매체비-전단지·리플렛 광고료-전단·리플렛 배포비</t>
  </si>
  <si>
    <t>Media-TV, Radio-매체비-텔레비전·라디오 광고료</t>
  </si>
  <si>
    <t>Media-Magazine, Advertorial-매체비-잡지 광고료-잡지광고</t>
  </si>
  <si>
    <t>Media-Billboard, Outdoor Advertise-매체비-옥외 광고료</t>
  </si>
  <si>
    <t>Media-Digital-매체비-디지털 광고료</t>
  </si>
  <si>
    <t>Media-Others-매체비-기타 광고료</t>
  </si>
  <si>
    <t>Media - EC Performance MK Ads-Other</t>
  </si>
  <si>
    <t>Production-Fliers, Leaflet-광고제작비-전단지 제작비</t>
  </si>
  <si>
    <t>Production-Marketing Campaign-광고제작비-마케팅 캠페인-전파광고</t>
  </si>
  <si>
    <t>Production-Marketing Campaign-광고제작비-마케팅 캠페인-잡지광고</t>
  </si>
  <si>
    <t>Production-Marketing Campaign-광고제작비-마케팅 캠페인-모델료-FR</t>
  </si>
  <si>
    <t>Production-Digital Development-광고제작비-디지털 제작비-제작비</t>
  </si>
  <si>
    <t>Production-Others-광고제작비-기타제작비</t>
  </si>
  <si>
    <t>Instore Artwork-Prt&amp;Dstb-점내 판촉물비-인쇄비/배송비-POP, 타페광고</t>
  </si>
  <si>
    <t>Instore Artwork-Visual MD-점내 판촉물비-VM</t>
  </si>
  <si>
    <t>Instore Artwork-Others-점내 판촉물비-기타</t>
  </si>
  <si>
    <t>Instore Artwork and Promotion-booklet printing-Oth</t>
  </si>
  <si>
    <t>Instore Artwork and Promotion-Novelties-Other</t>
  </si>
  <si>
    <t>Expense of PR Activity-PR활동비-판촉기구운영비</t>
  </si>
  <si>
    <t>Expense of PR Activity-PR활동비-사은품비</t>
  </si>
  <si>
    <t>Expense of PR Activity-PR활동비-판촉비-기타</t>
  </si>
  <si>
    <t>Expense of Event Organization-이벤트 개최비</t>
  </si>
  <si>
    <t>Influencer Activity Fee-Other</t>
  </si>
  <si>
    <t>Sampling to consumer-Other</t>
  </si>
  <si>
    <t>Media influencer seeding-Other</t>
  </si>
  <si>
    <t>Marketing IT Service fee-Other</t>
  </si>
  <si>
    <t>Wrapping-포장용소모품비</t>
  </si>
  <si>
    <t>Commission on Credit Cards-CREDIT수수료</t>
  </si>
  <si>
    <t>Salary to Full-time Employee-직원급여</t>
  </si>
  <si>
    <t>Salary to Full-time Employee-제수당</t>
  </si>
  <si>
    <t>Salary to Expatriate-주재원급여</t>
  </si>
  <si>
    <t>Overtime Wage-Dummy</t>
  </si>
  <si>
    <t>Wage to Part-time Employee-잡급</t>
  </si>
  <si>
    <t>Provision for Accrued Vacation Pay-Dummy</t>
  </si>
  <si>
    <t>Miscellaneous Salary-Dummy</t>
  </si>
  <si>
    <t>Bonus-상여금</t>
  </si>
  <si>
    <t>Stock-based Compensate Expense-스톡옵션</t>
  </si>
  <si>
    <t>Stock-based Compensate Expense-가공주식</t>
  </si>
  <si>
    <t>Legal Welfare-국민건강보험-복리후생비</t>
  </si>
  <si>
    <t>Legal Welfare-고용보험료-복리후생비</t>
  </si>
  <si>
    <t>Legal Welfare-산재보험료-복리후생비</t>
  </si>
  <si>
    <t>Legal Welfare-국민연금-세금과공과금</t>
  </si>
  <si>
    <t>Other Welfare-직원식대</t>
  </si>
  <si>
    <t>Other Welfare-외근및특근식대</t>
  </si>
  <si>
    <t>Other Welfare-피복비</t>
  </si>
  <si>
    <t>Other Welfare-경조금</t>
  </si>
  <si>
    <t>Other Welfare-의료비</t>
  </si>
  <si>
    <t>Other Welfare-건강진단비</t>
  </si>
  <si>
    <t>Other Welfare-자녀학자금</t>
  </si>
  <si>
    <t>Other Welfare-직원복리비-기타</t>
  </si>
  <si>
    <t>Other Welfare-포상비</t>
  </si>
  <si>
    <t>Other Welfare-복리후생비-기타</t>
  </si>
  <si>
    <t>Company Housing Rent-주재원임차료</t>
  </si>
  <si>
    <t>Company Housing Rent-사택임차료</t>
  </si>
  <si>
    <t>Recruiting Expense-채용경비-교육훈련비</t>
  </si>
  <si>
    <t>Recruiting Expense-채용대행수수료-지급수수료</t>
  </si>
  <si>
    <t>Employee Retirement Allowance-퇴직급여</t>
  </si>
  <si>
    <t>Store operation IT Service fee-Other</t>
  </si>
  <si>
    <t>Tangible Asset Depreciation Exp-유형자산감가상각비</t>
  </si>
  <si>
    <t>Tangible Asset Depreciation Exp (Front-End IT)-Oth</t>
  </si>
  <si>
    <t>Intangible Asset Amortize Exp-Dummy</t>
  </si>
  <si>
    <t>Intangible Asset Amortize Exp (Front-End IT)-Other</t>
  </si>
  <si>
    <t>Right-of-use asset Dep Exp-사용권자산감가상각비-점포</t>
  </si>
  <si>
    <t>Right-of-use asset Dep Exp-사용권자산감가상각비-오피스</t>
  </si>
  <si>
    <t>Right-of-use asset Dep Exp-사용권자산감가상각비-창고</t>
  </si>
  <si>
    <t>Right-of-use asset Dep Exp-사용권자산감가상각비-동산</t>
  </si>
  <si>
    <t>Rent -Store, Office &amp; Others-사무실임차료</t>
  </si>
  <si>
    <t>Rent -Store, Office &amp; Others-사무실관리비</t>
  </si>
  <si>
    <t>Rent -Store, Office &amp; Others-매장임차료</t>
  </si>
  <si>
    <t>Rent -Store, Office &amp; Others-매장관리비</t>
  </si>
  <si>
    <t>Rent -Store, Office &amp; Others-판매수수료-백화점</t>
  </si>
  <si>
    <t>Rent -Store, Office &amp; Others-판매수수료-MART</t>
  </si>
  <si>
    <t>Lease Expense-Dummy</t>
  </si>
  <si>
    <t>Maintenance-수선비</t>
  </si>
  <si>
    <t>Utility(Electricity &amp; Water)-수도료</t>
  </si>
  <si>
    <t>Utility(Electricity &amp; Water)-전기료</t>
  </si>
  <si>
    <t>Insurance-재산종합보험료</t>
  </si>
  <si>
    <t>Insurance-기타보험료</t>
  </si>
  <si>
    <t>Travel &amp; Accommodation-시내교통비</t>
  </si>
  <si>
    <t>Travel &amp; Accommodation-국내출장비</t>
  </si>
  <si>
    <t>Travel &amp; Accommodation-해외출장비</t>
  </si>
  <si>
    <t>Job Relocation Expense-Dummy</t>
  </si>
  <si>
    <t>Telephone &amp; Postage-전용회선사용료</t>
  </si>
  <si>
    <t>Telephone &amp; Postage-전화료</t>
  </si>
  <si>
    <t>Telephone &amp; Postage-우편료</t>
  </si>
  <si>
    <t>Distribution(SG&amp;A)-상품운반비</t>
  </si>
  <si>
    <t>Distribution(SG&amp;A)-일반운반비</t>
  </si>
  <si>
    <t>Distribution(SG&amp;A)-기타운반비</t>
  </si>
  <si>
    <t>Warehousing(SG&amp;A)-Dummy</t>
  </si>
  <si>
    <t>Logistics IT Service fee-Other</t>
  </si>
  <si>
    <t>Stationery &amp; Supplies Expense-집기성소모품비</t>
  </si>
  <si>
    <t>Stationery &amp; Supplies Expense-사무용소모품비</t>
  </si>
  <si>
    <t>Stationery &amp; Supplies Expense-전산용소모품비</t>
  </si>
  <si>
    <t>Stationery &amp; Supplies Expense-영업용소모품비</t>
  </si>
  <si>
    <t>Stationery &amp; Supplies Expense-기타소모품비</t>
  </si>
  <si>
    <t>Stationery &amp; Supplies Expense-폐기용소모품비</t>
  </si>
  <si>
    <t>Training Expense-사내교육</t>
  </si>
  <si>
    <t>Training Expense-위탁교육</t>
  </si>
  <si>
    <t>Training Expense-자기개발교육</t>
  </si>
  <si>
    <t>Training Expense-교육훈련비-기타</t>
  </si>
  <si>
    <t>Conference/Meeting Expense-회의비</t>
  </si>
  <si>
    <t>R&amp;D Expense(Sample Cost)-조사연구비-조사연구비</t>
  </si>
  <si>
    <t>R&amp;D Expense(Sample Cost)-도서구입비-도서인쇄비</t>
  </si>
  <si>
    <t>R&amp;D Expense(Sample Cost)-인쇄제본비-도서인쇄비</t>
  </si>
  <si>
    <t>R&amp;D Expense(Sample Cost)-견본비</t>
  </si>
  <si>
    <t>Bank Charge &amp; Commission-기타지급수수료</t>
  </si>
  <si>
    <t>Bank Charge &amp; Commission-상품검사수수료</t>
  </si>
  <si>
    <t>Consult &amp; Profession Fee-인건비성용역-용역비</t>
  </si>
  <si>
    <t>Consult &amp; Profession Fee-전산용역-용역비</t>
  </si>
  <si>
    <t>Consult &amp; Profession Fee-기타용역-용역비</t>
  </si>
  <si>
    <t>Consult &amp; Profession Fee-감사및변호사고문료-지급수수료</t>
  </si>
  <si>
    <t>Consult &amp; Profession Fee-전산관련수수료-지급수수료</t>
  </si>
  <si>
    <t>Consult &amp; Profession Fee-인건비성 용역비-경상비용</t>
  </si>
  <si>
    <t>Consult &amp; Profession Fee-상품검사수수료</t>
  </si>
  <si>
    <t>Professional IT Service fee-Other</t>
  </si>
  <si>
    <t>Tax Charge(SG&amp;A)-사업소세</t>
  </si>
  <si>
    <t>Tax Charge(SG&amp;A)-과태료</t>
  </si>
  <si>
    <t>Tax Charge(SG&amp;A)-세금과공과기타</t>
  </si>
  <si>
    <t>Security Expense-경비용역</t>
  </si>
  <si>
    <t>Membership &amp; Donation Expense-기부금</t>
  </si>
  <si>
    <t>Entertainment Expense-접대비</t>
  </si>
  <si>
    <t>Miscellaneous SG&amp;A Expense-기타판매관리비</t>
  </si>
  <si>
    <t>Royalty-로열티(ROYALTY)</t>
  </si>
  <si>
    <t>Management Fee(FR Global HQ)-관리수수료 (FR 글로벌 본부 비용)</t>
  </si>
  <si>
    <t>Management Fee(Others)-관리수수료 (기타)</t>
  </si>
  <si>
    <t>77100KR999</t>
  </si>
  <si>
    <t>Headquarter Expense-Dummy</t>
  </si>
  <si>
    <t>77110KR999</t>
  </si>
  <si>
    <t>HQ Expense(Royalty)-본부비용 (로열티)</t>
  </si>
  <si>
    <t>77213KR999</t>
  </si>
  <si>
    <t>HQ Expense(FR Global HQ)-본부비용 (FR 글로벌 본부 비용)</t>
  </si>
  <si>
    <t>77214KR999</t>
  </si>
  <si>
    <t>HQ Expense(Others)-본부비용 (기타)</t>
  </si>
  <si>
    <t>Interest Income-이자수익</t>
  </si>
  <si>
    <t>Foreign ExChange Gain-외환차익</t>
  </si>
  <si>
    <t>Foreign ExChange Gain-외환환산이익</t>
  </si>
  <si>
    <t>Foreign ExChange Gain-통화선도거래이익</t>
  </si>
  <si>
    <t>Foreign ExChange Gain-통화선도평가이익</t>
  </si>
  <si>
    <t>Foreign ExChange Gain-외환차익(Finance Income)</t>
  </si>
  <si>
    <t>Foreign ExChange Gain-외환환산이익(Finance Income)</t>
  </si>
  <si>
    <t>Foreign ExChange Gain-외환차익(Gain on Derivative)</t>
  </si>
  <si>
    <t>Foreign ExChange Gain-외환환산이익(Gain on Derivative)</t>
  </si>
  <si>
    <t>Miscellaneous Income-잡이익</t>
  </si>
  <si>
    <t>Misc Income on Lease-잡이익-리스조건 변경,종료,해지</t>
  </si>
  <si>
    <t>Interest Expense-이자비용</t>
  </si>
  <si>
    <t>Interest Expense-이자비용-리스</t>
  </si>
  <si>
    <t>Foreign ExChange Loss-외환차손</t>
  </si>
  <si>
    <t>Foreign ExChange Loss-외화환산손실</t>
  </si>
  <si>
    <t>Foreign ExChange Loss-통화선도거래손실</t>
  </si>
  <si>
    <t>Foreign ExChange Loss-통화선도평가손실</t>
  </si>
  <si>
    <t>Foreign ExChange Loss-외환차손(Finance Income)</t>
  </si>
  <si>
    <t>Foreign ExChange Loss-외환환산손실(Finance Income)</t>
  </si>
  <si>
    <t>Foreign ExChange Loss-외환차손(Loss on Derivative)</t>
  </si>
  <si>
    <t>Foreign ExChange Loss-외환환산손실(Loss on Derivative)</t>
  </si>
  <si>
    <t>Miscellaneous Loss-잡손실</t>
  </si>
  <si>
    <t>Miscellaneous Loss on Lease-잡손실-리스조건 변경,종료,해지</t>
  </si>
  <si>
    <t>Miscellaneous Loss on Lease-잡손실-사용권자산(ML)</t>
  </si>
  <si>
    <t>82070KR001</t>
  </si>
  <si>
    <t>Other Extraordinary Gain-특별이익</t>
  </si>
  <si>
    <t>Loss on Disposal of FA-Default</t>
  </si>
  <si>
    <t>Impairment Loss on FA-손상차손-건물</t>
  </si>
  <si>
    <t>Impairment Loss on FA-손상차손-건물부속설비</t>
  </si>
  <si>
    <t>Impairment Loss on FA-손상차손-장치장식물</t>
  </si>
  <si>
    <t>Impairment Loss on FA-손상차손-사용권자산</t>
  </si>
  <si>
    <t>Impairment Loss on FA-Dummy</t>
  </si>
  <si>
    <t>Impairment Loss on Lease-손상차손-사용권자산</t>
  </si>
  <si>
    <t>Store Closing Cost-Dummy</t>
  </si>
  <si>
    <t>83110KR001</t>
  </si>
  <si>
    <t>Other Extraordinary Loss-특별손실</t>
  </si>
  <si>
    <t>Income Tax-Current-법인세비용</t>
  </si>
  <si>
    <t>Income Tax-Deferred-Dummy</t>
  </si>
  <si>
    <t>Dividend Paid-Dummy</t>
  </si>
  <si>
    <t>증감액</t>
    <phoneticPr fontId="27" type="noConversion"/>
  </si>
  <si>
    <t>FROM GL</t>
    <phoneticPr fontId="27" type="noConversion"/>
  </si>
  <si>
    <t>중복CHK</t>
    <phoneticPr fontId="18" type="noConversion"/>
  </si>
  <si>
    <t>중복CHK</t>
    <phoneticPr fontId="27" type="noConversion"/>
  </si>
  <si>
    <t>@cGl</t>
    <phoneticPr fontId="18" type="noConversion"/>
  </si>
  <si>
    <t>@cAmtec</t>
    <phoneticPr fontId="18" type="noConversion"/>
  </si>
  <si>
    <t>@cJno</t>
    <phoneticPr fontId="18" type="noConversion"/>
  </si>
  <si>
    <t xml:space="preserve">C:/Projects/230925_에프알엘코리아/10 PBC/230927_JE_4월/4월\10010_현금.XLSX </t>
  </si>
  <si>
    <t xml:space="preserve">C:/Projects/230925_에프알엘코리아/10 PBC/230927_JE_4월/4월\10020_소액현금.XLSX </t>
  </si>
  <si>
    <t xml:space="preserve">C:/Projects/230925_에프알엘코리아/10 PBC/230927_JE_4월/4월\10030_보통예금.XLSX </t>
  </si>
  <si>
    <t xml:space="preserve">C:/Projects/230925_에프알엘코리아/10 PBC/230927_JE_4월/4월\10038_Bank-in.XLSX </t>
  </si>
  <si>
    <t xml:space="preserve">C:/Projects/230925_에프알엘코리아/10 PBC/230927_JE_4월/4월\10039_Bank-out.XLSX </t>
  </si>
  <si>
    <t xml:space="preserve">C:/Projects/230925_에프알엘코리아/10 PBC/230927_JE_4월/4월\10050_정기예금(3개월이내).XLSX </t>
  </si>
  <si>
    <t xml:space="preserve">C:/Projects/230925_에프알엘코리아/10 PBC/230927_JE_4월/4월\10060_정기예금(3개월초과).XLSX </t>
  </si>
  <si>
    <t xml:space="preserve">C:/Projects/230925_에프알엘코리아/10 PBC/230927_JE_4월/4월\11020_매출채권.XLSX </t>
  </si>
  <si>
    <t xml:space="preserve">C:/Projects/230925_에프알엘코리아/10 PBC/230927_JE_4월/4월\11030_CREDIT.XLSX </t>
  </si>
  <si>
    <t xml:space="preserve">C:/Projects/230925_에프알엘코리아/10 PBC/230927_JE_4월/4월\11040_미수금DV.XLSX </t>
  </si>
  <si>
    <t xml:space="preserve">C:/Projects/230925_에프알엘코리아/10 PBC/230927_JE_4월/4월\13011_상품PPV.XLSX </t>
  </si>
  <si>
    <t xml:space="preserve">C:/Projects/230925_에프알엘코리아/10 PBC/230927_JE_4월/4월\13040_미착품.XLSX </t>
  </si>
  <si>
    <t xml:space="preserve">C:/Projects/230925_에프알엘코리아/10 PBC/230927_JE_4월/4월\15010_미수금.XLSX </t>
  </si>
  <si>
    <t xml:space="preserve">C:/Projects/230925_에프알엘코리아/10 PBC/230927_JE_4월/4월\15020_미수금FR.XLSX </t>
  </si>
  <si>
    <t xml:space="preserve">C:/Projects/230925_에프알엘코리아/10 PBC/230927_JE_4월/4월\15040_선급비용.XLSX </t>
  </si>
  <si>
    <t xml:space="preserve">C:/Projects/230925_에프알엘코리아/10 PBC/230927_JE_4월/4월\15055_미수이자.XLSX </t>
  </si>
  <si>
    <t xml:space="preserve">C:/Projects/230925_에프알엘코리아/10 PBC/230927_JE_4월/4월\15070_VAT대급금.XLSX </t>
  </si>
  <si>
    <t xml:space="preserve">C:/Projects/230925_에프알엘코리아/10 PBC/230927_JE_4월/4월\15080_선납세금.XLSX </t>
  </si>
  <si>
    <t xml:space="preserve">C:/Projects/230925_에프알엘코리아/10 PBC/230927_JE_4월/4월\15095_보증금_단기.XLSX </t>
  </si>
  <si>
    <t xml:space="preserve">C:/Projects/230925_에프알엘코리아/10 PBC/230927_JE_4월/4월\16000_통화선도_유동.XLSX </t>
  </si>
  <si>
    <t xml:space="preserve">C:/Projects/230925_에프알엘코리아/10 PBC/230927_JE_4월/4월\19990_선급금.XLSX </t>
  </si>
  <si>
    <t xml:space="preserve">C:/Projects/230925_에프알엘코리아/10 PBC/230927_JE_4월/4월\19999_Dummy Code.XLSX </t>
  </si>
  <si>
    <t xml:space="preserve">C:/Projects/230925_에프알엘코리아/10 PBC/230927_JE_4월/4월\20010_건물.XLSX </t>
  </si>
  <si>
    <t xml:space="preserve">C:/Projects/230925_에프알엘코리아/10 PBC/230927_JE_4월/4월\20020_건물부속설비.XLSX </t>
  </si>
  <si>
    <t xml:space="preserve">C:/Projects/230925_에프알엘코리아/10 PBC/230927_JE_4월/4월\20050_비품·장치장식물.XLSX </t>
  </si>
  <si>
    <t xml:space="preserve">C:/Projects/230925_에프알엘코리아/10 PBC/230927_JE_4월/4월\20099_건설중인자산-신.XLSX </t>
  </si>
  <si>
    <t xml:space="preserve">C:/Projects/230925_에프알엘코리아/10 PBC/230927_JE_4월/4월\20110_건물감가상각누계액.XLSX </t>
  </si>
  <si>
    <t xml:space="preserve">C:/Projects/230925_에프알엘코리아/10 PBC/230927_JE_4월/4월\20120_건물부속설비감가상각누계액.XLSX </t>
  </si>
  <si>
    <t xml:space="preserve">C:/Projects/230925_에프알엘코리아/10 PBC/230927_JE_4월/4월\20150_비품·장치장식물감가상각누계액.XLSX </t>
  </si>
  <si>
    <t xml:space="preserve">C:/Projects/230925_에프알엘코리아/10 PBC/230927_JE_4월/4월\21010_사용권자산(ROU)-부동산.XLSX </t>
  </si>
  <si>
    <t xml:space="preserve">C:/Projects/230925_에프알엘코리아/10 PBC/230927_JE_4월/4월\22210_Accumulated Depreciation-Software.XLSX </t>
  </si>
  <si>
    <t xml:space="preserve">C:/Projects/230925_에프알엘코리아/10 PBC/230927_JE_4월/4월\26000_통화선도_비유동.XLSX </t>
  </si>
  <si>
    <t xml:space="preserve">C:/Projects/230925_에프알엘코리아/10 PBC/230927_JE_4월/4월\30030_매입채무.XLSX </t>
  </si>
  <si>
    <t xml:space="preserve">C:/Projects/230925_에프알엘코리아/10 PBC/230927_JE_4월/4월\3번_단기부채.XLSX </t>
  </si>
  <si>
    <t xml:space="preserve">C:/Projects/230925_에프알엘코리아/10 PBC/230927_JE_4월/4월\4번_장기부채.XLSX </t>
  </si>
  <si>
    <t xml:space="preserve">C:/Projects/230925_에프알엘코리아/10 PBC/230927_JE_4월/4월\57200_디리버티브평가손익-자본조정.XLSX </t>
  </si>
  <si>
    <t xml:space="preserve">C:/Projects/230925_에프알엘코리아/10 PBC/230927_JE_4월/4월\6번_매출원가.XLSX </t>
  </si>
  <si>
    <t xml:space="preserve">C:/Projects/230925_에프알엘코리아/10 PBC/230927_JE_4월/4월\6번_순매출.XLSX </t>
  </si>
  <si>
    <t xml:space="preserve">C:/Projects/230925_에프알엘코리아/10 PBC/230927_JE_4월/4월\7번.xlsx </t>
  </si>
  <si>
    <t xml:space="preserve">C:/Projects/230925_에프알엘코리아/10 PBC/230927_JE_4월/4월\7번_로열티 및 관리수수료.XLSX </t>
  </si>
  <si>
    <t xml:space="preserve">C:/Projects/230925_에프알엘코리아/10 PBC/230927_JE_4월/4월\8번.XLSX </t>
  </si>
  <si>
    <t xml:space="preserve">C:/Projects/230925_에프알엘코리아/10 PBC/230927_JE_4월/4월\90100_지급배당금.XLSX </t>
  </si>
  <si>
    <t>&gt;&gt; 일단 4월치를 삭제하고 나머지 GL NET을 뽑고</t>
    <phoneticPr fontId="18" type="noConversion"/>
  </si>
  <si>
    <t>&gt;&gt; 4월 NET을 계산해서 합산한 후 붙여본다.</t>
    <phoneticPr fontId="18" type="noConversion"/>
  </si>
  <si>
    <t>증감액</t>
    <phoneticPr fontId="18" type="noConversion"/>
  </si>
  <si>
    <t>&lt;&lt;4월 제외하고</t>
    <phoneticPr fontId="18" type="noConversion"/>
  </si>
  <si>
    <t>G/L Account</t>
  </si>
  <si>
    <t>Amt.in loc.cur.</t>
  </si>
  <si>
    <t>FROL G/L(2차)</t>
    <phoneticPr fontId="27" type="noConversion"/>
  </si>
  <si>
    <t>4월 재추출 합산 후</t>
    <phoneticPr fontId="27" type="noConversion"/>
  </si>
  <si>
    <t>최초기준</t>
    <phoneticPr fontId="27" type="noConversion"/>
  </si>
  <si>
    <t>Count</t>
    <phoneticPr fontId="18" type="noConversion"/>
  </si>
  <si>
    <t>&gt;&gt;재추출기준. 9/28</t>
    <phoneticPr fontId="18" type="noConversion"/>
  </si>
  <si>
    <t>1004_JE Detail_P11_First half monthly (1).txt</t>
  </si>
  <si>
    <t>1004_JE Detail_P11_Second half monthly (1).txt</t>
  </si>
  <si>
    <t>1004_JE_April.txt</t>
  </si>
  <si>
    <t>1004_JE_P02_Ver_02.txt</t>
  </si>
  <si>
    <t>1004_JE_P03.txt</t>
  </si>
  <si>
    <t>1004_JE_P06.txt</t>
  </si>
  <si>
    <t>1004_JE_P07_Ver2.txt</t>
  </si>
  <si>
    <t>HEADER / EOF 제외</t>
    <phoneticPr fontId="18" type="noConversion"/>
  </si>
  <si>
    <t>사전검증</t>
    <phoneticPr fontId="18" type="noConversion"/>
  </si>
  <si>
    <t>v</t>
    <phoneticPr fontId="18" type="noConversion"/>
  </si>
  <si>
    <t>MONTH</t>
    <phoneticPr fontId="18" type="noConversion"/>
  </si>
  <si>
    <t>PERIOD</t>
    <phoneticPr fontId="18" type="noConversion"/>
  </si>
  <si>
    <t>종전</t>
    <phoneticPr fontId="18" type="noConversion"/>
  </si>
  <si>
    <t>&lt;&lt; 추가추출 결과 늘어난 Record</t>
    <phoneticPr fontId="18" type="noConversion"/>
  </si>
  <si>
    <t>TB(양식)</t>
    <phoneticPr fontId="22" type="noConversion"/>
  </si>
  <si>
    <t>기간: 2022-09-01 ~ 2023-08-31</t>
    <phoneticPr fontId="22" type="noConversion"/>
  </si>
  <si>
    <t>Guide</t>
    <phoneticPr fontId="22" type="noConversion"/>
  </si>
  <si>
    <t xml:space="preserve">1. 회사코드, 기준통화코드, 회계연도, 계정과목코드, 계정과목명, 기초금액, 누적차변금액, 누적대변금액, 기말잔액은 필수로 정보가 입력되어야 하는 필드입니다. </t>
    <phoneticPr fontId="22" type="noConversion"/>
  </si>
  <si>
    <t>2. 금액입력은 시산표를 기준으로 자산, 비용(차변 항목)은 +로 &amp; 부채, 자본, 수익(대변 항목)은 -를 기본값으로 입력하여야 합니다. (기초 및 기말금액에 있어서, 자본 및 수익은 (-)가 기본값 (예: 매출 100은 -100으로 입력..))</t>
    <phoneticPr fontId="22" type="noConversion"/>
  </si>
  <si>
    <t xml:space="preserve">3. 위 2번에 따라 입력 후, 기초금액(H열) 전체 합계와 기말잔액(L열) 전체 합계는 0이 됨을 확인, 누적차변금액(I열) 전체 합계와 누적대변금액(J열) 전체 합계는 일치함을 확인 부탁드립니다. (검증 필요) </t>
    <phoneticPr fontId="22" type="noConversion"/>
  </si>
  <si>
    <t>3. 원장(GL) 누적차변금액 및 누적대변금액 합계는 TB 누적차변금액 합계(I열 합계) 및 TB 누적대변금액 합계(J열 합계)와 같아야 합니다.일치여부 확인 후 전달 요청드립니다.</t>
    <phoneticPr fontId="22" type="noConversion"/>
  </si>
  <si>
    <t>4. 원장(GL)에 있는 모든 계정과목명 및 계정과목코드가 TB와 완전하게 일치하여야 함.  ("02.원장 가공_Journal Entry(양식)_회사 작성요청"에 반영되는 계정과목코드와 계정과목명은 반드시 아래 TB의 계정과목코드와 계정과목명과 일치해야 합니다.)</t>
    <phoneticPr fontId="22" type="noConversion"/>
  </si>
  <si>
    <t xml:space="preserve">  (간혹 TB의 계정과목명과 원장의 계정과목명이 다른 경우가 있으니 꼭 확인부탁드립니다!)</t>
    <phoneticPr fontId="22" type="noConversion"/>
  </si>
  <si>
    <t>필수</t>
    <phoneticPr fontId="22" type="noConversion"/>
  </si>
  <si>
    <t>계정과목명</t>
    <phoneticPr fontId="22" type="noConversion"/>
  </si>
  <si>
    <t>1004</t>
  </si>
  <si>
    <t>FRL Korea Co., LTD.</t>
  </si>
  <si>
    <t>FROM GL</t>
    <phoneticPr fontId="18" type="noConversion"/>
  </si>
  <si>
    <t>완전성CHK</t>
    <phoneticPr fontId="18" type="noConversion"/>
  </si>
  <si>
    <t>Var.</t>
    <phoneticPr fontId="18" type="noConversion"/>
  </si>
  <si>
    <t>n/a</t>
    <phoneticPr fontId="18" type="noConversion"/>
  </si>
  <si>
    <t>Manual</t>
    <phoneticPr fontId="18" type="noConversion"/>
  </si>
  <si>
    <t>Crcy.2</t>
    <phoneticPr fontId="18" type="noConversion"/>
  </si>
  <si>
    <t>&gt;&gt; FOR MYSQL</t>
  </si>
  <si>
    <t>&gt;&gt; 임의/MAP에 따라 single quote냐 bakctick이냐가 달라짐</t>
  </si>
  <si>
    <t>FRL Korea Co., Ltd..</t>
  </si>
  <si>
    <t>A.</t>
  </si>
  <si>
    <t>A.</t>
    <phoneticPr fontId="18" type="noConversion"/>
  </si>
  <si>
    <t>&gt;&gt; 특이사항 기재</t>
    <phoneticPr fontId="18" type="noConversion"/>
  </si>
  <si>
    <t>전표를 토마츠에서 추출해 줌</t>
    <phoneticPr fontId="18" type="noConversion"/>
  </si>
  <si>
    <t>앞뒤에 여백 잘라내고, Double quotes 모두 삭제 후 진행하면 용이함</t>
    <phoneticPr fontId="18" type="noConversion"/>
  </si>
  <si>
    <t>전표 일부 누락되어 재추출받았음</t>
    <phoneticPr fontId="18" type="noConversion"/>
  </si>
  <si>
    <t>자동전표 여부는 Source가 SPREADSHEET 인 경우만 MANUAL, 이외에는 AUTOMATED</t>
    <phoneticPr fontId="18" type="noConversion"/>
  </si>
  <si>
    <t xml:space="preserve"> Company Name</t>
  </si>
  <si>
    <t xml:space="preserve"> Entity Currency (EC)</t>
  </si>
  <si>
    <t xml:space="preserve"> Journal Number</t>
  </si>
  <si>
    <t xml:space="preserve"> Financial Period</t>
  </si>
  <si>
    <t xml:space="preserve"> Date Entered</t>
  </si>
  <si>
    <t xml:space="preserve"> Date Effective</t>
  </si>
  <si>
    <t xml:space="preserve"> Journal Type</t>
  </si>
  <si>
    <t xml:space="preserve"> Journal Description</t>
  </si>
  <si>
    <t xml:space="preserve"> Auto Manual or Interface</t>
  </si>
  <si>
    <t xml:space="preserve"> Account Number</t>
  </si>
  <si>
    <t xml:space="preserve"> Account Description</t>
  </si>
  <si>
    <t xml:space="preserve"> Currency</t>
  </si>
  <si>
    <t xml:space="preserve"> DC Indicator</t>
  </si>
  <si>
    <t xml:space="preserve"> Signed Journal Amount</t>
  </si>
  <si>
    <t xml:space="preserve"> Unsigned Debit Amount</t>
  </si>
  <si>
    <t xml:space="preserve"> Unsigned Credit Amount</t>
  </si>
  <si>
    <t xml:space="preserve"> Signed Amount EC</t>
  </si>
  <si>
    <t xml:space="preserve"> Unsigned Debit Amount EC</t>
  </si>
  <si>
    <t xml:space="preserve"> Unsigned Credit Amount EC</t>
  </si>
  <si>
    <t xml:space="preserve"> Line Number</t>
  </si>
  <si>
    <t xml:space="preserve"> Line Description</t>
  </si>
  <si>
    <t xml:space="preserve"> Time Entered</t>
  </si>
  <si>
    <t xml:space="preserve"> UserID Entered</t>
  </si>
  <si>
    <t>'</t>
    <phoneticPr fontId="18" type="noConversion"/>
  </si>
  <si>
    <t>,</t>
    <phoneticPr fontId="18" type="noConversion"/>
  </si>
  <si>
    <t xml:space="preserve">
</t>
    <phoneticPr fontId="18" type="noConversion"/>
  </si>
  <si>
    <t>1a Journals to unusual account names</t>
  </si>
  <si>
    <t>   </t>
  </si>
  <si>
    <t>Identify journals entered into an account whose name includes a specified keyword.</t>
  </si>
  <si>
    <r>
      <t>Journal to a GL Account whose name contains keywords; and </t>
    </r>
    <r>
      <rPr>
        <sz val="8"/>
        <color rgb="FF0079A6"/>
        <rFont val="Inherit"/>
        <family val="2"/>
      </rPr>
      <t>DeleteInvertShow</t>
    </r>
  </si>
  <si>
    <t>1b Journals to specific accounts</t>
  </si>
  <si>
    <t>Identify journals entered into specified accounts.</t>
  </si>
  <si>
    <t>2 Journals to seldom used accounts</t>
  </si>
  <si>
    <t>Identify journals entered into accounts that have fewer than X entries in the period.</t>
  </si>
  <si>
    <r>
      <t>Journal to a GL account with &lt; X Journals in…; and </t>
    </r>
    <r>
      <rPr>
        <sz val="8"/>
        <color rgb="FF0079A6"/>
        <rFont val="Inherit"/>
        <family val="2"/>
      </rPr>
      <t>DeleteInvertShow</t>
    </r>
  </si>
  <si>
    <t>3 Simple journals to unrelated accounts</t>
  </si>
  <si>
    <t>Identify simple journals that make entries into accounts within unrelated EMS categories.</t>
  </si>
  <si>
    <r>
      <t>Journal with lines for unrelated EMS categories; and </t>
    </r>
    <r>
      <rPr>
        <sz val="8"/>
        <color rgb="FF0079A6"/>
        <rFont val="Inherit"/>
        <family val="2"/>
      </rPr>
      <t>DeleteInvertShow</t>
    </r>
  </si>
  <si>
    <t>4 Journals by users with few entries</t>
  </si>
  <si>
    <t>Identify the journals posted by users who have posted fewer than X journals in the period.</t>
  </si>
  <si>
    <r>
      <t>Journal by a user with &lt; X journals effective in …; and </t>
    </r>
    <r>
      <rPr>
        <sz val="8"/>
        <color rgb="FF0079A6"/>
        <rFont val="Inherit"/>
        <family val="2"/>
      </rPr>
      <t>DeleteInvertShow</t>
    </r>
  </si>
  <si>
    <t>5 Weakly described impactful closing entry journal</t>
  </si>
  <si>
    <t>Identify journals posted around period end with poor descriptions.</t>
  </si>
  <si>
    <r>
      <t>Journal description contains &lt; X words; and </t>
    </r>
    <r>
      <rPr>
        <sz val="8"/>
        <color rgb="FF0079A6"/>
        <rFont val="Inherit"/>
        <family val="2"/>
      </rPr>
      <t>DeleteShow</t>
    </r>
  </si>
  <si>
    <t>6 Non business day journals</t>
  </si>
  <si>
    <t>Identify journals posted on specific non-business days including weekends, bank holidays and user defined dates.</t>
  </si>
  <si>
    <t>7 Journals containing keywords of interest</t>
  </si>
  <si>
    <t>Identify journals whose description or journal line descriptions contain key words of interest.</t>
  </si>
  <si>
    <r>
      <t>Journal description or line description contains keywords </t>
    </r>
    <r>
      <rPr>
        <sz val="8"/>
        <color rgb="FF0079A6"/>
        <rFont val="Inherit"/>
        <family val="2"/>
      </rPr>
      <t>DeleteShow</t>
    </r>
  </si>
  <si>
    <t>8 Journals containing recurring digits</t>
  </si>
  <si>
    <t>Identify journals with a line item whose value contains recurring digits.</t>
  </si>
  <si>
    <r>
      <t>Journal has a line item value with recurring digits; and </t>
    </r>
    <r>
      <rPr>
        <sz val="8"/>
        <color rgb="FF0079A6"/>
        <rFont val="Inherit"/>
        <family val="2"/>
      </rPr>
      <t>DeleteInvertShow</t>
    </r>
  </si>
  <si>
    <r>
      <t>Journal includes a line item with value greater than X% of Performance Materiality </t>
    </r>
    <r>
      <rPr>
        <sz val="8"/>
        <color rgb="FF0079A6"/>
        <rFont val="Inherit"/>
        <family val="2"/>
      </rPr>
      <t>DeleteInvertShow</t>
    </r>
  </si>
  <si>
    <t>9 Journals containing round numbers</t>
  </si>
  <si>
    <t>Identify journals with a line item whose value is a round sum amount.</t>
  </si>
  <si>
    <t>10 Largest journal lines</t>
  </si>
  <si>
    <t>Identify the journals that contain one of the top X journal lines.</t>
  </si>
  <si>
    <t>11 Pre posted and back posted entries</t>
  </si>
  <si>
    <t>Identify journals which have been pre- or back-posted by more than X days.</t>
  </si>
  <si>
    <t>12 Journals posted by certain users</t>
  </si>
  <si>
    <t>Identify journals posted by specific users.</t>
  </si>
  <si>
    <r>
      <t>Journal entered by…; and </t>
    </r>
    <r>
      <rPr>
        <sz val="8"/>
        <color rgb="FF0079A6"/>
        <rFont val="Inherit"/>
        <family val="2"/>
      </rPr>
      <t>DeleteInvertShow</t>
    </r>
  </si>
  <si>
    <t>13 Journals with large debits to revenue in year</t>
  </si>
  <si>
    <t>Identify journals making a large net debit to the revenue EMS level 1 category.</t>
  </si>
  <si>
    <t>14 Large PnL debit entries posted around YE</t>
  </si>
  <si>
    <t>Identifies journals making large P&amp;L debit entries before year end.</t>
  </si>
  <si>
    <t>15 Large PnL credit entries posted around YE</t>
  </si>
  <si>
    <t>Identify journals making large P&amp;L credit entries before year end.</t>
  </si>
  <si>
    <t>Journal entered after X days before… </t>
  </si>
  <si>
    <t>test</t>
  </si>
  <si>
    <t>Journal to a GL Account whose name contains keywords; and </t>
  </si>
  <si>
    <t>Journal to GL Accounts with total postings &gt; X% of Performance Materiality or &gt; Threshold entered </t>
  </si>
  <si>
    <t>Journal includes a GL Account whose number is…; and </t>
  </si>
  <si>
    <t>Journal to a GL account with &lt; X Journals in…; and </t>
  </si>
  <si>
    <t>Journal whose gross debit value &gt;X% Performance Materiality </t>
  </si>
  <si>
    <t>Journal with lines for unrelated EMS categories; and </t>
  </si>
  <si>
    <t>Journal is simple </t>
  </si>
  <si>
    <t>Journal by a user with &lt; X journals effective in …; and </t>
  </si>
  <si>
    <t>Journal entered after X days before…; and </t>
  </si>
  <si>
    <t>Journal entered on a non-business day; and </t>
  </si>
  <si>
    <t>Journal has a line item value with recurring digits; and </t>
  </si>
  <si>
    <t>Journal includes a line item with value greater than X% of Performance Materiality </t>
  </si>
  <si>
    <t>Journal has a line item with a round number value; and </t>
  </si>
  <si>
    <t>Journal contains at least one of the X largest journal lines </t>
  </si>
  <si>
    <t>Journal entered by…; and </t>
  </si>
  <si>
    <t>Journal entered prior to X days before… </t>
  </si>
  <si>
    <t>Journal description contains &lt; X words; and </t>
  </si>
  <si>
    <t>Journal description or line description contains keywords </t>
  </si>
  <si>
    <t>Journal pre- or back-posted by &gt; X days; and </t>
  </si>
  <si>
    <t>Journal whose net debit impact on revenue &gt; X% of Performance Materiality or &gt; Threshold; and </t>
  </si>
  <si>
    <t>Journal whose net impact by EMS level 1 &gt; X% Performance Materiality or &gt; Threshold; and </t>
  </si>
  <si>
    <t>Title</t>
    <phoneticPr fontId="18" type="noConversion"/>
  </si>
  <si>
    <t>V</t>
    <phoneticPr fontId="18" type="noConversion"/>
  </si>
  <si>
    <t xml:space="preserve">DTT2 Entries associated with an identified risk of   </t>
    <phoneticPr fontId="18" type="noConversion"/>
  </si>
  <si>
    <t>DTT1 Entries associated with an identified risk</t>
  </si>
  <si>
    <t>DTT1 Entries associated with an identified risk</t>
    <phoneticPr fontId="18" type="noConversion"/>
  </si>
  <si>
    <t>특정 계정에 입력된 분개를 식별합니다.</t>
  </si>
  <si>
    <t>관련되지 않은 EMS 범주 내 계정에 항목을 입력하는 간단한 분개를 식별합니다.</t>
  </si>
  <si>
    <r>
      <t xml:space="preserve">1a </t>
    </r>
    <r>
      <rPr>
        <b/>
        <sz val="10"/>
        <color rgb="FF646464"/>
        <rFont val="맑은 고딕"/>
        <family val="3"/>
        <charset val="129"/>
      </rPr>
      <t>특이한</t>
    </r>
    <r>
      <rPr>
        <b/>
        <sz val="10"/>
        <color rgb="FF646464"/>
        <rFont val="Arial"/>
        <family val="2"/>
      </rPr>
      <t xml:space="preserve"> </t>
    </r>
    <r>
      <rPr>
        <b/>
        <sz val="10"/>
        <color rgb="FF646464"/>
        <rFont val="맑은 고딕"/>
        <family val="3"/>
        <charset val="129"/>
      </rPr>
      <t>계정</t>
    </r>
    <r>
      <rPr>
        <b/>
        <sz val="10"/>
        <color rgb="FF646464"/>
        <rFont val="Arial"/>
        <family val="2"/>
      </rPr>
      <t xml:space="preserve"> </t>
    </r>
    <r>
      <rPr>
        <b/>
        <sz val="10"/>
        <color rgb="FF646464"/>
        <rFont val="맑은 고딕"/>
        <family val="3"/>
        <charset val="129"/>
      </rPr>
      <t>이름에</t>
    </r>
    <r>
      <rPr>
        <b/>
        <sz val="10"/>
        <color rgb="FF646464"/>
        <rFont val="Arial"/>
        <family val="2"/>
      </rPr>
      <t xml:space="preserve"> </t>
    </r>
    <r>
      <rPr>
        <b/>
        <sz val="10"/>
        <color rgb="FF646464"/>
        <rFont val="맑은 고딕"/>
        <family val="3"/>
        <charset val="129"/>
      </rPr>
      <t>대한</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</si>
  <si>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이름에</t>
    </r>
    <r>
      <rPr>
        <sz val="10"/>
        <color rgb="FF646464"/>
        <rFont val="Arial"/>
        <family val="2"/>
      </rPr>
      <t xml:space="preserve"> </t>
    </r>
    <r>
      <rPr>
        <sz val="10"/>
        <color rgb="FF646464"/>
        <rFont val="맑은 고딕"/>
        <family val="3"/>
        <charset val="129"/>
      </rPr>
      <t>지정된</t>
    </r>
    <r>
      <rPr>
        <sz val="10"/>
        <color rgb="FF646464"/>
        <rFont val="Arial"/>
        <family val="2"/>
      </rPr>
      <t xml:space="preserve"> </t>
    </r>
    <r>
      <rPr>
        <sz val="10"/>
        <color rgb="FF646464"/>
        <rFont val="맑은 고딕"/>
        <family val="3"/>
        <charset val="129"/>
      </rPr>
      <t>키워드가</t>
    </r>
    <r>
      <rPr>
        <sz val="10"/>
        <color rgb="FF646464"/>
        <rFont val="Arial"/>
        <family val="2"/>
      </rPr>
      <t xml:space="preserve"> </t>
    </r>
    <r>
      <rPr>
        <sz val="10"/>
        <color rgb="FF646464"/>
        <rFont val="맑은 고딕"/>
        <family val="3"/>
        <charset val="129"/>
      </rPr>
      <t>포함된</t>
    </r>
    <r>
      <rPr>
        <sz val="10"/>
        <color rgb="FF646464"/>
        <rFont val="Arial"/>
        <family val="2"/>
      </rPr>
      <t xml:space="preserve"> </t>
    </r>
    <r>
      <rPr>
        <sz val="10"/>
        <color rgb="FF646464"/>
        <rFont val="맑은 고딕"/>
        <family val="3"/>
        <charset val="129"/>
      </rPr>
      <t>계정에</t>
    </r>
    <r>
      <rPr>
        <sz val="10"/>
        <color rgb="FF646464"/>
        <rFont val="Arial"/>
        <family val="2"/>
      </rPr>
      <t xml:space="preserve"> </t>
    </r>
    <r>
      <rPr>
        <sz val="10"/>
        <color rgb="FF646464"/>
        <rFont val="맑은 고딕"/>
        <family val="3"/>
        <charset val="129"/>
      </rPr>
      <t>입력된</t>
    </r>
    <r>
      <rPr>
        <sz val="10"/>
        <color rgb="FF646464"/>
        <rFont val="Arial"/>
        <family val="2"/>
      </rPr>
      <t xml:space="preserve"> </t>
    </r>
    <r>
      <rPr>
        <sz val="10"/>
        <color rgb="FF646464"/>
        <rFont val="Arial Unicode MS"/>
        <family val="2"/>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</si>
  <si>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sz val="10"/>
        <color rgb="FF646464"/>
        <rFont val="맑은 고딕"/>
        <family val="3"/>
        <charset val="129"/>
      </rPr>
      <t>이름에</t>
    </r>
    <r>
      <rPr>
        <sz val="10"/>
        <color rgb="FF646464"/>
        <rFont val="Arial"/>
        <family val="2"/>
      </rPr>
      <t xml:space="preserve"> </t>
    </r>
    <r>
      <rPr>
        <sz val="10"/>
        <color rgb="FF646464"/>
        <rFont val="맑은 고딕"/>
        <family val="3"/>
        <charset val="129"/>
      </rPr>
      <t>키워드가</t>
    </r>
    <r>
      <rPr>
        <sz val="10"/>
        <color rgb="FF646464"/>
        <rFont val="Arial"/>
        <family val="2"/>
      </rPr>
      <t xml:space="preserve"> </t>
    </r>
    <r>
      <rPr>
        <sz val="10"/>
        <color rgb="FF646464"/>
        <rFont val="맑은 고딕"/>
        <family val="3"/>
        <charset val="129"/>
      </rPr>
      <t>포함된</t>
    </r>
    <r>
      <rPr>
        <sz val="10"/>
        <color rgb="FF646464"/>
        <rFont val="Arial"/>
        <family val="2"/>
      </rPr>
      <t xml:space="preserve"> GL </t>
    </r>
    <r>
      <rPr>
        <sz val="10"/>
        <color rgb="FF646464"/>
        <rFont val="맑은 고딕"/>
        <family val="3"/>
        <charset val="129"/>
      </rPr>
      <t>계정에 대한 전표;</t>
    </r>
    <r>
      <rPr>
        <sz val="10"/>
        <color rgb="FF646464"/>
        <rFont val="Arial"/>
        <family val="2"/>
      </rPr>
      <t xml:space="preserve"> </t>
    </r>
    <r>
      <rPr>
        <sz val="10"/>
        <color rgb="FF646464"/>
        <rFont val="맑은 고딕"/>
        <family val="3"/>
        <charset val="129"/>
      </rPr>
      <t>그리고</t>
    </r>
    <phoneticPr fontId="18" type="noConversion"/>
  </si>
  <si>
    <r>
      <rPr>
        <sz val="10"/>
        <color rgb="FF646464"/>
        <rFont val="맑은 고딕"/>
        <family val="3"/>
        <charset val="129"/>
      </rPr>
      <t>총</t>
    </r>
    <r>
      <rPr>
        <sz val="10"/>
        <color rgb="FF646464"/>
        <rFont val="Arial"/>
        <family val="2"/>
      </rPr>
      <t xml:space="preserve"> </t>
    </r>
    <r>
      <rPr>
        <sz val="10"/>
        <color rgb="FF646464"/>
        <rFont val="맑은 고딕"/>
        <family val="3"/>
        <charset val="129"/>
      </rPr>
      <t>전기액이</t>
    </r>
    <r>
      <rPr>
        <sz val="10"/>
        <color rgb="FF646464"/>
        <rFont val="Arial"/>
        <family val="2"/>
      </rPr>
      <t xml:space="preserve"> </t>
    </r>
    <r>
      <rPr>
        <sz val="10"/>
        <color rgb="FF646464"/>
        <rFont val="Arial Unicode MS"/>
        <family val="2"/>
        <charset val="129"/>
      </rPr>
      <t xml:space="preserve">다음 중 하나인 </t>
    </r>
    <r>
      <rPr>
        <sz val="10"/>
        <color rgb="FF646464"/>
        <rFont val="Arial"/>
        <family val="2"/>
      </rPr>
      <t xml:space="preserve">GL </t>
    </r>
    <r>
      <rPr>
        <sz val="10"/>
        <color rgb="FF646464"/>
        <rFont val="맑은 고딕"/>
        <family val="3"/>
        <charset val="129"/>
      </rPr>
      <t>계정에</t>
    </r>
    <r>
      <rPr>
        <sz val="10"/>
        <color rgb="FF646464"/>
        <rFont val="Arial"/>
        <family val="2"/>
      </rPr>
      <t xml:space="preserve"> </t>
    </r>
    <r>
      <rPr>
        <sz val="10"/>
        <color rgb="FF646464"/>
        <rFont val="맑은 고딕"/>
        <family val="3"/>
        <charset val="129"/>
      </rPr>
      <t>대한</t>
    </r>
    <r>
      <rPr>
        <sz val="10"/>
        <color rgb="FF646464"/>
        <rFont val="Arial"/>
        <family val="2"/>
      </rPr>
      <t xml:space="preserve"> </t>
    </r>
    <r>
      <rPr>
        <sz val="10"/>
        <color rgb="FF646464"/>
        <rFont val="맑은 고딕"/>
        <family val="3"/>
        <charset val="129"/>
      </rPr>
      <t>분개</t>
    </r>
    <r>
      <rPr>
        <sz val="10"/>
        <color rgb="FF646464"/>
        <rFont val="Arial"/>
        <family val="2"/>
      </rPr>
      <t xml:space="preserve"> 
</t>
    </r>
    <r>
      <rPr>
        <sz val="10"/>
        <color rgb="FF646464"/>
        <rFont val="맑은 고딕"/>
        <family val="3"/>
        <charset val="129"/>
      </rPr>
      <t>&gt; 성과</t>
    </r>
    <r>
      <rPr>
        <sz val="10"/>
        <color rgb="FF646464"/>
        <rFont val="Arial"/>
        <family val="2"/>
      </rPr>
      <t xml:space="preserve"> </t>
    </r>
    <r>
      <rPr>
        <sz val="10"/>
        <color rgb="FF646464"/>
        <rFont val="맑은 고딕"/>
        <family val="3"/>
        <charset val="129"/>
      </rPr>
      <t>중요성의</t>
    </r>
    <r>
      <rPr>
        <sz val="10"/>
        <color rgb="FF646464"/>
        <rFont val="Arial"/>
        <family val="2"/>
      </rPr>
      <t xml:space="preserve"> X% </t>
    </r>
    <r>
      <rPr>
        <sz val="10"/>
        <color rgb="FF646464"/>
        <rFont val="맑은 고딕"/>
        <family val="3"/>
        <charset val="129"/>
      </rPr>
      <t xml:space="preserve">또는
</t>
    </r>
    <r>
      <rPr>
        <sz val="10"/>
        <color rgb="FF646464"/>
        <rFont val="Arial"/>
        <family val="2"/>
      </rPr>
      <t xml:space="preserve"> &gt; </t>
    </r>
    <r>
      <rPr>
        <sz val="10"/>
        <color rgb="FF646464"/>
        <rFont val="맑은 고딕"/>
        <family val="3"/>
        <charset val="129"/>
      </rPr>
      <t>입력된</t>
    </r>
    <r>
      <rPr>
        <sz val="10"/>
        <color rgb="FF646464"/>
        <rFont val="Arial"/>
        <family val="2"/>
      </rPr>
      <t xml:space="preserve"> Threshold</t>
    </r>
    <phoneticPr fontId="18" type="noConversion"/>
  </si>
  <si>
    <r>
      <t xml:space="preserve">1b </t>
    </r>
    <r>
      <rPr>
        <b/>
        <sz val="10"/>
        <color rgb="FF646464"/>
        <rFont val="맑은 고딕"/>
        <family val="3"/>
        <charset val="129"/>
      </rPr>
      <t>특정</t>
    </r>
    <r>
      <rPr>
        <b/>
        <sz val="10"/>
        <color rgb="FF646464"/>
        <rFont val="Arial"/>
        <family val="2"/>
      </rPr>
      <t xml:space="preserve"> </t>
    </r>
    <r>
      <rPr>
        <b/>
        <sz val="10"/>
        <color rgb="FF646464"/>
        <rFont val="맑은 고딕"/>
        <family val="3"/>
        <charset val="129"/>
      </rPr>
      <t>계정에</t>
    </r>
    <r>
      <rPr>
        <b/>
        <sz val="10"/>
        <color rgb="FF646464"/>
        <rFont val="Arial"/>
        <family val="2"/>
      </rPr>
      <t xml:space="preserve"> </t>
    </r>
    <r>
      <rPr>
        <b/>
        <sz val="10"/>
        <color rgb="FF646464"/>
        <rFont val="맑은 고딕"/>
        <family val="3"/>
        <charset val="129"/>
      </rPr>
      <t>대한</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</si>
  <si>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번호가</t>
    </r>
    <r>
      <rPr>
        <sz val="10"/>
        <color rgb="FF646464"/>
        <rFont val="Arial"/>
        <family val="2"/>
      </rPr>
      <t xml:space="preserve"> </t>
    </r>
    <r>
      <rPr>
        <sz val="10"/>
        <color rgb="FF646464"/>
        <rFont val="맑은 고딕"/>
        <family val="3"/>
        <charset val="129"/>
      </rPr>
      <t>다음과</t>
    </r>
    <r>
      <rPr>
        <sz val="10"/>
        <color rgb="FF646464"/>
        <rFont val="Arial"/>
        <family val="2"/>
      </rPr>
      <t xml:space="preserve"> </t>
    </r>
    <r>
      <rPr>
        <sz val="10"/>
        <color rgb="FF646464"/>
        <rFont val="맑은 고딕"/>
        <family val="3"/>
        <charset val="129"/>
      </rPr>
      <t>같은</t>
    </r>
    <r>
      <rPr>
        <sz val="10"/>
        <color rgb="FF646464"/>
        <rFont val="Arial"/>
        <family val="2"/>
      </rPr>
      <t xml:space="preserve"> GL </t>
    </r>
    <r>
      <rPr>
        <sz val="10"/>
        <color rgb="FF646464"/>
        <rFont val="맑은 고딕"/>
        <family val="3"/>
        <charset val="129"/>
      </rPr>
      <t>계정을 포함하는 전표;</t>
    </r>
    <r>
      <rPr>
        <sz val="10"/>
        <color rgb="FF646464"/>
        <rFont val="Arial"/>
        <family val="2"/>
      </rPr>
      <t xml:space="preserve"> </t>
    </r>
    <r>
      <rPr>
        <sz val="10"/>
        <color rgb="FF646464"/>
        <rFont val="맑은 고딕"/>
        <family val="3"/>
        <charset val="129"/>
      </rPr>
      <t>그리고</t>
    </r>
    <phoneticPr fontId="18" type="noConversion"/>
  </si>
  <si>
    <r>
      <t xml:space="preserve">2 </t>
    </r>
    <r>
      <rPr>
        <b/>
        <sz val="10"/>
        <color rgb="FF646464"/>
        <rFont val="맑은 고딕"/>
        <family val="3"/>
        <charset val="129"/>
      </rPr>
      <t>거의</t>
    </r>
    <r>
      <rPr>
        <b/>
        <sz val="10"/>
        <color rgb="FF646464"/>
        <rFont val="Arial"/>
        <family val="2"/>
      </rPr>
      <t xml:space="preserve"> </t>
    </r>
    <r>
      <rPr>
        <b/>
        <sz val="10"/>
        <color rgb="FF646464"/>
        <rFont val="맑은 고딕"/>
        <family val="3"/>
        <charset val="129"/>
      </rPr>
      <t>사용하지</t>
    </r>
    <r>
      <rPr>
        <b/>
        <sz val="10"/>
        <color rgb="FF646464"/>
        <rFont val="Arial"/>
        <family val="2"/>
      </rPr>
      <t xml:space="preserve"> </t>
    </r>
    <r>
      <rPr>
        <b/>
        <sz val="10"/>
        <color rgb="FF646464"/>
        <rFont val="맑은 고딕"/>
        <family val="3"/>
        <charset val="129"/>
      </rPr>
      <t>않는</t>
    </r>
    <r>
      <rPr>
        <b/>
        <sz val="10"/>
        <color rgb="FF646464"/>
        <rFont val="Arial"/>
        <family val="2"/>
      </rPr>
      <t xml:space="preserve"> </t>
    </r>
    <r>
      <rPr>
        <b/>
        <sz val="10"/>
        <color rgb="FF646464"/>
        <rFont val="맑은 고딕"/>
        <family val="3"/>
        <charset val="129"/>
      </rPr>
      <t>계정에</t>
    </r>
    <r>
      <rPr>
        <b/>
        <sz val="10"/>
        <color rgb="FF646464"/>
        <rFont val="Arial"/>
        <family val="2"/>
      </rPr>
      <t xml:space="preserve"> </t>
    </r>
    <r>
      <rPr>
        <b/>
        <sz val="10"/>
        <color rgb="FF646464"/>
        <rFont val="맑은 고딕"/>
        <family val="3"/>
        <charset val="129"/>
      </rPr>
      <t>대한</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</si>
  <si>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해당</t>
    </r>
    <r>
      <rPr>
        <sz val="10"/>
        <color rgb="FF646464"/>
        <rFont val="Arial"/>
        <family val="2"/>
      </rPr>
      <t xml:space="preserve"> </t>
    </r>
    <r>
      <rPr>
        <sz val="10"/>
        <color rgb="FF646464"/>
        <rFont val="맑은 고딕"/>
        <family val="3"/>
        <charset val="129"/>
      </rPr>
      <t>기간에</t>
    </r>
    <r>
      <rPr>
        <sz val="10"/>
        <color rgb="FF646464"/>
        <rFont val="Arial"/>
        <family val="2"/>
      </rPr>
      <t xml:space="preserve"> X</t>
    </r>
    <r>
      <rPr>
        <sz val="10"/>
        <color rgb="FF646464"/>
        <rFont val="맑은 고딕"/>
        <family val="3"/>
        <charset val="129"/>
      </rPr>
      <t>개</t>
    </r>
    <r>
      <rPr>
        <sz val="10"/>
        <color rgb="FF646464"/>
        <rFont val="Arial"/>
        <family val="2"/>
      </rPr>
      <t xml:space="preserve"> </t>
    </r>
    <r>
      <rPr>
        <sz val="10"/>
        <color rgb="FF646464"/>
        <rFont val="맑은 고딕"/>
        <family val="3"/>
        <charset val="129"/>
      </rPr>
      <t>미만의</t>
    </r>
    <r>
      <rPr>
        <sz val="10"/>
        <color rgb="FF646464"/>
        <rFont val="Arial"/>
        <family val="2"/>
      </rPr>
      <t xml:space="preserve"> </t>
    </r>
    <r>
      <rPr>
        <sz val="10"/>
        <color rgb="FF646464"/>
        <rFont val="맑은 고딕"/>
        <family val="3"/>
        <charset val="129"/>
      </rPr>
      <t>항목이</t>
    </r>
    <r>
      <rPr>
        <sz val="10"/>
        <color rgb="FF646464"/>
        <rFont val="Arial"/>
        <family val="2"/>
      </rPr>
      <t xml:space="preserve"> </t>
    </r>
    <r>
      <rPr>
        <sz val="10"/>
        <color rgb="FF646464"/>
        <rFont val="맑은 고딕"/>
        <family val="3"/>
        <charset val="129"/>
      </rPr>
      <t>있는</t>
    </r>
    <r>
      <rPr>
        <sz val="10"/>
        <color rgb="FF646464"/>
        <rFont val="Arial"/>
        <family val="2"/>
      </rPr>
      <t xml:space="preserve"> </t>
    </r>
    <r>
      <rPr>
        <sz val="10"/>
        <color rgb="FF646464"/>
        <rFont val="맑은 고딕"/>
        <family val="3"/>
        <charset val="129"/>
      </rPr>
      <t>계정에</t>
    </r>
    <r>
      <rPr>
        <sz val="10"/>
        <color rgb="FF646464"/>
        <rFont val="Arial"/>
        <family val="2"/>
      </rPr>
      <t xml:space="preserve"> </t>
    </r>
    <r>
      <rPr>
        <sz val="10"/>
        <color rgb="FF646464"/>
        <rFont val="맑은 고딕"/>
        <family val="3"/>
        <charset val="129"/>
      </rPr>
      <t>입력된</t>
    </r>
    <r>
      <rPr>
        <sz val="10"/>
        <color rgb="FF646464"/>
        <rFont val="Arial"/>
        <family val="2"/>
      </rPr>
      <t xml:space="preserve"> </t>
    </r>
    <r>
      <rPr>
        <sz val="10"/>
        <color rgb="FF646464"/>
        <rFont val="맑은 고딕"/>
        <family val="3"/>
        <charset val="129"/>
      </rPr>
      <t>분개를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</si>
  <si>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t xml:space="preserve">&lt; X </t>
    </r>
    <r>
      <rPr>
        <sz val="10"/>
        <color rgb="FF646464"/>
        <rFont val="Arial Unicode MS"/>
        <family val="2"/>
        <charset val="129"/>
      </rPr>
      <t>회 미만 적용된</t>
    </r>
    <r>
      <rPr>
        <sz val="10"/>
        <color rgb="FF646464"/>
        <rFont val="Arial"/>
        <family val="2"/>
      </rPr>
      <t xml:space="preserve"> GL </t>
    </r>
    <r>
      <rPr>
        <sz val="10"/>
        <color rgb="FF646464"/>
        <rFont val="맑은 고딕"/>
        <family val="3"/>
        <charset val="129"/>
      </rPr>
      <t>계정에 대한 전표</t>
    </r>
    <r>
      <rPr>
        <sz val="10"/>
        <color rgb="FF646464"/>
        <rFont val="Arial"/>
        <family val="2"/>
      </rPr>
      <t xml:space="preserve">; </t>
    </r>
    <r>
      <rPr>
        <sz val="10"/>
        <color rgb="FF646464"/>
        <rFont val="맑은 고딕"/>
        <family val="3"/>
        <charset val="129"/>
      </rPr>
      <t>그리고</t>
    </r>
    <phoneticPr fontId="18" type="noConversion"/>
  </si>
  <si>
    <r>
      <rPr>
        <sz val="10"/>
        <color rgb="FF646464"/>
        <rFont val="맑은 고딕"/>
        <family val="3"/>
        <charset val="129"/>
      </rPr>
      <t>총</t>
    </r>
    <r>
      <rPr>
        <sz val="10"/>
        <color rgb="FF646464"/>
        <rFont val="Arial"/>
        <family val="2"/>
      </rPr>
      <t xml:space="preserve"> </t>
    </r>
    <r>
      <rPr>
        <sz val="10"/>
        <color rgb="FF646464"/>
        <rFont val="맑은 고딕"/>
        <family val="3"/>
        <charset val="129"/>
      </rPr>
      <t>차변금액이</t>
    </r>
    <r>
      <rPr>
        <sz val="10"/>
        <color rgb="FF646464"/>
        <rFont val="Arial"/>
        <family val="2"/>
      </rPr>
      <t xml:space="preserve"> &gt; PM</t>
    </r>
    <r>
      <rPr>
        <sz val="10"/>
        <color rgb="FF646464"/>
        <rFont val="Arial Unicode MS"/>
        <family val="2"/>
        <charset val="129"/>
      </rPr>
      <t xml:space="preserve">의 </t>
    </r>
    <r>
      <rPr>
        <sz val="10"/>
        <color rgb="FF646464"/>
        <rFont val="Arial"/>
        <family val="2"/>
      </rPr>
      <t>X%</t>
    </r>
    <r>
      <rPr>
        <sz val="10"/>
        <color rgb="FF646464"/>
        <rFont val="Arial Unicode MS"/>
        <family val="3"/>
        <charset val="129"/>
      </rPr>
      <t>인 전표</t>
    </r>
    <phoneticPr fontId="18" type="noConversion"/>
  </si>
  <si>
    <r>
      <t xml:space="preserve">3 </t>
    </r>
    <r>
      <rPr>
        <b/>
        <sz val="10"/>
        <color rgb="FF646464"/>
        <rFont val="맑은 고딕"/>
        <family val="3"/>
        <charset val="129"/>
      </rPr>
      <t>관련</t>
    </r>
    <r>
      <rPr>
        <b/>
        <sz val="10"/>
        <color rgb="FF646464"/>
        <rFont val="Arial"/>
        <family val="2"/>
      </rPr>
      <t xml:space="preserve"> </t>
    </r>
    <r>
      <rPr>
        <b/>
        <sz val="10"/>
        <color rgb="FF646464"/>
        <rFont val="맑은 고딕"/>
        <family val="3"/>
        <charset val="129"/>
      </rPr>
      <t>없는</t>
    </r>
    <r>
      <rPr>
        <b/>
        <sz val="10"/>
        <color rgb="FF646464"/>
        <rFont val="Arial"/>
        <family val="2"/>
      </rPr>
      <t xml:space="preserve"> </t>
    </r>
    <r>
      <rPr>
        <b/>
        <sz val="10"/>
        <color rgb="FF646464"/>
        <rFont val="맑은 고딕"/>
        <family val="3"/>
        <charset val="129"/>
      </rPr>
      <t>계정에</t>
    </r>
    <r>
      <rPr>
        <b/>
        <sz val="10"/>
        <color rgb="FF646464"/>
        <rFont val="Arial"/>
        <family val="2"/>
      </rPr>
      <t xml:space="preserve"> </t>
    </r>
    <r>
      <rPr>
        <b/>
        <sz val="10"/>
        <color rgb="FF646464"/>
        <rFont val="맑은 고딕"/>
        <family val="3"/>
        <charset val="129"/>
      </rPr>
      <t>대한</t>
    </r>
    <r>
      <rPr>
        <b/>
        <sz val="10"/>
        <color rgb="FF646464"/>
        <rFont val="Arial"/>
        <family val="2"/>
      </rPr>
      <t xml:space="preserve"> </t>
    </r>
    <r>
      <rPr>
        <b/>
        <sz val="10"/>
        <color rgb="FF646464"/>
        <rFont val="맑은 고딕"/>
        <family val="3"/>
        <charset val="129"/>
      </rPr>
      <t>간단한</t>
    </r>
    <r>
      <rPr>
        <b/>
        <sz val="10"/>
        <color rgb="FF646464"/>
        <rFont val="Arial"/>
        <family val="2"/>
      </rPr>
      <t xml:space="preserve"> </t>
    </r>
    <r>
      <rPr>
        <b/>
        <sz val="10"/>
        <color rgb="FF646464"/>
        <rFont val="Arial Unicode MS"/>
        <family val="2"/>
        <charset val="129"/>
      </rPr>
      <t>전표</t>
    </r>
    <phoneticPr fontId="18" type="noConversion"/>
  </si>
  <si>
    <t>간단한 전표</t>
    <phoneticPr fontId="18" type="noConversion"/>
  </si>
  <si>
    <r>
      <t xml:space="preserve">4 </t>
    </r>
    <r>
      <rPr>
        <b/>
        <sz val="10"/>
        <color rgb="FF646464"/>
        <rFont val="Arial Unicode MS"/>
        <family val="2"/>
        <charset val="129"/>
      </rPr>
      <t>입력</t>
    </r>
    <r>
      <rPr>
        <b/>
        <sz val="10"/>
        <color rgb="FF646464"/>
        <rFont val="맑은 고딕"/>
        <family val="3"/>
        <charset val="129"/>
      </rPr>
      <t>이</t>
    </r>
    <r>
      <rPr>
        <b/>
        <sz val="10"/>
        <color rgb="FF646464"/>
        <rFont val="Arial"/>
        <family val="2"/>
      </rPr>
      <t xml:space="preserve"> </t>
    </r>
    <r>
      <rPr>
        <b/>
        <sz val="10"/>
        <color rgb="FF646464"/>
        <rFont val="맑은 고딕"/>
        <family val="3"/>
        <charset val="129"/>
      </rPr>
      <t>적은</t>
    </r>
    <r>
      <rPr>
        <b/>
        <sz val="10"/>
        <color rgb="FF646464"/>
        <rFont val="Arial"/>
        <family val="2"/>
      </rPr>
      <t xml:space="preserve"> </t>
    </r>
    <r>
      <rPr>
        <b/>
        <sz val="10"/>
        <color rgb="FF646464"/>
        <rFont val="맑은 고딕"/>
        <family val="3"/>
        <charset val="129"/>
      </rPr>
      <t>사용자의 전표</t>
    </r>
    <phoneticPr fontId="18" type="noConversion"/>
  </si>
  <si>
    <r>
      <rPr>
        <sz val="10"/>
        <color rgb="FF646464"/>
        <rFont val="맑은 고딕"/>
        <family val="3"/>
        <charset val="129"/>
      </rPr>
      <t>총</t>
    </r>
    <r>
      <rPr>
        <sz val="10"/>
        <color rgb="FF646464"/>
        <rFont val="Arial"/>
        <family val="3"/>
      </rPr>
      <t xml:space="preserve"> </t>
    </r>
    <r>
      <rPr>
        <sz val="10"/>
        <color rgb="FF646464"/>
        <rFont val="맑은 고딕"/>
        <family val="3"/>
        <charset val="129"/>
      </rPr>
      <t>차변금액이</t>
    </r>
    <r>
      <rPr>
        <sz val="10"/>
        <color rgb="FF646464"/>
        <rFont val="Arial"/>
        <family val="3"/>
      </rPr>
      <t xml:space="preserve"> &gt; PM</t>
    </r>
    <r>
      <rPr>
        <sz val="10"/>
        <color rgb="FF646464"/>
        <rFont val="맑은 고딕"/>
        <family val="3"/>
        <charset val="129"/>
      </rPr>
      <t>의</t>
    </r>
    <r>
      <rPr>
        <sz val="10"/>
        <color rgb="FF646464"/>
        <rFont val="Arial"/>
        <family val="3"/>
      </rPr>
      <t xml:space="preserve"> X%</t>
    </r>
    <r>
      <rPr>
        <sz val="10"/>
        <color rgb="FF646464"/>
        <rFont val="맑은 고딕"/>
        <family val="3"/>
        <charset val="129"/>
      </rPr>
      <t>인</t>
    </r>
    <r>
      <rPr>
        <sz val="10"/>
        <color rgb="FF646464"/>
        <rFont val="Arial"/>
        <family val="3"/>
      </rPr>
      <t xml:space="preserve"> </t>
    </r>
    <r>
      <rPr>
        <sz val="10"/>
        <color rgb="FF646464"/>
        <rFont val="맑은 고딕"/>
        <family val="3"/>
        <charset val="129"/>
      </rPr>
      <t>전표</t>
    </r>
    <phoneticPr fontId="18" type="noConversion"/>
  </si>
  <si>
    <r>
      <t>&lt; X</t>
    </r>
    <r>
      <rPr>
        <sz val="10"/>
        <color rgb="FF646464"/>
        <rFont val="맑은 고딕"/>
        <family val="3"/>
        <charset val="129"/>
      </rPr>
      <t>개의</t>
    </r>
    <r>
      <rPr>
        <sz val="10"/>
        <color rgb="FF646464"/>
        <rFont val="Arial"/>
        <family val="2"/>
      </rPr>
      <t xml:space="preserve"> </t>
    </r>
    <r>
      <rPr>
        <sz val="10"/>
        <color rgb="FF646464"/>
        <rFont val="맑은 고딕"/>
        <family val="3"/>
        <charset val="129"/>
      </rPr>
      <t>전표를 투입한</t>
    </r>
    <r>
      <rPr>
        <sz val="10"/>
        <color rgb="FF646464"/>
        <rFont val="Arial"/>
        <family val="2"/>
      </rPr>
      <t xml:space="preserve"> </t>
    </r>
    <r>
      <rPr>
        <sz val="10"/>
        <color rgb="FF646464"/>
        <rFont val="맑은 고딕"/>
        <family val="3"/>
        <charset val="129"/>
      </rPr>
      <t>사용자의</t>
    </r>
    <r>
      <rPr>
        <sz val="10"/>
        <color rgb="FF646464"/>
        <rFont val="Arial"/>
        <family val="2"/>
      </rPr>
      <t xml:space="preserve"> </t>
    </r>
    <r>
      <rPr>
        <sz val="10"/>
        <color rgb="FF646464"/>
        <rFont val="Arial Unicode MS"/>
        <family val="2"/>
        <charset val="129"/>
      </rPr>
      <t>전표 ;</t>
    </r>
    <r>
      <rPr>
        <sz val="10"/>
        <color rgb="FF646464"/>
        <rFont val="맑은 고딕"/>
        <family val="3"/>
        <charset val="129"/>
      </rPr>
      <t>그리고</t>
    </r>
    <phoneticPr fontId="18" type="noConversion"/>
  </si>
  <si>
    <r>
      <t xml:space="preserve">5 </t>
    </r>
    <r>
      <rPr>
        <b/>
        <sz val="10"/>
        <color rgb="FF646464"/>
        <rFont val="Arial Unicode MS"/>
        <family val="2"/>
        <charset val="129"/>
      </rPr>
      <t xml:space="preserve">적요가 간략한, </t>
    </r>
    <r>
      <rPr>
        <b/>
        <sz val="10"/>
        <color rgb="FF646464"/>
        <rFont val="맑은 고딕"/>
        <family val="3"/>
        <charset val="129"/>
      </rPr>
      <t>영향력</t>
    </r>
    <r>
      <rPr>
        <b/>
        <sz val="10"/>
        <color rgb="FF646464"/>
        <rFont val="Arial"/>
        <family val="2"/>
      </rPr>
      <t xml:space="preserve"> </t>
    </r>
    <r>
      <rPr>
        <b/>
        <sz val="10"/>
        <color rgb="FF646464"/>
        <rFont val="맑은 고딕"/>
        <family val="3"/>
        <charset val="129"/>
      </rPr>
      <t>있는</t>
    </r>
    <r>
      <rPr>
        <b/>
        <sz val="10"/>
        <color rgb="FF646464"/>
        <rFont val="Arial"/>
        <family val="2"/>
      </rPr>
      <t xml:space="preserve"> </t>
    </r>
    <r>
      <rPr>
        <b/>
        <sz val="10"/>
        <color rgb="FF646464"/>
        <rFont val="맑은 고딕"/>
        <family val="3"/>
        <charset val="129"/>
      </rPr>
      <t>마감</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</si>
  <si>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적요가</t>
    </r>
    <r>
      <rPr>
        <sz val="10"/>
        <color rgb="FF646464"/>
        <rFont val="Arial"/>
        <family val="2"/>
      </rPr>
      <t xml:space="preserve"> </t>
    </r>
    <r>
      <rPr>
        <sz val="10"/>
        <color rgb="FF646464"/>
        <rFont val="맑은 고딕"/>
        <family val="3"/>
        <charset val="129"/>
      </rPr>
      <t>부족하고</t>
    </r>
    <r>
      <rPr>
        <sz val="10"/>
        <color rgb="FF646464"/>
        <rFont val="Arial"/>
        <family val="2"/>
      </rPr>
      <t xml:space="preserve"> </t>
    </r>
    <r>
      <rPr>
        <sz val="10"/>
        <color rgb="FF646464"/>
        <rFont val="맑은 고딕"/>
        <family val="3"/>
        <charset val="129"/>
      </rPr>
      <t>기간말에</t>
    </r>
    <r>
      <rPr>
        <sz val="10"/>
        <color rgb="FF646464"/>
        <rFont val="Arial"/>
        <family val="2"/>
      </rPr>
      <t xml:space="preserve"> </t>
    </r>
    <r>
      <rPr>
        <sz val="10"/>
        <color rgb="FF646464"/>
        <rFont val="맑은 고딕"/>
        <family val="3"/>
        <charset val="129"/>
      </rPr>
      <t>게시된</t>
    </r>
    <r>
      <rPr>
        <sz val="10"/>
        <color rgb="FF646464"/>
        <rFont val="Arial"/>
        <family val="2"/>
      </rPr>
      <t xml:space="preserve"> </t>
    </r>
    <r>
      <rPr>
        <sz val="10"/>
        <color rgb="FF646464"/>
        <rFont val="Arial Unicode MS"/>
        <family val="2"/>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</si>
  <si>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t xml:space="preserve">6 </t>
    </r>
    <r>
      <rPr>
        <b/>
        <sz val="10"/>
        <color rgb="FF646464"/>
        <rFont val="맑은 고딕"/>
        <family val="3"/>
        <charset val="129"/>
      </rPr>
      <t>비영업일</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</si>
  <si>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주말</t>
    </r>
    <r>
      <rPr>
        <sz val="10"/>
        <color rgb="FF646464"/>
        <rFont val="Arial"/>
        <family val="2"/>
      </rPr>
      <t xml:space="preserve">, </t>
    </r>
    <r>
      <rPr>
        <sz val="10"/>
        <color rgb="FF646464"/>
        <rFont val="맑은 고딕"/>
        <family val="3"/>
        <charset val="129"/>
      </rPr>
      <t>은행</t>
    </r>
    <r>
      <rPr>
        <sz val="10"/>
        <color rgb="FF646464"/>
        <rFont val="Arial"/>
        <family val="2"/>
      </rPr>
      <t xml:space="preserve"> </t>
    </r>
    <r>
      <rPr>
        <sz val="10"/>
        <color rgb="FF646464"/>
        <rFont val="맑은 고딕"/>
        <family val="3"/>
        <charset val="129"/>
      </rPr>
      <t>휴무일</t>
    </r>
    <r>
      <rPr>
        <sz val="10"/>
        <color rgb="FF646464"/>
        <rFont val="Arial"/>
        <family val="2"/>
      </rPr>
      <t xml:space="preserve">, </t>
    </r>
    <r>
      <rPr>
        <sz val="10"/>
        <color rgb="FF646464"/>
        <rFont val="맑은 고딕"/>
        <family val="3"/>
        <charset val="129"/>
      </rPr>
      <t>사용자</t>
    </r>
    <r>
      <rPr>
        <sz val="10"/>
        <color rgb="FF646464"/>
        <rFont val="Arial"/>
        <family val="2"/>
      </rPr>
      <t xml:space="preserve"> </t>
    </r>
    <r>
      <rPr>
        <sz val="10"/>
        <color rgb="FF646464"/>
        <rFont val="맑은 고딕"/>
        <family val="3"/>
        <charset val="129"/>
      </rPr>
      <t>정의</t>
    </r>
    <r>
      <rPr>
        <sz val="10"/>
        <color rgb="FF646464"/>
        <rFont val="Arial"/>
        <family val="2"/>
      </rPr>
      <t xml:space="preserve"> </t>
    </r>
    <r>
      <rPr>
        <sz val="10"/>
        <color rgb="FF646464"/>
        <rFont val="맑은 고딕"/>
        <family val="3"/>
        <charset val="129"/>
      </rPr>
      <t>날짜</t>
    </r>
    <r>
      <rPr>
        <sz val="10"/>
        <color rgb="FF646464"/>
        <rFont val="Arial"/>
        <family val="2"/>
      </rPr>
      <t xml:space="preserve"> </t>
    </r>
    <r>
      <rPr>
        <sz val="10"/>
        <color rgb="FF646464"/>
        <rFont val="맑은 고딕"/>
        <family val="3"/>
        <charset val="129"/>
      </rPr>
      <t>등</t>
    </r>
    <r>
      <rPr>
        <sz val="10"/>
        <color rgb="FF646464"/>
        <rFont val="Arial"/>
        <family val="2"/>
      </rPr>
      <t xml:space="preserve"> </t>
    </r>
    <r>
      <rPr>
        <sz val="10"/>
        <color rgb="FF646464"/>
        <rFont val="맑은 고딕"/>
        <family val="3"/>
        <charset val="129"/>
      </rPr>
      <t>특정</t>
    </r>
    <r>
      <rPr>
        <sz val="10"/>
        <color rgb="FF646464"/>
        <rFont val="Arial"/>
        <family val="2"/>
      </rPr>
      <t xml:space="preserve"> </t>
    </r>
    <r>
      <rPr>
        <sz val="10"/>
        <color rgb="FF646464"/>
        <rFont val="맑은 고딕"/>
        <family val="3"/>
        <charset val="129"/>
      </rPr>
      <t>비영업일에</t>
    </r>
    <r>
      <rPr>
        <sz val="10"/>
        <color rgb="FF646464"/>
        <rFont val="Arial"/>
        <family val="2"/>
      </rPr>
      <t xml:space="preserve"> </t>
    </r>
    <r>
      <rPr>
        <sz val="10"/>
        <color rgb="FF646464"/>
        <rFont val="맑은 고딕"/>
        <family val="3"/>
        <charset val="129"/>
      </rPr>
      <t>게시된</t>
    </r>
    <r>
      <rPr>
        <sz val="10"/>
        <color rgb="FF646464"/>
        <rFont val="Arial"/>
        <family val="2"/>
      </rPr>
      <t xml:space="preserve"> </t>
    </r>
    <r>
      <rPr>
        <sz val="10"/>
        <color rgb="FF646464"/>
        <rFont val="Arial Unicode MS"/>
        <family val="2"/>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</si>
  <si>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sz val="10"/>
        <color rgb="FF646464"/>
        <rFont val="맑은 고딕"/>
        <family val="3"/>
        <charset val="129"/>
      </rPr>
      <t>비영업일에</t>
    </r>
    <r>
      <rPr>
        <sz val="10"/>
        <color rgb="FF646464"/>
        <rFont val="Arial"/>
        <family val="2"/>
      </rPr>
      <t xml:space="preserve"> </t>
    </r>
    <r>
      <rPr>
        <sz val="10"/>
        <color rgb="FF646464"/>
        <rFont val="맑은 고딕"/>
        <family val="3"/>
        <charset val="129"/>
      </rPr>
      <t>입력된</t>
    </r>
    <r>
      <rPr>
        <sz val="10"/>
        <color rgb="FF646464"/>
        <rFont val="Arial"/>
        <family val="2"/>
      </rPr>
      <t xml:space="preserve"> </t>
    </r>
    <r>
      <rPr>
        <sz val="10"/>
        <color rgb="FF646464"/>
        <rFont val="Arial Unicode MS"/>
        <family val="2"/>
        <charset val="129"/>
      </rPr>
      <t>전표</t>
    </r>
    <r>
      <rPr>
        <sz val="10"/>
        <color rgb="FF646464"/>
        <rFont val="Arial"/>
        <family val="2"/>
      </rPr>
      <t xml:space="preserve"> </t>
    </r>
    <r>
      <rPr>
        <sz val="10"/>
        <color rgb="FF646464"/>
        <rFont val="맑은 고딕"/>
        <family val="3"/>
        <charset val="129"/>
      </rPr>
      <t>그리고</t>
    </r>
    <phoneticPr fontId="18" type="noConversion"/>
  </si>
  <si>
    <r>
      <rPr>
        <b/>
        <sz val="10"/>
        <color rgb="FF646464"/>
        <rFont val="맑은 고딕"/>
        <family val="3"/>
        <charset val="129"/>
      </rPr>
      <t>관심</t>
    </r>
    <r>
      <rPr>
        <b/>
        <sz val="10"/>
        <color rgb="FF646464"/>
        <rFont val="Arial"/>
        <family val="2"/>
      </rPr>
      <t xml:space="preserve"> </t>
    </r>
    <r>
      <rPr>
        <b/>
        <sz val="10"/>
        <color rgb="FF646464"/>
        <rFont val="맑은 고딕"/>
        <family val="3"/>
        <charset val="129"/>
      </rPr>
      <t>키워드가</t>
    </r>
    <r>
      <rPr>
        <b/>
        <sz val="10"/>
        <color rgb="FF646464"/>
        <rFont val="Arial"/>
        <family val="2"/>
      </rPr>
      <t xml:space="preserve"> </t>
    </r>
    <r>
      <rPr>
        <b/>
        <sz val="10"/>
        <color rgb="FF646464"/>
        <rFont val="맑은 고딕"/>
        <family val="3"/>
        <charset val="129"/>
      </rPr>
      <t>포함된</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</si>
  <si>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Arial Unicode MS"/>
        <family val="2"/>
        <charset val="129"/>
      </rPr>
      <t>전표적요</t>
    </r>
    <r>
      <rPr>
        <sz val="10"/>
        <color rgb="FF646464"/>
        <rFont val="Arial"/>
        <family val="2"/>
      </rPr>
      <t xml:space="preserve"> </t>
    </r>
    <r>
      <rPr>
        <sz val="10"/>
        <color rgb="FF646464"/>
        <rFont val="맑은 고딕"/>
        <family val="3"/>
        <charset val="129"/>
      </rPr>
      <t>또는</t>
    </r>
    <r>
      <rPr>
        <sz val="10"/>
        <color rgb="FF646464"/>
        <rFont val="Arial"/>
        <family val="2"/>
      </rPr>
      <t xml:space="preserve"> </t>
    </r>
    <r>
      <rPr>
        <sz val="10"/>
        <color rgb="FF646464"/>
        <rFont val="맑은 고딕"/>
        <family val="3"/>
        <charset val="129"/>
      </rPr>
      <t>라인</t>
    </r>
    <r>
      <rPr>
        <sz val="10"/>
        <color rgb="FF646464"/>
        <rFont val="Arial Unicode MS"/>
        <family val="2"/>
        <charset val="129"/>
      </rPr>
      <t>적요</t>
    </r>
    <r>
      <rPr>
        <sz val="10"/>
        <color rgb="FF646464"/>
        <rFont val="맑은 고딕"/>
        <family val="3"/>
        <charset val="129"/>
      </rPr>
      <t>에</t>
    </r>
    <r>
      <rPr>
        <sz val="10"/>
        <color rgb="FF646464"/>
        <rFont val="Arial"/>
        <family val="2"/>
      </rPr>
      <t xml:space="preserve"> </t>
    </r>
    <r>
      <rPr>
        <sz val="10"/>
        <color rgb="FF646464"/>
        <rFont val="맑은 고딕"/>
        <family val="3"/>
        <charset val="129"/>
      </rPr>
      <t>관심</t>
    </r>
    <r>
      <rPr>
        <sz val="10"/>
        <color rgb="FF646464"/>
        <rFont val="Arial"/>
        <family val="2"/>
      </rPr>
      <t xml:space="preserve"> </t>
    </r>
    <r>
      <rPr>
        <sz val="10"/>
        <color rgb="FF646464"/>
        <rFont val="맑은 고딕"/>
        <family val="3"/>
        <charset val="129"/>
      </rPr>
      <t>키워드가</t>
    </r>
    <r>
      <rPr>
        <sz val="10"/>
        <color rgb="FF646464"/>
        <rFont val="Arial"/>
        <family val="2"/>
      </rPr>
      <t xml:space="preserve"> </t>
    </r>
    <r>
      <rPr>
        <sz val="10"/>
        <color rgb="FF646464"/>
        <rFont val="맑은 고딕"/>
        <family val="3"/>
        <charset val="129"/>
      </rPr>
      <t>포함된</t>
    </r>
    <r>
      <rPr>
        <sz val="10"/>
        <color rgb="FF646464"/>
        <rFont val="Arial"/>
        <family val="2"/>
      </rPr>
      <t xml:space="preserve"> </t>
    </r>
    <r>
      <rPr>
        <sz val="10"/>
        <color rgb="FF646464"/>
        <rFont val="Arial Unicode MS"/>
        <family val="2"/>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</si>
  <si>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sz val="10"/>
        <color rgb="FF646464"/>
        <rFont val="Arial Unicode MS"/>
        <family val="2"/>
        <charset val="129"/>
      </rPr>
      <t>전표적요</t>
    </r>
    <r>
      <rPr>
        <sz val="10"/>
        <color rgb="FF646464"/>
        <rFont val="Arial"/>
        <family val="2"/>
      </rPr>
      <t xml:space="preserve"> </t>
    </r>
    <r>
      <rPr>
        <sz val="10"/>
        <color rgb="FF646464"/>
        <rFont val="맑은 고딕"/>
        <family val="3"/>
        <charset val="129"/>
      </rPr>
      <t>또는</t>
    </r>
    <r>
      <rPr>
        <sz val="10"/>
        <color rgb="FF646464"/>
        <rFont val="Arial"/>
        <family val="2"/>
      </rPr>
      <t xml:space="preserve"> </t>
    </r>
    <r>
      <rPr>
        <sz val="10"/>
        <color rgb="FF646464"/>
        <rFont val="Arial Unicode MS"/>
        <family val="2"/>
        <charset val="129"/>
      </rPr>
      <t>라인적요</t>
    </r>
    <r>
      <rPr>
        <sz val="10"/>
        <color rgb="FF646464"/>
        <rFont val="맑은 고딕"/>
        <family val="3"/>
        <charset val="129"/>
      </rPr>
      <t>에</t>
    </r>
    <r>
      <rPr>
        <sz val="10"/>
        <color rgb="FF646464"/>
        <rFont val="Arial"/>
        <family val="2"/>
      </rPr>
      <t xml:space="preserve"> </t>
    </r>
    <r>
      <rPr>
        <sz val="10"/>
        <color rgb="FF646464"/>
        <rFont val="맑은 고딕"/>
        <family val="3"/>
        <charset val="129"/>
      </rPr>
      <t>키워드가</t>
    </r>
    <r>
      <rPr>
        <sz val="10"/>
        <color rgb="FF646464"/>
        <rFont val="Arial"/>
        <family val="2"/>
      </rPr>
      <t xml:space="preserve"> </t>
    </r>
    <r>
      <rPr>
        <sz val="10"/>
        <color rgb="FF646464"/>
        <rFont val="맑은 고딕"/>
        <family val="3"/>
        <charset val="129"/>
      </rPr>
      <t>포함되어</t>
    </r>
    <r>
      <rPr>
        <sz val="10"/>
        <color rgb="FF646464"/>
        <rFont val="Arial"/>
        <family val="2"/>
      </rPr>
      <t xml:space="preserve"> </t>
    </r>
    <r>
      <rPr>
        <sz val="10"/>
        <color rgb="FF646464"/>
        <rFont val="맑은 고딕"/>
        <family val="3"/>
        <charset val="129"/>
      </rPr>
      <t>있습니다</t>
    </r>
    <r>
      <rPr>
        <sz val="10"/>
        <color rgb="FF646464"/>
        <rFont val="Arial"/>
        <family val="2"/>
      </rPr>
      <t>.</t>
    </r>
    <phoneticPr fontId="18" type="noConversion"/>
  </si>
  <si>
    <r>
      <rPr>
        <b/>
        <sz val="10"/>
        <color rgb="FF646464"/>
        <rFont val="맑은 고딕"/>
        <family val="3"/>
        <charset val="129"/>
      </rPr>
      <t>반복되는</t>
    </r>
    <r>
      <rPr>
        <b/>
        <sz val="10"/>
        <color rgb="FF646464"/>
        <rFont val="Arial"/>
        <family val="2"/>
      </rPr>
      <t xml:space="preserve"> </t>
    </r>
    <r>
      <rPr>
        <b/>
        <sz val="10"/>
        <color rgb="FF646464"/>
        <rFont val="맑은 고딕"/>
        <family val="3"/>
        <charset val="129"/>
      </rPr>
      <t>숫자를</t>
    </r>
    <r>
      <rPr>
        <b/>
        <sz val="10"/>
        <color rgb="FF646464"/>
        <rFont val="Arial"/>
        <family val="2"/>
      </rPr>
      <t xml:space="preserve"> </t>
    </r>
    <r>
      <rPr>
        <b/>
        <sz val="10"/>
        <color rgb="FF646464"/>
        <rFont val="맑은 고딕"/>
        <family val="3"/>
        <charset val="129"/>
      </rPr>
      <t>포함하는</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</si>
  <si>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값에</t>
    </r>
    <r>
      <rPr>
        <sz val="10"/>
        <color rgb="FF646464"/>
        <rFont val="Arial"/>
        <family val="2"/>
      </rPr>
      <t xml:space="preserve"> </t>
    </r>
    <r>
      <rPr>
        <sz val="10"/>
        <color rgb="FF646464"/>
        <rFont val="맑은 고딕"/>
        <family val="3"/>
        <charset val="129"/>
      </rPr>
      <t>반복되는</t>
    </r>
    <r>
      <rPr>
        <sz val="10"/>
        <color rgb="FF646464"/>
        <rFont val="Arial"/>
        <family val="2"/>
      </rPr>
      <t xml:space="preserve"> </t>
    </r>
    <r>
      <rPr>
        <sz val="10"/>
        <color rgb="FF646464"/>
        <rFont val="맑은 고딕"/>
        <family val="3"/>
        <charset val="129"/>
      </rPr>
      <t>숫자가</t>
    </r>
    <r>
      <rPr>
        <sz val="10"/>
        <color rgb="FF646464"/>
        <rFont val="Arial"/>
        <family val="2"/>
      </rPr>
      <t xml:space="preserve"> </t>
    </r>
    <r>
      <rPr>
        <sz val="10"/>
        <color rgb="FF646464"/>
        <rFont val="맑은 고딕"/>
        <family val="3"/>
        <charset val="129"/>
      </rPr>
      <t>포함된</t>
    </r>
    <r>
      <rPr>
        <sz val="10"/>
        <color rgb="FF646464"/>
        <rFont val="Arial"/>
        <family val="2"/>
      </rPr>
      <t xml:space="preserve"> </t>
    </r>
    <r>
      <rPr>
        <sz val="10"/>
        <color rgb="FF646464"/>
        <rFont val="맑은 고딕"/>
        <family val="3"/>
        <charset val="129"/>
      </rPr>
      <t>개별</t>
    </r>
    <r>
      <rPr>
        <sz val="10"/>
        <color rgb="FF646464"/>
        <rFont val="Arial"/>
        <family val="2"/>
      </rPr>
      <t xml:space="preserve"> </t>
    </r>
    <r>
      <rPr>
        <sz val="10"/>
        <color rgb="FF646464"/>
        <rFont val="맑은 고딕"/>
        <family val="3"/>
        <charset val="129"/>
      </rPr>
      <t>항목이</t>
    </r>
    <r>
      <rPr>
        <sz val="10"/>
        <color rgb="FF646464"/>
        <rFont val="Arial"/>
        <family val="2"/>
      </rPr>
      <t xml:space="preserve"> </t>
    </r>
    <r>
      <rPr>
        <sz val="10"/>
        <color rgb="FF646464"/>
        <rFont val="맑은 고딕"/>
        <family val="3"/>
        <charset val="129"/>
      </rPr>
      <t>있는</t>
    </r>
    <r>
      <rPr>
        <sz val="10"/>
        <color rgb="FF646464"/>
        <rFont val="Arial"/>
        <family val="2"/>
      </rPr>
      <t xml:space="preserve"> </t>
    </r>
    <r>
      <rPr>
        <sz val="10"/>
        <color rgb="FF646464"/>
        <rFont val="Arial Unicode MS"/>
        <family val="2"/>
        <charset val="129"/>
      </rPr>
      <t>전표</t>
    </r>
    <r>
      <rPr>
        <sz val="10"/>
        <color rgb="FF646464"/>
        <rFont val="맑은 고딕"/>
        <family val="3"/>
        <charset val="129"/>
      </rPr>
      <t>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</si>
  <si>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sz val="10"/>
        <color rgb="FF646464"/>
        <rFont val="맑은 고딕"/>
        <family val="3"/>
        <charset val="129"/>
      </rPr>
      <t>전표에는</t>
    </r>
    <r>
      <rPr>
        <sz val="10"/>
        <color rgb="FF646464"/>
        <rFont val="Arial"/>
        <family val="2"/>
      </rPr>
      <t xml:space="preserve"> </t>
    </r>
    <r>
      <rPr>
        <sz val="10"/>
        <color rgb="FF646464"/>
        <rFont val="맑은 고딕"/>
        <family val="3"/>
        <charset val="129"/>
      </rPr>
      <t>반복되는</t>
    </r>
    <r>
      <rPr>
        <sz val="10"/>
        <color rgb="FF646464"/>
        <rFont val="Arial"/>
        <family val="2"/>
      </rPr>
      <t xml:space="preserve"> </t>
    </r>
    <r>
      <rPr>
        <sz val="10"/>
        <color rgb="FF646464"/>
        <rFont val="맑은 고딕"/>
        <family val="3"/>
        <charset val="129"/>
      </rPr>
      <t>숫자가</t>
    </r>
    <r>
      <rPr>
        <sz val="10"/>
        <color rgb="FF646464"/>
        <rFont val="Arial"/>
        <family val="2"/>
      </rPr>
      <t xml:space="preserve"> </t>
    </r>
    <r>
      <rPr>
        <sz val="10"/>
        <color rgb="FF646464"/>
        <rFont val="맑은 고딕"/>
        <family val="3"/>
        <charset val="129"/>
      </rPr>
      <t>포함된</t>
    </r>
    <r>
      <rPr>
        <sz val="10"/>
        <color rgb="FF646464"/>
        <rFont val="Arial"/>
        <family val="2"/>
      </rPr>
      <t xml:space="preserve"> </t>
    </r>
    <r>
      <rPr>
        <sz val="10"/>
        <color rgb="FF646464"/>
        <rFont val="맑은 고딕"/>
        <family val="3"/>
        <charset val="129"/>
      </rPr>
      <t>항목</t>
    </r>
    <r>
      <rPr>
        <sz val="10"/>
        <color rgb="FF646464"/>
        <rFont val="Arial"/>
        <family val="2"/>
      </rPr>
      <t xml:space="preserve"> </t>
    </r>
    <r>
      <rPr>
        <sz val="10"/>
        <color rgb="FF646464"/>
        <rFont val="맑은 고딕"/>
        <family val="3"/>
        <charset val="129"/>
      </rPr>
      <t>값이</t>
    </r>
    <r>
      <rPr>
        <sz val="10"/>
        <color rgb="FF646464"/>
        <rFont val="Arial"/>
        <family val="2"/>
      </rPr>
      <t xml:space="preserve"> </t>
    </r>
    <r>
      <rPr>
        <sz val="10"/>
        <color rgb="FF646464"/>
        <rFont val="맑은 고딕"/>
        <family val="3"/>
        <charset val="129"/>
      </rPr>
      <t>있습니다</t>
    </r>
    <r>
      <rPr>
        <sz val="10"/>
        <color rgb="FF646464"/>
        <rFont val="Arial"/>
        <family val="2"/>
      </rPr>
      <t xml:space="preserve">. </t>
    </r>
    <r>
      <rPr>
        <sz val="10"/>
        <color rgb="FF646464"/>
        <rFont val="맑은 고딕"/>
        <family val="3"/>
        <charset val="129"/>
      </rPr>
      <t>그리고</t>
    </r>
    <phoneticPr fontId="18" type="noConversion"/>
  </si>
  <si>
    <r>
      <rPr>
        <sz val="10"/>
        <color rgb="FF646464"/>
        <rFont val="맑은 고딕"/>
        <family val="3"/>
        <charset val="129"/>
      </rPr>
      <t>전표에</t>
    </r>
    <r>
      <rPr>
        <sz val="10"/>
        <color rgb="FF646464"/>
        <rFont val="Arial"/>
        <family val="2"/>
      </rPr>
      <t xml:space="preserve"> </t>
    </r>
    <r>
      <rPr>
        <sz val="10"/>
        <color rgb="FF646464"/>
        <rFont val="맑은 고딕"/>
        <family val="3"/>
        <charset val="129"/>
      </rPr>
      <t>성과</t>
    </r>
    <r>
      <rPr>
        <sz val="10"/>
        <color rgb="FF646464"/>
        <rFont val="Arial"/>
        <family val="2"/>
      </rPr>
      <t xml:space="preserve"> </t>
    </r>
    <r>
      <rPr>
        <sz val="10"/>
        <color rgb="FF646464"/>
        <rFont val="맑은 고딕"/>
        <family val="3"/>
        <charset val="129"/>
      </rPr>
      <t>중요성의</t>
    </r>
    <r>
      <rPr>
        <sz val="10"/>
        <color rgb="FF646464"/>
        <rFont val="Arial"/>
        <family val="2"/>
      </rPr>
      <t xml:space="preserve"> X%</t>
    </r>
    <r>
      <rPr>
        <sz val="10"/>
        <color rgb="FF646464"/>
        <rFont val="맑은 고딕"/>
        <family val="3"/>
        <charset val="129"/>
      </rPr>
      <t>보다</t>
    </r>
    <r>
      <rPr>
        <sz val="10"/>
        <color rgb="FF646464"/>
        <rFont val="Arial"/>
        <family val="2"/>
      </rPr>
      <t xml:space="preserve"> </t>
    </r>
    <r>
      <rPr>
        <sz val="10"/>
        <color rgb="FF646464"/>
        <rFont val="맑은 고딕"/>
        <family val="3"/>
        <charset val="129"/>
      </rPr>
      <t>큰</t>
    </r>
    <r>
      <rPr>
        <sz val="10"/>
        <color rgb="FF646464"/>
        <rFont val="Arial"/>
        <family val="2"/>
      </rPr>
      <t xml:space="preserve"> </t>
    </r>
    <r>
      <rPr>
        <sz val="10"/>
        <color rgb="FF646464"/>
        <rFont val="맑은 고딕"/>
        <family val="3"/>
        <charset val="129"/>
      </rPr>
      <t>값을</t>
    </r>
    <r>
      <rPr>
        <sz val="10"/>
        <color rgb="FF646464"/>
        <rFont val="Arial"/>
        <family val="2"/>
      </rPr>
      <t xml:space="preserve"> </t>
    </r>
    <r>
      <rPr>
        <sz val="10"/>
        <color rgb="FF646464"/>
        <rFont val="맑은 고딕"/>
        <family val="3"/>
        <charset val="129"/>
      </rPr>
      <t>가진</t>
    </r>
    <r>
      <rPr>
        <sz val="10"/>
        <color rgb="FF646464"/>
        <rFont val="Arial"/>
        <family val="2"/>
      </rPr>
      <t xml:space="preserve"> </t>
    </r>
    <r>
      <rPr>
        <sz val="10"/>
        <color rgb="FF646464"/>
        <rFont val="맑은 고딕"/>
        <family val="3"/>
        <charset val="129"/>
      </rPr>
      <t>항목이</t>
    </r>
    <r>
      <rPr>
        <sz val="10"/>
        <color rgb="FF646464"/>
        <rFont val="Arial"/>
        <family val="2"/>
      </rPr>
      <t xml:space="preserve"> </t>
    </r>
    <r>
      <rPr>
        <sz val="10"/>
        <color rgb="FF646464"/>
        <rFont val="맑은 고딕"/>
        <family val="3"/>
        <charset val="129"/>
      </rPr>
      <t>포함되어</t>
    </r>
    <r>
      <rPr>
        <sz val="10"/>
        <color rgb="FF646464"/>
        <rFont val="Arial"/>
        <family val="2"/>
      </rPr>
      <t xml:space="preserve"> </t>
    </r>
    <r>
      <rPr>
        <sz val="10"/>
        <color rgb="FF646464"/>
        <rFont val="맑은 고딕"/>
        <family val="3"/>
        <charset val="129"/>
      </rPr>
      <t>있습니다</t>
    </r>
    <r>
      <rPr>
        <sz val="10"/>
        <color rgb="FF646464"/>
        <rFont val="Arial"/>
        <family val="2"/>
      </rPr>
      <t>.</t>
    </r>
    <phoneticPr fontId="18" type="noConversion"/>
  </si>
  <si>
    <r>
      <rPr>
        <sz val="10"/>
        <color rgb="FF646464"/>
        <rFont val="맑은 고딕"/>
        <family val="3"/>
        <charset val="129"/>
      </rPr>
      <t>값이</t>
    </r>
    <r>
      <rPr>
        <sz val="10"/>
        <color rgb="FF646464"/>
        <rFont val="Arial"/>
        <family val="2"/>
      </rPr>
      <t xml:space="preserve"> </t>
    </r>
    <r>
      <rPr>
        <sz val="10"/>
        <color rgb="FF646464"/>
        <rFont val="Arial Unicode MS"/>
        <family val="2"/>
        <charset val="129"/>
      </rPr>
      <t>반올림</t>
    </r>
    <r>
      <rPr>
        <sz val="10"/>
        <color rgb="FF646464"/>
        <rFont val="Arial"/>
        <family val="2"/>
      </rPr>
      <t xml:space="preserve"> </t>
    </r>
    <r>
      <rPr>
        <sz val="10"/>
        <color rgb="FF646464"/>
        <rFont val="맑은 고딕"/>
        <family val="3"/>
        <charset val="129"/>
      </rPr>
      <t>합계</t>
    </r>
    <r>
      <rPr>
        <sz val="10"/>
        <color rgb="FF646464"/>
        <rFont val="Arial"/>
        <family val="2"/>
      </rPr>
      <t xml:space="preserve"> </t>
    </r>
    <r>
      <rPr>
        <sz val="10"/>
        <color rgb="FF646464"/>
        <rFont val="맑은 고딕"/>
        <family val="3"/>
        <charset val="129"/>
      </rPr>
      <t>금액인</t>
    </r>
    <r>
      <rPr>
        <sz val="10"/>
        <color rgb="FF646464"/>
        <rFont val="Arial"/>
        <family val="2"/>
      </rPr>
      <t xml:space="preserve"> </t>
    </r>
    <r>
      <rPr>
        <sz val="10"/>
        <color rgb="FF646464"/>
        <rFont val="맑은 고딕"/>
        <family val="3"/>
        <charset val="129"/>
      </rPr>
      <t>개별</t>
    </r>
    <r>
      <rPr>
        <sz val="10"/>
        <color rgb="FF646464"/>
        <rFont val="Arial"/>
        <family val="2"/>
      </rPr>
      <t xml:space="preserve"> </t>
    </r>
    <r>
      <rPr>
        <sz val="10"/>
        <color rgb="FF646464"/>
        <rFont val="맑은 고딕"/>
        <family val="3"/>
        <charset val="129"/>
      </rPr>
      <t>항목이</t>
    </r>
    <r>
      <rPr>
        <sz val="10"/>
        <color rgb="FF646464"/>
        <rFont val="Arial"/>
        <family val="2"/>
      </rPr>
      <t xml:space="preserve"> </t>
    </r>
    <r>
      <rPr>
        <sz val="10"/>
        <color rgb="FF646464"/>
        <rFont val="맑은 고딕"/>
        <family val="3"/>
        <charset val="129"/>
      </rPr>
      <t>있는</t>
    </r>
    <r>
      <rPr>
        <sz val="10"/>
        <color rgb="FF646464"/>
        <rFont val="Arial"/>
        <family val="2"/>
      </rPr>
      <t xml:space="preserve"> </t>
    </r>
    <r>
      <rPr>
        <sz val="10"/>
        <color rgb="FF646464"/>
        <rFont val="맑은 고딕"/>
        <family val="3"/>
        <charset val="129"/>
      </rPr>
      <t>분개를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</si>
  <si>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b/>
        <sz val="10"/>
        <color rgb="FF646464"/>
        <rFont val="맑은 고딕"/>
        <family val="3"/>
        <charset val="129"/>
      </rPr>
      <t>반올림을</t>
    </r>
    <r>
      <rPr>
        <b/>
        <sz val="10"/>
        <color rgb="FF646464"/>
        <rFont val="Arial"/>
        <family val="2"/>
      </rPr>
      <t xml:space="preserve"> </t>
    </r>
    <r>
      <rPr>
        <b/>
        <sz val="10"/>
        <color rgb="FF646464"/>
        <rFont val="맑은 고딕"/>
        <family val="3"/>
        <charset val="129"/>
      </rPr>
      <t>포함하는</t>
    </r>
    <r>
      <rPr>
        <b/>
        <sz val="10"/>
        <color rgb="FF646464"/>
        <rFont val="Arial"/>
        <family val="2"/>
      </rPr>
      <t xml:space="preserve"> </t>
    </r>
    <r>
      <rPr>
        <b/>
        <sz val="10"/>
        <color rgb="FF646464"/>
        <rFont val="Arial Unicode MS"/>
        <family val="2"/>
        <charset val="129"/>
      </rPr>
      <t>전표</t>
    </r>
    <phoneticPr fontId="18" type="noConversion"/>
  </si>
  <si>
    <r>
      <rPr>
        <sz val="10"/>
        <color rgb="FF646464"/>
        <rFont val="맑은 고딕"/>
        <family val="3"/>
        <charset val="129"/>
      </rPr>
      <t>전표에</t>
    </r>
    <r>
      <rPr>
        <sz val="10"/>
        <color rgb="FF646464"/>
        <rFont val="Arial"/>
        <family val="2"/>
      </rPr>
      <t xml:space="preserve"> </t>
    </r>
    <r>
      <rPr>
        <sz val="10"/>
        <color rgb="FF646464"/>
        <rFont val="Arial Unicode MS"/>
        <family val="2"/>
        <charset val="129"/>
      </rPr>
      <t>반올림</t>
    </r>
    <r>
      <rPr>
        <sz val="10"/>
        <color rgb="FF646464"/>
        <rFont val="Arial"/>
        <family val="2"/>
      </rPr>
      <t xml:space="preserve"> </t>
    </r>
    <r>
      <rPr>
        <sz val="10"/>
        <color rgb="FF646464"/>
        <rFont val="맑은 고딕"/>
        <family val="3"/>
        <charset val="129"/>
      </rPr>
      <t>값이</t>
    </r>
    <r>
      <rPr>
        <sz val="10"/>
        <color rgb="FF646464"/>
        <rFont val="Arial"/>
        <family val="2"/>
      </rPr>
      <t xml:space="preserve"> </t>
    </r>
    <r>
      <rPr>
        <sz val="10"/>
        <color rgb="FF646464"/>
        <rFont val="맑은 고딕"/>
        <family val="3"/>
        <charset val="129"/>
      </rPr>
      <t>포함된</t>
    </r>
    <r>
      <rPr>
        <sz val="10"/>
        <color rgb="FF646464"/>
        <rFont val="Arial"/>
        <family val="2"/>
      </rPr>
      <t xml:space="preserve"> </t>
    </r>
    <r>
      <rPr>
        <sz val="10"/>
        <color rgb="FF646464"/>
        <rFont val="맑은 고딕"/>
        <family val="3"/>
        <charset val="129"/>
      </rPr>
      <t>항목이</t>
    </r>
    <r>
      <rPr>
        <sz val="10"/>
        <color rgb="FF646464"/>
        <rFont val="Arial"/>
        <family val="2"/>
      </rPr>
      <t xml:space="preserve"> </t>
    </r>
    <r>
      <rPr>
        <sz val="10"/>
        <color rgb="FF646464"/>
        <rFont val="맑은 고딕"/>
        <family val="3"/>
        <charset val="129"/>
      </rPr>
      <t>있습니다</t>
    </r>
    <r>
      <rPr>
        <sz val="10"/>
        <color rgb="FF646464"/>
        <rFont val="Arial"/>
        <family val="2"/>
      </rPr>
      <t xml:space="preserve">. </t>
    </r>
    <r>
      <rPr>
        <sz val="10"/>
        <color rgb="FF646464"/>
        <rFont val="맑은 고딕"/>
        <family val="3"/>
        <charset val="129"/>
      </rPr>
      <t>그리고</t>
    </r>
    <phoneticPr fontId="18" type="noConversion"/>
  </si>
  <si>
    <r>
      <rPr>
        <b/>
        <sz val="10"/>
        <color rgb="FF646464"/>
        <rFont val="맑은 고딕"/>
        <family val="3"/>
        <charset val="129"/>
      </rPr>
      <t>가장</t>
    </r>
    <r>
      <rPr>
        <b/>
        <sz val="10"/>
        <color rgb="FF646464"/>
        <rFont val="Arial"/>
        <family val="2"/>
      </rPr>
      <t xml:space="preserve"> </t>
    </r>
    <r>
      <rPr>
        <b/>
        <sz val="10"/>
        <color rgb="FF646464"/>
        <rFont val="맑은 고딕"/>
        <family val="3"/>
        <charset val="129"/>
      </rPr>
      <t>큰</t>
    </r>
    <r>
      <rPr>
        <b/>
        <sz val="10"/>
        <color rgb="FF646464"/>
        <rFont val="Arial"/>
        <family val="2"/>
      </rPr>
      <t xml:space="preserve"> </t>
    </r>
    <r>
      <rPr>
        <b/>
        <sz val="10"/>
        <color rgb="FF646464"/>
        <rFont val="Arial Unicode MS"/>
        <family val="2"/>
        <charset val="129"/>
      </rPr>
      <t>전표라인</t>
    </r>
    <phoneticPr fontId="18" type="noConversion"/>
  </si>
  <si>
    <r>
      <rPr>
        <sz val="10"/>
        <color rgb="FF646464"/>
        <rFont val="맑은 고딕"/>
        <family val="3"/>
        <charset val="129"/>
      </rPr>
      <t>상위</t>
    </r>
    <r>
      <rPr>
        <sz val="10"/>
        <color rgb="FF646464"/>
        <rFont val="Arial"/>
        <family val="2"/>
      </rPr>
      <t xml:space="preserve"> X</t>
    </r>
    <r>
      <rPr>
        <sz val="10"/>
        <color rgb="FF646464"/>
        <rFont val="맑은 고딕"/>
        <family val="3"/>
        <charset val="129"/>
      </rPr>
      <t>개</t>
    </r>
    <r>
      <rPr>
        <sz val="10"/>
        <color rgb="FF646464"/>
        <rFont val="Arial"/>
        <family val="2"/>
      </rPr>
      <t xml:space="preserve"> </t>
    </r>
    <r>
      <rPr>
        <sz val="10"/>
        <color rgb="FF646464"/>
        <rFont val="Arial Unicode MS"/>
        <family val="2"/>
        <charset val="129"/>
      </rPr>
      <t>전표</t>
    </r>
    <r>
      <rPr>
        <sz val="10"/>
        <color rgb="FF646464"/>
        <rFont val="맑은 고딕"/>
        <family val="3"/>
        <charset val="129"/>
      </rPr>
      <t>라인</t>
    </r>
    <r>
      <rPr>
        <sz val="10"/>
        <color rgb="FF646464"/>
        <rFont val="Arial"/>
        <family val="2"/>
      </rPr>
      <t xml:space="preserve"> </t>
    </r>
    <r>
      <rPr>
        <sz val="10"/>
        <color rgb="FF646464"/>
        <rFont val="맑은 고딕"/>
        <family val="3"/>
        <charset val="129"/>
      </rPr>
      <t>중</t>
    </r>
    <r>
      <rPr>
        <sz val="10"/>
        <color rgb="FF646464"/>
        <rFont val="Arial"/>
        <family val="2"/>
      </rPr>
      <t xml:space="preserve"> </t>
    </r>
    <r>
      <rPr>
        <sz val="10"/>
        <color rgb="FF646464"/>
        <rFont val="맑은 고딕"/>
        <family val="3"/>
        <charset val="129"/>
      </rPr>
      <t>하나를</t>
    </r>
    <r>
      <rPr>
        <sz val="10"/>
        <color rgb="FF646464"/>
        <rFont val="Arial"/>
        <family val="2"/>
      </rPr>
      <t xml:space="preserve"> </t>
    </r>
    <r>
      <rPr>
        <sz val="10"/>
        <color rgb="FF646464"/>
        <rFont val="맑은 고딕"/>
        <family val="3"/>
        <charset val="129"/>
      </rPr>
      <t>포함하는</t>
    </r>
    <r>
      <rPr>
        <sz val="10"/>
        <color rgb="FF646464"/>
        <rFont val="Arial"/>
        <family val="2"/>
      </rPr>
      <t xml:space="preserve"> </t>
    </r>
    <r>
      <rPr>
        <sz val="10"/>
        <color rgb="FF646464"/>
        <rFont val="Arial Unicode MS"/>
        <family val="2"/>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</si>
  <si>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t>*주. Data의 각 1줄이 전표라인을 의미하며 라인의 묶음이 전표임</t>
    <phoneticPr fontId="18" type="noConversion"/>
  </si>
  <si>
    <r>
      <rPr>
        <sz val="10"/>
        <color rgb="FF646464"/>
        <rFont val="맑은 고딕"/>
        <family val="3"/>
        <charset val="129"/>
      </rPr>
      <t>전표에는</t>
    </r>
    <r>
      <rPr>
        <sz val="10"/>
        <color rgb="FF646464"/>
        <rFont val="Arial"/>
        <family val="2"/>
      </rPr>
      <t xml:space="preserve"> X</t>
    </r>
    <r>
      <rPr>
        <sz val="10"/>
        <color rgb="FF646464"/>
        <rFont val="맑은 고딕"/>
        <family val="3"/>
        <charset val="129"/>
      </rPr>
      <t>개의</t>
    </r>
    <r>
      <rPr>
        <sz val="10"/>
        <color rgb="FF646464"/>
        <rFont val="Arial"/>
        <family val="2"/>
      </rPr>
      <t xml:space="preserve"> </t>
    </r>
    <r>
      <rPr>
        <sz val="10"/>
        <color rgb="FF646464"/>
        <rFont val="맑은 고딕"/>
        <family val="3"/>
        <charset val="129"/>
      </rPr>
      <t>가장</t>
    </r>
    <r>
      <rPr>
        <sz val="10"/>
        <color rgb="FF646464"/>
        <rFont val="Arial"/>
        <family val="2"/>
      </rPr>
      <t xml:space="preserve"> </t>
    </r>
    <r>
      <rPr>
        <sz val="10"/>
        <color rgb="FF646464"/>
        <rFont val="맑은 고딕"/>
        <family val="3"/>
        <charset val="129"/>
      </rPr>
      <t>큰</t>
    </r>
    <r>
      <rPr>
        <sz val="10"/>
        <color rgb="FF646464"/>
        <rFont val="Arial"/>
        <family val="2"/>
      </rPr>
      <t xml:space="preserve"> </t>
    </r>
    <r>
      <rPr>
        <sz val="10"/>
        <color rgb="FF646464"/>
        <rFont val="Arial Unicode MS"/>
        <family val="2"/>
        <charset val="129"/>
      </rPr>
      <t>전표</t>
    </r>
    <r>
      <rPr>
        <sz val="10"/>
        <color rgb="FF646464"/>
        <rFont val="맑은 고딕"/>
        <family val="3"/>
        <charset val="129"/>
      </rPr>
      <t>라인</t>
    </r>
    <r>
      <rPr>
        <sz val="10"/>
        <color rgb="FF646464"/>
        <rFont val="Arial"/>
        <family val="2"/>
      </rPr>
      <t xml:space="preserve"> </t>
    </r>
    <r>
      <rPr>
        <sz val="10"/>
        <color rgb="FF646464"/>
        <rFont val="맑은 고딕"/>
        <family val="3"/>
        <charset val="129"/>
      </rPr>
      <t>중</t>
    </r>
    <r>
      <rPr>
        <sz val="10"/>
        <color rgb="FF646464"/>
        <rFont val="Arial"/>
        <family val="2"/>
      </rPr>
      <t xml:space="preserve"> </t>
    </r>
    <r>
      <rPr>
        <sz val="10"/>
        <color rgb="FF646464"/>
        <rFont val="맑은 고딕"/>
        <family val="3"/>
        <charset val="129"/>
      </rPr>
      <t>하나</t>
    </r>
    <r>
      <rPr>
        <sz val="10"/>
        <color rgb="FF646464"/>
        <rFont val="Arial"/>
        <family val="2"/>
      </rPr>
      <t xml:space="preserve"> </t>
    </r>
    <r>
      <rPr>
        <sz val="10"/>
        <color rgb="FF646464"/>
        <rFont val="맑은 고딕"/>
        <family val="3"/>
        <charset val="129"/>
      </rPr>
      <t>이상이</t>
    </r>
    <r>
      <rPr>
        <sz val="10"/>
        <color rgb="FF646464"/>
        <rFont val="Arial"/>
        <family val="2"/>
      </rPr>
      <t xml:space="preserve"> </t>
    </r>
    <r>
      <rPr>
        <sz val="10"/>
        <color rgb="FF646464"/>
        <rFont val="맑은 고딕"/>
        <family val="3"/>
        <charset val="129"/>
      </rPr>
      <t>포함되어</t>
    </r>
    <r>
      <rPr>
        <sz val="10"/>
        <color rgb="FF646464"/>
        <rFont val="Arial"/>
        <family val="2"/>
      </rPr>
      <t xml:space="preserve"> </t>
    </r>
    <r>
      <rPr>
        <sz val="10"/>
        <color rgb="FF646464"/>
        <rFont val="맑은 고딕"/>
        <family val="3"/>
        <charset val="129"/>
      </rPr>
      <t>있습니다</t>
    </r>
    <r>
      <rPr>
        <sz val="10"/>
        <color rgb="FF646464"/>
        <rFont val="Arial"/>
        <family val="2"/>
      </rPr>
      <t>.</t>
    </r>
    <phoneticPr fontId="18" type="noConversion"/>
  </si>
  <si>
    <r>
      <rPr>
        <b/>
        <sz val="10"/>
        <color rgb="FF646464"/>
        <rFont val="맑은 고딕"/>
        <family val="3"/>
        <charset val="129"/>
      </rPr>
      <t>사전</t>
    </r>
    <r>
      <rPr>
        <b/>
        <sz val="10"/>
        <color rgb="FF646464"/>
        <rFont val="Arial"/>
        <family val="2"/>
      </rPr>
      <t xml:space="preserve"> </t>
    </r>
    <r>
      <rPr>
        <b/>
        <sz val="10"/>
        <color rgb="FF646464"/>
        <rFont val="맑은 고딕"/>
        <family val="3"/>
        <charset val="129"/>
      </rPr>
      <t>게시</t>
    </r>
    <r>
      <rPr>
        <b/>
        <sz val="10"/>
        <color rgb="FF646464"/>
        <rFont val="Arial"/>
        <family val="2"/>
      </rPr>
      <t xml:space="preserve"> </t>
    </r>
    <r>
      <rPr>
        <b/>
        <sz val="10"/>
        <color rgb="FF646464"/>
        <rFont val="맑은 고딕"/>
        <family val="3"/>
        <charset val="129"/>
      </rPr>
      <t>및</t>
    </r>
    <r>
      <rPr>
        <b/>
        <sz val="10"/>
        <color rgb="FF646464"/>
        <rFont val="Arial"/>
        <family val="2"/>
      </rPr>
      <t xml:space="preserve"> </t>
    </r>
    <r>
      <rPr>
        <b/>
        <sz val="10"/>
        <color rgb="FF646464"/>
        <rFont val="맑은 고딕"/>
        <family val="3"/>
        <charset val="129"/>
      </rPr>
      <t>사후</t>
    </r>
    <r>
      <rPr>
        <b/>
        <sz val="10"/>
        <color rgb="FF646464"/>
        <rFont val="Arial"/>
        <family val="2"/>
      </rPr>
      <t xml:space="preserve"> </t>
    </r>
    <r>
      <rPr>
        <b/>
        <sz val="10"/>
        <color rgb="FF646464"/>
        <rFont val="맑은 고딕"/>
        <family val="3"/>
        <charset val="129"/>
      </rPr>
      <t>게시</t>
    </r>
    <r>
      <rPr>
        <b/>
        <sz val="10"/>
        <color rgb="FF646464"/>
        <rFont val="Arial"/>
        <family val="2"/>
      </rPr>
      <t xml:space="preserve"> </t>
    </r>
    <r>
      <rPr>
        <b/>
        <sz val="10"/>
        <color rgb="FF646464"/>
        <rFont val="맑은 고딕"/>
        <family val="3"/>
        <charset val="129"/>
      </rPr>
      <t>항목</t>
    </r>
    <phoneticPr fontId="18" type="noConversion"/>
  </si>
  <si>
    <t>관련 없는 EMS 카테고리에 대한 라인이 포함된 전표; 그리고</t>
  </si>
  <si>
    <t>해당 기간에 X개 미만의 전표를 전기한 사용자가 게시한 전표를 식별합니다.</t>
  </si>
  <si>
    <t>전표 설명에 &lt; X 단어(어절)가 포함되어 있습니다. 그리고</t>
  </si>
  <si>
    <t>X일 이상 사전 또는 사후 게시된 전표를 식별합니다.</t>
  </si>
  <si>
    <t>전표 사전 또는 사후 게시일: X일 이상; 그리고</t>
  </si>
  <si>
    <t>특정 사용자가 게시한 전표를 식별합니다.</t>
  </si>
  <si>
    <t>전표 입력자… 그리고</t>
  </si>
  <si>
    <t>X일 이전에 입력된 전표입니다...</t>
  </si>
  <si>
    <r>
      <rPr>
        <b/>
        <sz val="10"/>
        <color rgb="FF646464"/>
        <rFont val="맑은 고딕"/>
        <family val="3"/>
        <charset val="129"/>
      </rPr>
      <t>특정</t>
    </r>
    <r>
      <rPr>
        <b/>
        <sz val="10"/>
        <color rgb="FF646464"/>
        <rFont val="Arial"/>
        <family val="2"/>
      </rPr>
      <t xml:space="preserve"> </t>
    </r>
    <r>
      <rPr>
        <b/>
        <sz val="10"/>
        <color rgb="FF646464"/>
        <rFont val="맑은 고딕"/>
        <family val="3"/>
        <charset val="129"/>
      </rPr>
      <t>사용자가</t>
    </r>
    <r>
      <rPr>
        <b/>
        <sz val="10"/>
        <color rgb="FF646464"/>
        <rFont val="Arial"/>
        <family val="2"/>
      </rPr>
      <t xml:space="preserve"> </t>
    </r>
    <r>
      <rPr>
        <b/>
        <sz val="10"/>
        <color rgb="FF646464"/>
        <rFont val="맑은 고딕"/>
        <family val="3"/>
        <charset val="129"/>
      </rPr>
      <t>게시한</t>
    </r>
    <r>
      <rPr>
        <b/>
        <sz val="10"/>
        <color rgb="FF646464"/>
        <rFont val="Arial"/>
        <family val="2"/>
      </rPr>
      <t xml:space="preserve"> </t>
    </r>
    <r>
      <rPr>
        <b/>
        <sz val="10"/>
        <color rgb="FF646464"/>
        <rFont val="맑은 고딕"/>
        <family val="3"/>
        <charset val="129"/>
      </rPr>
      <t>전표</t>
    </r>
    <phoneticPr fontId="18" type="noConversion"/>
  </si>
  <si>
    <r>
      <rPr>
        <b/>
        <sz val="10"/>
        <color rgb="FF646464"/>
        <rFont val="맑은 고딕"/>
        <family val="3"/>
        <charset val="129"/>
      </rPr>
      <t>해당</t>
    </r>
    <r>
      <rPr>
        <b/>
        <sz val="10"/>
        <color rgb="FF646464"/>
        <rFont val="Arial"/>
        <family val="2"/>
      </rPr>
      <t xml:space="preserve"> </t>
    </r>
    <r>
      <rPr>
        <b/>
        <sz val="10"/>
        <color rgb="FF646464"/>
        <rFont val="맑은 고딕"/>
        <family val="3"/>
        <charset val="129"/>
      </rPr>
      <t>연도에</t>
    </r>
    <r>
      <rPr>
        <b/>
        <sz val="10"/>
        <color rgb="FF646464"/>
        <rFont val="Arial"/>
        <family val="2"/>
      </rPr>
      <t xml:space="preserve"> </t>
    </r>
    <r>
      <rPr>
        <b/>
        <sz val="10"/>
        <color rgb="FF646464"/>
        <rFont val="맑은 고딕"/>
        <family val="3"/>
        <charset val="129"/>
      </rPr>
      <t>매출</t>
    </r>
    <r>
      <rPr>
        <b/>
        <sz val="10"/>
        <color rgb="FF646464"/>
        <rFont val="Arial"/>
        <family val="2"/>
      </rPr>
      <t xml:space="preserve"> </t>
    </r>
    <r>
      <rPr>
        <b/>
        <sz val="10"/>
        <color rgb="FF646464"/>
        <rFont val="맑은 고딕"/>
        <family val="3"/>
        <charset val="129"/>
      </rPr>
      <t>차기액이</t>
    </r>
    <r>
      <rPr>
        <b/>
        <sz val="10"/>
        <color rgb="FF646464"/>
        <rFont val="Arial"/>
        <family val="2"/>
      </rPr>
      <t xml:space="preserve"> </t>
    </r>
    <r>
      <rPr>
        <b/>
        <sz val="10"/>
        <color rgb="FF646464"/>
        <rFont val="맑은 고딕"/>
        <family val="3"/>
        <charset val="129"/>
      </rPr>
      <t>큰</t>
    </r>
    <r>
      <rPr>
        <b/>
        <sz val="10"/>
        <color rgb="FF646464"/>
        <rFont val="Arial"/>
        <family val="2"/>
      </rPr>
      <t xml:space="preserve"> </t>
    </r>
    <r>
      <rPr>
        <b/>
        <sz val="10"/>
        <color rgb="FF646464"/>
        <rFont val="맑은 고딕"/>
        <family val="3"/>
        <charset val="129"/>
      </rPr>
      <t>전표</t>
    </r>
    <phoneticPr fontId="18" type="noConversion"/>
  </si>
  <si>
    <r>
      <rPr>
        <sz val="10"/>
        <color rgb="FF646464"/>
        <rFont val="맑은 고딕"/>
        <family val="3"/>
        <charset val="129"/>
      </rPr>
      <t>수익</t>
    </r>
    <r>
      <rPr>
        <sz val="10"/>
        <color rgb="FF646464"/>
        <rFont val="Arial"/>
        <family val="2"/>
      </rPr>
      <t xml:space="preserve"> EMS </t>
    </r>
    <r>
      <rPr>
        <sz val="10"/>
        <color rgb="FF646464"/>
        <rFont val="맑은 고딕"/>
        <family val="3"/>
        <charset val="129"/>
      </rPr>
      <t>레벨</t>
    </r>
    <r>
      <rPr>
        <sz val="10"/>
        <color rgb="FF646464"/>
        <rFont val="Arial"/>
        <family val="2"/>
      </rPr>
      <t xml:space="preserve"> 1 </t>
    </r>
    <r>
      <rPr>
        <sz val="10"/>
        <color rgb="FF646464"/>
        <rFont val="맑은 고딕"/>
        <family val="3"/>
        <charset val="129"/>
      </rPr>
      <t>범주에</t>
    </r>
    <r>
      <rPr>
        <sz val="10"/>
        <color rgb="FF646464"/>
        <rFont val="Arial"/>
        <family val="2"/>
      </rPr>
      <t xml:space="preserve"> </t>
    </r>
    <r>
      <rPr>
        <sz val="10"/>
        <color rgb="FF646464"/>
        <rFont val="맑은 고딕"/>
        <family val="3"/>
        <charset val="129"/>
      </rPr>
      <t>큰</t>
    </r>
    <r>
      <rPr>
        <sz val="10"/>
        <color rgb="FF646464"/>
        <rFont val="Arial"/>
        <family val="2"/>
      </rPr>
      <t xml:space="preserve"> </t>
    </r>
    <r>
      <rPr>
        <sz val="10"/>
        <color rgb="FF646464"/>
        <rFont val="맑은 고딕"/>
        <family val="3"/>
        <charset val="129"/>
      </rPr>
      <t>순</t>
    </r>
    <r>
      <rPr>
        <sz val="10"/>
        <color rgb="FF646464"/>
        <rFont val="Arial"/>
        <family val="2"/>
      </rPr>
      <t xml:space="preserve"> </t>
    </r>
    <r>
      <rPr>
        <sz val="10"/>
        <color rgb="FF646464"/>
        <rFont val="맑은 고딕"/>
        <family val="3"/>
        <charset val="129"/>
      </rPr>
      <t>차기액을</t>
    </r>
    <r>
      <rPr>
        <sz val="10"/>
        <color rgb="FF646464"/>
        <rFont val="Arial"/>
        <family val="2"/>
      </rPr>
      <t xml:space="preserve"> </t>
    </r>
    <r>
      <rPr>
        <sz val="10"/>
        <color rgb="FF646464"/>
        <rFont val="맑은 고딕"/>
        <family val="3"/>
        <charset val="129"/>
      </rPr>
      <t>발생시키는</t>
    </r>
    <r>
      <rPr>
        <sz val="10"/>
        <color rgb="FF646464"/>
        <rFont val="Arial"/>
        <family val="2"/>
      </rPr>
      <t xml:space="preserve"> </t>
    </r>
    <r>
      <rPr>
        <sz val="10"/>
        <color rgb="FF646464"/>
        <rFont val="맑은 고딕"/>
        <family val="3"/>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</si>
  <si>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rPr>
        <sz val="10"/>
        <color rgb="FF646464"/>
        <rFont val="맑은 고딕"/>
        <family val="3"/>
        <charset val="129"/>
      </rPr>
      <t>수익에</t>
    </r>
    <r>
      <rPr>
        <sz val="10"/>
        <color rgb="FF646464"/>
        <rFont val="Arial"/>
        <family val="2"/>
      </rPr>
      <t xml:space="preserve"> </t>
    </r>
    <r>
      <rPr>
        <sz val="10"/>
        <color rgb="FF646464"/>
        <rFont val="맑은 고딕"/>
        <family val="3"/>
        <charset val="129"/>
      </rPr>
      <t>대한</t>
    </r>
    <r>
      <rPr>
        <sz val="10"/>
        <color rgb="FF646464"/>
        <rFont val="Arial"/>
        <family val="2"/>
      </rPr>
      <t xml:space="preserve"> </t>
    </r>
    <r>
      <rPr>
        <sz val="10"/>
        <color rgb="FF646464"/>
        <rFont val="맑은 고딕"/>
        <family val="3"/>
        <charset val="129"/>
      </rPr>
      <t>순</t>
    </r>
    <r>
      <rPr>
        <sz val="10"/>
        <color rgb="FF646464"/>
        <rFont val="Arial"/>
        <family val="2"/>
      </rPr>
      <t xml:space="preserve"> </t>
    </r>
    <r>
      <rPr>
        <sz val="10"/>
        <color rgb="FF646464"/>
        <rFont val="맑은 고딕"/>
        <family val="3"/>
        <charset val="129"/>
      </rPr>
      <t>차기</t>
    </r>
    <r>
      <rPr>
        <sz val="10"/>
        <color rgb="FF646464"/>
        <rFont val="Arial"/>
        <family val="2"/>
      </rPr>
      <t xml:space="preserve"> </t>
    </r>
    <r>
      <rPr>
        <sz val="10"/>
        <color rgb="FF646464"/>
        <rFont val="맑은 고딕"/>
        <family val="3"/>
        <charset val="129"/>
      </rPr>
      <t>영향이</t>
    </r>
    <r>
      <rPr>
        <sz val="10"/>
        <color rgb="FF646464"/>
        <rFont val="Arial"/>
        <family val="2"/>
      </rPr>
      <t xml:space="preserve"> </t>
    </r>
    <r>
      <rPr>
        <sz val="10"/>
        <color rgb="FF646464"/>
        <rFont val="맑은 고딕"/>
        <family val="3"/>
        <charset val="129"/>
      </rPr>
      <t>성과</t>
    </r>
    <r>
      <rPr>
        <sz val="10"/>
        <color rgb="FF646464"/>
        <rFont val="Arial"/>
        <family val="2"/>
      </rPr>
      <t xml:space="preserve"> </t>
    </r>
    <r>
      <rPr>
        <sz val="10"/>
        <color rgb="FF646464"/>
        <rFont val="맑은 고딕"/>
        <family val="3"/>
        <charset val="129"/>
      </rPr>
      <t>중요성의</t>
    </r>
    <r>
      <rPr>
        <sz val="10"/>
        <color rgb="FF646464"/>
        <rFont val="Arial"/>
        <family val="2"/>
      </rPr>
      <t xml:space="preserve"> X% </t>
    </r>
    <r>
      <rPr>
        <sz val="10"/>
        <color rgb="FF646464"/>
        <rFont val="맑은 고딕"/>
        <family val="3"/>
        <charset val="129"/>
      </rPr>
      <t>또는</t>
    </r>
    <r>
      <rPr>
        <sz val="10"/>
        <color rgb="FF646464"/>
        <rFont val="Arial"/>
        <family val="2"/>
      </rPr>
      <t xml:space="preserve"> </t>
    </r>
    <r>
      <rPr>
        <sz val="10"/>
        <color rgb="FF646464"/>
        <rFont val="맑은 고딕"/>
        <family val="3"/>
        <charset val="129"/>
      </rPr>
      <t>임계값보다</t>
    </r>
    <r>
      <rPr>
        <sz val="10"/>
        <color rgb="FF646464"/>
        <rFont val="Arial"/>
        <family val="2"/>
      </rPr>
      <t xml:space="preserve"> </t>
    </r>
    <r>
      <rPr>
        <sz val="10"/>
        <color rgb="FF646464"/>
        <rFont val="맑은 고딕"/>
        <family val="3"/>
        <charset val="129"/>
      </rPr>
      <t>큰</t>
    </r>
    <r>
      <rPr>
        <sz val="10"/>
        <color rgb="FF646464"/>
        <rFont val="Arial"/>
        <family val="2"/>
      </rPr>
      <t xml:space="preserve"> </t>
    </r>
    <r>
      <rPr>
        <sz val="10"/>
        <color rgb="FF646464"/>
        <rFont val="맑은 고딕"/>
        <family val="3"/>
        <charset val="129"/>
      </rPr>
      <t>전표</t>
    </r>
    <r>
      <rPr>
        <sz val="10"/>
        <color rgb="FF646464"/>
        <rFont val="Arial"/>
        <family val="2"/>
      </rPr>
      <t xml:space="preserve">. </t>
    </r>
    <r>
      <rPr>
        <sz val="10"/>
        <color rgb="FF646464"/>
        <rFont val="맑은 고딕"/>
        <family val="3"/>
        <charset val="129"/>
      </rPr>
      <t>그리고</t>
    </r>
    <phoneticPr fontId="18" type="noConversion"/>
  </si>
  <si>
    <r>
      <t xml:space="preserve">YE </t>
    </r>
    <r>
      <rPr>
        <b/>
        <sz val="10"/>
        <color rgb="FF646464"/>
        <rFont val="맑은 고딕"/>
        <family val="3"/>
        <charset val="129"/>
      </rPr>
      <t>주변에</t>
    </r>
    <r>
      <rPr>
        <b/>
        <sz val="10"/>
        <color rgb="FF646464"/>
        <rFont val="Arial"/>
        <family val="2"/>
      </rPr>
      <t xml:space="preserve"> </t>
    </r>
    <r>
      <rPr>
        <b/>
        <sz val="10"/>
        <color rgb="FF646464"/>
        <rFont val="맑은 고딕"/>
        <family val="3"/>
        <charset val="129"/>
      </rPr>
      <t>게시된</t>
    </r>
    <r>
      <rPr>
        <b/>
        <sz val="10"/>
        <color rgb="FF646464"/>
        <rFont val="Arial"/>
        <family val="2"/>
      </rPr>
      <t xml:space="preserve"> </t>
    </r>
    <r>
      <rPr>
        <b/>
        <sz val="10"/>
        <color rgb="FF646464"/>
        <rFont val="맑은 고딕"/>
        <family val="3"/>
        <charset val="129"/>
      </rPr>
      <t>대규모</t>
    </r>
    <r>
      <rPr>
        <b/>
        <sz val="10"/>
        <color rgb="FF646464"/>
        <rFont val="Arial"/>
        <family val="2"/>
      </rPr>
      <t xml:space="preserve"> PL(</t>
    </r>
    <r>
      <rPr>
        <b/>
        <sz val="10"/>
        <color rgb="FF646464"/>
        <rFont val="Arial Unicode MS"/>
        <family val="2"/>
        <charset val="129"/>
      </rPr>
      <t>손익)</t>
    </r>
    <r>
      <rPr>
        <b/>
        <sz val="10"/>
        <color rgb="FF646464"/>
        <rFont val="Arial"/>
        <family val="2"/>
      </rPr>
      <t xml:space="preserve"> </t>
    </r>
    <r>
      <rPr>
        <b/>
        <sz val="10"/>
        <color rgb="FF646464"/>
        <rFont val="맑은 고딕"/>
        <family val="3"/>
        <charset val="129"/>
      </rPr>
      <t>차기전표</t>
    </r>
    <phoneticPr fontId="18" type="noConversion"/>
  </si>
  <si>
    <r>
      <rPr>
        <sz val="10"/>
        <color rgb="FF646464"/>
        <rFont val="맑은 고딕"/>
        <family val="3"/>
        <charset val="129"/>
      </rPr>
      <t>연말</t>
    </r>
    <r>
      <rPr>
        <sz val="10"/>
        <color rgb="FF646464"/>
        <rFont val="Arial"/>
        <family val="2"/>
      </rPr>
      <t xml:space="preserve"> </t>
    </r>
    <r>
      <rPr>
        <sz val="10"/>
        <color rgb="FF646464"/>
        <rFont val="맑은 고딕"/>
        <family val="3"/>
        <charset val="129"/>
      </rPr>
      <t>이전에</t>
    </r>
    <r>
      <rPr>
        <sz val="10"/>
        <color rgb="FF646464"/>
        <rFont val="Arial"/>
        <family val="2"/>
      </rPr>
      <t xml:space="preserve"> </t>
    </r>
    <r>
      <rPr>
        <sz val="10"/>
        <color rgb="FF646464"/>
        <rFont val="맑은 고딕"/>
        <family val="3"/>
        <charset val="129"/>
      </rPr>
      <t>대규모</t>
    </r>
    <r>
      <rPr>
        <sz val="10"/>
        <color rgb="FF646464"/>
        <rFont val="Arial"/>
        <family val="2"/>
      </rPr>
      <t xml:space="preserve"> PL </t>
    </r>
    <r>
      <rPr>
        <sz val="10"/>
        <color rgb="FF646464"/>
        <rFont val="맑은 고딕"/>
        <family val="3"/>
        <charset val="129"/>
      </rPr>
      <t>차기하는</t>
    </r>
    <r>
      <rPr>
        <sz val="10"/>
        <color rgb="FF646464"/>
        <rFont val="Arial"/>
        <family val="2"/>
      </rPr>
      <t xml:space="preserve"> </t>
    </r>
    <r>
      <rPr>
        <sz val="10"/>
        <color rgb="FF646464"/>
        <rFont val="맑은 고딕"/>
        <family val="3"/>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</si>
  <si>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r>
      <t xml:space="preserve">EMS </t>
    </r>
    <r>
      <rPr>
        <sz val="10"/>
        <color rgb="FF646464"/>
        <rFont val="Arial Unicode MS"/>
        <family val="2"/>
        <charset val="129"/>
      </rPr>
      <t>수준1의 순 영향액이 다음 중 하나인 전표;</t>
    </r>
    <r>
      <rPr>
        <sz val="10"/>
        <color rgb="FF646464"/>
        <rFont val="Arial"/>
        <family val="2"/>
      </rPr>
      <t xml:space="preserve">
&gt; </t>
    </r>
    <r>
      <rPr>
        <sz val="10"/>
        <color rgb="FF646464"/>
        <rFont val="Arial Unicode MS"/>
        <family val="2"/>
        <charset val="129"/>
      </rPr>
      <t>성과</t>
    </r>
    <r>
      <rPr>
        <sz val="10"/>
        <color rgb="FF646464"/>
        <rFont val="Arial"/>
        <family val="2"/>
      </rPr>
      <t xml:space="preserve"> </t>
    </r>
    <r>
      <rPr>
        <sz val="10"/>
        <color rgb="FF646464"/>
        <rFont val="Arial Unicode MS"/>
        <family val="2"/>
        <charset val="129"/>
      </rPr>
      <t>중요성의</t>
    </r>
    <r>
      <rPr>
        <sz val="10"/>
        <color rgb="FF646464"/>
        <rFont val="Arial"/>
        <family val="2"/>
      </rPr>
      <t xml:space="preserve"> X% </t>
    </r>
    <r>
      <rPr>
        <sz val="10"/>
        <color rgb="FF646464"/>
        <rFont val="Arial Unicode MS"/>
        <family val="2"/>
        <charset val="129"/>
      </rPr>
      <t>또는</t>
    </r>
    <r>
      <rPr>
        <sz val="10"/>
        <color rgb="FF646464"/>
        <rFont val="Arial"/>
        <family val="2"/>
      </rPr>
      <t xml:space="preserve">
&gt; </t>
    </r>
    <r>
      <rPr>
        <sz val="10"/>
        <color rgb="FF646464"/>
        <rFont val="Arial Unicode MS"/>
        <family val="2"/>
        <charset val="129"/>
      </rPr>
      <t>입력된</t>
    </r>
    <r>
      <rPr>
        <sz val="10"/>
        <color rgb="FF646464"/>
        <rFont val="Arial"/>
        <family val="2"/>
      </rPr>
      <t xml:space="preserve"> Threshold</t>
    </r>
    <phoneticPr fontId="18" type="noConversion"/>
  </si>
  <si>
    <r>
      <t xml:space="preserve">YE </t>
    </r>
    <r>
      <rPr>
        <b/>
        <sz val="10"/>
        <color rgb="FF646464"/>
        <rFont val="맑은 고딕"/>
        <family val="3"/>
        <charset val="129"/>
      </rPr>
      <t>주변에</t>
    </r>
    <r>
      <rPr>
        <b/>
        <sz val="10"/>
        <color rgb="FF646464"/>
        <rFont val="Arial"/>
        <family val="2"/>
      </rPr>
      <t xml:space="preserve"> </t>
    </r>
    <r>
      <rPr>
        <b/>
        <sz val="10"/>
        <color rgb="FF646464"/>
        <rFont val="Arial Unicode MS"/>
        <family val="2"/>
        <charset val="129"/>
      </rPr>
      <t>전기</t>
    </r>
    <r>
      <rPr>
        <b/>
        <sz val="10"/>
        <color rgb="FF646464"/>
        <rFont val="맑은 고딕"/>
        <family val="3"/>
        <charset val="129"/>
      </rPr>
      <t>된</t>
    </r>
    <r>
      <rPr>
        <b/>
        <sz val="10"/>
        <color rgb="FF646464"/>
        <rFont val="Arial"/>
        <family val="2"/>
      </rPr>
      <t xml:space="preserve"> </t>
    </r>
    <r>
      <rPr>
        <b/>
        <sz val="10"/>
        <color rgb="FF646464"/>
        <rFont val="맑은 고딕"/>
        <family val="3"/>
        <charset val="129"/>
      </rPr>
      <t>대규모</t>
    </r>
    <r>
      <rPr>
        <b/>
        <sz val="10"/>
        <color rgb="FF646464"/>
        <rFont val="Arial"/>
        <family val="2"/>
      </rPr>
      <t xml:space="preserve"> PL </t>
    </r>
    <r>
      <rPr>
        <b/>
        <sz val="10"/>
        <color rgb="FF646464"/>
        <rFont val="Arial Unicode MS"/>
        <family val="2"/>
        <charset val="129"/>
      </rPr>
      <t>대기</t>
    </r>
    <r>
      <rPr>
        <b/>
        <sz val="10"/>
        <color rgb="FF646464"/>
        <rFont val="Arial"/>
        <family val="2"/>
      </rPr>
      <t xml:space="preserve"> </t>
    </r>
    <r>
      <rPr>
        <b/>
        <sz val="10"/>
        <color rgb="FF646464"/>
        <rFont val="맑은 고딕"/>
        <family val="3"/>
        <charset val="129"/>
      </rPr>
      <t>항목</t>
    </r>
    <phoneticPr fontId="18" type="noConversion"/>
  </si>
  <si>
    <r>
      <rPr>
        <sz val="10"/>
        <color rgb="FF646464"/>
        <rFont val="맑은 고딕"/>
        <family val="3"/>
        <charset val="129"/>
      </rPr>
      <t>연말</t>
    </r>
    <r>
      <rPr>
        <sz val="10"/>
        <color rgb="FF646464"/>
        <rFont val="Arial"/>
        <family val="2"/>
      </rPr>
      <t xml:space="preserve"> </t>
    </r>
    <r>
      <rPr>
        <sz val="10"/>
        <color rgb="FF646464"/>
        <rFont val="맑은 고딕"/>
        <family val="3"/>
        <charset val="129"/>
      </rPr>
      <t xml:space="preserve">이전의 </t>
    </r>
    <r>
      <rPr>
        <sz val="10"/>
        <color rgb="FF646464"/>
        <rFont val="Arial Unicode MS"/>
        <family val="2"/>
        <charset val="129"/>
      </rPr>
      <t>금액이 큰</t>
    </r>
    <r>
      <rPr>
        <sz val="10"/>
        <color rgb="FF646464"/>
        <rFont val="Arial"/>
        <family val="2"/>
      </rPr>
      <t xml:space="preserve"> PL </t>
    </r>
    <r>
      <rPr>
        <sz val="10"/>
        <color rgb="FF646464"/>
        <rFont val="Arial Unicode MS"/>
        <family val="2"/>
        <charset val="129"/>
      </rPr>
      <t>대기</t>
    </r>
    <r>
      <rPr>
        <sz val="10"/>
        <color rgb="FF646464"/>
        <rFont val="Arial"/>
        <family val="2"/>
      </rPr>
      <t xml:space="preserve"> </t>
    </r>
    <r>
      <rPr>
        <sz val="10"/>
        <color rgb="FF646464"/>
        <rFont val="맑은 고딕"/>
        <family val="3"/>
        <charset val="129"/>
      </rPr>
      <t>전표를</t>
    </r>
    <r>
      <rPr>
        <sz val="10"/>
        <color rgb="FF646464"/>
        <rFont val="Arial"/>
        <family val="2"/>
      </rPr>
      <t xml:space="preserve"> </t>
    </r>
    <r>
      <rPr>
        <sz val="10"/>
        <color rgb="FF646464"/>
        <rFont val="맑은 고딕"/>
        <family val="3"/>
        <charset val="129"/>
      </rPr>
      <t>식별합니다</t>
    </r>
    <r>
      <rPr>
        <sz val="10"/>
        <color rgb="FF646464"/>
        <rFont val="Arial"/>
        <family val="2"/>
      </rPr>
      <t>.</t>
    </r>
    <phoneticPr fontId="18" type="noConversion"/>
  </si>
  <si>
    <t>* Debit &gt; 借記 / Credit &gt; 貸記</t>
    <phoneticPr fontId="18" type="noConversion"/>
  </si>
  <si>
    <r>
      <rPr>
        <sz val="10"/>
        <color rgb="FF646464"/>
        <rFont val="맑은 고딕"/>
        <family val="3"/>
        <charset val="129"/>
      </rPr>
      <t>총</t>
    </r>
    <r>
      <rPr>
        <sz val="10"/>
        <color rgb="FF646464"/>
        <rFont val="Arial"/>
        <family val="2"/>
      </rPr>
      <t xml:space="preserve"> </t>
    </r>
    <r>
      <rPr>
        <sz val="10"/>
        <color rgb="FF646464"/>
        <rFont val="맑은 고딕"/>
        <family val="3"/>
        <charset val="129"/>
      </rPr>
      <t>전기액이</t>
    </r>
    <r>
      <rPr>
        <sz val="10"/>
        <color rgb="FF646464"/>
        <rFont val="Arial"/>
        <family val="2"/>
      </rPr>
      <t xml:space="preserve"> </t>
    </r>
    <r>
      <rPr>
        <sz val="10"/>
        <color rgb="FF646464"/>
        <rFont val="Arial Unicode MS"/>
        <family val="2"/>
        <charset val="129"/>
      </rPr>
      <t xml:space="preserve">다음 중 하나인 </t>
    </r>
    <r>
      <rPr>
        <sz val="10"/>
        <color rgb="FF646464"/>
        <rFont val="Arial"/>
        <family val="2"/>
      </rPr>
      <t xml:space="preserve">GL </t>
    </r>
    <r>
      <rPr>
        <sz val="10"/>
        <color rgb="FF646464"/>
        <rFont val="맑은 고딕"/>
        <family val="3"/>
        <charset val="129"/>
      </rPr>
      <t>계정에</t>
    </r>
    <r>
      <rPr>
        <sz val="10"/>
        <color rgb="FF646464"/>
        <rFont val="Arial"/>
        <family val="2"/>
      </rPr>
      <t xml:space="preserve"> </t>
    </r>
    <r>
      <rPr>
        <sz val="10"/>
        <color rgb="FF646464"/>
        <rFont val="맑은 고딕"/>
        <family val="3"/>
        <charset val="129"/>
      </rPr>
      <t>대한</t>
    </r>
    <r>
      <rPr>
        <sz val="10"/>
        <color rgb="FF646464"/>
        <rFont val="Arial"/>
        <family val="2"/>
      </rPr>
      <t xml:space="preserve"> </t>
    </r>
    <r>
      <rPr>
        <sz val="10"/>
        <color rgb="FF646464"/>
        <rFont val="맑은 고딕"/>
        <family val="3"/>
        <charset val="129"/>
      </rPr>
      <t>분개</t>
    </r>
    <r>
      <rPr>
        <sz val="10"/>
        <color rgb="FF646464"/>
        <rFont val="Arial"/>
        <family val="2"/>
      </rPr>
      <t xml:space="preserve"> ; </t>
    </r>
    <r>
      <rPr>
        <sz val="10"/>
        <color rgb="FF646464"/>
        <rFont val="Arial Unicode MS"/>
        <family val="2"/>
        <charset val="129"/>
      </rPr>
      <t>그리고</t>
    </r>
    <r>
      <rPr>
        <sz val="10"/>
        <color rgb="FF646464"/>
        <rFont val="Arial"/>
        <family val="2"/>
      </rPr>
      <t xml:space="preserve">
</t>
    </r>
    <r>
      <rPr>
        <sz val="10"/>
        <color rgb="FF646464"/>
        <rFont val="맑은 고딕"/>
        <family val="3"/>
        <charset val="129"/>
      </rPr>
      <t>&gt; 성과</t>
    </r>
    <r>
      <rPr>
        <sz val="10"/>
        <color rgb="FF646464"/>
        <rFont val="Arial"/>
        <family val="2"/>
      </rPr>
      <t xml:space="preserve"> </t>
    </r>
    <r>
      <rPr>
        <sz val="10"/>
        <color rgb="FF646464"/>
        <rFont val="맑은 고딕"/>
        <family val="3"/>
        <charset val="129"/>
      </rPr>
      <t>중요성의</t>
    </r>
    <r>
      <rPr>
        <sz val="10"/>
        <color rgb="FF646464"/>
        <rFont val="Arial"/>
        <family val="2"/>
      </rPr>
      <t xml:space="preserve"> X% </t>
    </r>
    <r>
      <rPr>
        <sz val="10"/>
        <color rgb="FF646464"/>
        <rFont val="맑은 고딕"/>
        <family val="3"/>
        <charset val="129"/>
      </rPr>
      <t xml:space="preserve">또는
</t>
    </r>
    <r>
      <rPr>
        <sz val="10"/>
        <color rgb="FF646464"/>
        <rFont val="Arial"/>
        <family val="2"/>
      </rPr>
      <t xml:space="preserve"> &gt; </t>
    </r>
    <r>
      <rPr>
        <sz val="10"/>
        <color rgb="FF646464"/>
        <rFont val="맑은 고딕"/>
        <family val="3"/>
        <charset val="129"/>
      </rPr>
      <t>입력된</t>
    </r>
    <r>
      <rPr>
        <sz val="10"/>
        <color rgb="FF646464"/>
        <rFont val="Arial"/>
        <family val="2"/>
      </rPr>
      <t xml:space="preserve"> Threshold</t>
    </r>
    <phoneticPr fontId="18" type="noConversion"/>
  </si>
  <si>
    <t>Identifies journals with effective dates before the period end that were entered after X days before period end; a negative X values selects transactions entered after a period end. E.g. If period end is Dec 31 and X is 3 then all journals entered from Dec 29 (Dec 29, 30, 31, Jan 1, 2, 3 etc.) will be selected, if X is -1 then only journals entered from Jan 2 (Jan 2, 3, 4 etc.) will be selected. Inverting this component will select entries prior to X days. E.g. If period end is Dec 31 and X is 3 then all journals entered prior to Dec 29 (Dec 28, 27, 26 etc.) will be selected, if X is -1 then only journals entered prior to Jan 2 (Jan 1, Dec 31, 30, 29 etc.) will be selected.</t>
  </si>
  <si>
    <r>
      <rPr>
        <sz val="10"/>
        <color rgb="FF646464"/>
        <rFont val="Arial Unicode MS"/>
        <family val="2"/>
        <charset val="129"/>
      </rPr>
      <t xml:space="preserve">결산일로부터 </t>
    </r>
    <r>
      <rPr>
        <sz val="10"/>
        <color rgb="FF646464"/>
        <rFont val="Arial"/>
        <family val="2"/>
      </rPr>
      <t>X</t>
    </r>
    <r>
      <rPr>
        <sz val="10"/>
        <color rgb="FF646464"/>
        <rFont val="Arial Unicode MS"/>
        <family val="2"/>
        <charset val="129"/>
      </rPr>
      <t>일 전후에 입력된 전표</t>
    </r>
    <phoneticPr fontId="18" type="noConversion"/>
  </si>
  <si>
    <r>
      <rPr>
        <sz val="10"/>
        <color rgb="FF646464"/>
        <rFont val="Arial Unicode MS"/>
        <family val="2"/>
        <charset val="129"/>
      </rPr>
      <t xml:space="preserve">결산일로부터 </t>
    </r>
    <r>
      <rPr>
        <sz val="10"/>
        <color rgb="FF646464"/>
        <rFont val="Arial"/>
        <family val="2"/>
      </rPr>
      <t>X</t>
    </r>
    <r>
      <rPr>
        <sz val="10"/>
        <color rgb="FF646464"/>
        <rFont val="맑은 고딕"/>
        <family val="3"/>
        <charset val="129"/>
      </rPr>
      <t>일</t>
    </r>
    <r>
      <rPr>
        <sz val="10"/>
        <color rgb="FF646464"/>
        <rFont val="Arial"/>
        <family val="2"/>
      </rPr>
      <t xml:space="preserve"> </t>
    </r>
    <r>
      <rPr>
        <sz val="10"/>
        <color rgb="FF646464"/>
        <rFont val="Arial Unicode MS"/>
        <family val="2"/>
        <charset val="129"/>
      </rPr>
      <t>전</t>
    </r>
    <r>
      <rPr>
        <sz val="10"/>
        <color rgb="FF646464"/>
        <rFont val="맑은 고딕"/>
        <family val="3"/>
        <charset val="129"/>
      </rPr>
      <t>후에</t>
    </r>
    <r>
      <rPr>
        <sz val="10"/>
        <color rgb="FF646464"/>
        <rFont val="Arial"/>
        <family val="2"/>
      </rPr>
      <t xml:space="preserve"> </t>
    </r>
    <r>
      <rPr>
        <sz val="10"/>
        <color rgb="FF646464"/>
        <rFont val="맑은 고딕"/>
        <family val="3"/>
        <charset val="129"/>
      </rPr>
      <t>입력된</t>
    </r>
    <r>
      <rPr>
        <sz val="10"/>
        <color rgb="FF646464"/>
        <rFont val="Arial"/>
        <family val="2"/>
      </rPr>
      <t xml:space="preserve"> </t>
    </r>
    <r>
      <rPr>
        <sz val="10"/>
        <color rgb="FF646464"/>
        <rFont val="맑은 고딕"/>
        <family val="3"/>
        <charset val="129"/>
      </rPr>
      <t>전표입니다</t>
    </r>
    <r>
      <rPr>
        <sz val="10"/>
        <color rgb="FF646464"/>
        <rFont val="Arial"/>
        <family val="2"/>
      </rPr>
      <t xml:space="preserve">...; </t>
    </r>
    <r>
      <rPr>
        <sz val="10"/>
        <color rgb="FF646464"/>
        <rFont val="맑은 고딕"/>
        <family val="3"/>
        <charset val="129"/>
      </rPr>
      <t>그리고</t>
    </r>
    <phoneticPr fontId="18" type="noConversion"/>
  </si>
  <si>
    <t>DTT2 Entries associated with an identified risk of</t>
  </si>
  <si>
    <t>Select manual entries for inventories throughout the year</t>
  </si>
  <si>
    <r>
      <t>Journal entry method is …; and </t>
    </r>
    <r>
      <rPr>
        <sz val="8"/>
        <color rgb="FF0079A6"/>
        <rFont val="Inherit"/>
        <family val="2"/>
      </rPr>
      <t>DeleteInvertShow</t>
    </r>
  </si>
  <si>
    <r>
      <t>GL accounts include category X </t>
    </r>
    <r>
      <rPr>
        <sz val="8"/>
        <color rgb="FF0079A6"/>
        <rFont val="Inherit"/>
        <family val="2"/>
      </rPr>
      <t>DeleteInvertHide</t>
    </r>
  </si>
  <si>
    <t>Compares the GL code of each journal line item against the specified EMS Tier 3 category</t>
  </si>
  <si>
    <t>EMS Tier 3 Category</t>
  </si>
  <si>
    <t>Inventory</t>
  </si>
  <si>
    <t>Add More</t>
  </si>
  <si>
    <t>Notes</t>
  </si>
  <si>
    <t>Save Cancel</t>
  </si>
  <si>
    <t>Select manual entries for revenue recognition</t>
  </si>
  <si>
    <r>
      <t>GL accounts include category X; and </t>
    </r>
    <r>
      <rPr>
        <sz val="8"/>
        <color rgb="FF0079A6"/>
        <rFont val="Inherit"/>
        <family val="2"/>
      </rPr>
      <t>DeleteInvertShow</t>
    </r>
  </si>
  <si>
    <r>
      <t>Journal includes a line item with value greater than X% of Performance Materiality; and </t>
    </r>
    <r>
      <rPr>
        <sz val="8"/>
        <color rgb="FF0079A6"/>
        <rFont val="Inherit"/>
        <family val="2"/>
      </rPr>
      <t>DeleteInvertShow</t>
    </r>
  </si>
  <si>
    <r>
      <t>Journal entry method is … </t>
    </r>
    <r>
      <rPr>
        <sz val="8"/>
        <color rgb="FF0079A6"/>
        <rFont val="Inherit"/>
        <family val="2"/>
      </rPr>
      <t>DeleteInvertShow</t>
    </r>
  </si>
  <si>
    <r>
      <t>Journal is simple; and </t>
    </r>
    <r>
      <rPr>
        <sz val="8"/>
        <color rgb="FF0079A6"/>
        <rFont val="Inherit"/>
        <family val="2"/>
      </rPr>
      <t>DeleteInvertShow</t>
    </r>
  </si>
  <si>
    <r>
      <t>Journal entered prior to X days before…; and </t>
    </r>
    <r>
      <rPr>
        <sz val="8"/>
        <color rgb="FF0079A6"/>
        <rFont val="Inherit"/>
        <family val="2"/>
      </rPr>
      <t>DeleteInvertShow</t>
    </r>
  </si>
  <si>
    <r>
      <t>Journal back posted into a prior period </t>
    </r>
    <r>
      <rPr>
        <sz val="8"/>
        <color rgb="FF0079A6"/>
        <rFont val="Inherit"/>
        <family val="2"/>
      </rPr>
      <t>DeleteShow</t>
    </r>
  </si>
  <si>
    <t>분기별 3개 이하의 전표를 입력한 사용자의 전표</t>
  </si>
  <si>
    <t>감사인은 분개의 특성상 CTT를 전표금액의 합계가 CTT를 초과하는 전표의 추출은 경여진의 통제무력화 TEST 목적에는 적합하지 않은 것으로 판단했다. 사유는 산업규모상 CTT를 초과하는 전표는 빈번하게 발생하고 있기 때문이다. 따라서 Line을 기준으로 CTT를 초과하는 전표에 대해서 FFR에 대한 징후를 식별하고 평가하기로 결정하였다.
 또한, 회사의 분개 과정 통제가 효과적으로 운영되고 있으며, 통제의 수준이 하위 단위까지 수행되고 있으나 당기 중요성의 감소 및 부정과 관련된 내외부 환경적인 요인으로 인하여  characteristics of fraudulent entries의 금액적 parameter를 CTT를 사용하기로 하였다.</t>
  </si>
  <si>
    <t>감사인은 분개의 특성상 CTT를 전표금액의 합계가 CTT를 초과하는 전표의 추출은 경여진의 통제무력화 TEST 목적에는 적합하지 않은 것으로 판단했다. 사유는 산업규모상 CTT를 초과하는 전표는 빈번하게 발생하고 있기 때문이다. 따라서 Line을 기준으로 CTT를 초과하는 전표에 대해서 FFR에 대한 징후를 식별하고 평가하기로 결정하였다.
 또한, 회사의 분개 과정 통제가 효과적으로 운영되고 있으며, 통제의 수준이 하위 단위까지 수행되고 있으나 당기 중요성의 감소 및 부정과 관련된 내외부 환경적인 요인으로 인하여  characteristics of fraudulent entries의 금액적 parameter를 CTT를 사용하기로 하였다.</t>
    <phoneticPr fontId="18" type="noConversion"/>
  </si>
  <si>
    <t>수동 입력 선택</t>
  </si>
  <si>
    <t>연중 재고에 대한 수동입력 선택. EMS상 재고자산 선택</t>
  </si>
  <si>
    <t>수익인식을 위한 수동 전표를 추출하기 위해, Manual 전표 선택</t>
  </si>
  <si>
    <t>수익인식을 위한 수동 전표를 추출하기 위해, Manual 전표 선택</t>
    <phoneticPr fontId="18" type="noConversion"/>
  </si>
  <si>
    <t>EMS상 Revenue 계정 선택</t>
  </si>
  <si>
    <t>EMS상 Revenue 계정 선택</t>
    <phoneticPr fontId="18" type="noConversion"/>
  </si>
  <si>
    <t>Spotlight에서 1a : Journals to unusual account names test에 대해서 default로 제공하는 General fraud-related keywords를 keyword category로 선택하고 keyword language는 description의 대부분이 한글로 입력되므로 Korean을 선택함. 이 외에 감사인이 특별히 확인하고 싶은 단어 "횡령, 공모, 비리, 비자금"을 포함하여 추출하기로 결정하였음.</t>
  </si>
  <si>
    <t>Spotlight에서 1a : Journals to unusual account names test에 대해서 default로 제공하는 General fraud-related keywords를 keyword category로 선택하고 keyword language는 description의 대부분이 한글로 입력되므로 Korean을 선택함. 이 외에 감사인이 특별히 확인하고 싶은 단어 "횡령, 공모, 비리, 비자금"을 포함하여 추출하기로 결정하였음.</t>
    <phoneticPr fontId="18" type="noConversion"/>
  </si>
  <si>
    <t>FRLK는 월별 결산을 수행하고 있으며, 월별 결산시 최소한 분기기준 3번의 전표입력되어야 할것으로 판단됨. 감사인은 아래의 전표들이 추출되는 경우에는 별도는 테스트 하지 않기로 결정하였다. 
배당금, 법인세 등 몇개의 전표는 분기기준 3회 이하로 사용될 가능성이 높은 계정으로 부정과 직접적인 관련이 없는 것으로 판단하였다.</t>
  </si>
  <si>
    <t>FRLK는 월별 결산을 수행하고 있으며, 월별 결산시 최소한 분기기준 3번의 전표입력되어야 할것으로 판단됨. 감사인은 아래의 전표들이 추출되는 경우에는 별도는 테스트 하지 않기로 결정하였다. 
배당금, 법인세 등 몇개의 전표는 분기기준 3회 이하로 사용될 가능성이 높은 계정으로 부정과 직접적인 관련이 없는 것으로 판단하였다.</t>
    <phoneticPr fontId="18" type="noConversion"/>
  </si>
  <si>
    <t>감사인은 해당 테스트의 목적은 차변이나 대변에 1개의 계정이 오고 반대에 여러개의 계정이 생성이 되는 경우 부정과 관련이 높은것으로 판단하였다. 해당 테스트는 FRLK의 규모를 고려할 때 한 쪽에 여러계정이 발생한 다는 것은 전표 금액이 클 것이라는 예측을 할 수 있다. 따라서 감사인은 CTT 이상의 항목이 포함된 전표들에 대해서 테스트를 수행하기로 결정하였다.</t>
  </si>
  <si>
    <t>감사인은 해당 테스트의 목적은 차변이나 대변에 1개의 계정이 오고 반대에 여러개의 계정이 생성이 되는 경우 부정과 관련이 높은것으로 판단하였다. 해당 테스트는 FRLK의 규모를 고려할 때 한 쪽에 여러계정이 발생한 다는 것은 전표 금액이 클 것이라는 예측을 할 수 있다. 따라서 감사인은 CTT 이상의 항목이 포함된 전표들에 대해서 테스트를 수행하기로 결정하였다.</t>
    <phoneticPr fontId="18" type="noConversion"/>
  </si>
  <si>
    <t>저널을 단순하거나 복잡한 것으로 분류한다. 단순 저널은 DR 쪽 또는 CR 쪽 중 하나가 하나의 계정 번호에만 게시하는 저널로 정의되며, 그렇지 않으면 저널이 복잡하다고 간주된다</t>
  </si>
  <si>
    <t>저널을 단순하거나 복잡한 것으로 분류한다. 단순 저널은 DR 쪽 또는 CR 쪽 중 하나가 하나의 계정 번호에만 게시하는 저널로 정의되며, 그렇지 않으면 저널이 복잡하다고 간주된다</t>
    <phoneticPr fontId="18" type="noConversion"/>
  </si>
  <si>
    <t>마감 프로세스는 그룹의 지시에 따라 매월 말 후 3 주 이내에 완료되어야 한다. 따라서 21일 이전 내역에 대해서 확인한다.</t>
  </si>
  <si>
    <t>마감 프로세스는 그룹의 지시에 따라 매월 말 후 3 주 이내에 완료되어야 한다. 따라서 21일 이전 내역에 대해서 확인한다.</t>
    <phoneticPr fontId="18" type="noConversion"/>
  </si>
  <si>
    <t>감사인은 시스템 default 값인 최소단위인 2단어 미만의 적요가 적혀 있는 경우 추출한다.</t>
  </si>
  <si>
    <t>감사인은 시스템 default 값인 최소단위인 2단어 미만의 적요가 적혀 있는 경우 추출한다.</t>
    <phoneticPr fontId="18" type="noConversion"/>
  </si>
  <si>
    <t>default로 제공하는 General fraud-related keywords를 keyword category로 선택하고 keyword language는 description의 대부분이 한글로 입력되므로 Korean을 선택함. 이 외에 감사인이 특별히 확인하고 싶은 단어 "횡령, 공모, 비리, 비자금"을 포함하여 추출하기로 결정하였음.</t>
  </si>
  <si>
    <t>default로 제공하는 General fraud-related keywords를 keyword category로 선택하고 keyword language는 description의 대부분이 한글로 입력되므로 Korean을 선택함. 이 외에 감사인이 특별히 확인하고 싶은 단어 "횡령, 공모, 비리, 비자금"을 포함하여 추출하기로 결정하였음.</t>
    <phoneticPr fontId="18" type="noConversion"/>
  </si>
  <si>
    <t>7자리 이상 동일 숫자가 반복되는 경우 추출한다.</t>
  </si>
  <si>
    <t>7자리 이상 동일 숫자가 반복되는 경우 추출한다.</t>
    <phoneticPr fontId="18" type="noConversion"/>
  </si>
  <si>
    <t>회사는 결산종료일로부타 약 21일 이내에 결산이 완료된다. 결산 완료시점에 회사가 예측하지 못한 성과의 악화, 특정계정의 잔액 변동이 있어 전표를 추가할 수 있기 때문에 enter datd와 effective date가 22일 이상 차이나는 전표를 추출하여 테스트 하기로 결정하였다.</t>
  </si>
  <si>
    <t>회사는 결산종료일로부타 약 21일 이내에 결산이 완료된다. 결산 완료시점에 회사가 예측하지 못한 성과의 악화, 특정계정의 잔액 변동이 있어 전표를 추가할 수 있기 때문에 enter datd와 effective date가 22일 이상 차이나는 전표를 추출하여 테스트 하기로 결정하였다.</t>
    <phoneticPr fontId="18" type="noConversion"/>
  </si>
  <si>
    <t>(*) FY22.05 기준
1. 사토시 하타세 00000366
2. 정현석 01428218
3. 타스노라 타가미 00165553
4. 나한기 00530994
5. 오우치다 상고 01516998 (당년도추가)
(*) FY21.05 기준
1. 사토시 하타세 00000366
2. 정현석 01428218 (당년도 추가)
3. 유키 스가 00843660
4. 타스노라 타가미 00165553
5. 나한기 00530994 (당년도 추가)</t>
    <phoneticPr fontId="18" type="noConversion"/>
  </si>
  <si>
    <t>DTT2 Entries associated with an identified risk of</t>
    <phoneticPr fontId="18" type="noConversion"/>
  </si>
  <si>
    <t>Select manual entries for inventories throughout the year</t>
    <phoneticPr fontId="18" type="noConversion"/>
  </si>
  <si>
    <t>&gt;&gt;FRLK</t>
    <phoneticPr fontId="18" type="noConversion"/>
  </si>
  <si>
    <t>수동 수익전표 / CTT 초과</t>
    <phoneticPr fontId="18" type="noConversion"/>
  </si>
  <si>
    <t>수동 재고자산전표</t>
    <phoneticPr fontId="18" type="noConversion"/>
  </si>
  <si>
    <t>&gt;&gt; 표준</t>
    <phoneticPr fontId="18" type="noConversion"/>
  </si>
  <si>
    <t>표준적용여부</t>
    <phoneticPr fontId="18" type="noConversion"/>
  </si>
  <si>
    <t>설명</t>
    <phoneticPr fontId="18" type="noConversion"/>
  </si>
  <si>
    <t>사용자정의</t>
    <phoneticPr fontId="18" type="noConversion"/>
  </si>
  <si>
    <t xml:space="preserve">"감사인은 분개의 특성상 CTT를 전표금액의 합계가 CTT를 초과하는 전표의 추출은 경여진의 통제무력화 TEST 목적에는 적합하지 않은 것으로 판단했다. 사유는 산업규모상 CTT를 초과하는 전표는 빈번하게 발생하고 있기 때문이다. 따라서 Line을 기준으로 CTT를 초과하는 전표에 대해서 FFR에 대한 징후를 식별하고 평가하기로 결정하였다.
 또한, 회사의 분개 과정 통제가 효과적으로 운영되고 있으며, 통제의 수준이 하위 단위까지 수행되고 있으나 당기 중요성의 감소 및 부정과 관련된 내외부 환경적인 요인으로 인하여  characteristics of fraudulent entries의 금액적 parameter를 CTT를 사용하기로 하였다."
</t>
  </si>
  <si>
    <t>369000000.000000</t>
  </si>
  <si>
    <t>Value threshold for this test</t>
  </si>
  <si>
    <t>Amount (X)</t>
  </si>
  <si>
    <t>Identifies if a journal has line items with a value greater than X</t>
  </si>
  <si>
    <t>Journal includes 1 or more line items with a value greater than X</t>
  </si>
  <si>
    <t xml:space="preserve">"(*) FY23.05 기준
1. 사토시 하타세 00000366
2. 정현석 01428218
3. 타스노라 타가미 00165553
4. 서나현 01196036
5. 오우치다 상고 01516998
(*) FY22.05 기준
1. 사토시 하타세 00000366
2. 정현석 01428218
3. 타스노라 타가미 00165553
4. 나한기 00530994
5. 오우치다 상고 01516998 (당년도추가)
(*) FY21.05 기준
1. 사토시 하타세 00000366
2. 정현석 01428218 (당년도 추가)
3. 유키 스가 00843660
4. 타스노라 타가미 00165553
5. 나한기 00530994 (당년도 추가)
"
</t>
  </si>
  <si>
    <t>00000366, 01428218, 00165553, 01196036, 01516998</t>
  </si>
  <si>
    <t>A list of userIDs to find journals entered by.</t>
  </si>
  <si>
    <t>UserIDs</t>
  </si>
  <si>
    <t>Identifies journals based on the userID of the user who entered it</t>
  </si>
  <si>
    <t>Journal entered by…</t>
  </si>
  <si>
    <t xml:space="preserve">회사는 결산종료일로부타 약 21일 이내에 결산이 완료된다. 결산 완료시점에 회사가 예측하지 못한 성과의 악화, 특정계정의 잔액 변동이 있어 전표를 추가할 수 있기 때문에 enter datd와 effective date가 22일 이상 차이나는 전표를 추출하여 테스트 하기로 결정하였다.
</t>
  </si>
  <si>
    <t>Backposted after this many days</t>
  </si>
  <si>
    <t>Identifies journal entries back-posted into a prior period. Back posting means a journal was entered into the system in a period that is after the period of that financial transaction is effective in.</t>
  </si>
  <si>
    <t>Journal back posted into a prior period</t>
  </si>
  <si>
    <t xml:space="preserve">7자리 이상 동일 숫자가 반복되는 경우 추출한다.
</t>
  </si>
  <si>
    <t>No</t>
  </si>
  <si>
    <t>When judging whether a number contains recuring digits, this flag determines if you want to include the numbers after the decimal point (It is usual to exclude the decimal).</t>
  </si>
  <si>
    <t>Include the decimal (pence)</t>
  </si>
  <si>
    <t>The required number of recurring digits in order to trigger the test. (e.g. 9,999.99) has 6 recurring digits, or 4 if 'No' in the "Include the decimal" option is selected.</t>
  </si>
  <si>
    <t>Number of recurring digits</t>
  </si>
  <si>
    <t>Identifies journals based on an analysis of the entry value of each journal line item for recurring digits, excluding zero, anywhere in the number.</t>
  </si>
  <si>
    <t>Journal has a line item value with recurring digits</t>
  </si>
  <si>
    <t xml:space="preserve">default로 제공하는 General fraud-related keywords를 keyword category로 선택하고 keyword language는 description의 대부분이 한글로 입력되므로 Korean을 선택함. 이 외에 감사인이 특별히 확인하고 싶은 단어 "횡령, 공모, 비리, 비자금"을 포함하여 추출하기로 결정하였음.
</t>
  </si>
  <si>
    <t>Korean</t>
  </si>
  <si>
    <t>Language of keywords</t>
  </si>
  <si>
    <t>General fraud-related keywords</t>
  </si>
  <si>
    <t>The category of keywords that will be selected. (These lists can be edited from Home &gt; Scoping and Account Mapping &gt; Keyword Manager).</t>
  </si>
  <si>
    <t>Keyword category</t>
  </si>
  <si>
    <t>0.000000</t>
  </si>
  <si>
    <t>Only if amount is more than this percentage of performance materiality.</t>
  </si>
  <si>
    <t>&gt;Percentage of performance materiality (X)</t>
  </si>
  <si>
    <t>Check for whole words only</t>
  </si>
  <si>
    <t>Whole words only</t>
  </si>
  <si>
    <t>횡령, 공모, 비리, 비자금</t>
  </si>
  <si>
    <t>Additional keywords to include in the analysis</t>
  </si>
  <si>
    <t>Additional keywords</t>
  </si>
  <si>
    <t>Identifies journals by analysing the line description and header description for the inclusion of keywords anywhere (i.e. the keyword 'fraud' will match to a journal with the word 'defraud' in the description or a journal with the word 'fraudulent' in the description).  Using the 'Whole words only' option will ensure an exact match on the word or phrase (i.e. the term 'fraudulent journal' will not match to a journal with the description 'fraudulent journals').  The journal line value must also exceed the user set parameters if the ‘line description’ is matched or the gross value of the journal must be exceeded if the ‘header description’ is matched.</t>
  </si>
  <si>
    <t>Journal description or line description contains keywords</t>
  </si>
  <si>
    <t xml:space="preserve">감사인은 시스템 default 값인 최소단위인 2단어 미만의 적요가 적혀 있는 경우 추출한다.
</t>
  </si>
  <si>
    <t>The number of words defined in the journal title</t>
  </si>
  <si>
    <t>Number of words (X)</t>
  </si>
  <si>
    <t>Yes</t>
  </si>
  <si>
    <t>Includes the header description in the analysis. If this is not selected only the line descriptions are included.</t>
  </si>
  <si>
    <t>Include header descriptions</t>
  </si>
  <si>
    <t>75</t>
  </si>
  <si>
    <t>A journal will be identified by the test if greater than or equal to this percentage of lines have less than the minimum number of words</t>
  </si>
  <si>
    <t>Percentage of lines in Journal</t>
  </si>
  <si>
    <t>Identifies journals by comparing the number of words in the description of each line item and optionally the journal header._x000D_
(A word is defined as having at least 4 alphabetical characters or more).</t>
  </si>
  <si>
    <t>Journal description contains &lt; X words</t>
  </si>
  <si>
    <t>마감 프로세스는 그룹의 지시에 따라 매월 말 후 3 주 이내에 완료되어야 한다. 따라서 21일 이후 내역에 대해서 확인한다.</t>
  </si>
  <si>
    <t>Threshold value for X. A postive value will select from before period end; Zero or a negative value will select from after period end.</t>
  </si>
  <si>
    <t>Days before dates to evaluate (X)</t>
  </si>
  <si>
    <t>Year End</t>
  </si>
  <si>
    <t>Defines the period ends to consider.</t>
  </si>
  <si>
    <t>Dates to evaluate</t>
  </si>
  <si>
    <t>Journal entered after X days before…</t>
  </si>
  <si>
    <t xml:space="preserve">분기별 3개 이하의 전표를 입력한 사용자의 전표
</t>
  </si>
  <si>
    <t>By Quarter</t>
  </si>
  <si>
    <t>Period over which the number of journals posted should be counted (e.g. If By Quarter is selected each quarter would be considered independently)</t>
  </si>
  <si>
    <t>Time period by</t>
  </si>
  <si>
    <t>Threshold for number of journals X</t>
  </si>
  <si>
    <t>User journals (X)</t>
  </si>
  <si>
    <t xml:space="preserve">	Identifies Journals by analysing the number of journals posted by the same user with an effective date in the defined time period. (When Period or Quarter are selected, these will be analysed in isolation.)</t>
  </si>
  <si>
    <t>Journal by a user with &lt; X journals effective in …</t>
  </si>
  <si>
    <t xml:space="preserve">저널을 단순하거나 복잡한 것으로 분류한다. 단순 저널은 DR 쪽 또는 CR 쪽 중 하나가 하나의 계정 번호에만 게시하는 저널로 정의되며, 그렇지 않으면 저널이 복잡하다고 간주된다
</t>
  </si>
  <si>
    <t>Classifies a journal as simple or complex. A simple journal is defined as one where either the DR side or CR side only posts to one account number; otherwise the journal is deemed complex.</t>
  </si>
  <si>
    <t>Journal is simple</t>
  </si>
  <si>
    <t xml:space="preserve">감사인은 해당 테스트의 목적은 차변이나 대변에 1개의 계정이 오고 반대에 여러개의 계정이 생성이 되는 경우 부정과 관련이 높은것으로 판단하였다. 해당 테스트는 FRLK의 규모를 고려할 때 한 쪽에 여러계정이 발생한 다는 것은 전표 금액이 클 것이라는 예측을 할 수 있다. 따라서 감사인은 CTT 이상의 항목이 포함된 전표들에 대해서 테스트를 수행하기로 결정하였다.
</t>
  </si>
  <si>
    <t>Only if amount is more than the Clearly Trivial Threshold</t>
  </si>
  <si>
    <t>&gt;CTT</t>
  </si>
  <si>
    <t>0</t>
  </si>
  <si>
    <t>Only if amount is more than this percentage of materiality.</t>
  </si>
  <si>
    <t>&gt;Percentage of materiality (X)</t>
  </si>
  <si>
    <t>Identifies journals posted between unrelated account combinations (based on the EMS mapping categories) where the journal lines identified as unrelated in aggregate exceed the threshold parameters if set by the user. _x000D_
_x000D_
Two types of test are performed; The first identifies any credits to revenues and debits to anything on the balance sheet other than Cash, Accounts Receivable, Deferred Revenue, or Customer Security Deposit. The second type identifies any credits to Cost of Sales or SG&amp;A, with a corresponding debit to any long-term asset, liability, or equity.</t>
  </si>
  <si>
    <t>Journal with lines for unrelated EMS categories</t>
  </si>
  <si>
    <t>N/A</t>
  </si>
  <si>
    <t>Threshold for the percentage of materiality X</t>
  </si>
  <si>
    <t>Percentage of materiality (X)</t>
  </si>
  <si>
    <t>Identifies journals by comparing its gross debit value to Performance Materiality</t>
  </si>
  <si>
    <t>Journal whose gross debit value &gt;X% Performance Materiality</t>
  </si>
  <si>
    <t>By Year</t>
  </si>
  <si>
    <t>The time period(s) to consider. E.g. If this is set to By Quarter, each quarter would be considered independently.</t>
  </si>
  <si>
    <t>The number of journals threshold X.</t>
  </si>
  <si>
    <t>Number of journals (X)</t>
  </si>
  <si>
    <t>Identifies journals to a GL account meeting the theshold number of journals effective in the period.</t>
  </si>
  <si>
    <t>Journal to a GL account with &lt; X Journals in…</t>
  </si>
  <si>
    <t>The list of keywords to search for in the account title. (These can be edited from Home &gt; Scoping and Account Mapping &gt; Keyword Manager)</t>
  </si>
  <si>
    <t>횡령, 비리, 비자금, 공모</t>
  </si>
  <si>
    <t>Additional keywords to search the account title for.</t>
  </si>
  <si>
    <t>The language to use for the keyword list.</t>
  </si>
  <si>
    <t>Keyword Language</t>
  </si>
  <si>
    <t>Identifies journals based on the words contained within the GL Account description which each journal line posts to.</t>
  </si>
  <si>
    <t>Journal to a GL Account whose name contains keywords</t>
  </si>
  <si>
    <t xml:space="preserve">EMS상 Revenue 계정 선택
</t>
  </si>
  <si>
    <t>Revenue</t>
  </si>
  <si>
    <t>Allows you to select one or more EMS Tier 3 account groups to target in the analysis. To change the Tier 3 mapping go to Home &gt; Scoping and Account Mapping &gt; Account Mapping.</t>
  </si>
  <si>
    <t>GL accounts include category X</t>
  </si>
  <si>
    <t xml:space="preserve">수익인식을 위한 수동 전표를 추출하기 위해, Manual 전표 선택
</t>
  </si>
  <si>
    <t>Include manual journals</t>
  </si>
  <si>
    <t>Include automatic journals</t>
  </si>
  <si>
    <t>Automatic</t>
  </si>
  <si>
    <t>Include interfaced journals</t>
  </si>
  <si>
    <t>Interfaced</t>
  </si>
  <si>
    <t>Identifies Journals based on their entry method:_x000D_
Manual - Entered by a person directly into the GL_x000D_
Interfaced - Imported into the GL from another finance system_x000D_
Automatic - Generated by the system from a sub-ledger posting</t>
  </si>
  <si>
    <t>Journal entry method is …</t>
  </si>
  <si>
    <t xml:space="preserve">연중 재고에 대한 수동입력 선택. EMS상 재고자산 선택
</t>
  </si>
  <si>
    <t xml:space="preserve">수동 입력 선택
</t>
  </si>
  <si>
    <t>FRLK_2</t>
  </si>
  <si>
    <t>Identifies journals with a line item value greater than X% of Performance Materiality</t>
  </si>
  <si>
    <t>Journal includes a line item with value greater than X% of Performance Materiality</t>
  </si>
  <si>
    <t xml:space="preserve">(*) FY22.05 기준
1. 사토시 하타세 00000366
2. 정현석 01428218
3. 타스노라 타가미 00165553
4. 나한기 00530994
5. 오우치다 상고 01516998 (당년도추가)
(*) FY21.05 기준
1. 사토시 하타세 00000366
2. 정현석 01428218 (당년도 추가)
3. 유키 스가 00843660
4. 타스노라 타가미 00165553
5. 나한기 00530994 (당년도 추가)
</t>
  </si>
  <si>
    <t>00000366, 01252795, 00165553, 00843660, 01428218, 00530994, 01516998</t>
  </si>
  <si>
    <t>Quarter End</t>
  </si>
  <si>
    <t>Identifies journals with effective dates before the period end that were entered after X days before period end; a negative X value selects transactions entered after a period end. E.g. If period end is 31/12 and X is 3 then all journals entered from 29/12 (29,30,31) will be selected, if X is -1 then only journals entered from 2/1 will be selected.</t>
  </si>
  <si>
    <t>Journal entered prior to X days before…</t>
  </si>
  <si>
    <t xml:space="preserve">Select manual entries for revenue recognition </t>
  </si>
  <si>
    <t>FRLK</t>
  </si>
  <si>
    <t>Result Count</t>
  </si>
  <si>
    <t>Configuration Value</t>
  </si>
  <si>
    <t>Tab or Analytic Name</t>
  </si>
  <si>
    <t>WorksheetName</t>
  </si>
  <si>
    <t>ExcelOutlineID</t>
  </si>
  <si>
    <t>Analytics configuration</t>
  </si>
  <si>
    <t>All accounts for the current financial year are mapped.</t>
  </si>
  <si>
    <t>Context &amp; Account Mapping</t>
  </si>
  <si>
    <t xml:space="preserve">This sheet sets out the analytics created and their configuration for this workpaper, for all List tabs configured in AMS.
Dark blue represents a tab, mid blue an analytic, light blue the component and white for the configuration for the component.
The 'Result Count' is the total number of items in the population which met the configuration value(s).
The Tab or Analytics Name(s) and Configuration Value(s) are what was input into Spotlight. The Configuration for all Analytics is shown below, including those which are in a Tab excluded from the Audit Group for the current Context
</t>
  </si>
  <si>
    <t>Purpose</t>
  </si>
  <si>
    <t>Configuration</t>
  </si>
  <si>
    <t>GL Fraudulent Financial Reporting</t>
  </si>
  <si>
    <t>&gt;&gt; CTT 조건 추가</t>
    <phoneticPr fontId="18" type="noConversion"/>
  </si>
  <si>
    <t>&gt;&gt; PM 50%로 변경</t>
    <phoneticPr fontId="18" type="noConversion"/>
  </si>
  <si>
    <t>&gt;&gt; 아예 잘못됨..</t>
    <phoneticPr fontId="18" type="noConversion"/>
  </si>
  <si>
    <t>ok</t>
    <phoneticPr fontId="18" type="noConversion"/>
  </si>
  <si>
    <t>PM 50%로 변동..</t>
    <phoneticPr fontId="18" type="noConversion"/>
  </si>
  <si>
    <t>&lt;&lt; 전체 전표수</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</si>
</sst>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3" formatCode="_-* #,##0.00_-;\-* #,##0.00_-;_-* &quot;-&quot;??_-;_-@_-"/>
    <numFmt numFmtId="176" formatCode="[$-F400]h:mm:ss\ AM/PM"/>
    <numFmt numFmtId="177" formatCode="_-* #,##0_-;\-* #,##0_-;_-* &quot;-&quot;??_-;_-@_-"/>
    <numFmt numFmtId="178" formatCode="0_);[Red]\(0\)"/>
    <numFmt numFmtId="179" formatCode="_(* #,##0.00_);_(* \(#,##0.00\);_(* &quot;-&quot;??_);_(@_)"/>
    <numFmt numFmtId="180" formatCode="_(* #,##0_);_(* \(#,##0\);_(* &quot;0&quot;_);_(@_)"/>
    <numFmt numFmtId="181" formatCode=";;;"/>
    <numFmt numFmtId="182" formatCode="_(* #,##0_);_(* \(#,##0\);_(* &quot;-&quot;??_);_(@_)"/>
  </numFmts>
  <fonts count="79">
    <font>
      <sz val="11"/>
      <color theme="1"/>
      <name val="맑은 고딕"/>
      <family val="2"/>
      <charset val="129"/>
    </font>
    <font>
      <sz val="11"/>
      <color theme="1"/>
      <name val="맑은 고딕"/>
      <family val="2"/>
      <charset val="129"/>
    </font>
    <font>
      <sz val="18"/>
      <color theme="3"/>
      <name val="맑은 고딕"/>
      <family val="2"/>
      <charset val="129"/>
      <scheme val="major"/>
    </font>
    <font>
      <b/>
      <sz val="15"/>
      <color theme="3"/>
      <name val="맑은 고딕"/>
      <family val="2"/>
      <charset val="129"/>
    </font>
    <font>
      <b/>
      <sz val="13"/>
      <color theme="3"/>
      <name val="맑은 고딕"/>
      <family val="2"/>
      <charset val="129"/>
    </font>
    <font>
      <b/>
      <sz val="11"/>
      <color theme="3"/>
      <name val="맑은 고딕"/>
      <family val="2"/>
      <charset val="129"/>
    </font>
    <font>
      <sz val="11"/>
      <color rgb="FF006100"/>
      <name val="맑은 고딕"/>
      <family val="2"/>
      <charset val="129"/>
    </font>
    <font>
      <sz val="11"/>
      <color rgb="FF9C0006"/>
      <name val="맑은 고딕"/>
      <family val="2"/>
      <charset val="129"/>
    </font>
    <font>
      <sz val="11"/>
      <color rgb="FF9C5700"/>
      <name val="맑은 고딕"/>
      <family val="2"/>
      <charset val="129"/>
    </font>
    <font>
      <sz val="11"/>
      <color rgb="FF3F3F76"/>
      <name val="맑은 고딕"/>
      <family val="2"/>
      <charset val="129"/>
    </font>
    <font>
      <b/>
      <sz val="11"/>
      <color rgb="FF3F3F3F"/>
      <name val="맑은 고딕"/>
      <family val="2"/>
      <charset val="129"/>
    </font>
    <font>
      <b/>
      <sz val="11"/>
      <color rgb="FFFA7D00"/>
      <name val="맑은 고딕"/>
      <family val="2"/>
      <charset val="129"/>
    </font>
    <font>
      <sz val="11"/>
      <color rgb="FFFA7D00"/>
      <name val="맑은 고딕"/>
      <family val="2"/>
      <charset val="129"/>
    </font>
    <font>
      <b/>
      <sz val="11"/>
      <color theme="0"/>
      <name val="맑은 고딕"/>
      <family val="2"/>
      <charset val="129"/>
    </font>
    <font>
      <sz val="11"/>
      <color rgb="FFFF0000"/>
      <name val="맑은 고딕"/>
      <family val="2"/>
      <charset val="129"/>
    </font>
    <font>
      <i/>
      <sz val="11"/>
      <color rgb="FF7F7F7F"/>
      <name val="맑은 고딕"/>
      <family val="2"/>
      <charset val="129"/>
    </font>
    <font>
      <b/>
      <sz val="11"/>
      <color theme="1"/>
      <name val="맑은 고딕"/>
      <family val="2"/>
      <charset val="129"/>
    </font>
    <font>
      <sz val="11"/>
      <color theme="0"/>
      <name val="맑은 고딕"/>
      <family val="2"/>
      <charset val="129"/>
    </font>
    <font>
      <sz val="8"/>
      <name val="맑은 고딕"/>
      <family val="2"/>
      <charset val="129"/>
    </font>
    <font>
      <sz val="11"/>
      <color theme="1"/>
      <name val="맑은 고딕"/>
      <family val="2"/>
      <scheme val="minor"/>
    </font>
    <font>
      <b/>
      <sz val="10"/>
      <color theme="0"/>
      <name val="맑은 고딕"/>
      <family val="2"/>
      <scheme val="minor"/>
    </font>
    <font>
      <b/>
      <sz val="10"/>
      <color theme="0"/>
      <name val="맑은 고딕"/>
      <family val="3"/>
      <charset val="129"/>
      <scheme val="minor"/>
    </font>
    <font>
      <sz val="8"/>
      <name val="맑은 고딕"/>
      <family val="2"/>
      <charset val="129"/>
      <scheme val="minor"/>
    </font>
    <font>
      <sz val="9"/>
      <color rgb="FF000000"/>
      <name val="NanumGothic"/>
      <charset val="129"/>
    </font>
    <font>
      <sz val="10"/>
      <color theme="1"/>
      <name val="맑은 고딕"/>
      <family val="3"/>
      <charset val="129"/>
      <scheme val="minor"/>
    </font>
    <font>
      <sz val="10"/>
      <color theme="1"/>
      <name val="맑은 고딕"/>
      <family val="2"/>
      <scheme val="minor"/>
    </font>
    <font>
      <b/>
      <sz val="10"/>
      <color theme="1"/>
      <name val="맑은 고딕"/>
      <family val="2"/>
      <scheme val="minor"/>
    </font>
    <font>
      <sz val="8"/>
      <name val="맑은 고딕"/>
      <family val="3"/>
      <charset val="129"/>
      <scheme val="minor"/>
    </font>
    <font>
      <sz val="10"/>
      <color rgb="FFFF0000"/>
      <name val="맑은 고딕"/>
      <family val="3"/>
      <charset val="129"/>
      <scheme val="minor"/>
    </font>
    <font>
      <sz val="10"/>
      <color rgb="FF000000"/>
      <name val="맑은 고딕"/>
      <family val="3"/>
      <charset val="129"/>
      <scheme val="minor"/>
    </font>
    <font>
      <sz val="10"/>
      <color rgb="FF000000"/>
      <name val="Calibri"/>
      <family val="2"/>
    </font>
    <font>
      <sz val="10"/>
      <name val="맑은 고딕"/>
      <family val="2"/>
      <scheme val="minor"/>
    </font>
    <font>
      <b/>
      <sz val="10"/>
      <name val="맑은 고딕"/>
      <family val="2"/>
      <scheme val="minor"/>
    </font>
    <font>
      <sz val="11"/>
      <color theme="1"/>
      <name val="Segoe UI"/>
      <family val="2"/>
      <charset val="238"/>
    </font>
    <font>
      <sz val="11"/>
      <color theme="1"/>
      <name val="Calibri"/>
      <family val="2"/>
    </font>
    <font>
      <sz val="11"/>
      <color theme="1"/>
      <name val="맑은 고딕"/>
      <family val="2"/>
      <charset val="238"/>
    </font>
    <font>
      <sz val="11"/>
      <color theme="1"/>
      <name val="맑은 고딕"/>
      <family val="3"/>
      <charset val="129"/>
    </font>
    <font>
      <b/>
      <sz val="11"/>
      <color theme="1"/>
      <name val="맑은 고딕"/>
      <family val="3"/>
      <charset val="129"/>
    </font>
    <font>
      <sz val="11"/>
      <color theme="1"/>
      <name val="맑은 고딕"/>
      <family val="2"/>
      <charset val="129"/>
      <scheme val="minor"/>
    </font>
    <font>
      <sz val="10"/>
      <color theme="1"/>
      <name val="Arial"/>
      <family val="2"/>
    </font>
    <font>
      <b/>
      <sz val="12"/>
      <color theme="0"/>
      <name val="맑은 고딕"/>
      <family val="2"/>
      <scheme val="minor"/>
    </font>
    <font>
      <b/>
      <sz val="12"/>
      <color rgb="FFFF0000"/>
      <name val="맑은 고딕"/>
      <family val="2"/>
      <scheme val="minor"/>
    </font>
    <font>
      <b/>
      <sz val="12"/>
      <color rgb="FFFFFF00"/>
      <name val="맑은 고딕"/>
      <family val="2"/>
      <scheme val="minor"/>
    </font>
    <font>
      <sz val="9"/>
      <color indexed="81"/>
      <name val="Tahoma"/>
      <family val="2"/>
    </font>
    <font>
      <b/>
      <sz val="9"/>
      <color indexed="81"/>
      <name val="Tahoma"/>
      <family val="2"/>
    </font>
    <font>
      <b/>
      <i/>
      <sz val="12"/>
      <color rgb="FFFFFF00"/>
      <name val="맑은 고딕"/>
      <family val="2"/>
      <scheme val="minor"/>
    </font>
    <font>
      <b/>
      <sz val="11"/>
      <name val="맑은 고딕"/>
      <family val="3"/>
      <charset val="129"/>
    </font>
    <font>
      <b/>
      <sz val="11"/>
      <color theme="1"/>
      <name val="맑은 고딕"/>
      <family val="3"/>
      <charset val="129"/>
      <scheme val="minor"/>
    </font>
    <font>
      <i/>
      <sz val="10"/>
      <color theme="1"/>
      <name val="맑은 고딕"/>
      <family val="3"/>
      <charset val="129"/>
      <scheme val="minor"/>
    </font>
    <font>
      <b/>
      <sz val="10"/>
      <color rgb="FFFF0000"/>
      <name val="맑은 고딕"/>
      <family val="3"/>
      <charset val="129"/>
      <scheme val="minor"/>
    </font>
    <font>
      <b/>
      <u/>
      <sz val="10"/>
      <color rgb="FFFF0000"/>
      <name val="맑은 고딕"/>
      <family val="3"/>
      <charset val="129"/>
      <scheme val="minor"/>
    </font>
    <font>
      <b/>
      <i/>
      <sz val="10"/>
      <color rgb="FF0070C0"/>
      <name val="맑은 고딕"/>
      <family val="3"/>
      <charset val="129"/>
      <scheme val="minor"/>
    </font>
    <font>
      <b/>
      <i/>
      <sz val="10"/>
      <color rgb="FFFF0000"/>
      <name val="맑은 고딕"/>
      <family val="3"/>
      <charset val="129"/>
      <scheme val="minor"/>
    </font>
    <font>
      <sz val="10"/>
      <color rgb="FF646464"/>
      <name val="Arial"/>
      <family val="2"/>
    </font>
    <font>
      <b/>
      <sz val="10"/>
      <color rgb="FF646464"/>
      <name val="Arial"/>
      <family val="2"/>
    </font>
    <font>
      <sz val="8"/>
      <color rgb="FF0079A6"/>
      <name val="Inherit"/>
      <family val="2"/>
    </font>
    <font>
      <sz val="10"/>
      <color rgb="FF646464"/>
      <name val="Inherit"/>
      <family val="2"/>
    </font>
    <font>
      <b/>
      <sz val="10"/>
      <color rgb="FF646464"/>
      <name val="맑은 고딕"/>
      <family val="3"/>
      <charset val="129"/>
    </font>
    <font>
      <b/>
      <sz val="10"/>
      <color rgb="FF646464"/>
      <name val="Arial Unicode MS"/>
      <family val="2"/>
      <charset val="129"/>
    </font>
    <font>
      <sz val="10"/>
      <color rgb="FF646464"/>
      <name val="맑은 고딕"/>
      <family val="3"/>
      <charset val="129"/>
    </font>
    <font>
      <sz val="10"/>
      <color rgb="FF646464"/>
      <name val="Arial"/>
      <family val="3"/>
    </font>
    <font>
      <sz val="10"/>
      <color rgb="FF646464"/>
      <name val="Arial Unicode MS"/>
      <family val="2"/>
      <charset val="129"/>
    </font>
    <font>
      <sz val="10"/>
      <color rgb="FF646464"/>
      <name val="Inherit"/>
      <family val="3"/>
      <charset val="129"/>
    </font>
    <font>
      <sz val="10"/>
      <color rgb="FF646464"/>
      <name val="Arial"/>
      <family val="3"/>
      <charset val="129"/>
    </font>
    <font>
      <sz val="10"/>
      <color rgb="FF646464"/>
      <name val="Arial Unicode MS"/>
      <family val="3"/>
      <charset val="129"/>
    </font>
    <font>
      <b/>
      <sz val="10"/>
      <color rgb="FF646464"/>
      <name val="Arial"/>
      <family val="3"/>
      <charset val="129"/>
    </font>
    <font>
      <sz val="10"/>
      <color rgb="FF646464"/>
      <name val="Inherit"/>
      <family val="2"/>
      <charset val="129"/>
    </font>
    <font>
      <sz val="10"/>
      <color rgb="FF646464"/>
      <name val="Arial"/>
      <family val="2"/>
      <charset val="129"/>
    </font>
    <font>
      <sz val="10"/>
      <color rgb="FF787878"/>
      <name val="Inherit"/>
      <family val="2"/>
    </font>
    <font>
      <u/>
      <sz val="11"/>
      <color theme="10"/>
      <name val="맑은 고딕"/>
      <family val="2"/>
      <charset val="129"/>
    </font>
    <font>
      <b/>
      <i/>
      <sz val="11"/>
      <color theme="1"/>
      <name val="맑은 고딕"/>
      <family val="3"/>
      <charset val="129"/>
    </font>
    <font>
      <sz val="10"/>
      <name val="Arial"/>
      <family val="2"/>
    </font>
    <font>
      <sz val="10"/>
      <color theme="0"/>
      <name val="맑은 고딕"/>
      <family val="2"/>
      <scheme val="minor"/>
    </font>
    <font>
      <sz val="10"/>
      <color theme="1"/>
      <name val="Calibri"/>
      <family val="2"/>
    </font>
    <font>
      <b/>
      <sz val="10"/>
      <color theme="0"/>
      <name val="Calibri"/>
      <family val="2"/>
    </font>
    <font>
      <b/>
      <u/>
      <sz val="10"/>
      <color theme="0"/>
      <name val="Calibri"/>
      <family val="2"/>
    </font>
    <font>
      <b/>
      <sz val="10"/>
      <name val="Calibri"/>
      <family val="2"/>
    </font>
    <font>
      <sz val="14"/>
      <name val="Calibri"/>
      <family val="2"/>
    </font>
    <font>
      <b/>
      <sz val="14"/>
      <name val="Calibri"/>
      <family val="2"/>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theme="3"/>
        <bgColor indexed="64"/>
      </patternFill>
    </fill>
    <fill>
      <patternFill patternType="solid">
        <fgColor rgb="FF0066FF"/>
        <bgColor indexed="64"/>
      </patternFill>
    </fill>
    <fill>
      <patternFill patternType="solid">
        <fgColor rgb="FF6599E5"/>
        <bgColor indexed="64"/>
      </patternFill>
    </fill>
    <fill>
      <patternFill patternType="solid">
        <fgColor rgb="FF7CDD4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bgColor indexed="64"/>
      </patternFill>
    </fill>
    <fill>
      <patternFill patternType="solid">
        <fgColor theme="2" tint="-0.499984740745262"/>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rgb="FFE4E4E4"/>
      </bottom>
      <diagonal/>
    </border>
    <border>
      <left/>
      <right/>
      <top/>
      <bottom style="mediumDashed">
        <color rgb="FFEEEEEE"/>
      </bottom>
      <diagonal/>
    </border>
    <border>
      <left/>
      <right/>
      <top/>
      <bottom style="medium">
        <color rgb="FFCCCCCC"/>
      </bottom>
      <diagonal/>
    </border>
    <border>
      <left/>
      <right/>
      <top/>
      <bottom style="mediumDashed">
        <color rgb="FFDCDCDC"/>
      </bottom>
      <diagonal/>
    </border>
    <border>
      <left/>
      <right style="medium">
        <color theme="4"/>
      </right>
      <top/>
      <bottom style="medium">
        <color theme="4"/>
      </bottom>
      <diagonal/>
    </border>
    <border>
      <left/>
      <right/>
      <top/>
      <bottom style="medium">
        <color theme="4"/>
      </bottom>
      <diagonal/>
    </border>
    <border>
      <left style="medium">
        <color theme="4"/>
      </left>
      <right/>
      <top/>
      <bottom style="medium">
        <color theme="4"/>
      </bottom>
      <diagonal/>
    </border>
    <border>
      <left style="thin">
        <color theme="0"/>
      </left>
      <right style="medium">
        <color theme="4"/>
      </right>
      <top/>
      <bottom/>
      <diagonal/>
    </border>
    <border>
      <left style="thin">
        <color theme="0"/>
      </left>
      <right style="thin">
        <color theme="0"/>
      </right>
      <top/>
      <bottom style="thin">
        <color theme="0"/>
      </bottom>
      <diagonal/>
    </border>
    <border>
      <left style="medium">
        <color theme="4"/>
      </left>
      <right/>
      <top/>
      <bottom/>
      <diagonal/>
    </border>
    <border>
      <left style="thin">
        <color theme="0"/>
      </left>
      <right style="thin">
        <color theme="0"/>
      </right>
      <top style="thin">
        <color theme="0"/>
      </top>
      <bottom/>
      <diagonal/>
    </border>
    <border>
      <left/>
      <right style="medium">
        <color theme="4"/>
      </right>
      <top style="medium">
        <color theme="4"/>
      </top>
      <bottom/>
      <diagonal/>
    </border>
    <border>
      <left/>
      <right/>
      <top style="medium">
        <color theme="4"/>
      </top>
      <bottom/>
      <diagonal/>
    </border>
    <border>
      <left style="medium">
        <color theme="4"/>
      </left>
      <right style="medium">
        <color theme="4"/>
      </right>
      <top style="medium">
        <color theme="4"/>
      </top>
      <bottom style="medium">
        <color theme="4"/>
      </bottom>
      <diagonal/>
    </border>
    <border>
      <left/>
      <right style="thin">
        <color theme="0"/>
      </right>
      <top style="thin">
        <color theme="0"/>
      </top>
      <bottom/>
      <diagonal/>
    </border>
    <border>
      <left/>
      <right/>
      <top style="thin">
        <color theme="0"/>
      </top>
      <bottom/>
      <diagonal/>
    </border>
    <border>
      <left style="thin">
        <color theme="0"/>
      </left>
      <right/>
      <top style="thin">
        <color theme="0"/>
      </top>
      <bottom/>
      <diagonal/>
    </border>
    <border>
      <left/>
      <right style="medium">
        <color theme="4"/>
      </right>
      <top/>
      <bottom/>
      <diagonal/>
    </border>
    <border>
      <left/>
      <right style="medium">
        <color theme="4"/>
      </right>
      <top style="medium">
        <color theme="4"/>
      </top>
      <bottom style="medium">
        <color theme="4"/>
      </bottom>
      <diagonal/>
    </border>
  </borders>
  <cellStyleXfs count="53">
    <xf numFmtId="0" fontId="0" fillId="0" borderId="0">
      <alignment vertical="center"/>
    </xf>
    <xf numFmtId="41"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xf numFmtId="43" fontId="19" fillId="0" borderId="0" applyFont="0" applyFill="0" applyBorder="0" applyAlignment="0" applyProtection="0"/>
    <xf numFmtId="0" fontId="38" fillId="0" borderId="0">
      <alignment vertical="center"/>
    </xf>
    <xf numFmtId="0" fontId="39" fillId="0" borderId="0"/>
    <xf numFmtId="41" fontId="38" fillId="0" borderId="0" applyFont="0" applyFill="0" applyBorder="0" applyAlignment="0" applyProtection="0">
      <alignment vertical="center"/>
    </xf>
    <xf numFmtId="0" fontId="69" fillId="0" borderId="0" applyNumberFormat="0" applyFill="0" applyBorder="0" applyAlignment="0" applyProtection="0">
      <alignment vertical="center"/>
    </xf>
    <xf numFmtId="0" fontId="19" fillId="0" borderId="0"/>
    <xf numFmtId="179" fontId="71" fillId="0" borderId="0" applyFont="0" applyFill="0" applyBorder="0" applyAlignment="0" applyProtection="0"/>
    <xf numFmtId="0" fontId="19" fillId="0" borderId="0"/>
    <xf numFmtId="0" fontId="71" fillId="0" borderId="0"/>
  </cellStyleXfs>
  <cellXfs count="315">
    <xf numFmtId="0" fontId="0" fillId="0" borderId="0" xfId="0">
      <alignment vertical="center"/>
    </xf>
    <xf numFmtId="0" fontId="0" fillId="0" borderId="10" xfId="0" applyBorder="1">
      <alignment vertical="center"/>
    </xf>
    <xf numFmtId="0" fontId="0" fillId="33" borderId="0" xfId="0" applyFill="1">
      <alignment vertical="center"/>
    </xf>
    <xf numFmtId="0" fontId="20" fillId="34" borderId="10" xfId="43" applyFont="1" applyFill="1" applyBorder="1" applyAlignment="1">
      <alignment horizontal="center" vertical="center" wrapText="1"/>
    </xf>
    <xf numFmtId="0" fontId="21" fillId="35" borderId="10" xfId="43" applyFont="1" applyFill="1" applyBorder="1" applyAlignment="1">
      <alignment horizontal="center" vertical="center" wrapText="1"/>
    </xf>
    <xf numFmtId="41" fontId="21" fillId="36" borderId="10" xfId="1" applyFont="1" applyFill="1" applyBorder="1" applyAlignment="1">
      <alignment horizontal="center" vertical="center" wrapText="1"/>
    </xf>
    <xf numFmtId="0" fontId="20" fillId="36" borderId="10" xfId="43" applyFont="1" applyFill="1" applyBorder="1" applyAlignment="1">
      <alignment horizontal="center" vertical="center"/>
    </xf>
    <xf numFmtId="0" fontId="20" fillId="34" borderId="10" xfId="43" applyFont="1" applyFill="1" applyBorder="1" applyAlignment="1">
      <alignment horizontal="left" vertical="center" wrapText="1"/>
    </xf>
    <xf numFmtId="0" fontId="0" fillId="0" borderId="10" xfId="0" applyBorder="1" applyAlignment="1">
      <alignment horizontal="center" vertical="center"/>
    </xf>
    <xf numFmtId="0" fontId="24" fillId="0" borderId="0" xfId="0" applyFont="1">
      <alignment vertical="center"/>
    </xf>
    <xf numFmtId="21" fontId="24" fillId="0" borderId="0" xfId="0" applyNumberFormat="1" applyFont="1">
      <alignment vertical="center"/>
    </xf>
    <xf numFmtId="41" fontId="24" fillId="0" borderId="0" xfId="1" applyFont="1">
      <alignment vertical="center"/>
    </xf>
    <xf numFmtId="0" fontId="24" fillId="0" borderId="0" xfId="0" applyFont="1" applyAlignment="1">
      <alignment horizontal="left" vertical="center"/>
    </xf>
    <xf numFmtId="0" fontId="0" fillId="37" borderId="10" xfId="0" applyFill="1" applyBorder="1" applyAlignment="1">
      <alignment horizontal="center" vertical="center" wrapText="1"/>
    </xf>
    <xf numFmtId="0" fontId="0" fillId="37" borderId="10" xfId="0" applyFill="1" applyBorder="1" applyAlignment="1">
      <alignment horizontal="center" vertical="center"/>
    </xf>
    <xf numFmtId="0" fontId="0" fillId="37" borderId="10" xfId="0" applyFill="1" applyBorder="1">
      <alignment vertical="center"/>
    </xf>
    <xf numFmtId="41" fontId="0" fillId="0" borderId="0" xfId="1" applyFont="1">
      <alignment vertical="center"/>
    </xf>
    <xf numFmtId="41" fontId="0" fillId="0" borderId="0" xfId="1" applyFont="1" applyAlignment="1">
      <alignment horizontal="center" vertical="center"/>
    </xf>
    <xf numFmtId="41" fontId="0" fillId="33" borderId="0" xfId="1" applyFont="1" applyFill="1">
      <alignment vertical="center"/>
    </xf>
    <xf numFmtId="0" fontId="0" fillId="0" borderId="0" xfId="0" applyAlignment="1">
      <alignment horizontal="center" vertical="center"/>
    </xf>
    <xf numFmtId="41" fontId="0" fillId="0" borderId="0" xfId="0" applyNumberFormat="1">
      <alignment vertical="center"/>
    </xf>
    <xf numFmtId="0" fontId="0" fillId="0" borderId="10" xfId="0" applyBorder="1" applyAlignment="1">
      <alignment vertical="center" wrapText="1"/>
    </xf>
    <xf numFmtId="41" fontId="24" fillId="37" borderId="0" xfId="1" applyFont="1" applyFill="1">
      <alignment vertical="center"/>
    </xf>
    <xf numFmtId="0" fontId="24" fillId="38" borderId="0" xfId="0" applyFont="1" applyFill="1">
      <alignment vertical="center"/>
    </xf>
    <xf numFmtId="0" fontId="24" fillId="39" borderId="0" xfId="0" applyFont="1" applyFill="1">
      <alignment vertical="center"/>
    </xf>
    <xf numFmtId="0" fontId="20" fillId="41" borderId="0" xfId="43" applyFont="1" applyFill="1" applyAlignment="1">
      <alignment vertical="center"/>
    </xf>
    <xf numFmtId="0" fontId="25" fillId="0" borderId="0" xfId="43" applyFont="1" applyAlignment="1">
      <alignment horizontal="center" vertical="center" wrapText="1"/>
    </xf>
    <xf numFmtId="0" fontId="25" fillId="0" borderId="0" xfId="43" applyFont="1" applyAlignment="1">
      <alignment vertical="center" wrapText="1"/>
    </xf>
    <xf numFmtId="0" fontId="25" fillId="0" borderId="0" xfId="43" applyFont="1" applyAlignment="1">
      <alignment horizontal="center" vertical="center"/>
    </xf>
    <xf numFmtId="0" fontId="25" fillId="0" borderId="0" xfId="43" applyFont="1" applyAlignment="1">
      <alignment vertical="center"/>
    </xf>
    <xf numFmtId="0" fontId="19" fillId="0" borderId="0" xfId="43"/>
    <xf numFmtId="0" fontId="20" fillId="42" borderId="10" xfId="43" applyFont="1" applyFill="1" applyBorder="1" applyAlignment="1">
      <alignment vertical="center"/>
    </xf>
    <xf numFmtId="0" fontId="20" fillId="42" borderId="10" xfId="43" applyFont="1" applyFill="1" applyBorder="1" applyAlignment="1">
      <alignment horizontal="center" vertical="center" wrapText="1"/>
    </xf>
    <xf numFmtId="0" fontId="20" fillId="42" borderId="10" xfId="43" applyFont="1" applyFill="1" applyBorder="1" applyAlignment="1">
      <alignment vertical="center" wrapText="1"/>
    </xf>
    <xf numFmtId="0" fontId="26" fillId="0" borderId="10" xfId="43" applyFont="1" applyBorder="1" applyAlignment="1">
      <alignment horizontal="center" vertical="center" wrapText="1"/>
    </xf>
    <xf numFmtId="0" fontId="26" fillId="0" borderId="0" xfId="43" applyFont="1" applyAlignment="1">
      <alignment vertical="center"/>
    </xf>
    <xf numFmtId="0" fontId="26" fillId="0" borderId="10" xfId="43" applyFont="1" applyBorder="1" applyAlignment="1">
      <alignment vertical="center"/>
    </xf>
    <xf numFmtId="0" fontId="28" fillId="0" borderId="10" xfId="43" applyFont="1" applyBorder="1" applyAlignment="1">
      <alignment horizontal="center" vertical="center" wrapText="1"/>
    </xf>
    <xf numFmtId="0" fontId="28" fillId="0" borderId="10" xfId="43" applyFont="1" applyBorder="1" applyAlignment="1">
      <alignment vertical="center" wrapText="1"/>
    </xf>
    <xf numFmtId="0" fontId="20" fillId="43" borderId="10" xfId="43" applyFont="1" applyFill="1" applyBorder="1" applyAlignment="1">
      <alignment vertical="center" wrapText="1"/>
    </xf>
    <xf numFmtId="0" fontId="25" fillId="0" borderId="10" xfId="43" applyFont="1" applyBorder="1" applyAlignment="1">
      <alignment horizontal="center" vertical="center" wrapText="1"/>
    </xf>
    <xf numFmtId="0" fontId="25" fillId="0" borderId="10" xfId="43" applyFont="1" applyBorder="1" applyAlignment="1">
      <alignment vertical="center" wrapText="1"/>
    </xf>
    <xf numFmtId="0" fontId="20" fillId="34" borderId="10" xfId="43" applyFont="1" applyFill="1" applyBorder="1" applyAlignment="1">
      <alignment horizontal="center" vertical="center"/>
    </xf>
    <xf numFmtId="0" fontId="25" fillId="0" borderId="10" xfId="43" applyFont="1" applyBorder="1" applyAlignment="1">
      <alignment vertical="center"/>
    </xf>
    <xf numFmtId="0" fontId="20" fillId="44" borderId="10" xfId="43" applyFont="1" applyFill="1" applyBorder="1" applyAlignment="1">
      <alignment vertical="center" wrapText="1"/>
    </xf>
    <xf numFmtId="0" fontId="20" fillId="35" borderId="10" xfId="43" applyFont="1" applyFill="1" applyBorder="1" applyAlignment="1">
      <alignment horizontal="center" vertical="center"/>
    </xf>
    <xf numFmtId="0" fontId="19" fillId="0" borderId="14" xfId="43" applyBorder="1"/>
    <xf numFmtId="0" fontId="19" fillId="0" borderId="15" xfId="43" applyBorder="1"/>
    <xf numFmtId="0" fontId="25" fillId="0" borderId="10" xfId="43" applyFont="1" applyBorder="1" applyAlignment="1">
      <alignment horizontal="center" vertical="center"/>
    </xf>
    <xf numFmtId="0" fontId="19" fillId="0" borderId="16" xfId="43" applyBorder="1"/>
    <xf numFmtId="0" fontId="19" fillId="0" borderId="17" xfId="43" applyBorder="1"/>
    <xf numFmtId="0" fontId="19" fillId="0" borderId="18" xfId="43" applyBorder="1"/>
    <xf numFmtId="0" fontId="19" fillId="0" borderId="10" xfId="43" applyBorder="1" applyAlignment="1">
      <alignment vertical="center"/>
    </xf>
    <xf numFmtId="22" fontId="25" fillId="0" borderId="10" xfId="43" applyNumberFormat="1" applyFont="1" applyBorder="1" applyAlignment="1">
      <alignment vertical="center" wrapText="1"/>
    </xf>
    <xf numFmtId="14" fontId="25" fillId="0" borderId="10" xfId="43" applyNumberFormat="1" applyFont="1" applyBorder="1" applyAlignment="1">
      <alignment vertical="center"/>
    </xf>
    <xf numFmtId="22" fontId="25" fillId="0" borderId="10" xfId="43" applyNumberFormat="1" applyFont="1" applyBorder="1" applyAlignment="1">
      <alignment vertical="center"/>
    </xf>
    <xf numFmtId="176" fontId="25" fillId="0" borderId="10" xfId="43" applyNumberFormat="1" applyFont="1" applyBorder="1" applyAlignment="1">
      <alignment vertical="center"/>
    </xf>
    <xf numFmtId="0" fontId="25" fillId="0" borderId="10" xfId="43" quotePrefix="1" applyFont="1" applyBorder="1" applyAlignment="1">
      <alignment vertical="center"/>
    </xf>
    <xf numFmtId="0" fontId="25" fillId="0" borderId="10" xfId="43" quotePrefix="1" applyFont="1" applyBorder="1" applyAlignment="1">
      <alignment vertical="center" wrapText="1"/>
    </xf>
    <xf numFmtId="177" fontId="25" fillId="0" borderId="0" xfId="44" applyNumberFormat="1" applyFont="1" applyAlignment="1">
      <alignment vertical="center"/>
    </xf>
    <xf numFmtId="0" fontId="29" fillId="0" borderId="0" xfId="43" applyFont="1" applyAlignment="1">
      <alignment horizontal="left" vertical="center"/>
    </xf>
    <xf numFmtId="0" fontId="20" fillId="45" borderId="10" xfId="43" applyFont="1" applyFill="1" applyBorder="1" applyAlignment="1">
      <alignment vertical="center" wrapText="1"/>
    </xf>
    <xf numFmtId="0" fontId="19" fillId="0" borderId="10" xfId="43" applyBorder="1"/>
    <xf numFmtId="0" fontId="20" fillId="44" borderId="10" xfId="43" applyFont="1" applyFill="1" applyBorder="1" applyAlignment="1">
      <alignment horizontal="center" vertical="center" wrapText="1"/>
    </xf>
    <xf numFmtId="0" fontId="19" fillId="0" borderId="0" xfId="43" applyAlignment="1">
      <alignment horizontal="center"/>
    </xf>
    <xf numFmtId="0" fontId="19" fillId="0" borderId="0" xfId="43" applyAlignment="1">
      <alignment vertical="center"/>
    </xf>
    <xf numFmtId="49" fontId="20" fillId="34" borderId="10" xfId="43" applyNumberFormat="1" applyFont="1" applyFill="1" applyBorder="1" applyAlignment="1">
      <alignment horizontal="center" vertical="center"/>
    </xf>
    <xf numFmtId="0" fontId="31" fillId="0" borderId="10" xfId="43" applyFont="1" applyBorder="1" applyAlignment="1">
      <alignment horizontal="center" vertical="center" wrapText="1"/>
    </xf>
    <xf numFmtId="0" fontId="35" fillId="0" borderId="10" xfId="0" applyFont="1" applyBorder="1">
      <alignment vertical="center"/>
    </xf>
    <xf numFmtId="0" fontId="0" fillId="37" borderId="19" xfId="0" applyFill="1" applyBorder="1" applyAlignment="1">
      <alignment horizontal="center" vertical="center"/>
    </xf>
    <xf numFmtId="0" fontId="0" fillId="37" borderId="20" xfId="0" applyFill="1" applyBorder="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0" borderId="21" xfId="0" applyFill="1" applyBorder="1">
      <alignment vertical="center"/>
    </xf>
    <xf numFmtId="0" fontId="0" fillId="37" borderId="1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vertical="center" wrapText="1"/>
    </xf>
    <xf numFmtId="0" fontId="0" fillId="39" borderId="0" xfId="0" applyFill="1">
      <alignment vertical="center"/>
    </xf>
    <xf numFmtId="178" fontId="0" fillId="33" borderId="0" xfId="0" applyNumberFormat="1" applyFill="1">
      <alignment vertical="center"/>
    </xf>
    <xf numFmtId="178" fontId="0" fillId="0" borderId="0" xfId="0" applyNumberFormat="1">
      <alignment vertical="center"/>
    </xf>
    <xf numFmtId="41" fontId="0" fillId="0" borderId="0" xfId="1" applyFont="1" applyAlignment="1">
      <alignment vertical="center" wrapText="1"/>
    </xf>
    <xf numFmtId="0" fontId="19" fillId="39" borderId="0" xfId="43" applyFill="1" applyAlignment="1">
      <alignment horizontal="center"/>
    </xf>
    <xf numFmtId="41" fontId="19" fillId="40" borderId="0" xfId="1" applyFont="1" applyFill="1" applyAlignment="1"/>
    <xf numFmtId="0" fontId="19" fillId="40" borderId="0" xfId="43" applyFill="1"/>
    <xf numFmtId="0" fontId="19" fillId="39" borderId="0" xfId="43" applyFill="1"/>
    <xf numFmtId="0" fontId="0" fillId="37" borderId="10" xfId="0" applyFill="1" applyBorder="1" applyAlignment="1">
      <alignment horizontal="center" vertical="center"/>
    </xf>
    <xf numFmtId="0" fontId="0" fillId="37" borderId="10" xfId="0" applyFill="1" applyBorder="1" applyAlignment="1">
      <alignment horizontal="center" vertical="center"/>
    </xf>
    <xf numFmtId="41" fontId="37" fillId="0" borderId="0" xfId="0" applyNumberFormat="1" applyFont="1">
      <alignment vertical="center"/>
    </xf>
    <xf numFmtId="0" fontId="19" fillId="33" borderId="0" xfId="43" applyFill="1"/>
    <xf numFmtId="0" fontId="19" fillId="46" borderId="0" xfId="43" applyFill="1"/>
    <xf numFmtId="0" fontId="38" fillId="0" borderId="0" xfId="45">
      <alignment vertical="center"/>
    </xf>
    <xf numFmtId="14" fontId="0" fillId="0" borderId="0" xfId="0" applyNumberFormat="1">
      <alignment vertical="center"/>
    </xf>
    <xf numFmtId="0" fontId="0" fillId="0" borderId="0" xfId="0" applyAlignment="1">
      <alignment vertical="center"/>
    </xf>
    <xf numFmtId="0" fontId="0" fillId="0" borderId="0" xfId="0" applyFill="1" applyAlignment="1">
      <alignment horizontal="center" vertical="center"/>
    </xf>
    <xf numFmtId="0" fontId="0" fillId="46" borderId="0" xfId="0" applyFill="1" applyAlignment="1">
      <alignment horizontal="center" vertical="center"/>
    </xf>
    <xf numFmtId="0" fontId="0" fillId="40" borderId="0" xfId="0" applyFill="1" applyAlignment="1">
      <alignment horizontal="center" vertical="center"/>
    </xf>
    <xf numFmtId="41" fontId="0" fillId="0" borderId="0" xfId="0" applyNumberFormat="1" applyFill="1">
      <alignment vertical="center"/>
    </xf>
    <xf numFmtId="41" fontId="0" fillId="0" borderId="0" xfId="1" applyFont="1" applyFill="1">
      <alignment vertical="center"/>
    </xf>
    <xf numFmtId="41" fontId="0" fillId="46" borderId="0" xfId="1" applyFont="1" applyFill="1" applyAlignment="1">
      <alignment horizontal="center" vertical="center"/>
    </xf>
    <xf numFmtId="41" fontId="0" fillId="40" borderId="0" xfId="1" applyFont="1" applyFill="1" applyAlignment="1">
      <alignment horizontal="center" vertical="center"/>
    </xf>
    <xf numFmtId="41" fontId="19" fillId="33" borderId="0" xfId="1" applyFont="1" applyFill="1" applyAlignment="1"/>
    <xf numFmtId="0" fontId="0" fillId="48" borderId="0" xfId="0" applyFill="1">
      <alignment vertical="center"/>
    </xf>
    <xf numFmtId="41" fontId="0" fillId="48" borderId="0" xfId="0" applyNumberFormat="1" applyFill="1">
      <alignment vertical="center"/>
    </xf>
    <xf numFmtId="41" fontId="0" fillId="48" borderId="0" xfId="0" applyNumberFormat="1" applyFill="1" applyAlignment="1">
      <alignment vertical="center" shrinkToFit="1"/>
    </xf>
    <xf numFmtId="0" fontId="23" fillId="37" borderId="10" xfId="0" applyFont="1" applyFill="1" applyBorder="1" applyAlignment="1">
      <alignment horizontal="center" vertical="center"/>
    </xf>
    <xf numFmtId="41" fontId="0" fillId="37" borderId="0" xfId="1" applyFont="1" applyFill="1">
      <alignment vertical="center"/>
    </xf>
    <xf numFmtId="0" fontId="0" fillId="0" borderId="22" xfId="0" applyFill="1" applyBorder="1">
      <alignment vertical="center"/>
    </xf>
    <xf numFmtId="0" fontId="40" fillId="42" borderId="23" xfId="0" applyFont="1" applyFill="1" applyBorder="1" applyAlignment="1">
      <alignment horizontal="center" vertical="center" wrapText="1"/>
    </xf>
    <xf numFmtId="0" fontId="40" fillId="50" borderId="23" xfId="0" applyFont="1" applyFill="1" applyBorder="1" applyAlignment="1">
      <alignment horizontal="center" vertical="center" wrapText="1"/>
    </xf>
    <xf numFmtId="0" fontId="41" fillId="42" borderId="23" xfId="0" applyFont="1" applyFill="1" applyBorder="1" applyAlignment="1">
      <alignment horizontal="center" vertical="center" wrapText="1"/>
    </xf>
    <xf numFmtId="0" fontId="41" fillId="50" borderId="23" xfId="0" applyFont="1" applyFill="1" applyBorder="1" applyAlignment="1">
      <alignment horizontal="center" vertical="center" wrapText="1"/>
    </xf>
    <xf numFmtId="0" fontId="42" fillId="50" borderId="23" xfId="0" applyFont="1" applyFill="1" applyBorder="1" applyAlignment="1">
      <alignment horizontal="center" vertical="center" wrapText="1"/>
    </xf>
    <xf numFmtId="0" fontId="42" fillId="42" borderId="23" xfId="0" applyFont="1" applyFill="1" applyBorder="1" applyAlignment="1">
      <alignment horizontal="center" vertical="center" wrapText="1"/>
    </xf>
    <xf numFmtId="0" fontId="40" fillId="51" borderId="23" xfId="0" applyFont="1" applyFill="1" applyBorder="1" applyAlignment="1">
      <alignment horizontal="center" vertical="center" wrapText="1"/>
    </xf>
    <xf numFmtId="0" fontId="40" fillId="52" borderId="10" xfId="0" applyFont="1" applyFill="1" applyBorder="1" applyAlignment="1">
      <alignment horizontal="center" vertical="center" wrapText="1"/>
    </xf>
    <xf numFmtId="0" fontId="41" fillId="49" borderId="10" xfId="0" applyFont="1" applyFill="1" applyBorder="1" applyAlignment="1">
      <alignment horizontal="center" vertical="center" wrapText="1"/>
    </xf>
    <xf numFmtId="0" fontId="40" fillId="42" borderId="10" xfId="0" applyFont="1" applyFill="1" applyBorder="1" applyAlignment="1">
      <alignment horizontal="center" vertical="center" wrapText="1"/>
    </xf>
    <xf numFmtId="0" fontId="40" fillId="42" borderId="10" xfId="0" applyFont="1" applyFill="1" applyBorder="1" applyAlignment="1">
      <alignment horizontal="center" vertical="center"/>
    </xf>
    <xf numFmtId="0" fontId="40" fillId="50" borderId="10" xfId="0" applyFont="1" applyFill="1" applyBorder="1" applyAlignment="1">
      <alignment horizontal="center" vertical="center" wrapText="1"/>
    </xf>
    <xf numFmtId="0" fontId="40" fillId="50" borderId="10" xfId="0" applyFont="1" applyFill="1" applyBorder="1" applyAlignment="1">
      <alignment horizontal="center" vertical="center"/>
    </xf>
    <xf numFmtId="0" fontId="41" fillId="42" borderId="10" xfId="0" applyFont="1" applyFill="1" applyBorder="1" applyAlignment="1">
      <alignment horizontal="center" vertical="center" wrapText="1"/>
    </xf>
    <xf numFmtId="0" fontId="41" fillId="42" borderId="10" xfId="0" applyFont="1" applyFill="1" applyBorder="1" applyAlignment="1">
      <alignment horizontal="center" vertical="center"/>
    </xf>
    <xf numFmtId="0" fontId="41" fillId="50" borderId="10" xfId="0" applyFont="1" applyFill="1" applyBorder="1" applyAlignment="1">
      <alignment horizontal="center" vertical="center" wrapText="1"/>
    </xf>
    <xf numFmtId="0" fontId="41" fillId="50" borderId="10" xfId="0" applyFont="1" applyFill="1" applyBorder="1" applyAlignment="1">
      <alignment horizontal="center" vertical="center"/>
    </xf>
    <xf numFmtId="0" fontId="42" fillId="50" borderId="10" xfId="0" applyFont="1" applyFill="1" applyBorder="1" applyAlignment="1">
      <alignment horizontal="center" vertical="center" wrapText="1"/>
    </xf>
    <xf numFmtId="0" fontId="42" fillId="50" borderId="10" xfId="0" applyFont="1" applyFill="1" applyBorder="1" applyAlignment="1">
      <alignment horizontal="center" vertical="center"/>
    </xf>
    <xf numFmtId="0" fontId="42" fillId="42" borderId="10" xfId="0" applyFont="1" applyFill="1" applyBorder="1" applyAlignment="1">
      <alignment horizontal="center" vertical="center" wrapText="1"/>
    </xf>
    <xf numFmtId="0" fontId="42" fillId="42" borderId="10" xfId="0" applyFont="1" applyFill="1" applyBorder="1" applyAlignment="1">
      <alignment horizontal="center" vertical="center"/>
    </xf>
    <xf numFmtId="0" fontId="0" fillId="0" borderId="0" xfId="0" applyAlignment="1">
      <alignment horizontal="left" vertical="center"/>
    </xf>
    <xf numFmtId="0" fontId="0" fillId="47" borderId="0" xfId="0" applyFill="1">
      <alignment vertical="center"/>
    </xf>
    <xf numFmtId="0" fontId="0" fillId="47" borderId="0" xfId="0" applyFill="1" applyAlignment="1">
      <alignment vertical="center"/>
    </xf>
    <xf numFmtId="0" fontId="0" fillId="47" borderId="0" xfId="0" applyFill="1" applyAlignment="1">
      <alignment horizontal="center" vertical="center"/>
    </xf>
    <xf numFmtId="0" fontId="0" fillId="47" borderId="0" xfId="0" quotePrefix="1" applyFill="1" applyAlignment="1">
      <alignment horizontal="center" vertical="center"/>
    </xf>
    <xf numFmtId="0" fontId="0" fillId="47" borderId="0" xfId="0" applyFill="1" applyBorder="1" applyAlignment="1">
      <alignment horizontal="center" vertical="center"/>
    </xf>
    <xf numFmtId="0" fontId="0" fillId="53" borderId="0" xfId="0" applyFill="1">
      <alignment vertical="center"/>
    </xf>
    <xf numFmtId="0" fontId="0" fillId="47" borderId="0" xfId="0" applyFill="1" applyAlignment="1">
      <alignment vertical="center" wrapText="1"/>
    </xf>
    <xf numFmtId="0" fontId="0" fillId="54" borderId="0" xfId="0" applyFill="1">
      <alignment vertical="center"/>
    </xf>
    <xf numFmtId="0" fontId="0" fillId="55" borderId="0" xfId="0" applyFill="1">
      <alignment vertical="center"/>
    </xf>
    <xf numFmtId="0" fontId="0" fillId="46" borderId="0" xfId="0" applyFill="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40" fillId="51" borderId="27" xfId="0" applyFont="1" applyFill="1" applyBorder="1" applyAlignment="1">
      <alignment horizontal="center" vertical="center" wrapText="1"/>
    </xf>
    <xf numFmtId="0" fontId="0" fillId="0" borderId="28" xfId="0" applyBorder="1">
      <alignment vertical="center"/>
    </xf>
    <xf numFmtId="0" fontId="0" fillId="39" borderId="0" xfId="0" applyFill="1" applyAlignment="1">
      <alignment vertical="center" shrinkToFit="1"/>
    </xf>
    <xf numFmtId="0" fontId="0" fillId="0" borderId="0" xfId="0" applyAlignment="1">
      <alignment vertical="center" shrinkToFit="1"/>
    </xf>
    <xf numFmtId="178" fontId="0" fillId="0" borderId="0" xfId="0" applyNumberFormat="1" applyAlignment="1">
      <alignment vertical="center" shrinkToFit="1"/>
    </xf>
    <xf numFmtId="21" fontId="0" fillId="0" borderId="0" xfId="0" applyNumberFormat="1">
      <alignment vertical="center"/>
    </xf>
    <xf numFmtId="3" fontId="0" fillId="0" borderId="0" xfId="0" applyNumberFormat="1">
      <alignment vertical="center"/>
    </xf>
    <xf numFmtId="14" fontId="0" fillId="0" borderId="0" xfId="0" applyNumberFormat="1" applyAlignment="1">
      <alignment vertical="center" shrinkToFit="1"/>
    </xf>
    <xf numFmtId="21" fontId="0" fillId="0" borderId="0" xfId="0" applyNumberFormat="1" applyAlignment="1">
      <alignment vertical="center" shrinkToFit="1"/>
    </xf>
    <xf numFmtId="3" fontId="0" fillId="0" borderId="0" xfId="0" applyNumberFormat="1" applyAlignment="1">
      <alignment vertical="center" shrinkToFit="1"/>
    </xf>
    <xf numFmtId="0" fontId="0" fillId="56" borderId="0" xfId="0" applyFill="1">
      <alignment vertical="center"/>
    </xf>
    <xf numFmtId="178" fontId="0" fillId="56" borderId="0" xfId="0" applyNumberFormat="1" applyFill="1">
      <alignment vertical="center"/>
    </xf>
    <xf numFmtId="0" fontId="0" fillId="57" borderId="0" xfId="0" applyFill="1" applyAlignment="1">
      <alignment horizontal="center" vertical="center"/>
    </xf>
    <xf numFmtId="41" fontId="0" fillId="58" borderId="0" xfId="1" applyFont="1" applyFill="1">
      <alignment vertical="center"/>
    </xf>
    <xf numFmtId="0" fontId="0" fillId="59" borderId="0" xfId="0" applyFill="1">
      <alignment vertical="center"/>
    </xf>
    <xf numFmtId="0" fontId="0" fillId="59" borderId="0" xfId="0" applyFill="1" applyAlignment="1">
      <alignment vertical="center" wrapText="1"/>
    </xf>
    <xf numFmtId="0" fontId="0" fillId="33" borderId="0" xfId="0" applyFill="1" applyAlignment="1">
      <alignment horizontal="center" vertical="center"/>
    </xf>
    <xf numFmtId="0" fontId="0" fillId="56" borderId="0" xfId="0" applyFill="1" applyAlignment="1">
      <alignment horizontal="center" vertical="center"/>
    </xf>
    <xf numFmtId="0" fontId="0" fillId="0" borderId="0" xfId="0" applyAlignment="1">
      <alignment horizontal="center" vertical="center" shrinkToFit="1"/>
    </xf>
    <xf numFmtId="0" fontId="0" fillId="60" borderId="0" xfId="0" applyFill="1">
      <alignment vertical="center"/>
    </xf>
    <xf numFmtId="0" fontId="0" fillId="37" borderId="10" xfId="0" applyFill="1" applyBorder="1" applyAlignment="1">
      <alignment horizontal="center" vertical="center"/>
    </xf>
    <xf numFmtId="41" fontId="19" fillId="0" borderId="0" xfId="1" applyFont="1" applyAlignment="1"/>
    <xf numFmtId="41" fontId="19" fillId="46" borderId="0" xfId="43" applyNumberFormat="1" applyFill="1"/>
    <xf numFmtId="0" fontId="19" fillId="46" borderId="0" xfId="43" applyFill="1" applyAlignment="1">
      <alignment horizontal="center"/>
    </xf>
    <xf numFmtId="41" fontId="19" fillId="0" borderId="0" xfId="1" applyFont="1" applyAlignment="1">
      <alignment horizontal="center"/>
    </xf>
    <xf numFmtId="0" fontId="19" fillId="56" borderId="0" xfId="43" applyFill="1"/>
    <xf numFmtId="0" fontId="19" fillId="56" borderId="0" xfId="43" applyFill="1" applyAlignment="1">
      <alignment horizontal="center"/>
    </xf>
    <xf numFmtId="41" fontId="19" fillId="56" borderId="0" xfId="1" applyFont="1" applyFill="1" applyAlignment="1"/>
    <xf numFmtId="0" fontId="0" fillId="0" borderId="10" xfId="0" quotePrefix="1" applyBorder="1" applyAlignment="1">
      <alignment horizontal="center" vertical="center"/>
    </xf>
    <xf numFmtId="0" fontId="0" fillId="38" borderId="0" xfId="0" applyFill="1">
      <alignment vertical="center"/>
    </xf>
    <xf numFmtId="41" fontId="0" fillId="38" borderId="0" xfId="1" applyFont="1" applyFill="1">
      <alignment vertical="center"/>
    </xf>
    <xf numFmtId="41" fontId="0" fillId="46" borderId="0" xfId="1" applyFont="1" applyFill="1">
      <alignment vertical="center"/>
    </xf>
    <xf numFmtId="41" fontId="37" fillId="37" borderId="0" xfId="1" applyFont="1" applyFill="1">
      <alignment vertical="center"/>
    </xf>
    <xf numFmtId="0" fontId="46" fillId="0" borderId="10" xfId="0" applyFont="1" applyBorder="1" applyAlignment="1">
      <alignment horizontal="center" vertical="top"/>
    </xf>
    <xf numFmtId="0" fontId="0" fillId="0" borderId="0" xfId="0" applyAlignment="1"/>
    <xf numFmtId="41" fontId="19" fillId="39" borderId="0" xfId="1" applyFont="1" applyFill="1" applyAlignment="1"/>
    <xf numFmtId="0" fontId="19" fillId="39" borderId="0" xfId="43" applyFill="1" applyAlignment="1"/>
    <xf numFmtId="41" fontId="19" fillId="33" borderId="0" xfId="43" applyNumberFormat="1" applyFill="1"/>
    <xf numFmtId="0" fontId="0" fillId="37" borderId="0" xfId="0" applyFill="1">
      <alignment vertical="center"/>
    </xf>
    <xf numFmtId="0" fontId="0" fillId="37" borderId="0" xfId="0" applyFill="1" applyAlignment="1">
      <alignment horizontal="center" vertical="center"/>
    </xf>
    <xf numFmtId="41" fontId="0" fillId="60" borderId="0" xfId="1" applyFont="1" applyFill="1">
      <alignment vertical="center"/>
    </xf>
    <xf numFmtId="41" fontId="0" fillId="60" borderId="0" xfId="0" applyNumberFormat="1" applyFill="1">
      <alignment vertical="center"/>
    </xf>
    <xf numFmtId="41" fontId="0" fillId="0" borderId="10" xfId="1" applyFont="1" applyBorder="1">
      <alignment vertical="center"/>
    </xf>
    <xf numFmtId="0" fontId="47" fillId="0" borderId="0" xfId="45" applyFont="1">
      <alignment vertical="center"/>
    </xf>
    <xf numFmtId="0" fontId="24" fillId="0" borderId="0" xfId="45" applyFont="1">
      <alignment vertical="center"/>
    </xf>
    <xf numFmtId="0" fontId="48" fillId="0" borderId="0" xfId="45" applyFont="1">
      <alignment vertical="center"/>
    </xf>
    <xf numFmtId="0" fontId="24" fillId="0" borderId="0" xfId="47" applyNumberFormat="1" applyFont="1" applyBorder="1" applyAlignment="1">
      <alignment vertical="center"/>
    </xf>
    <xf numFmtId="0" fontId="24" fillId="0" borderId="0" xfId="45" applyFont="1" applyAlignment="1">
      <alignment horizontal="center" vertical="center"/>
    </xf>
    <xf numFmtId="0" fontId="49" fillId="0" borderId="29" xfId="45" applyFont="1" applyBorder="1">
      <alignment vertical="center"/>
    </xf>
    <xf numFmtId="0" fontId="24" fillId="0" borderId="30" xfId="45" applyFont="1" applyBorder="1">
      <alignment vertical="center"/>
    </xf>
    <xf numFmtId="0" fontId="24" fillId="0" borderId="30" xfId="47" applyNumberFormat="1" applyFont="1" applyBorder="1" applyAlignment="1">
      <alignment vertical="center"/>
    </xf>
    <xf numFmtId="0" fontId="24" fillId="0" borderId="31" xfId="47" applyNumberFormat="1" applyFont="1" applyBorder="1" applyAlignment="1">
      <alignment vertical="center"/>
    </xf>
    <xf numFmtId="0" fontId="49" fillId="0" borderId="32" xfId="45" applyFont="1" applyBorder="1">
      <alignment vertical="center"/>
    </xf>
    <xf numFmtId="0" fontId="24" fillId="0" borderId="22" xfId="47" applyNumberFormat="1" applyFont="1" applyBorder="1" applyAlignment="1">
      <alignment vertical="center"/>
    </xf>
    <xf numFmtId="0" fontId="50" fillId="0" borderId="32" xfId="45" applyFont="1" applyBorder="1">
      <alignment vertical="center"/>
    </xf>
    <xf numFmtId="0" fontId="49" fillId="0" borderId="33" xfId="45" applyFont="1" applyBorder="1">
      <alignment vertical="center"/>
    </xf>
    <xf numFmtId="0" fontId="24" fillId="0" borderId="34" xfId="45" applyFont="1" applyBorder="1">
      <alignment vertical="center"/>
    </xf>
    <xf numFmtId="0" fontId="24" fillId="0" borderId="34" xfId="47" applyNumberFormat="1" applyFont="1" applyBorder="1" applyAlignment="1">
      <alignment vertical="center"/>
    </xf>
    <xf numFmtId="0" fontId="24" fillId="0" borderId="35" xfId="47" applyNumberFormat="1" applyFont="1" applyBorder="1" applyAlignment="1">
      <alignment vertical="center"/>
    </xf>
    <xf numFmtId="0" fontId="51" fillId="0" borderId="0" xfId="45" applyFont="1" applyAlignment="1">
      <alignment horizontal="center" vertical="center"/>
    </xf>
    <xf numFmtId="41" fontId="0" fillId="0" borderId="0" xfId="47" applyFont="1">
      <alignment vertical="center"/>
    </xf>
    <xf numFmtId="0" fontId="20" fillId="61" borderId="10" xfId="43" applyFont="1" applyFill="1" applyBorder="1" applyAlignment="1">
      <alignment horizontal="center" vertical="center" wrapText="1"/>
    </xf>
    <xf numFmtId="0" fontId="21" fillId="61" borderId="0" xfId="43" applyFont="1" applyFill="1" applyAlignment="1">
      <alignment horizontal="center" vertical="center"/>
    </xf>
    <xf numFmtId="49" fontId="21" fillId="61" borderId="10" xfId="43" applyNumberFormat="1" applyFont="1" applyFill="1" applyBorder="1" applyAlignment="1">
      <alignment horizontal="center" vertical="center" wrapText="1"/>
    </xf>
    <xf numFmtId="0" fontId="20" fillId="61" borderId="10" xfId="43" applyFont="1" applyFill="1" applyBorder="1" applyAlignment="1">
      <alignment horizontal="left" vertical="center" wrapText="1"/>
    </xf>
    <xf numFmtId="41" fontId="21" fillId="61" borderId="10" xfId="47" applyFont="1" applyFill="1" applyBorder="1" applyAlignment="1">
      <alignment horizontal="center" vertical="center" wrapText="1"/>
    </xf>
    <xf numFmtId="41" fontId="21" fillId="36" borderId="10" xfId="47" applyFont="1" applyFill="1" applyBorder="1" applyAlignment="1">
      <alignment horizontal="center" vertical="center" wrapText="1"/>
    </xf>
    <xf numFmtId="0" fontId="24" fillId="0" borderId="0" xfId="45" quotePrefix="1" applyFont="1" applyAlignment="1">
      <alignment horizontal="left" vertical="center"/>
    </xf>
    <xf numFmtId="0" fontId="24" fillId="0" borderId="0" xfId="45" quotePrefix="1" applyFont="1">
      <alignment vertical="center"/>
    </xf>
    <xf numFmtId="41" fontId="24" fillId="0" borderId="0" xfId="47" applyFont="1" applyFill="1">
      <alignment vertical="center"/>
    </xf>
    <xf numFmtId="0" fontId="38" fillId="0" borderId="0" xfId="45" applyAlignment="1">
      <alignment horizontal="left" vertical="center"/>
    </xf>
    <xf numFmtId="41" fontId="0" fillId="0" borderId="0" xfId="47" applyFont="1" applyFill="1">
      <alignment vertical="center"/>
    </xf>
    <xf numFmtId="41" fontId="38" fillId="59" borderId="0" xfId="1" applyFont="1" applyFill="1">
      <alignment vertical="center"/>
    </xf>
    <xf numFmtId="41" fontId="52" fillId="59" borderId="0" xfId="1" quotePrefix="1" applyFont="1" applyFill="1">
      <alignment vertical="center"/>
    </xf>
    <xf numFmtId="0" fontId="38" fillId="40" borderId="0" xfId="45" applyFill="1">
      <alignment vertical="center"/>
    </xf>
    <xf numFmtId="41" fontId="38" fillId="40" borderId="0" xfId="45" applyNumberFormat="1" applyFill="1">
      <alignment vertical="center"/>
    </xf>
    <xf numFmtId="41" fontId="38" fillId="59" borderId="0" xfId="1" applyFont="1" applyFill="1" applyAlignment="1">
      <alignment horizontal="center" vertical="center"/>
    </xf>
    <xf numFmtId="0" fontId="38" fillId="40" borderId="0" xfId="45" applyFill="1" applyAlignment="1">
      <alignment horizontal="center" vertical="center"/>
    </xf>
    <xf numFmtId="0" fontId="0" fillId="0" borderId="0" xfId="0" quotePrefix="1">
      <alignment vertical="center"/>
    </xf>
    <xf numFmtId="0" fontId="54" fillId="0" borderId="0" xfId="0" applyFont="1" applyAlignment="1">
      <alignment horizontal="left" vertical="center" wrapText="1" indent="1"/>
    </xf>
    <xf numFmtId="0" fontId="53" fillId="0" borderId="0" xfId="0" applyFont="1" applyAlignment="1">
      <alignment horizontal="left" vertical="center" wrapText="1" indent="1"/>
    </xf>
    <xf numFmtId="0" fontId="56" fillId="0" borderId="0" xfId="0" applyFont="1" applyAlignment="1">
      <alignment horizontal="left" vertical="center" wrapText="1" indent="1"/>
    </xf>
    <xf numFmtId="0" fontId="53" fillId="0" borderId="0" xfId="0" applyFont="1">
      <alignment vertical="center"/>
    </xf>
    <xf numFmtId="0" fontId="53" fillId="0" borderId="36" xfId="0" applyFont="1" applyBorder="1" applyAlignment="1">
      <alignment horizontal="left" vertical="center" wrapText="1" indent="1"/>
    </xf>
    <xf numFmtId="0" fontId="53" fillId="0" borderId="37" xfId="0" applyFont="1" applyBorder="1" applyAlignment="1">
      <alignment horizontal="left" vertical="center" wrapText="1" indent="2"/>
    </xf>
    <xf numFmtId="0" fontId="53" fillId="0" borderId="0" xfId="0" applyFont="1" applyAlignment="1">
      <alignment horizontal="left" vertical="center" wrapText="1" indent="2"/>
    </xf>
    <xf numFmtId="0" fontId="54" fillId="0" borderId="10" xfId="0" applyFont="1" applyBorder="1" applyAlignment="1">
      <alignment horizontal="left" vertical="center" wrapText="1" indent="1"/>
    </xf>
    <xf numFmtId="0" fontId="56" fillId="0" borderId="10" xfId="0" applyFont="1" applyBorder="1" applyAlignment="1">
      <alignment horizontal="left" vertical="center" wrapText="1" indent="1"/>
    </xf>
    <xf numFmtId="0" fontId="53" fillId="0" borderId="10" xfId="0" applyFont="1" applyBorder="1" applyAlignment="1">
      <alignment horizontal="left" vertical="center" wrapText="1" indent="2"/>
    </xf>
    <xf numFmtId="0" fontId="62" fillId="0" borderId="10" xfId="0" applyFont="1" applyBorder="1" applyAlignment="1">
      <alignment horizontal="left" vertical="center" wrapText="1" indent="1"/>
    </xf>
    <xf numFmtId="0" fontId="63" fillId="0" borderId="10" xfId="0" applyFont="1" applyBorder="1" applyAlignment="1">
      <alignment horizontal="left" vertical="center" wrapText="1" indent="2"/>
    </xf>
    <xf numFmtId="0" fontId="59" fillId="0" borderId="10" xfId="0" applyFont="1" applyBorder="1" applyAlignment="1">
      <alignment horizontal="left" vertical="center" wrapText="1" indent="2"/>
    </xf>
    <xf numFmtId="0" fontId="65" fillId="0" borderId="10" xfId="0" applyFont="1" applyBorder="1" applyAlignment="1">
      <alignment horizontal="left" vertical="center" wrapText="1" indent="1"/>
    </xf>
    <xf numFmtId="0" fontId="66" fillId="0" borderId="10" xfId="0" applyFont="1" applyBorder="1" applyAlignment="1">
      <alignment horizontal="left" vertical="center" wrapText="1" indent="1"/>
    </xf>
    <xf numFmtId="0" fontId="67" fillId="0" borderId="10" xfId="0" applyFont="1" applyBorder="1" applyAlignment="1">
      <alignment horizontal="left" vertical="center" wrapText="1" indent="2"/>
    </xf>
    <xf numFmtId="0" fontId="0" fillId="46" borderId="10" xfId="0" applyFill="1" applyBorder="1" applyAlignment="1">
      <alignment horizontal="center" vertical="center"/>
    </xf>
    <xf numFmtId="0" fontId="56" fillId="0" borderId="38" xfId="0" applyFont="1" applyBorder="1" applyAlignment="1">
      <alignment horizontal="left" vertical="center" wrapText="1" indent="1"/>
    </xf>
    <xf numFmtId="0" fontId="53" fillId="0" borderId="39" xfId="0" applyFont="1" applyBorder="1" applyAlignment="1">
      <alignment vertical="center" wrapText="1"/>
    </xf>
    <xf numFmtId="0" fontId="68" fillId="0" borderId="0" xfId="0" applyFont="1" applyAlignment="1">
      <alignment horizontal="left" vertical="center" wrapText="1" indent="13"/>
    </xf>
    <xf numFmtId="0" fontId="69" fillId="0" borderId="0" xfId="48" applyAlignment="1">
      <alignment horizontal="left" vertical="center" wrapText="1" indent="13"/>
    </xf>
    <xf numFmtId="0" fontId="53" fillId="0" borderId="0" xfId="0" applyFont="1" applyAlignment="1">
      <alignment vertical="center" wrapText="1"/>
    </xf>
    <xf numFmtId="0" fontId="53" fillId="0" borderId="0" xfId="0" applyFont="1" applyAlignment="1">
      <alignment horizontal="left" vertical="center" wrapText="1" indent="13"/>
    </xf>
    <xf numFmtId="0" fontId="70" fillId="0" borderId="0" xfId="0" applyFont="1">
      <alignment vertical="center"/>
    </xf>
    <xf numFmtId="0" fontId="0" fillId="33" borderId="10" xfId="0" applyFill="1" applyBorder="1">
      <alignment vertical="center"/>
    </xf>
    <xf numFmtId="0" fontId="25" fillId="0" borderId="0" xfId="49" applyFont="1"/>
    <xf numFmtId="180" fontId="25" fillId="0" borderId="0" xfId="50" applyNumberFormat="1" applyFont="1"/>
    <xf numFmtId="181" fontId="72" fillId="0" borderId="0" xfId="51" applyNumberFormat="1" applyFont="1"/>
    <xf numFmtId="0" fontId="72" fillId="0" borderId="0" xfId="51" applyFont="1"/>
    <xf numFmtId="0" fontId="31" fillId="62" borderId="40" xfId="51" applyFont="1" applyFill="1" applyBorder="1"/>
    <xf numFmtId="180" fontId="26" fillId="0" borderId="41" xfId="50" applyNumberFormat="1" applyFont="1" applyBorder="1" applyAlignment="1">
      <alignment horizontal="right"/>
    </xf>
    <xf numFmtId="0" fontId="26" fillId="0" borderId="41" xfId="51" applyFont="1" applyBorder="1" applyAlignment="1">
      <alignment horizontal="right"/>
    </xf>
    <xf numFmtId="0" fontId="25" fillId="0" borderId="41" xfId="51" applyFont="1" applyBorder="1"/>
    <xf numFmtId="0" fontId="25" fillId="0" borderId="41" xfId="51" applyFont="1" applyBorder="1" applyAlignment="1">
      <alignment vertical="top" wrapText="1"/>
    </xf>
    <xf numFmtId="0" fontId="72" fillId="0" borderId="41" xfId="51" applyFont="1" applyBorder="1"/>
    <xf numFmtId="0" fontId="72" fillId="0" borderId="42" xfId="51" applyFont="1" applyBorder="1"/>
    <xf numFmtId="0" fontId="31" fillId="62" borderId="43" xfId="51" applyFont="1" applyFill="1" applyBorder="1"/>
    <xf numFmtId="180" fontId="73" fillId="0" borderId="44" xfId="50" applyNumberFormat="1" applyFont="1" applyBorder="1" applyAlignment="1">
      <alignment horizontal="right" vertical="top" wrapText="1"/>
    </xf>
    <xf numFmtId="182" fontId="73" fillId="0" borderId="44" xfId="50" applyNumberFormat="1" applyFont="1" applyBorder="1" applyAlignment="1">
      <alignment horizontal="right" vertical="top" wrapText="1"/>
    </xf>
    <xf numFmtId="0" fontId="73" fillId="0" borderId="44" xfId="51" applyFont="1" applyBorder="1" applyAlignment="1">
      <alignment horizontal="left" vertical="top" wrapText="1"/>
    </xf>
    <xf numFmtId="0" fontId="72" fillId="0" borderId="45" xfId="51" applyFont="1" applyBorder="1"/>
    <xf numFmtId="0" fontId="74" fillId="52" borderId="46" xfId="50" applyNumberFormat="1" applyFont="1" applyFill="1" applyBorder="1" applyAlignment="1">
      <alignment horizontal="right"/>
    </xf>
    <xf numFmtId="0" fontId="74" fillId="52" borderId="46" xfId="51" applyFont="1" applyFill="1" applyBorder="1" applyAlignment="1">
      <alignment horizontal="right"/>
    </xf>
    <xf numFmtId="0" fontId="74" fillId="52" borderId="46" xfId="51" applyFont="1" applyFill="1" applyBorder="1" applyAlignment="1">
      <alignment horizontal="left"/>
    </xf>
    <xf numFmtId="0" fontId="75" fillId="52" borderId="46" xfId="51" applyFont="1" applyFill="1" applyBorder="1" applyAlignment="1">
      <alignment horizontal="left"/>
    </xf>
    <xf numFmtId="0" fontId="72" fillId="0" borderId="0" xfId="51" applyFont="1" applyAlignment="1">
      <alignment wrapText="1"/>
    </xf>
    <xf numFmtId="0" fontId="72" fillId="0" borderId="45" xfId="51" applyFont="1" applyBorder="1" applyAlignment="1">
      <alignment wrapText="1"/>
    </xf>
    <xf numFmtId="0" fontId="31" fillId="62" borderId="47" xfId="51" applyFont="1" applyFill="1" applyBorder="1"/>
    <xf numFmtId="0" fontId="26" fillId="0" borderId="48" xfId="51" applyFont="1" applyBorder="1"/>
    <xf numFmtId="0" fontId="25" fillId="0" borderId="48" xfId="51" applyFont="1" applyBorder="1"/>
    <xf numFmtId="0" fontId="20" fillId="0" borderId="48" xfId="51" applyFont="1" applyBorder="1"/>
    <xf numFmtId="0" fontId="25" fillId="0" borderId="0" xfId="51" applyFont="1"/>
    <xf numFmtId="0" fontId="25" fillId="0" borderId="45" xfId="51" applyFont="1" applyBorder="1"/>
    <xf numFmtId="0" fontId="31" fillId="62" borderId="0" xfId="51" applyFont="1" applyFill="1"/>
    <xf numFmtId="180" fontId="25" fillId="0" borderId="41" xfId="50" applyNumberFormat="1" applyFont="1" applyBorder="1"/>
    <xf numFmtId="0" fontId="74" fillId="63" borderId="48" xfId="51" applyFont="1" applyFill="1" applyBorder="1" applyAlignment="1">
      <alignment horizontal="left"/>
    </xf>
    <xf numFmtId="0" fontId="74" fillId="63" borderId="48" xfId="51" applyFont="1" applyFill="1" applyBorder="1"/>
    <xf numFmtId="0" fontId="74" fillId="63" borderId="49" xfId="51" applyFont="1" applyFill="1" applyBorder="1"/>
    <xf numFmtId="0" fontId="25" fillId="0" borderId="0" xfId="52" applyFont="1"/>
    <xf numFmtId="0" fontId="31" fillId="0" borderId="40" xfId="52" applyFont="1" applyBorder="1"/>
    <xf numFmtId="180" fontId="26" fillId="0" borderId="41" xfId="50" applyNumberFormat="1" applyFont="1" applyBorder="1"/>
    <xf numFmtId="0" fontId="26" fillId="0" borderId="41" xfId="52" applyFont="1" applyBorder="1"/>
    <xf numFmtId="0" fontId="25" fillId="0" borderId="41" xfId="52" applyFont="1" applyBorder="1"/>
    <xf numFmtId="0" fontId="25" fillId="0" borderId="41" xfId="52" applyFont="1" applyBorder="1" applyAlignment="1">
      <alignment vertical="top" wrapText="1"/>
    </xf>
    <xf numFmtId="0" fontId="25" fillId="0" borderId="42" xfId="52" applyFont="1" applyBorder="1"/>
    <xf numFmtId="0" fontId="72" fillId="0" borderId="0" xfId="52" applyFont="1"/>
    <xf numFmtId="0" fontId="31" fillId="0" borderId="53" xfId="52" applyFont="1" applyBorder="1"/>
    <xf numFmtId="0" fontId="25" fillId="0" borderId="45" xfId="52" applyFont="1" applyBorder="1"/>
    <xf numFmtId="0" fontId="31" fillId="0" borderId="47" xfId="52" applyFont="1" applyBorder="1"/>
    <xf numFmtId="0" fontId="26" fillId="0" borderId="48" xfId="52" applyFont="1" applyBorder="1"/>
    <xf numFmtId="0" fontId="25" fillId="0" borderId="48" xfId="52" applyFont="1" applyBorder="1"/>
    <xf numFmtId="0" fontId="20" fillId="0" borderId="48" xfId="52" applyFont="1" applyBorder="1"/>
    <xf numFmtId="0" fontId="31" fillId="0" borderId="0" xfId="52" applyFont="1"/>
    <xf numFmtId="0" fontId="73" fillId="63" borderId="54" xfId="52" applyFont="1" applyFill="1" applyBorder="1"/>
    <xf numFmtId="0" fontId="74" fillId="63" borderId="54" xfId="52" applyFont="1" applyFill="1" applyBorder="1"/>
    <xf numFmtId="0" fontId="74" fillId="63" borderId="49" xfId="52" applyFont="1" applyFill="1" applyBorder="1"/>
    <xf numFmtId="0" fontId="25" fillId="0" borderId="0" xfId="49" applyFont="1" applyAlignment="1">
      <alignment horizontal="right"/>
    </xf>
    <xf numFmtId="0" fontId="25" fillId="63" borderId="0" xfId="49" applyFont="1" applyFill="1"/>
    <xf numFmtId="180" fontId="25" fillId="63" borderId="0" xfId="50" applyNumberFormat="1" applyFont="1" applyFill="1"/>
    <xf numFmtId="0" fontId="77" fillId="0" borderId="0" xfId="49" applyFont="1" applyAlignment="1">
      <alignment horizontal="right"/>
    </xf>
    <xf numFmtId="0" fontId="78" fillId="0" borderId="0" xfId="49" applyFont="1" applyAlignment="1">
      <alignment horizontal="right"/>
    </xf>
    <xf numFmtId="0" fontId="31" fillId="0" borderId="0" xfId="49" applyFont="1"/>
    <xf numFmtId="0" fontId="31" fillId="0" borderId="0" xfId="51" applyFont="1"/>
    <xf numFmtId="0" fontId="0" fillId="37" borderId="10" xfId="0" applyFill="1" applyBorder="1" applyAlignment="1">
      <alignment horizontal="center" vertical="center"/>
    </xf>
    <xf numFmtId="0" fontId="73" fillId="0" borderId="0" xfId="52" applyFont="1" applyAlignment="1">
      <alignment horizontal="left" vertical="top" wrapText="1"/>
    </xf>
    <xf numFmtId="0" fontId="76" fillId="0" borderId="52" xfId="51" applyFont="1" applyBorder="1" applyAlignment="1">
      <alignment horizontal="left" vertical="top" wrapText="1"/>
    </xf>
    <xf numFmtId="0" fontId="76" fillId="0" borderId="51" xfId="51" applyFont="1" applyBorder="1" applyAlignment="1">
      <alignment horizontal="left" vertical="top"/>
    </xf>
    <xf numFmtId="0" fontId="76" fillId="0" borderId="50" xfId="51" applyFont="1" applyBorder="1" applyAlignment="1">
      <alignment horizontal="left" vertical="top"/>
    </xf>
    <xf numFmtId="0" fontId="26" fillId="0" borderId="11" xfId="43" applyFont="1" applyBorder="1" applyAlignment="1">
      <alignment horizontal="left" vertical="center" wrapText="1"/>
    </xf>
    <xf numFmtId="0" fontId="26" fillId="0" borderId="12" xfId="43" applyFont="1" applyBorder="1" applyAlignment="1">
      <alignment horizontal="left" vertical="center" wrapText="1"/>
    </xf>
    <xf numFmtId="0" fontId="26" fillId="0" borderId="13" xfId="43" applyFont="1" applyBorder="1" applyAlignment="1">
      <alignment horizontal="left" vertical="center" wrapText="1"/>
    </xf>
    <xf numFmtId="0" fontId="20" fillId="41" borderId="0" xfId="43" applyFont="1" applyFill="1" applyAlignment="1">
      <alignment horizontal="left" vertical="center"/>
    </xf>
    <xf numFmtId="0" fontId="32" fillId="0" borderId="0" xfId="43" applyFont="1" applyAlignment="1">
      <alignment horizontal="left" vertical="center" wrapText="1"/>
    </xf>
  </cellXfs>
  <cellStyles count="53">
    <cellStyle name="20% - 강조색1" xfId="20" builtinId="30" customBuiltin="1"/>
    <cellStyle name="20% - 강조색2" xfId="24" builtinId="34" customBuiltin="1"/>
    <cellStyle name="20% - 강조색3" xfId="28" builtinId="38" customBuiltin="1"/>
    <cellStyle name="20% - 강조색4" xfId="32" builtinId="42" customBuiltin="1"/>
    <cellStyle name="20% - 강조색5" xfId="36" builtinId="46" customBuiltin="1"/>
    <cellStyle name="20% - 강조색6" xfId="40" builtinId="50" customBuiltin="1"/>
    <cellStyle name="40% - 강조색1" xfId="21" builtinId="31" customBuiltin="1"/>
    <cellStyle name="40% - 강조색2" xfId="25" builtinId="35" customBuiltin="1"/>
    <cellStyle name="40% - 강조색3" xfId="29" builtinId="39" customBuiltin="1"/>
    <cellStyle name="40% - 강조색4" xfId="33" builtinId="43" customBuiltin="1"/>
    <cellStyle name="40% - 강조색5" xfId="37" builtinId="47" customBuiltin="1"/>
    <cellStyle name="40% - 강조색6" xfId="41" builtinId="51" customBuiltin="1"/>
    <cellStyle name="60% - 강조색1" xfId="22" builtinId="32" customBuiltin="1"/>
    <cellStyle name="60% - 강조색2" xfId="26" builtinId="36" customBuiltin="1"/>
    <cellStyle name="60% - 강조색3" xfId="30" builtinId="40" customBuiltin="1"/>
    <cellStyle name="60% - 강조색4" xfId="34" builtinId="44" customBuiltin="1"/>
    <cellStyle name="60% - 강조색5" xfId="38" builtinId="48" customBuiltin="1"/>
    <cellStyle name="60% - 강조색6" xfId="42" builtinId="52" customBuiltin="1"/>
    <cellStyle name="Comma 2" xfId="50" xr:uid="{117F901E-F71B-4A94-B585-AEB6290FCA95}"/>
    <cellStyle name="Normal 2" xfId="52" xr:uid="{CA712FBF-42DF-4FD9-9304-072424011F9E}"/>
    <cellStyle name="Normal 2 3" xfId="49" xr:uid="{7CB9814B-5A9B-4505-996A-78FF00BABFE8}"/>
    <cellStyle name="Normal 4" xfId="51" xr:uid="{C138ADD1-5BAA-4040-8B90-7C996D52B838}"/>
    <cellStyle name="강조색1" xfId="19" builtinId="29" customBuiltin="1"/>
    <cellStyle name="강조색2" xfId="23" builtinId="33" customBuiltin="1"/>
    <cellStyle name="강조색3" xfId="27" builtinId="37" customBuiltin="1"/>
    <cellStyle name="강조색4" xfId="31" builtinId="41" customBuiltin="1"/>
    <cellStyle name="강조색5" xfId="35" builtinId="45" customBuiltin="1"/>
    <cellStyle name="강조색6" xfId="39" builtinId="49" customBuiltin="1"/>
    <cellStyle name="경고문" xfId="15" builtinId="11" customBuiltin="1"/>
    <cellStyle name="계산" xfId="12" builtinId="22" customBuiltin="1"/>
    <cellStyle name="나쁨" xfId="8" builtinId="27" customBuiltin="1"/>
    <cellStyle name="메모" xfId="16" builtinId="10" customBuiltin="1"/>
    <cellStyle name="보통" xfId="9" builtinId="28" customBuiltin="1"/>
    <cellStyle name="설명 텍스트" xfId="17" builtinId="53" customBuiltin="1"/>
    <cellStyle name="셀 확인" xfId="14" builtinId="23" customBuiltin="1"/>
    <cellStyle name="쉼표 [0]" xfId="1" builtinId="6"/>
    <cellStyle name="쉼표 [0] 2 2" xfId="47" xr:uid="{0DA8BE2E-3D8A-4433-BA5E-3F484D46381F}"/>
    <cellStyle name="쉼표 2" xfId="44" xr:uid="{A62E0EA7-959A-4C38-A2C8-BB397E61068B}"/>
    <cellStyle name="연결된 셀" xfId="13" builtinId="24" customBuiltin="1"/>
    <cellStyle name="요약" xfId="18" builtinId="25" customBuiltin="1"/>
    <cellStyle name="입력" xfId="10" builtinId="20" customBuiltin="1"/>
    <cellStyle name="제목" xfId="2" builtinId="15" customBuiltin="1"/>
    <cellStyle name="제목 1" xfId="3" builtinId="16" customBuiltin="1"/>
    <cellStyle name="제목 2" xfId="4" builtinId="17" customBuiltin="1"/>
    <cellStyle name="제목 3" xfId="5" builtinId="18" customBuiltin="1"/>
    <cellStyle name="제목 4" xfId="6" builtinId="19" customBuiltin="1"/>
    <cellStyle name="좋음" xfId="7" builtinId="26" customBuiltin="1"/>
    <cellStyle name="출력" xfId="11" builtinId="21" customBuiltin="1"/>
    <cellStyle name="표준" xfId="0" builtinId="0"/>
    <cellStyle name="표준 2" xfId="45" xr:uid="{70CB0063-2AFC-4AAF-803F-B6FC344E6E03}"/>
    <cellStyle name="표준 2 2" xfId="46" xr:uid="{AEEE3FA8-2BEB-4BB4-A715-FE8A0B7E97C5}"/>
    <cellStyle name="표준 3" xfId="43" xr:uid="{00000000-0005-0000-0000-00002B000000}"/>
    <cellStyle name="하이퍼링크" xfId="48" builtinId="8"/>
  </cellStyles>
  <dxfs count="6">
    <dxf>
      <font>
        <b val="0"/>
        <i val="0"/>
        <u/>
        <color theme="1"/>
      </font>
      <numFmt numFmtId="180" formatCode="_(* #,##0_);_(* \(#,##0\);_(* &quot;0&quot;_);_(@_)"/>
      <fill>
        <patternFill>
          <bgColor theme="4" tint="0.59993285927915285"/>
        </patternFill>
      </fill>
    </dxf>
    <dxf>
      <font>
        <b val="0"/>
        <i val="0"/>
        <color theme="1"/>
      </font>
      <fill>
        <patternFill>
          <bgColor theme="4" tint="0.59993285927915285"/>
        </patternFill>
      </fill>
    </dxf>
    <dxf>
      <fill>
        <patternFill>
          <bgColor theme="4" tint="0.59993285927915285"/>
        </patternFill>
      </fill>
    </dxf>
    <dxf>
      <font>
        <b/>
        <i val="0"/>
        <color theme="0"/>
      </font>
      <fill>
        <patternFill>
          <bgColor theme="3"/>
        </patternFill>
      </fill>
    </dxf>
    <dxf>
      <fill>
        <patternFill>
          <bgColor theme="6" tint="0.79995117038483843"/>
        </patternFill>
      </fill>
    </dxf>
    <dxf>
      <font>
        <color auto="1"/>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18" Type="http://schemas.openxmlformats.org/officeDocument/2006/relationships/image" Target="../media/image31.png"/><Relationship Id="rId3" Type="http://schemas.openxmlformats.org/officeDocument/2006/relationships/image" Target="../media/image16.png"/><Relationship Id="rId21" Type="http://schemas.openxmlformats.org/officeDocument/2006/relationships/image" Target="../media/image34.png"/><Relationship Id="rId7" Type="http://schemas.openxmlformats.org/officeDocument/2006/relationships/image" Target="../media/image20.png"/><Relationship Id="rId12" Type="http://schemas.openxmlformats.org/officeDocument/2006/relationships/image" Target="../media/image25.png"/><Relationship Id="rId17" Type="http://schemas.openxmlformats.org/officeDocument/2006/relationships/image" Target="../media/image30.png"/><Relationship Id="rId25" Type="http://schemas.openxmlformats.org/officeDocument/2006/relationships/image" Target="../media/image38.png"/><Relationship Id="rId2" Type="http://schemas.openxmlformats.org/officeDocument/2006/relationships/image" Target="../media/image15.png"/><Relationship Id="rId16" Type="http://schemas.openxmlformats.org/officeDocument/2006/relationships/image" Target="../media/image29.png"/><Relationship Id="rId20" Type="http://schemas.openxmlformats.org/officeDocument/2006/relationships/image" Target="../media/image33.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24" Type="http://schemas.openxmlformats.org/officeDocument/2006/relationships/image" Target="../media/image37.png"/><Relationship Id="rId5" Type="http://schemas.openxmlformats.org/officeDocument/2006/relationships/image" Target="../media/image18.png"/><Relationship Id="rId15" Type="http://schemas.openxmlformats.org/officeDocument/2006/relationships/image" Target="../media/image28.png"/><Relationship Id="rId23" Type="http://schemas.openxmlformats.org/officeDocument/2006/relationships/image" Target="../media/image36.png"/><Relationship Id="rId10" Type="http://schemas.openxmlformats.org/officeDocument/2006/relationships/image" Target="../media/image23.png"/><Relationship Id="rId19" Type="http://schemas.openxmlformats.org/officeDocument/2006/relationships/image" Target="../media/image32.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 Id="rId22" Type="http://schemas.openxmlformats.org/officeDocument/2006/relationships/image" Target="../media/image3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4</xdr:row>
      <xdr:rowOff>0</xdr:rowOff>
    </xdr:from>
    <xdr:to>
      <xdr:col>6</xdr:col>
      <xdr:colOff>85162</xdr:colOff>
      <xdr:row>17</xdr:row>
      <xdr:rowOff>85374</xdr:rowOff>
    </xdr:to>
    <xdr:pic>
      <xdr:nvPicPr>
        <xdr:cNvPr id="2" name="그림 1">
          <a:extLst>
            <a:ext uri="{FF2B5EF4-FFF2-40B4-BE49-F238E27FC236}">
              <a16:creationId xmlns:a16="http://schemas.microsoft.com/office/drawing/2014/main" id="{0C9CA749-36F0-3158-2DF4-08E0FC014265}"/>
            </a:ext>
          </a:extLst>
        </xdr:cNvPr>
        <xdr:cNvPicPr>
          <a:picLocks noChangeAspect="1"/>
        </xdr:cNvPicPr>
      </xdr:nvPicPr>
      <xdr:blipFill>
        <a:blip xmlns:r="http://schemas.openxmlformats.org/officeDocument/2006/relationships" r:embed="rId1"/>
        <a:stretch>
          <a:fillRect/>
        </a:stretch>
      </xdr:blipFill>
      <xdr:spPr>
        <a:xfrm>
          <a:off x="9525" y="838200"/>
          <a:ext cx="4504762" cy="2809524"/>
        </a:xfrm>
        <a:prstGeom prst="rect">
          <a:avLst/>
        </a:prstGeom>
      </xdr:spPr>
    </xdr:pic>
    <xdr:clientData/>
  </xdr:twoCellAnchor>
  <xdr:twoCellAnchor editAs="oneCell">
    <xdr:from>
      <xdr:col>11</xdr:col>
      <xdr:colOff>0</xdr:colOff>
      <xdr:row>126</xdr:row>
      <xdr:rowOff>0</xdr:rowOff>
    </xdr:from>
    <xdr:to>
      <xdr:col>13</xdr:col>
      <xdr:colOff>447448</xdr:colOff>
      <xdr:row>129</xdr:row>
      <xdr:rowOff>133255</xdr:rowOff>
    </xdr:to>
    <xdr:pic>
      <xdr:nvPicPr>
        <xdr:cNvPr id="3" name="그림 2">
          <a:extLst>
            <a:ext uri="{FF2B5EF4-FFF2-40B4-BE49-F238E27FC236}">
              <a16:creationId xmlns:a16="http://schemas.microsoft.com/office/drawing/2014/main" id="{F4D5C648-BD98-DCA8-4EBA-AC5582338077}"/>
            </a:ext>
          </a:extLst>
        </xdr:cNvPr>
        <xdr:cNvPicPr>
          <a:picLocks noChangeAspect="1"/>
        </xdr:cNvPicPr>
      </xdr:nvPicPr>
      <xdr:blipFill>
        <a:blip xmlns:r="http://schemas.openxmlformats.org/officeDocument/2006/relationships" r:embed="rId2"/>
        <a:stretch>
          <a:fillRect/>
        </a:stretch>
      </xdr:blipFill>
      <xdr:spPr>
        <a:xfrm>
          <a:off x="7886700" y="26403300"/>
          <a:ext cx="1819048" cy="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4</xdr:col>
      <xdr:colOff>9231</xdr:colOff>
      <xdr:row>33</xdr:row>
      <xdr:rowOff>9419</xdr:rowOff>
    </xdr:to>
    <xdr:pic>
      <xdr:nvPicPr>
        <xdr:cNvPr id="2" name="그림 1">
          <a:extLst>
            <a:ext uri="{FF2B5EF4-FFF2-40B4-BE49-F238E27FC236}">
              <a16:creationId xmlns:a16="http://schemas.microsoft.com/office/drawing/2014/main" id="{45C304C1-CC99-A10B-CD96-8D4E96441514}"/>
            </a:ext>
          </a:extLst>
        </xdr:cNvPr>
        <xdr:cNvPicPr>
          <a:picLocks noChangeAspect="1"/>
        </xdr:cNvPicPr>
      </xdr:nvPicPr>
      <xdr:blipFill>
        <a:blip xmlns:r="http://schemas.openxmlformats.org/officeDocument/2006/relationships" r:embed="rId1"/>
        <a:stretch>
          <a:fillRect/>
        </a:stretch>
      </xdr:blipFill>
      <xdr:spPr>
        <a:xfrm>
          <a:off x="3162300" y="6076950"/>
          <a:ext cx="2352381" cy="8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3</xdr:col>
      <xdr:colOff>836535</xdr:colOff>
      <xdr:row>27</xdr:row>
      <xdr:rowOff>171250</xdr:rowOff>
    </xdr:to>
    <xdr:pic>
      <xdr:nvPicPr>
        <xdr:cNvPr id="4" name="그림 3">
          <a:extLst>
            <a:ext uri="{FF2B5EF4-FFF2-40B4-BE49-F238E27FC236}">
              <a16:creationId xmlns:a16="http://schemas.microsoft.com/office/drawing/2014/main" id="{896A8779-E1C3-5CEF-0E4A-64FF2202833A}"/>
            </a:ext>
          </a:extLst>
        </xdr:cNvPr>
        <xdr:cNvPicPr>
          <a:picLocks noChangeAspect="1"/>
        </xdr:cNvPicPr>
      </xdr:nvPicPr>
      <xdr:blipFill>
        <a:blip xmlns:r="http://schemas.openxmlformats.org/officeDocument/2006/relationships" r:embed="rId1"/>
        <a:stretch>
          <a:fillRect/>
        </a:stretch>
      </xdr:blipFill>
      <xdr:spPr>
        <a:xfrm>
          <a:off x="394607" y="5402036"/>
          <a:ext cx="2428571" cy="1600000"/>
        </a:xfrm>
        <a:prstGeom prst="rect">
          <a:avLst/>
        </a:prstGeom>
      </xdr:spPr>
    </xdr:pic>
    <xdr:clientData/>
  </xdr:twoCellAnchor>
  <xdr:twoCellAnchor editAs="oneCell">
    <xdr:from>
      <xdr:col>2</xdr:col>
      <xdr:colOff>0</xdr:colOff>
      <xdr:row>28</xdr:row>
      <xdr:rowOff>0</xdr:rowOff>
    </xdr:from>
    <xdr:to>
      <xdr:col>3</xdr:col>
      <xdr:colOff>1107333</xdr:colOff>
      <xdr:row>34</xdr:row>
      <xdr:rowOff>184881</xdr:rowOff>
    </xdr:to>
    <xdr:pic>
      <xdr:nvPicPr>
        <xdr:cNvPr id="5" name="그림 4">
          <a:extLst>
            <a:ext uri="{FF2B5EF4-FFF2-40B4-BE49-F238E27FC236}">
              <a16:creationId xmlns:a16="http://schemas.microsoft.com/office/drawing/2014/main" id="{877130CB-8E58-DD7B-C7EB-1A2087B943DD}"/>
            </a:ext>
          </a:extLst>
        </xdr:cNvPr>
        <xdr:cNvPicPr>
          <a:picLocks noChangeAspect="1"/>
        </xdr:cNvPicPr>
      </xdr:nvPicPr>
      <xdr:blipFill>
        <a:blip xmlns:r="http://schemas.openxmlformats.org/officeDocument/2006/relationships" r:embed="rId2"/>
        <a:stretch>
          <a:fillRect/>
        </a:stretch>
      </xdr:blipFill>
      <xdr:spPr>
        <a:xfrm>
          <a:off x="789214" y="7034893"/>
          <a:ext cx="2304762" cy="1409524"/>
        </a:xfrm>
        <a:prstGeom prst="rect">
          <a:avLst/>
        </a:prstGeom>
      </xdr:spPr>
    </xdr:pic>
    <xdr:clientData/>
  </xdr:twoCellAnchor>
  <xdr:twoCellAnchor editAs="oneCell">
    <xdr:from>
      <xdr:col>2</xdr:col>
      <xdr:colOff>0</xdr:colOff>
      <xdr:row>36</xdr:row>
      <xdr:rowOff>0</xdr:rowOff>
    </xdr:from>
    <xdr:to>
      <xdr:col>4</xdr:col>
      <xdr:colOff>2167048</xdr:colOff>
      <xdr:row>41</xdr:row>
      <xdr:rowOff>141369</xdr:rowOff>
    </xdr:to>
    <xdr:pic>
      <xdr:nvPicPr>
        <xdr:cNvPr id="6" name="그림 5">
          <a:extLst>
            <a:ext uri="{FF2B5EF4-FFF2-40B4-BE49-F238E27FC236}">
              <a16:creationId xmlns:a16="http://schemas.microsoft.com/office/drawing/2014/main" id="{21C0DA7B-D506-08B6-C31D-3EDD352B27A2}"/>
            </a:ext>
          </a:extLst>
        </xdr:cNvPr>
        <xdr:cNvPicPr>
          <a:picLocks noChangeAspect="1"/>
        </xdr:cNvPicPr>
      </xdr:nvPicPr>
      <xdr:blipFill>
        <a:blip xmlns:r="http://schemas.openxmlformats.org/officeDocument/2006/relationships" r:embed="rId3"/>
        <a:stretch>
          <a:fillRect/>
        </a:stretch>
      </xdr:blipFill>
      <xdr:spPr>
        <a:xfrm>
          <a:off x="789214" y="8667750"/>
          <a:ext cx="4561905" cy="1161905"/>
        </a:xfrm>
        <a:prstGeom prst="rect">
          <a:avLst/>
        </a:prstGeom>
      </xdr:spPr>
    </xdr:pic>
    <xdr:clientData/>
  </xdr:twoCellAnchor>
  <xdr:twoCellAnchor editAs="oneCell">
    <xdr:from>
      <xdr:col>2</xdr:col>
      <xdr:colOff>0</xdr:colOff>
      <xdr:row>43</xdr:row>
      <xdr:rowOff>0</xdr:rowOff>
    </xdr:from>
    <xdr:to>
      <xdr:col>4</xdr:col>
      <xdr:colOff>595619</xdr:colOff>
      <xdr:row>49</xdr:row>
      <xdr:rowOff>203928</xdr:rowOff>
    </xdr:to>
    <xdr:pic>
      <xdr:nvPicPr>
        <xdr:cNvPr id="7" name="그림 6">
          <a:extLst>
            <a:ext uri="{FF2B5EF4-FFF2-40B4-BE49-F238E27FC236}">
              <a16:creationId xmlns:a16="http://schemas.microsoft.com/office/drawing/2014/main" id="{49956377-A6DD-E1F2-067F-4BE956EE1664}"/>
            </a:ext>
          </a:extLst>
        </xdr:cNvPr>
        <xdr:cNvPicPr>
          <a:picLocks noChangeAspect="1"/>
        </xdr:cNvPicPr>
      </xdr:nvPicPr>
      <xdr:blipFill>
        <a:blip xmlns:r="http://schemas.openxmlformats.org/officeDocument/2006/relationships" r:embed="rId4"/>
        <a:stretch>
          <a:fillRect/>
        </a:stretch>
      </xdr:blipFill>
      <xdr:spPr>
        <a:xfrm>
          <a:off x="789214" y="10096500"/>
          <a:ext cx="2990476" cy="1428571"/>
        </a:xfrm>
        <a:prstGeom prst="rect">
          <a:avLst/>
        </a:prstGeom>
      </xdr:spPr>
    </xdr:pic>
    <xdr:clientData/>
  </xdr:twoCellAnchor>
  <xdr:twoCellAnchor editAs="oneCell">
    <xdr:from>
      <xdr:col>2</xdr:col>
      <xdr:colOff>0</xdr:colOff>
      <xdr:row>50</xdr:row>
      <xdr:rowOff>0</xdr:rowOff>
    </xdr:from>
    <xdr:to>
      <xdr:col>4</xdr:col>
      <xdr:colOff>1205143</xdr:colOff>
      <xdr:row>56</xdr:row>
      <xdr:rowOff>13452</xdr:rowOff>
    </xdr:to>
    <xdr:pic>
      <xdr:nvPicPr>
        <xdr:cNvPr id="8" name="그림 7">
          <a:extLst>
            <a:ext uri="{FF2B5EF4-FFF2-40B4-BE49-F238E27FC236}">
              <a16:creationId xmlns:a16="http://schemas.microsoft.com/office/drawing/2014/main" id="{A0CB55AA-7EF4-21B0-BB2D-F28317C864DA}"/>
            </a:ext>
          </a:extLst>
        </xdr:cNvPr>
        <xdr:cNvPicPr>
          <a:picLocks noChangeAspect="1"/>
        </xdr:cNvPicPr>
      </xdr:nvPicPr>
      <xdr:blipFill>
        <a:blip xmlns:r="http://schemas.openxmlformats.org/officeDocument/2006/relationships" r:embed="rId5"/>
        <a:stretch>
          <a:fillRect/>
        </a:stretch>
      </xdr:blipFill>
      <xdr:spPr>
        <a:xfrm>
          <a:off x="789214" y="11525250"/>
          <a:ext cx="3600000" cy="1238095"/>
        </a:xfrm>
        <a:prstGeom prst="rect">
          <a:avLst/>
        </a:prstGeom>
      </xdr:spPr>
    </xdr:pic>
    <xdr:clientData/>
  </xdr:twoCellAnchor>
  <xdr:twoCellAnchor editAs="oneCell">
    <xdr:from>
      <xdr:col>2</xdr:col>
      <xdr:colOff>0</xdr:colOff>
      <xdr:row>59</xdr:row>
      <xdr:rowOff>0</xdr:rowOff>
    </xdr:from>
    <xdr:to>
      <xdr:col>4</xdr:col>
      <xdr:colOff>1243238</xdr:colOff>
      <xdr:row>67</xdr:row>
      <xdr:rowOff>14762</xdr:rowOff>
    </xdr:to>
    <xdr:pic>
      <xdr:nvPicPr>
        <xdr:cNvPr id="9" name="그림 8">
          <a:extLst>
            <a:ext uri="{FF2B5EF4-FFF2-40B4-BE49-F238E27FC236}">
              <a16:creationId xmlns:a16="http://schemas.microsoft.com/office/drawing/2014/main" id="{C38D7DB2-C619-9065-6989-0F1B0C1C3CD2}"/>
            </a:ext>
          </a:extLst>
        </xdr:cNvPr>
        <xdr:cNvPicPr>
          <a:picLocks noChangeAspect="1"/>
        </xdr:cNvPicPr>
      </xdr:nvPicPr>
      <xdr:blipFill>
        <a:blip xmlns:r="http://schemas.openxmlformats.org/officeDocument/2006/relationships" r:embed="rId6"/>
        <a:stretch>
          <a:fillRect/>
        </a:stretch>
      </xdr:blipFill>
      <xdr:spPr>
        <a:xfrm>
          <a:off x="789214" y="13362214"/>
          <a:ext cx="3638095" cy="1647619"/>
        </a:xfrm>
        <a:prstGeom prst="rect">
          <a:avLst/>
        </a:prstGeom>
      </xdr:spPr>
    </xdr:pic>
    <xdr:clientData/>
  </xdr:twoCellAnchor>
  <xdr:twoCellAnchor editAs="oneCell">
    <xdr:from>
      <xdr:col>2</xdr:col>
      <xdr:colOff>0</xdr:colOff>
      <xdr:row>69</xdr:row>
      <xdr:rowOff>0</xdr:rowOff>
    </xdr:from>
    <xdr:to>
      <xdr:col>4</xdr:col>
      <xdr:colOff>728952</xdr:colOff>
      <xdr:row>76</xdr:row>
      <xdr:rowOff>37917</xdr:rowOff>
    </xdr:to>
    <xdr:pic>
      <xdr:nvPicPr>
        <xdr:cNvPr id="10" name="그림 9">
          <a:extLst>
            <a:ext uri="{FF2B5EF4-FFF2-40B4-BE49-F238E27FC236}">
              <a16:creationId xmlns:a16="http://schemas.microsoft.com/office/drawing/2014/main" id="{1A7E2B5D-22E8-DC22-205F-46E3A741C45A}"/>
            </a:ext>
          </a:extLst>
        </xdr:cNvPr>
        <xdr:cNvPicPr>
          <a:picLocks noChangeAspect="1"/>
        </xdr:cNvPicPr>
      </xdr:nvPicPr>
      <xdr:blipFill>
        <a:blip xmlns:r="http://schemas.openxmlformats.org/officeDocument/2006/relationships" r:embed="rId7"/>
        <a:stretch>
          <a:fillRect/>
        </a:stretch>
      </xdr:blipFill>
      <xdr:spPr>
        <a:xfrm>
          <a:off x="789214" y="15403286"/>
          <a:ext cx="3123809" cy="1466667"/>
        </a:xfrm>
        <a:prstGeom prst="rect">
          <a:avLst/>
        </a:prstGeom>
      </xdr:spPr>
    </xdr:pic>
    <xdr:clientData/>
  </xdr:twoCellAnchor>
  <xdr:twoCellAnchor editAs="oneCell">
    <xdr:from>
      <xdr:col>2</xdr:col>
      <xdr:colOff>0</xdr:colOff>
      <xdr:row>78</xdr:row>
      <xdr:rowOff>0</xdr:rowOff>
    </xdr:from>
    <xdr:to>
      <xdr:col>4</xdr:col>
      <xdr:colOff>167048</xdr:colOff>
      <xdr:row>83</xdr:row>
      <xdr:rowOff>122321</xdr:rowOff>
    </xdr:to>
    <xdr:pic>
      <xdr:nvPicPr>
        <xdr:cNvPr id="11" name="그림 10">
          <a:extLst>
            <a:ext uri="{FF2B5EF4-FFF2-40B4-BE49-F238E27FC236}">
              <a16:creationId xmlns:a16="http://schemas.microsoft.com/office/drawing/2014/main" id="{F8908AB9-A14F-F185-7488-2ED05B0A3683}"/>
            </a:ext>
          </a:extLst>
        </xdr:cNvPr>
        <xdr:cNvPicPr>
          <a:picLocks noChangeAspect="1"/>
        </xdr:cNvPicPr>
      </xdr:nvPicPr>
      <xdr:blipFill>
        <a:blip xmlns:r="http://schemas.openxmlformats.org/officeDocument/2006/relationships" r:embed="rId8"/>
        <a:stretch>
          <a:fillRect/>
        </a:stretch>
      </xdr:blipFill>
      <xdr:spPr>
        <a:xfrm>
          <a:off x="789214" y="17240250"/>
          <a:ext cx="2561905" cy="11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676275</xdr:colOff>
      <xdr:row>15</xdr:row>
      <xdr:rowOff>47624</xdr:rowOff>
    </xdr:to>
    <xdr:sp macro="" textlink="">
      <xdr:nvSpPr>
        <xdr:cNvPr id="2" name="직사각형 1">
          <a:extLst>
            <a:ext uri="{FF2B5EF4-FFF2-40B4-BE49-F238E27FC236}">
              <a16:creationId xmlns:a16="http://schemas.microsoft.com/office/drawing/2014/main" id="{95F80D8A-BF2F-4B90-98EE-CB9E676285A6}"/>
            </a:ext>
          </a:extLst>
        </xdr:cNvPr>
        <xdr:cNvSpPr/>
      </xdr:nvSpPr>
      <xdr:spPr>
        <a:xfrm>
          <a:off x="0" y="762000"/>
          <a:ext cx="8905875" cy="2352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유의사항</a:t>
          </a:r>
          <a:endParaRPr lang="en-US" altLang="ko-KR" sz="1100"/>
        </a:p>
        <a:p>
          <a:pPr algn="l"/>
          <a:r>
            <a:rPr lang="en-US" altLang="ko-KR" sz="1100"/>
            <a:t>1. </a:t>
          </a:r>
          <a:r>
            <a:rPr lang="ko-KR" altLang="en-US" sz="1100"/>
            <a:t>필수필드</a:t>
          </a:r>
          <a:r>
            <a:rPr lang="en-US" altLang="ko-KR" sz="1100"/>
            <a:t>:</a:t>
          </a:r>
          <a:r>
            <a:rPr lang="en-US" altLang="ko-KR" sz="1100" baseline="0"/>
            <a:t> </a:t>
          </a:r>
          <a:r>
            <a:rPr lang="ko-KR" altLang="en-US" sz="1100" baseline="0"/>
            <a:t>짙은색 파란색으로 </a:t>
          </a:r>
          <a:r>
            <a:rPr lang="en-US" altLang="ko-KR" sz="1100" baseline="0"/>
            <a:t>Hightlight</a:t>
          </a:r>
          <a:r>
            <a:rPr lang="ko-KR" altLang="en-US" sz="1100" baseline="0"/>
            <a:t>된 필드는 필수로 정보가 입력되어야 하는 필드입니다</a:t>
          </a:r>
          <a:r>
            <a:rPr lang="en-US" altLang="ko-KR" sz="1100" baseline="0"/>
            <a:t>. </a:t>
          </a:r>
        </a:p>
        <a:p>
          <a:pPr algn="l"/>
          <a:r>
            <a:rPr lang="en-US" altLang="ko-KR" sz="1100" baseline="0"/>
            <a:t>2. </a:t>
          </a:r>
          <a:r>
            <a:rPr lang="ko-KR" altLang="en-US" sz="1100" baseline="0"/>
            <a:t>금액입력은 차변금액과 대변금액은 </a:t>
          </a:r>
          <a:r>
            <a:rPr lang="en-US" altLang="ko-KR" sz="1100" baseline="0"/>
            <a:t>+</a:t>
          </a:r>
          <a:r>
            <a:rPr lang="ko-KR" altLang="en-US" sz="1100" baseline="0"/>
            <a:t>를 기본값으로 입력하여야 합니다</a:t>
          </a:r>
          <a:r>
            <a:rPr lang="en-US" altLang="ko-KR" sz="1100" baseline="0"/>
            <a:t>.</a:t>
          </a:r>
        </a:p>
        <a:p>
          <a:pPr algn="l"/>
          <a:r>
            <a:rPr lang="en-US" altLang="ko-KR" sz="1100" baseline="0"/>
            <a:t>3. </a:t>
          </a:r>
          <a:r>
            <a:rPr lang="ko-KR" altLang="en-US" sz="1100" baseline="0"/>
            <a:t>금액검증</a:t>
          </a:r>
          <a:r>
            <a:rPr lang="en-US" altLang="ko-KR" sz="1100" baseline="0"/>
            <a:t>:  </a:t>
          </a:r>
        </a:p>
        <a:p>
          <a:pPr algn="l"/>
          <a:r>
            <a:rPr lang="en-US" altLang="ko-KR" sz="1100" baseline="0">
              <a:solidFill>
                <a:schemeClr val="lt1"/>
              </a:solidFill>
              <a:effectLst/>
              <a:latin typeface="+mn-lt"/>
              <a:ea typeface="+mn-ea"/>
              <a:cs typeface="+mn-cs"/>
            </a:rPr>
            <a:t>(1) </a:t>
          </a:r>
          <a:r>
            <a:rPr lang="ko-KR" altLang="en-US" sz="1100" baseline="0">
              <a:solidFill>
                <a:schemeClr val="lt1"/>
              </a:solidFill>
              <a:effectLst/>
              <a:latin typeface="+mn-lt"/>
              <a:ea typeface="+mn-ea"/>
              <a:cs typeface="+mn-cs"/>
            </a:rPr>
            <a:t>금액일치여부 검증</a:t>
          </a:r>
          <a:r>
            <a:rPr lang="en-US" altLang="ko-KR" sz="1100" baseline="0">
              <a:solidFill>
                <a:schemeClr val="lt1"/>
              </a:solidFill>
              <a:effectLst/>
              <a:latin typeface="+mn-lt"/>
              <a:ea typeface="+mn-ea"/>
              <a:cs typeface="+mn-cs"/>
            </a:rPr>
            <a:t>: Ʃ</a:t>
          </a:r>
          <a:r>
            <a:rPr lang="ko-KR" altLang="en-US" sz="1100" baseline="0"/>
            <a:t>전표금액 </a:t>
          </a:r>
          <a:r>
            <a:rPr lang="en-US" altLang="ko-KR" sz="1100" baseline="0"/>
            <a:t>= 0</a:t>
          </a:r>
          <a:r>
            <a:rPr lang="en-US" altLang="ko-KR" sz="1100" baseline="0">
              <a:solidFill>
                <a:schemeClr val="lt1"/>
              </a:solidFill>
              <a:effectLst/>
              <a:latin typeface="+mn-lt"/>
              <a:ea typeface="+mn-ea"/>
              <a:cs typeface="+mn-cs"/>
            </a:rPr>
            <a:t>, Ʃ</a:t>
          </a:r>
          <a:r>
            <a:rPr lang="ko-KR" altLang="en-US" sz="1100" baseline="0">
              <a:solidFill>
                <a:schemeClr val="lt1"/>
              </a:solidFill>
              <a:effectLst/>
              <a:latin typeface="+mn-lt"/>
              <a:ea typeface="+mn-ea"/>
              <a:cs typeface="+mn-cs"/>
            </a:rPr>
            <a:t>차변금액 </a:t>
          </a:r>
          <a:r>
            <a:rPr lang="en-US" altLang="ko-KR" sz="1100" baseline="0">
              <a:solidFill>
                <a:schemeClr val="lt1"/>
              </a:solidFill>
              <a:effectLst/>
              <a:latin typeface="+mn-lt"/>
              <a:ea typeface="+mn-ea"/>
              <a:cs typeface="+mn-cs"/>
            </a:rPr>
            <a:t>= Ʃ</a:t>
          </a:r>
          <a:r>
            <a:rPr lang="ko-KR" altLang="en-US" sz="1100" baseline="0">
              <a:solidFill>
                <a:schemeClr val="lt1"/>
              </a:solidFill>
              <a:effectLst/>
              <a:latin typeface="+mn-lt"/>
              <a:ea typeface="+mn-ea"/>
              <a:cs typeface="+mn-cs"/>
            </a:rPr>
            <a:t>대변금액</a:t>
          </a:r>
          <a:endParaRPr lang="en-US" altLang="ko-KR"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ko-KR" sz="1100" baseline="0">
              <a:solidFill>
                <a:schemeClr val="lt1"/>
              </a:solidFill>
              <a:effectLst/>
              <a:latin typeface="+mn-lt"/>
              <a:ea typeface="+mn-ea"/>
              <a:cs typeface="+mn-cs"/>
            </a:rPr>
            <a:t>(2) TB</a:t>
          </a:r>
          <a:r>
            <a:rPr lang="ko-KR" altLang="en-US" sz="1100" baseline="0">
              <a:solidFill>
                <a:schemeClr val="lt1"/>
              </a:solidFill>
              <a:effectLst/>
              <a:latin typeface="+mn-lt"/>
              <a:ea typeface="+mn-ea"/>
              <a:cs typeface="+mn-cs"/>
            </a:rPr>
            <a:t>와 상호일치여부 검증</a:t>
          </a:r>
          <a:r>
            <a:rPr lang="en-US" altLang="ko-KR" sz="1100" baseline="0">
              <a:solidFill>
                <a:schemeClr val="lt1"/>
              </a:solidFill>
              <a:effectLst/>
              <a:latin typeface="+mn-lt"/>
              <a:ea typeface="+mn-ea"/>
              <a:cs typeface="+mn-cs"/>
            </a:rPr>
            <a:t>: ƩGL</a:t>
          </a:r>
          <a:r>
            <a:rPr lang="ko-KR" altLang="ko-KR" sz="1100" baseline="0">
              <a:solidFill>
                <a:schemeClr val="lt1"/>
              </a:solidFill>
              <a:effectLst/>
              <a:latin typeface="+mn-lt"/>
              <a:ea typeface="+mn-ea"/>
              <a:cs typeface="+mn-cs"/>
            </a:rPr>
            <a:t>누적차변금액 </a:t>
          </a:r>
          <a:r>
            <a:rPr lang="en-US" altLang="ko-KR" sz="1100" baseline="0">
              <a:solidFill>
                <a:schemeClr val="lt1"/>
              </a:solidFill>
              <a:effectLst/>
              <a:latin typeface="+mn-lt"/>
              <a:ea typeface="+mn-ea"/>
              <a:cs typeface="+mn-cs"/>
            </a:rPr>
            <a:t>= ƩTB</a:t>
          </a:r>
          <a:r>
            <a:rPr lang="ko-KR" altLang="ko-KR" sz="1100" baseline="0">
              <a:solidFill>
                <a:schemeClr val="lt1"/>
              </a:solidFill>
              <a:effectLst/>
              <a:latin typeface="+mn-lt"/>
              <a:ea typeface="+mn-ea"/>
              <a:cs typeface="+mn-cs"/>
            </a:rPr>
            <a:t>누적</a:t>
          </a:r>
          <a:r>
            <a:rPr lang="ko-KR" altLang="en-US" sz="1100" baseline="0">
              <a:solidFill>
                <a:schemeClr val="lt1"/>
              </a:solidFill>
              <a:effectLst/>
              <a:latin typeface="+mn-lt"/>
              <a:ea typeface="+mn-ea"/>
              <a:cs typeface="+mn-cs"/>
            </a:rPr>
            <a:t>차</a:t>
          </a:r>
          <a:r>
            <a:rPr lang="ko-KR" altLang="ko-KR" sz="1100" baseline="0">
              <a:solidFill>
                <a:schemeClr val="lt1"/>
              </a:solidFill>
              <a:effectLst/>
              <a:latin typeface="+mn-lt"/>
              <a:ea typeface="+mn-ea"/>
              <a:cs typeface="+mn-cs"/>
            </a:rPr>
            <a:t>변금액</a:t>
          </a:r>
          <a:r>
            <a:rPr lang="en-US" altLang="ko-KR" sz="1100" baseline="0"/>
            <a:t>, </a:t>
          </a:r>
          <a:r>
            <a:rPr lang="en-US" altLang="ko-KR" sz="1100" baseline="0">
              <a:solidFill>
                <a:schemeClr val="lt1"/>
              </a:solidFill>
              <a:effectLst/>
              <a:latin typeface="+mn-lt"/>
              <a:ea typeface="+mn-ea"/>
              <a:cs typeface="+mn-cs"/>
            </a:rPr>
            <a:t>ƩGL</a:t>
          </a:r>
          <a:r>
            <a:rPr lang="ko-KR" altLang="ko-KR" sz="1100" baseline="0">
              <a:solidFill>
                <a:schemeClr val="lt1"/>
              </a:solidFill>
              <a:effectLst/>
              <a:latin typeface="+mn-lt"/>
              <a:ea typeface="+mn-ea"/>
              <a:cs typeface="+mn-cs"/>
            </a:rPr>
            <a:t>누적</a:t>
          </a:r>
          <a:r>
            <a:rPr lang="ko-KR" altLang="en-US" sz="1100" baseline="0">
              <a:solidFill>
                <a:schemeClr val="lt1"/>
              </a:solidFill>
              <a:effectLst/>
              <a:latin typeface="+mn-lt"/>
              <a:ea typeface="+mn-ea"/>
              <a:cs typeface="+mn-cs"/>
            </a:rPr>
            <a:t>대</a:t>
          </a:r>
          <a:r>
            <a:rPr lang="ko-KR" altLang="ko-KR" sz="1100" baseline="0">
              <a:solidFill>
                <a:schemeClr val="lt1"/>
              </a:solidFill>
              <a:effectLst/>
              <a:latin typeface="+mn-lt"/>
              <a:ea typeface="+mn-ea"/>
              <a:cs typeface="+mn-cs"/>
            </a:rPr>
            <a:t>변금액 </a:t>
          </a:r>
          <a:r>
            <a:rPr lang="en-US" altLang="ko-KR" sz="1100" baseline="0">
              <a:solidFill>
                <a:schemeClr val="lt1"/>
              </a:solidFill>
              <a:effectLst/>
              <a:latin typeface="+mn-lt"/>
              <a:ea typeface="+mn-ea"/>
              <a:cs typeface="+mn-cs"/>
            </a:rPr>
            <a:t>= ƩTB</a:t>
          </a:r>
          <a:r>
            <a:rPr lang="ko-KR" altLang="ko-KR" sz="1100" baseline="0">
              <a:solidFill>
                <a:schemeClr val="lt1"/>
              </a:solidFill>
              <a:effectLst/>
              <a:latin typeface="+mn-lt"/>
              <a:ea typeface="+mn-ea"/>
              <a:cs typeface="+mn-cs"/>
            </a:rPr>
            <a:t>누적대변금액</a:t>
          </a:r>
          <a:endParaRPr lang="en-US" altLang="ko-KR"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ko-KR" sz="1100" baseline="0">
              <a:solidFill>
                <a:schemeClr val="lt1"/>
              </a:solidFill>
              <a:effectLst/>
              <a:latin typeface="+mn-lt"/>
              <a:ea typeface="+mn-ea"/>
              <a:cs typeface="+mn-cs"/>
            </a:rPr>
            <a:t>4. GL</a:t>
          </a:r>
          <a:r>
            <a:rPr lang="ko-KR" altLang="en-US" sz="1100" baseline="0">
              <a:solidFill>
                <a:schemeClr val="lt1"/>
              </a:solidFill>
              <a:effectLst/>
              <a:latin typeface="+mn-lt"/>
              <a:ea typeface="+mn-ea"/>
              <a:cs typeface="+mn-cs"/>
            </a:rPr>
            <a:t>에 있는 모든 계정과목이 </a:t>
          </a:r>
          <a:r>
            <a:rPr lang="en-US" altLang="ko-KR" sz="1100" baseline="0">
              <a:solidFill>
                <a:schemeClr val="lt1"/>
              </a:solidFill>
              <a:effectLst/>
              <a:latin typeface="+mn-lt"/>
              <a:ea typeface="+mn-ea"/>
              <a:cs typeface="+mn-cs"/>
            </a:rPr>
            <a:t>TB</a:t>
          </a:r>
          <a:r>
            <a:rPr lang="ko-KR" altLang="en-US" sz="1100" baseline="0">
              <a:solidFill>
                <a:schemeClr val="lt1"/>
              </a:solidFill>
              <a:effectLst/>
              <a:latin typeface="+mn-lt"/>
              <a:ea typeface="+mn-ea"/>
              <a:cs typeface="+mn-cs"/>
            </a:rPr>
            <a:t>와 완전하게 일치하는지 확인 필요</a:t>
          </a:r>
          <a:endParaRPr lang="en-US" altLang="ko-KR"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ko-KR" sz="1100" baseline="0">
              <a:solidFill>
                <a:schemeClr val="lt1"/>
              </a:solidFill>
              <a:effectLst/>
              <a:latin typeface="+mn-lt"/>
              <a:ea typeface="+mn-ea"/>
              <a:cs typeface="+mn-cs"/>
            </a:rPr>
            <a:t>(</a:t>
          </a:r>
          <a:r>
            <a:rPr lang="ko-KR" altLang="en-US" sz="1100" baseline="0">
              <a:solidFill>
                <a:schemeClr val="lt1"/>
              </a:solidFill>
              <a:effectLst/>
              <a:latin typeface="+mn-lt"/>
              <a:ea typeface="+mn-ea"/>
              <a:cs typeface="+mn-cs"/>
            </a:rPr>
            <a:t>예 </a:t>
          </a:r>
          <a:r>
            <a:rPr lang="en-US" altLang="ko-KR" sz="1100" baseline="0">
              <a:solidFill>
                <a:schemeClr val="lt1"/>
              </a:solidFill>
              <a:effectLst/>
              <a:latin typeface="+mn-lt"/>
              <a:ea typeface="+mn-ea"/>
              <a:cs typeface="+mn-cs"/>
            </a:rPr>
            <a:t>GL </a:t>
          </a:r>
          <a:r>
            <a:rPr lang="ko-KR" altLang="en-US" sz="1100" baseline="0">
              <a:solidFill>
                <a:schemeClr val="lt1"/>
              </a:solidFill>
              <a:effectLst/>
              <a:latin typeface="+mn-lt"/>
              <a:ea typeface="+mn-ea"/>
              <a:cs typeface="+mn-cs"/>
            </a:rPr>
            <a:t>임시계정과목에 대한 정보도 </a:t>
          </a:r>
          <a:r>
            <a:rPr lang="en-US" altLang="ko-KR" sz="1100" baseline="0">
              <a:solidFill>
                <a:schemeClr val="lt1"/>
              </a:solidFill>
              <a:effectLst/>
              <a:latin typeface="+mn-lt"/>
              <a:ea typeface="+mn-ea"/>
              <a:cs typeface="+mn-cs"/>
            </a:rPr>
            <a:t>TB</a:t>
          </a:r>
          <a:r>
            <a:rPr lang="ko-KR" altLang="en-US" sz="1100" baseline="0">
              <a:solidFill>
                <a:schemeClr val="lt1"/>
              </a:solidFill>
              <a:effectLst/>
              <a:latin typeface="+mn-lt"/>
              <a:ea typeface="+mn-ea"/>
              <a:cs typeface="+mn-cs"/>
            </a:rPr>
            <a:t>에 기초금액</a:t>
          </a:r>
          <a:r>
            <a:rPr lang="en-US" altLang="ko-KR" sz="1100" baseline="0">
              <a:solidFill>
                <a:schemeClr val="lt1"/>
              </a:solidFill>
              <a:effectLst/>
              <a:latin typeface="+mn-lt"/>
              <a:ea typeface="+mn-ea"/>
              <a:cs typeface="+mn-cs"/>
            </a:rPr>
            <a:t>, </a:t>
          </a:r>
          <a:r>
            <a:rPr lang="ko-KR" altLang="en-US" sz="1100" baseline="0">
              <a:solidFill>
                <a:schemeClr val="lt1"/>
              </a:solidFill>
              <a:effectLst/>
              <a:latin typeface="+mn-lt"/>
              <a:ea typeface="+mn-ea"/>
              <a:cs typeface="+mn-cs"/>
            </a:rPr>
            <a:t>누적차변</a:t>
          </a:r>
          <a:r>
            <a:rPr lang="en-US" altLang="ko-KR" sz="1100" baseline="0">
              <a:solidFill>
                <a:schemeClr val="lt1"/>
              </a:solidFill>
              <a:effectLst/>
              <a:latin typeface="+mn-lt"/>
              <a:ea typeface="+mn-ea"/>
              <a:cs typeface="+mn-cs"/>
            </a:rPr>
            <a:t>, </a:t>
          </a:r>
          <a:r>
            <a:rPr lang="ko-KR" altLang="en-US" sz="1100" baseline="0">
              <a:solidFill>
                <a:schemeClr val="lt1"/>
              </a:solidFill>
              <a:effectLst/>
              <a:latin typeface="+mn-lt"/>
              <a:ea typeface="+mn-ea"/>
              <a:cs typeface="+mn-cs"/>
            </a:rPr>
            <a:t>누적대변</a:t>
          </a:r>
          <a:r>
            <a:rPr lang="en-US" altLang="ko-KR" sz="1100" baseline="0">
              <a:solidFill>
                <a:schemeClr val="lt1"/>
              </a:solidFill>
              <a:effectLst/>
              <a:latin typeface="+mn-lt"/>
              <a:ea typeface="+mn-ea"/>
              <a:cs typeface="+mn-cs"/>
            </a:rPr>
            <a:t>, </a:t>
          </a:r>
          <a:r>
            <a:rPr lang="ko-KR" altLang="en-US" sz="1100" baseline="0">
              <a:solidFill>
                <a:schemeClr val="lt1"/>
              </a:solidFill>
              <a:effectLst/>
              <a:latin typeface="+mn-lt"/>
              <a:ea typeface="+mn-ea"/>
              <a:cs typeface="+mn-cs"/>
            </a:rPr>
            <a:t>기말잔액 정보가 필요함</a:t>
          </a:r>
          <a:r>
            <a:rPr lang="en-US" altLang="ko-KR" sz="1100" baseline="0">
              <a:solidFill>
                <a:schemeClr val="lt1"/>
              </a:solidFill>
              <a:effectLst/>
              <a:latin typeface="+mn-lt"/>
              <a:ea typeface="+mn-ea"/>
              <a:cs typeface="+mn-cs"/>
            </a:rPr>
            <a:t>)</a:t>
          </a:r>
          <a:endParaRPr lang="ko-KR"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90</xdr:row>
      <xdr:rowOff>0</xdr:rowOff>
    </xdr:from>
    <xdr:to>
      <xdr:col>0</xdr:col>
      <xdr:colOff>2352381</xdr:colOff>
      <xdr:row>99</xdr:row>
      <xdr:rowOff>75954</xdr:rowOff>
    </xdr:to>
    <xdr:pic>
      <xdr:nvPicPr>
        <xdr:cNvPr id="8" name="그림 7">
          <a:extLst>
            <a:ext uri="{FF2B5EF4-FFF2-40B4-BE49-F238E27FC236}">
              <a16:creationId xmlns:a16="http://schemas.microsoft.com/office/drawing/2014/main" id="{A6588D90-AC4C-45B5-AB39-13483F0F341A}"/>
            </a:ext>
          </a:extLst>
        </xdr:cNvPr>
        <xdr:cNvPicPr>
          <a:picLocks noChangeAspect="1"/>
        </xdr:cNvPicPr>
      </xdr:nvPicPr>
      <xdr:blipFill>
        <a:blip xmlns:r="http://schemas.openxmlformats.org/officeDocument/2006/relationships" r:embed="rId1"/>
        <a:stretch>
          <a:fillRect/>
        </a:stretch>
      </xdr:blipFill>
      <xdr:spPr>
        <a:xfrm>
          <a:off x="0" y="20338676"/>
          <a:ext cx="2352381" cy="19921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66544</xdr:rowOff>
    </xdr:from>
    <xdr:ext cx="1810482" cy="323981"/>
    <xdr:pic>
      <xdr:nvPicPr>
        <xdr:cNvPr id="2" name="Picture 1">
          <a:extLst>
            <a:ext uri="{FF2B5EF4-FFF2-40B4-BE49-F238E27FC236}">
              <a16:creationId xmlns:a16="http://schemas.microsoft.com/office/drawing/2014/main" id="{C9F27E00-4DD3-4C8D-BCC3-8F2B61B6A9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28469"/>
          <a:ext cx="1810482" cy="323981"/>
        </a:xfrm>
        <a:prstGeom prst="rect">
          <a:avLst/>
        </a:prstGeom>
        <a:ln>
          <a:no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549088</xdr:colOff>
      <xdr:row>24</xdr:row>
      <xdr:rowOff>11205</xdr:rowOff>
    </xdr:from>
    <xdr:to>
      <xdr:col>12</xdr:col>
      <xdr:colOff>406582</xdr:colOff>
      <xdr:row>25</xdr:row>
      <xdr:rowOff>2748992</xdr:rowOff>
    </xdr:to>
    <xdr:pic>
      <xdr:nvPicPr>
        <xdr:cNvPr id="7" name="그림 6">
          <a:extLst>
            <a:ext uri="{FF2B5EF4-FFF2-40B4-BE49-F238E27FC236}">
              <a16:creationId xmlns:a16="http://schemas.microsoft.com/office/drawing/2014/main" id="{78782108-443B-ACC6-51B2-D077E86B74FD}"/>
            </a:ext>
          </a:extLst>
        </xdr:cNvPr>
        <xdr:cNvPicPr>
          <a:picLocks noChangeAspect="1"/>
        </xdr:cNvPicPr>
      </xdr:nvPicPr>
      <xdr:blipFill>
        <a:blip xmlns:r="http://schemas.openxmlformats.org/officeDocument/2006/relationships" r:embed="rId1"/>
        <a:stretch>
          <a:fillRect/>
        </a:stretch>
      </xdr:blipFill>
      <xdr:spPr>
        <a:xfrm>
          <a:off x="10477500" y="9188823"/>
          <a:ext cx="6009524" cy="2961905"/>
        </a:xfrm>
        <a:prstGeom prst="rect">
          <a:avLst/>
        </a:prstGeom>
      </xdr:spPr>
    </xdr:pic>
    <xdr:clientData/>
  </xdr:twoCellAnchor>
  <xdr:twoCellAnchor editAs="oneCell">
    <xdr:from>
      <xdr:col>4</xdr:col>
      <xdr:colOff>459441</xdr:colOff>
      <xdr:row>25</xdr:row>
      <xdr:rowOff>257735</xdr:rowOff>
    </xdr:from>
    <xdr:to>
      <xdr:col>13</xdr:col>
      <xdr:colOff>574078</xdr:colOff>
      <xdr:row>29</xdr:row>
      <xdr:rowOff>154155</xdr:rowOff>
    </xdr:to>
    <xdr:pic>
      <xdr:nvPicPr>
        <xdr:cNvPr id="8" name="그림 7">
          <a:extLst>
            <a:ext uri="{FF2B5EF4-FFF2-40B4-BE49-F238E27FC236}">
              <a16:creationId xmlns:a16="http://schemas.microsoft.com/office/drawing/2014/main" id="{B56C3B27-C669-FAFD-A2CE-3ED48B8E3890}"/>
            </a:ext>
          </a:extLst>
        </xdr:cNvPr>
        <xdr:cNvPicPr>
          <a:picLocks noChangeAspect="1"/>
        </xdr:cNvPicPr>
      </xdr:nvPicPr>
      <xdr:blipFill>
        <a:blip xmlns:r="http://schemas.openxmlformats.org/officeDocument/2006/relationships" r:embed="rId2"/>
        <a:stretch>
          <a:fillRect/>
        </a:stretch>
      </xdr:blipFill>
      <xdr:spPr>
        <a:xfrm>
          <a:off x="11071412" y="9659470"/>
          <a:ext cx="6266667" cy="3885714"/>
        </a:xfrm>
        <a:prstGeom prst="rect">
          <a:avLst/>
        </a:prstGeom>
      </xdr:spPr>
    </xdr:pic>
    <xdr:clientData/>
  </xdr:twoCellAnchor>
  <xdr:twoCellAnchor editAs="oneCell">
    <xdr:from>
      <xdr:col>3</xdr:col>
      <xdr:colOff>0</xdr:colOff>
      <xdr:row>30</xdr:row>
      <xdr:rowOff>0</xdr:rowOff>
    </xdr:from>
    <xdr:to>
      <xdr:col>12</xdr:col>
      <xdr:colOff>143208</xdr:colOff>
      <xdr:row>37</xdr:row>
      <xdr:rowOff>1300258</xdr:rowOff>
    </xdr:to>
    <xdr:pic>
      <xdr:nvPicPr>
        <xdr:cNvPr id="9" name="그림 8">
          <a:extLst>
            <a:ext uri="{FF2B5EF4-FFF2-40B4-BE49-F238E27FC236}">
              <a16:creationId xmlns:a16="http://schemas.microsoft.com/office/drawing/2014/main" id="{B124885E-091C-37CA-70D5-7F63C9A4B3AA}"/>
            </a:ext>
          </a:extLst>
        </xdr:cNvPr>
        <xdr:cNvPicPr>
          <a:picLocks noChangeAspect="1"/>
        </xdr:cNvPicPr>
      </xdr:nvPicPr>
      <xdr:blipFill>
        <a:blip xmlns:r="http://schemas.openxmlformats.org/officeDocument/2006/relationships" r:embed="rId3"/>
        <a:stretch>
          <a:fillRect/>
        </a:stretch>
      </xdr:blipFill>
      <xdr:spPr>
        <a:xfrm>
          <a:off x="9928412" y="13615147"/>
          <a:ext cx="6295238" cy="5961905"/>
        </a:xfrm>
        <a:prstGeom prst="rect">
          <a:avLst/>
        </a:prstGeom>
      </xdr:spPr>
    </xdr:pic>
    <xdr:clientData/>
  </xdr:twoCellAnchor>
  <xdr:twoCellAnchor editAs="oneCell">
    <xdr:from>
      <xdr:col>3</xdr:col>
      <xdr:colOff>649940</xdr:colOff>
      <xdr:row>31</xdr:row>
      <xdr:rowOff>145675</xdr:rowOff>
    </xdr:from>
    <xdr:to>
      <xdr:col>13</xdr:col>
      <xdr:colOff>252446</xdr:colOff>
      <xdr:row>36</xdr:row>
      <xdr:rowOff>27501</xdr:rowOff>
    </xdr:to>
    <xdr:pic>
      <xdr:nvPicPr>
        <xdr:cNvPr id="10" name="그림 9">
          <a:extLst>
            <a:ext uri="{FF2B5EF4-FFF2-40B4-BE49-F238E27FC236}">
              <a16:creationId xmlns:a16="http://schemas.microsoft.com/office/drawing/2014/main" id="{66AB904F-8CF8-350D-D750-1457D53E21AE}"/>
            </a:ext>
          </a:extLst>
        </xdr:cNvPr>
        <xdr:cNvPicPr>
          <a:picLocks noChangeAspect="1"/>
        </xdr:cNvPicPr>
      </xdr:nvPicPr>
      <xdr:blipFill>
        <a:blip xmlns:r="http://schemas.openxmlformats.org/officeDocument/2006/relationships" r:embed="rId4"/>
        <a:stretch>
          <a:fillRect/>
        </a:stretch>
      </xdr:blipFill>
      <xdr:spPr>
        <a:xfrm>
          <a:off x="10578352" y="13984940"/>
          <a:ext cx="6438095" cy="4095238"/>
        </a:xfrm>
        <a:prstGeom prst="rect">
          <a:avLst/>
        </a:prstGeom>
      </xdr:spPr>
    </xdr:pic>
    <xdr:clientData/>
  </xdr:twoCellAnchor>
  <xdr:twoCellAnchor editAs="oneCell">
    <xdr:from>
      <xdr:col>3</xdr:col>
      <xdr:colOff>224117</xdr:colOff>
      <xdr:row>32</xdr:row>
      <xdr:rowOff>0</xdr:rowOff>
    </xdr:from>
    <xdr:to>
      <xdr:col>12</xdr:col>
      <xdr:colOff>110182</xdr:colOff>
      <xdr:row>38</xdr:row>
      <xdr:rowOff>1558704</xdr:rowOff>
    </xdr:to>
    <xdr:pic>
      <xdr:nvPicPr>
        <xdr:cNvPr id="11" name="그림 10">
          <a:extLst>
            <a:ext uri="{FF2B5EF4-FFF2-40B4-BE49-F238E27FC236}">
              <a16:creationId xmlns:a16="http://schemas.microsoft.com/office/drawing/2014/main" id="{C2FD8D76-9B3A-8993-E040-3B19619330FE}"/>
            </a:ext>
          </a:extLst>
        </xdr:cNvPr>
        <xdr:cNvPicPr>
          <a:picLocks noChangeAspect="1"/>
        </xdr:cNvPicPr>
      </xdr:nvPicPr>
      <xdr:blipFill>
        <a:blip xmlns:r="http://schemas.openxmlformats.org/officeDocument/2006/relationships" r:embed="rId5"/>
        <a:stretch>
          <a:fillRect/>
        </a:stretch>
      </xdr:blipFill>
      <xdr:spPr>
        <a:xfrm>
          <a:off x="10152529" y="17201029"/>
          <a:ext cx="6038095" cy="4752381"/>
        </a:xfrm>
        <a:prstGeom prst="rect">
          <a:avLst/>
        </a:prstGeom>
      </xdr:spPr>
    </xdr:pic>
    <xdr:clientData/>
  </xdr:twoCellAnchor>
  <xdr:twoCellAnchor editAs="oneCell">
    <xdr:from>
      <xdr:col>5</xdr:col>
      <xdr:colOff>268942</xdr:colOff>
      <xdr:row>36</xdr:row>
      <xdr:rowOff>201706</xdr:rowOff>
    </xdr:from>
    <xdr:to>
      <xdr:col>14</xdr:col>
      <xdr:colOff>240722</xdr:colOff>
      <xdr:row>38</xdr:row>
      <xdr:rowOff>1707295</xdr:rowOff>
    </xdr:to>
    <xdr:pic>
      <xdr:nvPicPr>
        <xdr:cNvPr id="13" name="그림 12">
          <a:extLst>
            <a:ext uri="{FF2B5EF4-FFF2-40B4-BE49-F238E27FC236}">
              <a16:creationId xmlns:a16="http://schemas.microsoft.com/office/drawing/2014/main" id="{EA978501-EC20-40E0-A478-0EBF4A6D57D5}"/>
            </a:ext>
          </a:extLst>
        </xdr:cNvPr>
        <xdr:cNvPicPr>
          <a:picLocks noChangeAspect="1"/>
        </xdr:cNvPicPr>
      </xdr:nvPicPr>
      <xdr:blipFill>
        <a:blip xmlns:r="http://schemas.openxmlformats.org/officeDocument/2006/relationships" r:embed="rId6"/>
        <a:stretch>
          <a:fillRect/>
        </a:stretch>
      </xdr:blipFill>
      <xdr:spPr>
        <a:xfrm>
          <a:off x="11564471" y="18254382"/>
          <a:ext cx="6123809" cy="3847619"/>
        </a:xfrm>
        <a:prstGeom prst="rect">
          <a:avLst/>
        </a:prstGeom>
      </xdr:spPr>
    </xdr:pic>
    <xdr:clientData/>
  </xdr:twoCellAnchor>
  <xdr:twoCellAnchor editAs="oneCell">
    <xdr:from>
      <xdr:col>3</xdr:col>
      <xdr:colOff>313765</xdr:colOff>
      <xdr:row>37</xdr:row>
      <xdr:rowOff>1411941</xdr:rowOff>
    </xdr:from>
    <xdr:to>
      <xdr:col>12</xdr:col>
      <xdr:colOff>418878</xdr:colOff>
      <xdr:row>38</xdr:row>
      <xdr:rowOff>3113077</xdr:rowOff>
    </xdr:to>
    <xdr:pic>
      <xdr:nvPicPr>
        <xdr:cNvPr id="14" name="그림 13">
          <a:extLst>
            <a:ext uri="{FF2B5EF4-FFF2-40B4-BE49-F238E27FC236}">
              <a16:creationId xmlns:a16="http://schemas.microsoft.com/office/drawing/2014/main" id="{9ADEE81D-D59F-61EF-82E1-0564660E945B}"/>
            </a:ext>
          </a:extLst>
        </xdr:cNvPr>
        <xdr:cNvPicPr>
          <a:picLocks noChangeAspect="1"/>
        </xdr:cNvPicPr>
      </xdr:nvPicPr>
      <xdr:blipFill>
        <a:blip xmlns:r="http://schemas.openxmlformats.org/officeDocument/2006/relationships" r:embed="rId7"/>
        <a:stretch>
          <a:fillRect/>
        </a:stretch>
      </xdr:blipFill>
      <xdr:spPr>
        <a:xfrm>
          <a:off x="10242177" y="19688735"/>
          <a:ext cx="6257143" cy="3819048"/>
        </a:xfrm>
        <a:prstGeom prst="rect">
          <a:avLst/>
        </a:prstGeom>
      </xdr:spPr>
    </xdr:pic>
    <xdr:clientData/>
  </xdr:twoCellAnchor>
  <xdr:twoCellAnchor editAs="oneCell">
    <xdr:from>
      <xdr:col>3</xdr:col>
      <xdr:colOff>0</xdr:colOff>
      <xdr:row>43</xdr:row>
      <xdr:rowOff>0</xdr:rowOff>
    </xdr:from>
    <xdr:to>
      <xdr:col>11</xdr:col>
      <xdr:colOff>664862</xdr:colOff>
      <xdr:row>52</xdr:row>
      <xdr:rowOff>231933</xdr:rowOff>
    </xdr:to>
    <xdr:pic>
      <xdr:nvPicPr>
        <xdr:cNvPr id="15" name="그림 14">
          <a:extLst>
            <a:ext uri="{FF2B5EF4-FFF2-40B4-BE49-F238E27FC236}">
              <a16:creationId xmlns:a16="http://schemas.microsoft.com/office/drawing/2014/main" id="{56CF8039-DC19-1D35-A744-45B806A09810}"/>
            </a:ext>
          </a:extLst>
        </xdr:cNvPr>
        <xdr:cNvPicPr>
          <a:picLocks noChangeAspect="1"/>
        </xdr:cNvPicPr>
      </xdr:nvPicPr>
      <xdr:blipFill>
        <a:blip xmlns:r="http://schemas.openxmlformats.org/officeDocument/2006/relationships" r:embed="rId8"/>
        <a:stretch>
          <a:fillRect/>
        </a:stretch>
      </xdr:blipFill>
      <xdr:spPr>
        <a:xfrm>
          <a:off x="10645588" y="24608118"/>
          <a:ext cx="6133333" cy="4714286"/>
        </a:xfrm>
        <a:prstGeom prst="rect">
          <a:avLst/>
        </a:prstGeom>
      </xdr:spPr>
    </xdr:pic>
    <xdr:clientData/>
  </xdr:twoCellAnchor>
  <xdr:twoCellAnchor editAs="oneCell">
    <xdr:from>
      <xdr:col>3</xdr:col>
      <xdr:colOff>526677</xdr:colOff>
      <xdr:row>44</xdr:row>
      <xdr:rowOff>44823</xdr:rowOff>
    </xdr:from>
    <xdr:to>
      <xdr:col>12</xdr:col>
      <xdr:colOff>298456</xdr:colOff>
      <xdr:row>49</xdr:row>
      <xdr:rowOff>49417</xdr:rowOff>
    </xdr:to>
    <xdr:pic>
      <xdr:nvPicPr>
        <xdr:cNvPr id="16" name="그림 15">
          <a:extLst>
            <a:ext uri="{FF2B5EF4-FFF2-40B4-BE49-F238E27FC236}">
              <a16:creationId xmlns:a16="http://schemas.microsoft.com/office/drawing/2014/main" id="{83150EED-D4C2-EDB3-136A-52985DEE9414}"/>
            </a:ext>
          </a:extLst>
        </xdr:cNvPr>
        <xdr:cNvPicPr>
          <a:picLocks noChangeAspect="1"/>
        </xdr:cNvPicPr>
      </xdr:nvPicPr>
      <xdr:blipFill>
        <a:blip xmlns:r="http://schemas.openxmlformats.org/officeDocument/2006/relationships" r:embed="rId9"/>
        <a:stretch>
          <a:fillRect/>
        </a:stretch>
      </xdr:blipFill>
      <xdr:spPr>
        <a:xfrm>
          <a:off x="11172265" y="24877058"/>
          <a:ext cx="5923809" cy="3590476"/>
        </a:xfrm>
        <a:prstGeom prst="rect">
          <a:avLst/>
        </a:prstGeom>
      </xdr:spPr>
    </xdr:pic>
    <xdr:clientData/>
  </xdr:twoCellAnchor>
  <xdr:twoCellAnchor editAs="oneCell">
    <xdr:from>
      <xdr:col>4</xdr:col>
      <xdr:colOff>616323</xdr:colOff>
      <xdr:row>45</xdr:row>
      <xdr:rowOff>156883</xdr:rowOff>
    </xdr:from>
    <xdr:to>
      <xdr:col>14</xdr:col>
      <xdr:colOff>295021</xdr:colOff>
      <xdr:row>52</xdr:row>
      <xdr:rowOff>398956</xdr:rowOff>
    </xdr:to>
    <xdr:pic>
      <xdr:nvPicPr>
        <xdr:cNvPr id="17" name="그림 16">
          <a:extLst>
            <a:ext uri="{FF2B5EF4-FFF2-40B4-BE49-F238E27FC236}">
              <a16:creationId xmlns:a16="http://schemas.microsoft.com/office/drawing/2014/main" id="{B79EBE4D-BE0C-0A2C-E8A8-8AA7EF8A6882}"/>
            </a:ext>
          </a:extLst>
        </xdr:cNvPr>
        <xdr:cNvPicPr>
          <a:picLocks noChangeAspect="1"/>
        </xdr:cNvPicPr>
      </xdr:nvPicPr>
      <xdr:blipFill>
        <a:blip xmlns:r="http://schemas.openxmlformats.org/officeDocument/2006/relationships" r:embed="rId10"/>
        <a:stretch>
          <a:fillRect/>
        </a:stretch>
      </xdr:blipFill>
      <xdr:spPr>
        <a:xfrm>
          <a:off x="11945470" y="25213236"/>
          <a:ext cx="6514286" cy="4276190"/>
        </a:xfrm>
        <a:prstGeom prst="rect">
          <a:avLst/>
        </a:prstGeom>
      </xdr:spPr>
    </xdr:pic>
    <xdr:clientData/>
  </xdr:twoCellAnchor>
  <xdr:twoCellAnchor editAs="oneCell">
    <xdr:from>
      <xdr:col>3</xdr:col>
      <xdr:colOff>78441</xdr:colOff>
      <xdr:row>50</xdr:row>
      <xdr:rowOff>22412</xdr:rowOff>
    </xdr:from>
    <xdr:to>
      <xdr:col>12</xdr:col>
      <xdr:colOff>250220</xdr:colOff>
      <xdr:row>60</xdr:row>
      <xdr:rowOff>128829</xdr:rowOff>
    </xdr:to>
    <xdr:pic>
      <xdr:nvPicPr>
        <xdr:cNvPr id="18" name="그림 17">
          <a:extLst>
            <a:ext uri="{FF2B5EF4-FFF2-40B4-BE49-F238E27FC236}">
              <a16:creationId xmlns:a16="http://schemas.microsoft.com/office/drawing/2014/main" id="{825B2DC8-7B91-2255-155D-E169287E0530}"/>
            </a:ext>
          </a:extLst>
        </xdr:cNvPr>
        <xdr:cNvPicPr>
          <a:picLocks noChangeAspect="1"/>
        </xdr:cNvPicPr>
      </xdr:nvPicPr>
      <xdr:blipFill>
        <a:blip xmlns:r="http://schemas.openxmlformats.org/officeDocument/2006/relationships" r:embed="rId11"/>
        <a:stretch>
          <a:fillRect/>
        </a:stretch>
      </xdr:blipFill>
      <xdr:spPr>
        <a:xfrm>
          <a:off x="10724029" y="28664647"/>
          <a:ext cx="6323809" cy="4790476"/>
        </a:xfrm>
        <a:prstGeom prst="rect">
          <a:avLst/>
        </a:prstGeom>
      </xdr:spPr>
    </xdr:pic>
    <xdr:clientData/>
  </xdr:twoCellAnchor>
  <xdr:twoCellAnchor editAs="oneCell">
    <xdr:from>
      <xdr:col>4</xdr:col>
      <xdr:colOff>89647</xdr:colOff>
      <xdr:row>51</xdr:row>
      <xdr:rowOff>22412</xdr:rowOff>
    </xdr:from>
    <xdr:to>
      <xdr:col>12</xdr:col>
      <xdr:colOff>678319</xdr:colOff>
      <xdr:row>59</xdr:row>
      <xdr:rowOff>184907</xdr:rowOff>
    </xdr:to>
    <xdr:pic>
      <xdr:nvPicPr>
        <xdr:cNvPr id="19" name="그림 18">
          <a:extLst>
            <a:ext uri="{FF2B5EF4-FFF2-40B4-BE49-F238E27FC236}">
              <a16:creationId xmlns:a16="http://schemas.microsoft.com/office/drawing/2014/main" id="{51F44952-8490-EAE8-7F82-3158A5368B3A}"/>
            </a:ext>
          </a:extLst>
        </xdr:cNvPr>
        <xdr:cNvPicPr>
          <a:picLocks noChangeAspect="1"/>
        </xdr:cNvPicPr>
      </xdr:nvPicPr>
      <xdr:blipFill>
        <a:blip xmlns:r="http://schemas.openxmlformats.org/officeDocument/2006/relationships" r:embed="rId12"/>
        <a:stretch>
          <a:fillRect/>
        </a:stretch>
      </xdr:blipFill>
      <xdr:spPr>
        <a:xfrm>
          <a:off x="11418794" y="28888765"/>
          <a:ext cx="6057143" cy="4409524"/>
        </a:xfrm>
        <a:prstGeom prst="rect">
          <a:avLst/>
        </a:prstGeom>
      </xdr:spPr>
    </xdr:pic>
    <xdr:clientData/>
  </xdr:twoCellAnchor>
  <xdr:twoCellAnchor editAs="oneCell">
    <xdr:from>
      <xdr:col>4</xdr:col>
      <xdr:colOff>425823</xdr:colOff>
      <xdr:row>52</xdr:row>
      <xdr:rowOff>56029</xdr:rowOff>
    </xdr:from>
    <xdr:to>
      <xdr:col>13</xdr:col>
      <xdr:colOff>445222</xdr:colOff>
      <xdr:row>59</xdr:row>
      <xdr:rowOff>166450</xdr:rowOff>
    </xdr:to>
    <xdr:pic>
      <xdr:nvPicPr>
        <xdr:cNvPr id="20" name="그림 19">
          <a:extLst>
            <a:ext uri="{FF2B5EF4-FFF2-40B4-BE49-F238E27FC236}">
              <a16:creationId xmlns:a16="http://schemas.microsoft.com/office/drawing/2014/main" id="{7B4887B1-09E7-127E-DA71-5CE2FBFB2B60}"/>
            </a:ext>
          </a:extLst>
        </xdr:cNvPr>
        <xdr:cNvPicPr>
          <a:picLocks noChangeAspect="1"/>
        </xdr:cNvPicPr>
      </xdr:nvPicPr>
      <xdr:blipFill>
        <a:blip xmlns:r="http://schemas.openxmlformats.org/officeDocument/2006/relationships" r:embed="rId13"/>
        <a:stretch>
          <a:fillRect/>
        </a:stretch>
      </xdr:blipFill>
      <xdr:spPr>
        <a:xfrm>
          <a:off x="11754970" y="29146500"/>
          <a:ext cx="6171429" cy="4133333"/>
        </a:xfrm>
        <a:prstGeom prst="rect">
          <a:avLst/>
        </a:prstGeom>
      </xdr:spPr>
    </xdr:pic>
    <xdr:clientData/>
  </xdr:twoCellAnchor>
  <xdr:twoCellAnchor editAs="oneCell">
    <xdr:from>
      <xdr:col>3</xdr:col>
      <xdr:colOff>100853</xdr:colOff>
      <xdr:row>57</xdr:row>
      <xdr:rowOff>0</xdr:rowOff>
    </xdr:from>
    <xdr:to>
      <xdr:col>12</xdr:col>
      <xdr:colOff>396442</xdr:colOff>
      <xdr:row>70</xdr:row>
      <xdr:rowOff>154201</xdr:rowOff>
    </xdr:to>
    <xdr:pic>
      <xdr:nvPicPr>
        <xdr:cNvPr id="21" name="그림 20">
          <a:extLst>
            <a:ext uri="{FF2B5EF4-FFF2-40B4-BE49-F238E27FC236}">
              <a16:creationId xmlns:a16="http://schemas.microsoft.com/office/drawing/2014/main" id="{27C749EE-165C-839D-4501-AB05D1D23D49}"/>
            </a:ext>
          </a:extLst>
        </xdr:cNvPr>
        <xdr:cNvPicPr>
          <a:picLocks noChangeAspect="1"/>
        </xdr:cNvPicPr>
      </xdr:nvPicPr>
      <xdr:blipFill>
        <a:blip xmlns:r="http://schemas.openxmlformats.org/officeDocument/2006/relationships" r:embed="rId14"/>
        <a:stretch>
          <a:fillRect/>
        </a:stretch>
      </xdr:blipFill>
      <xdr:spPr>
        <a:xfrm>
          <a:off x="10746441" y="32676353"/>
          <a:ext cx="6447619" cy="8009524"/>
        </a:xfrm>
        <a:prstGeom prst="rect">
          <a:avLst/>
        </a:prstGeom>
      </xdr:spPr>
    </xdr:pic>
    <xdr:clientData/>
  </xdr:twoCellAnchor>
  <xdr:twoCellAnchor editAs="oneCell">
    <xdr:from>
      <xdr:col>3</xdr:col>
      <xdr:colOff>11206</xdr:colOff>
      <xdr:row>61</xdr:row>
      <xdr:rowOff>179294</xdr:rowOff>
    </xdr:from>
    <xdr:to>
      <xdr:col>12</xdr:col>
      <xdr:colOff>278224</xdr:colOff>
      <xdr:row>68</xdr:row>
      <xdr:rowOff>59463</xdr:rowOff>
    </xdr:to>
    <xdr:pic>
      <xdr:nvPicPr>
        <xdr:cNvPr id="22" name="그림 21">
          <a:extLst>
            <a:ext uri="{FF2B5EF4-FFF2-40B4-BE49-F238E27FC236}">
              <a16:creationId xmlns:a16="http://schemas.microsoft.com/office/drawing/2014/main" id="{CA743ACB-31E2-C11F-5AF0-E898C2B745EF}"/>
            </a:ext>
          </a:extLst>
        </xdr:cNvPr>
        <xdr:cNvPicPr>
          <a:picLocks noChangeAspect="1"/>
        </xdr:cNvPicPr>
      </xdr:nvPicPr>
      <xdr:blipFill>
        <a:blip xmlns:r="http://schemas.openxmlformats.org/officeDocument/2006/relationships" r:embed="rId15"/>
        <a:stretch>
          <a:fillRect/>
        </a:stretch>
      </xdr:blipFill>
      <xdr:spPr>
        <a:xfrm>
          <a:off x="10656794" y="33718500"/>
          <a:ext cx="6419048" cy="3914286"/>
        </a:xfrm>
        <a:prstGeom prst="rect">
          <a:avLst/>
        </a:prstGeom>
      </xdr:spPr>
    </xdr:pic>
    <xdr:clientData/>
  </xdr:twoCellAnchor>
  <xdr:twoCellAnchor editAs="oneCell">
    <xdr:from>
      <xdr:col>3</xdr:col>
      <xdr:colOff>638735</xdr:colOff>
      <xdr:row>63</xdr:row>
      <xdr:rowOff>134471</xdr:rowOff>
    </xdr:from>
    <xdr:to>
      <xdr:col>13</xdr:col>
      <xdr:colOff>126955</xdr:colOff>
      <xdr:row>68</xdr:row>
      <xdr:rowOff>548589</xdr:rowOff>
    </xdr:to>
    <xdr:pic>
      <xdr:nvPicPr>
        <xdr:cNvPr id="23" name="그림 22">
          <a:extLst>
            <a:ext uri="{FF2B5EF4-FFF2-40B4-BE49-F238E27FC236}">
              <a16:creationId xmlns:a16="http://schemas.microsoft.com/office/drawing/2014/main" id="{931233FB-8CB4-6F35-49DE-7F17BE9B2765}"/>
            </a:ext>
          </a:extLst>
        </xdr:cNvPr>
        <xdr:cNvPicPr>
          <a:picLocks noChangeAspect="1"/>
        </xdr:cNvPicPr>
      </xdr:nvPicPr>
      <xdr:blipFill>
        <a:blip xmlns:r="http://schemas.openxmlformats.org/officeDocument/2006/relationships" r:embed="rId16"/>
        <a:stretch>
          <a:fillRect/>
        </a:stretch>
      </xdr:blipFill>
      <xdr:spPr>
        <a:xfrm>
          <a:off x="11284323" y="34121912"/>
          <a:ext cx="6323809" cy="4000000"/>
        </a:xfrm>
        <a:prstGeom prst="rect">
          <a:avLst/>
        </a:prstGeom>
      </xdr:spPr>
    </xdr:pic>
    <xdr:clientData/>
  </xdr:twoCellAnchor>
  <xdr:twoCellAnchor editAs="oneCell">
    <xdr:from>
      <xdr:col>2</xdr:col>
      <xdr:colOff>470648</xdr:colOff>
      <xdr:row>68</xdr:row>
      <xdr:rowOff>22411</xdr:rowOff>
    </xdr:from>
    <xdr:to>
      <xdr:col>12</xdr:col>
      <xdr:colOff>6489</xdr:colOff>
      <xdr:row>73</xdr:row>
      <xdr:rowOff>187227</xdr:rowOff>
    </xdr:to>
    <xdr:pic>
      <xdr:nvPicPr>
        <xdr:cNvPr id="24" name="그림 23">
          <a:extLst>
            <a:ext uri="{FF2B5EF4-FFF2-40B4-BE49-F238E27FC236}">
              <a16:creationId xmlns:a16="http://schemas.microsoft.com/office/drawing/2014/main" id="{1903F21C-71CB-890C-D734-C3DB4B7A1524}"/>
            </a:ext>
          </a:extLst>
        </xdr:cNvPr>
        <xdr:cNvPicPr>
          <a:picLocks noChangeAspect="1"/>
        </xdr:cNvPicPr>
      </xdr:nvPicPr>
      <xdr:blipFill>
        <a:blip xmlns:r="http://schemas.openxmlformats.org/officeDocument/2006/relationships" r:embed="rId17"/>
        <a:stretch>
          <a:fillRect/>
        </a:stretch>
      </xdr:blipFill>
      <xdr:spPr>
        <a:xfrm>
          <a:off x="10432677" y="37595735"/>
          <a:ext cx="6371429" cy="3761905"/>
        </a:xfrm>
        <a:prstGeom prst="rect">
          <a:avLst/>
        </a:prstGeom>
      </xdr:spPr>
    </xdr:pic>
    <xdr:clientData/>
  </xdr:twoCellAnchor>
  <xdr:twoCellAnchor editAs="oneCell">
    <xdr:from>
      <xdr:col>4</xdr:col>
      <xdr:colOff>112058</xdr:colOff>
      <xdr:row>68</xdr:row>
      <xdr:rowOff>257735</xdr:rowOff>
    </xdr:from>
    <xdr:to>
      <xdr:col>13</xdr:col>
      <xdr:colOff>293361</xdr:colOff>
      <xdr:row>74</xdr:row>
      <xdr:rowOff>619164</xdr:rowOff>
    </xdr:to>
    <xdr:pic>
      <xdr:nvPicPr>
        <xdr:cNvPr id="25" name="그림 24">
          <a:extLst>
            <a:ext uri="{FF2B5EF4-FFF2-40B4-BE49-F238E27FC236}">
              <a16:creationId xmlns:a16="http://schemas.microsoft.com/office/drawing/2014/main" id="{54F091C0-EEC3-2120-1FE3-AD0053551926}"/>
            </a:ext>
          </a:extLst>
        </xdr:cNvPr>
        <xdr:cNvPicPr>
          <a:picLocks noChangeAspect="1"/>
        </xdr:cNvPicPr>
      </xdr:nvPicPr>
      <xdr:blipFill>
        <a:blip xmlns:r="http://schemas.openxmlformats.org/officeDocument/2006/relationships" r:embed="rId18"/>
        <a:stretch>
          <a:fillRect/>
        </a:stretch>
      </xdr:blipFill>
      <xdr:spPr>
        <a:xfrm>
          <a:off x="11441205" y="37831059"/>
          <a:ext cx="6333333" cy="4171429"/>
        </a:xfrm>
        <a:prstGeom prst="rect">
          <a:avLst/>
        </a:prstGeom>
      </xdr:spPr>
    </xdr:pic>
    <xdr:clientData/>
  </xdr:twoCellAnchor>
  <xdr:twoCellAnchor editAs="oneCell">
    <xdr:from>
      <xdr:col>3</xdr:col>
      <xdr:colOff>0</xdr:colOff>
      <xdr:row>74</xdr:row>
      <xdr:rowOff>0</xdr:rowOff>
    </xdr:from>
    <xdr:to>
      <xdr:col>12</xdr:col>
      <xdr:colOff>351</xdr:colOff>
      <xdr:row>76</xdr:row>
      <xdr:rowOff>53632</xdr:rowOff>
    </xdr:to>
    <xdr:pic>
      <xdr:nvPicPr>
        <xdr:cNvPr id="26" name="그림 25">
          <a:extLst>
            <a:ext uri="{FF2B5EF4-FFF2-40B4-BE49-F238E27FC236}">
              <a16:creationId xmlns:a16="http://schemas.microsoft.com/office/drawing/2014/main" id="{B03B9A1B-5DFD-9C93-D382-9B8E029B8EE5}"/>
            </a:ext>
          </a:extLst>
        </xdr:cNvPr>
        <xdr:cNvPicPr>
          <a:picLocks noChangeAspect="1"/>
        </xdr:cNvPicPr>
      </xdr:nvPicPr>
      <xdr:blipFill>
        <a:blip xmlns:r="http://schemas.openxmlformats.org/officeDocument/2006/relationships" r:embed="rId19"/>
        <a:stretch>
          <a:fillRect/>
        </a:stretch>
      </xdr:blipFill>
      <xdr:spPr>
        <a:xfrm>
          <a:off x="10645588" y="41383324"/>
          <a:ext cx="6152381" cy="5723809"/>
        </a:xfrm>
        <a:prstGeom prst="rect">
          <a:avLst/>
        </a:prstGeom>
      </xdr:spPr>
    </xdr:pic>
    <xdr:clientData/>
  </xdr:twoCellAnchor>
  <xdr:twoCellAnchor editAs="oneCell">
    <xdr:from>
      <xdr:col>4</xdr:col>
      <xdr:colOff>504264</xdr:colOff>
      <xdr:row>74</xdr:row>
      <xdr:rowOff>1804147</xdr:rowOff>
    </xdr:from>
    <xdr:to>
      <xdr:col>13</xdr:col>
      <xdr:colOff>428424</xdr:colOff>
      <xdr:row>76</xdr:row>
      <xdr:rowOff>200637</xdr:rowOff>
    </xdr:to>
    <xdr:pic>
      <xdr:nvPicPr>
        <xdr:cNvPr id="27" name="그림 26">
          <a:extLst>
            <a:ext uri="{FF2B5EF4-FFF2-40B4-BE49-F238E27FC236}">
              <a16:creationId xmlns:a16="http://schemas.microsoft.com/office/drawing/2014/main" id="{CB0AD067-C54E-8AFE-4614-D132495A2521}"/>
            </a:ext>
          </a:extLst>
        </xdr:cNvPr>
        <xdr:cNvPicPr>
          <a:picLocks noChangeAspect="1"/>
        </xdr:cNvPicPr>
      </xdr:nvPicPr>
      <xdr:blipFill>
        <a:blip xmlns:r="http://schemas.openxmlformats.org/officeDocument/2006/relationships" r:embed="rId20"/>
        <a:stretch>
          <a:fillRect/>
        </a:stretch>
      </xdr:blipFill>
      <xdr:spPr>
        <a:xfrm>
          <a:off x="11833411" y="43187471"/>
          <a:ext cx="6076190" cy="4066667"/>
        </a:xfrm>
        <a:prstGeom prst="rect">
          <a:avLst/>
        </a:prstGeom>
      </xdr:spPr>
    </xdr:pic>
    <xdr:clientData/>
  </xdr:twoCellAnchor>
  <xdr:twoCellAnchor editAs="oneCell">
    <xdr:from>
      <xdr:col>3</xdr:col>
      <xdr:colOff>372595</xdr:colOff>
      <xdr:row>0</xdr:row>
      <xdr:rowOff>39781</xdr:rowOff>
    </xdr:from>
    <xdr:to>
      <xdr:col>12</xdr:col>
      <xdr:colOff>445771</xdr:colOff>
      <xdr:row>5</xdr:row>
      <xdr:rowOff>3188671</xdr:rowOff>
    </xdr:to>
    <xdr:pic>
      <xdr:nvPicPr>
        <xdr:cNvPr id="2" name="그림 1">
          <a:extLst>
            <a:ext uri="{FF2B5EF4-FFF2-40B4-BE49-F238E27FC236}">
              <a16:creationId xmlns:a16="http://schemas.microsoft.com/office/drawing/2014/main" id="{0F2AB3AD-C070-3096-9521-1F6C0CBEB064}"/>
            </a:ext>
          </a:extLst>
        </xdr:cNvPr>
        <xdr:cNvPicPr>
          <a:picLocks noChangeAspect="1"/>
        </xdr:cNvPicPr>
      </xdr:nvPicPr>
      <xdr:blipFill>
        <a:blip xmlns:r="http://schemas.openxmlformats.org/officeDocument/2006/relationships" r:embed="rId21"/>
        <a:stretch>
          <a:fillRect/>
        </a:stretch>
      </xdr:blipFill>
      <xdr:spPr>
        <a:xfrm>
          <a:off x="9740713" y="39781"/>
          <a:ext cx="6225206" cy="4235861"/>
        </a:xfrm>
        <a:prstGeom prst="rect">
          <a:avLst/>
        </a:prstGeom>
      </xdr:spPr>
    </xdr:pic>
    <xdr:clientData/>
  </xdr:twoCellAnchor>
  <xdr:twoCellAnchor editAs="oneCell">
    <xdr:from>
      <xdr:col>4</xdr:col>
      <xdr:colOff>67235</xdr:colOff>
      <xdr:row>4</xdr:row>
      <xdr:rowOff>112058</xdr:rowOff>
    </xdr:from>
    <xdr:to>
      <xdr:col>12</xdr:col>
      <xdr:colOff>674954</xdr:colOff>
      <xdr:row>8</xdr:row>
      <xdr:rowOff>10729</xdr:rowOff>
    </xdr:to>
    <xdr:pic>
      <xdr:nvPicPr>
        <xdr:cNvPr id="3" name="그림 2">
          <a:extLst>
            <a:ext uri="{FF2B5EF4-FFF2-40B4-BE49-F238E27FC236}">
              <a16:creationId xmlns:a16="http://schemas.microsoft.com/office/drawing/2014/main" id="{183A02E7-0F6F-A0B5-DE1E-E0B1EEB8EABF}"/>
            </a:ext>
          </a:extLst>
        </xdr:cNvPr>
        <xdr:cNvPicPr>
          <a:picLocks noChangeAspect="1"/>
        </xdr:cNvPicPr>
      </xdr:nvPicPr>
      <xdr:blipFill>
        <a:blip xmlns:r="http://schemas.openxmlformats.org/officeDocument/2006/relationships" r:embed="rId22"/>
        <a:stretch>
          <a:fillRect/>
        </a:stretch>
      </xdr:blipFill>
      <xdr:spPr>
        <a:xfrm>
          <a:off x="10679206" y="974911"/>
          <a:ext cx="6076190" cy="3809524"/>
        </a:xfrm>
        <a:prstGeom prst="rect">
          <a:avLst/>
        </a:prstGeom>
      </xdr:spPr>
    </xdr:pic>
    <xdr:clientData/>
  </xdr:twoCellAnchor>
  <xdr:twoCellAnchor editAs="oneCell">
    <xdr:from>
      <xdr:col>3</xdr:col>
      <xdr:colOff>0</xdr:colOff>
      <xdr:row>10</xdr:row>
      <xdr:rowOff>0</xdr:rowOff>
    </xdr:from>
    <xdr:to>
      <xdr:col>11</xdr:col>
      <xdr:colOff>560100</xdr:colOff>
      <xdr:row>25</xdr:row>
      <xdr:rowOff>843850</xdr:rowOff>
    </xdr:to>
    <xdr:pic>
      <xdr:nvPicPr>
        <xdr:cNvPr id="4" name="그림 3">
          <a:extLst>
            <a:ext uri="{FF2B5EF4-FFF2-40B4-BE49-F238E27FC236}">
              <a16:creationId xmlns:a16="http://schemas.microsoft.com/office/drawing/2014/main" id="{D6F86C1C-BEEC-A9A5-3AE5-439686D22C35}"/>
            </a:ext>
          </a:extLst>
        </xdr:cNvPr>
        <xdr:cNvPicPr>
          <a:picLocks noChangeAspect="1"/>
        </xdr:cNvPicPr>
      </xdr:nvPicPr>
      <xdr:blipFill>
        <a:blip xmlns:r="http://schemas.openxmlformats.org/officeDocument/2006/relationships" r:embed="rId23"/>
        <a:stretch>
          <a:fillRect/>
        </a:stretch>
      </xdr:blipFill>
      <xdr:spPr>
        <a:xfrm>
          <a:off x="9928412" y="6140824"/>
          <a:ext cx="6028571" cy="4104762"/>
        </a:xfrm>
        <a:prstGeom prst="rect">
          <a:avLst/>
        </a:prstGeom>
      </xdr:spPr>
    </xdr:pic>
    <xdr:clientData/>
  </xdr:twoCellAnchor>
  <xdr:twoCellAnchor editAs="oneCell">
    <xdr:from>
      <xdr:col>3</xdr:col>
      <xdr:colOff>493058</xdr:colOff>
      <xdr:row>11</xdr:row>
      <xdr:rowOff>145677</xdr:rowOff>
    </xdr:from>
    <xdr:to>
      <xdr:col>12</xdr:col>
      <xdr:colOff>664837</xdr:colOff>
      <xdr:row>25</xdr:row>
      <xdr:rowOff>823169</xdr:rowOff>
    </xdr:to>
    <xdr:pic>
      <xdr:nvPicPr>
        <xdr:cNvPr id="5" name="그림 4">
          <a:extLst>
            <a:ext uri="{FF2B5EF4-FFF2-40B4-BE49-F238E27FC236}">
              <a16:creationId xmlns:a16="http://schemas.microsoft.com/office/drawing/2014/main" id="{DDA49818-871F-8B90-0B77-44AD6F89D200}"/>
            </a:ext>
          </a:extLst>
        </xdr:cNvPr>
        <xdr:cNvPicPr>
          <a:picLocks noChangeAspect="1"/>
        </xdr:cNvPicPr>
      </xdr:nvPicPr>
      <xdr:blipFill>
        <a:blip xmlns:r="http://schemas.openxmlformats.org/officeDocument/2006/relationships" r:embed="rId24"/>
        <a:stretch>
          <a:fillRect/>
        </a:stretch>
      </xdr:blipFill>
      <xdr:spPr>
        <a:xfrm>
          <a:off x="10421470" y="6510618"/>
          <a:ext cx="6323809" cy="3714286"/>
        </a:xfrm>
        <a:prstGeom prst="rect">
          <a:avLst/>
        </a:prstGeom>
      </xdr:spPr>
    </xdr:pic>
    <xdr:clientData/>
  </xdr:twoCellAnchor>
  <xdr:twoCellAnchor editAs="oneCell">
    <xdr:from>
      <xdr:col>2</xdr:col>
      <xdr:colOff>448235</xdr:colOff>
      <xdr:row>22</xdr:row>
      <xdr:rowOff>134469</xdr:rowOff>
    </xdr:from>
    <xdr:to>
      <xdr:col>11</xdr:col>
      <xdr:colOff>305730</xdr:colOff>
      <xdr:row>26</xdr:row>
      <xdr:rowOff>63938</xdr:rowOff>
    </xdr:to>
    <xdr:pic>
      <xdr:nvPicPr>
        <xdr:cNvPr id="6" name="그림 5">
          <a:extLst>
            <a:ext uri="{FF2B5EF4-FFF2-40B4-BE49-F238E27FC236}">
              <a16:creationId xmlns:a16="http://schemas.microsoft.com/office/drawing/2014/main" id="{1E07829A-2B4C-983E-6A47-AA790EC0624E}"/>
            </a:ext>
          </a:extLst>
        </xdr:cNvPr>
        <xdr:cNvPicPr>
          <a:picLocks noChangeAspect="1"/>
        </xdr:cNvPicPr>
      </xdr:nvPicPr>
      <xdr:blipFill>
        <a:blip xmlns:r="http://schemas.openxmlformats.org/officeDocument/2006/relationships" r:embed="rId25"/>
        <a:stretch>
          <a:fillRect/>
        </a:stretch>
      </xdr:blipFill>
      <xdr:spPr>
        <a:xfrm>
          <a:off x="10410264" y="8863851"/>
          <a:ext cx="6009524" cy="39523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28014</xdr:colOff>
      <xdr:row>5</xdr:row>
      <xdr:rowOff>988917</xdr:rowOff>
    </xdr:from>
    <xdr:to>
      <xdr:col>14</xdr:col>
      <xdr:colOff>806823</xdr:colOff>
      <xdr:row>7</xdr:row>
      <xdr:rowOff>1120587</xdr:rowOff>
    </xdr:to>
    <xdr:pic>
      <xdr:nvPicPr>
        <xdr:cNvPr id="2" name="Picture 1" descr="cid:image001.png@01D56ED3.94709A60">
          <a:extLst>
            <a:ext uri="{FF2B5EF4-FFF2-40B4-BE49-F238E27FC236}">
              <a16:creationId xmlns:a16="http://schemas.microsoft.com/office/drawing/2014/main" id="{F5688799-2CEE-44D7-AA94-2674ED0D9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77089" y="3465417"/>
          <a:ext cx="4950759" cy="201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2.bin"/><Relationship Id="rId1" Type="http://schemas.openxmlformats.org/officeDocument/2006/relationships/hyperlink" Target="javascript:void(0)"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A624-5976-4744-8C4E-0BF217040779}">
  <sheetPr codeName="Sheet5">
    <tabColor theme="1"/>
  </sheetPr>
  <dimension ref="A1:X35"/>
  <sheetViews>
    <sheetView workbookViewId="0"/>
  </sheetViews>
  <sheetFormatPr defaultRowHeight="16.5"/>
  <sheetData>
    <row r="1" spans="1:24">
      <c r="A1" t="s">
        <v>1460</v>
      </c>
    </row>
    <row r="3" spans="1:24">
      <c r="A3" t="s">
        <v>1461</v>
      </c>
    </row>
    <row r="4" spans="1:24">
      <c r="A4" t="s">
        <v>1462</v>
      </c>
    </row>
    <row r="5" spans="1:24">
      <c r="A5" t="s">
        <v>1463</v>
      </c>
    </row>
    <row r="7" spans="1:24">
      <c r="A7" t="s">
        <v>1464</v>
      </c>
    </row>
    <row r="10" spans="1:24">
      <c r="A10" t="s">
        <v>84</v>
      </c>
      <c r="B10" t="s">
        <v>1465</v>
      </c>
      <c r="C10" t="s">
        <v>1466</v>
      </c>
      <c r="D10" t="s">
        <v>1467</v>
      </c>
      <c r="E10" t="s">
        <v>1468</v>
      </c>
      <c r="F10" t="s">
        <v>1469</v>
      </c>
      <c r="G10" t="s">
        <v>1470</v>
      </c>
      <c r="H10" t="s">
        <v>1471</v>
      </c>
      <c r="I10" t="s">
        <v>1472</v>
      </c>
      <c r="J10" t="s">
        <v>1473</v>
      </c>
      <c r="K10" t="s">
        <v>1474</v>
      </c>
      <c r="L10" t="s">
        <v>1475</v>
      </c>
      <c r="M10" t="s">
        <v>1476</v>
      </c>
      <c r="N10" t="s">
        <v>1477</v>
      </c>
      <c r="O10" t="s">
        <v>1478</v>
      </c>
      <c r="P10" t="s">
        <v>1479</v>
      </c>
      <c r="Q10" t="s">
        <v>1480</v>
      </c>
      <c r="R10" t="s">
        <v>1481</v>
      </c>
      <c r="S10" t="s">
        <v>1482</v>
      </c>
      <c r="T10" t="s">
        <v>1483</v>
      </c>
      <c r="U10" t="s">
        <v>1484</v>
      </c>
      <c r="V10" t="s">
        <v>1485</v>
      </c>
      <c r="W10" t="s">
        <v>1486</v>
      </c>
      <c r="X10" t="s">
        <v>1487</v>
      </c>
    </row>
    <row r="12" spans="1:24" ht="33">
      <c r="A12" t="s">
        <v>84</v>
      </c>
      <c r="B12" t="str">
        <f>TRIM(A12)</f>
        <v>Entity</v>
      </c>
      <c r="C12" s="221" t="s">
        <v>1488</v>
      </c>
      <c r="D12" t="s">
        <v>84</v>
      </c>
      <c r="E12" s="221" t="s">
        <v>1488</v>
      </c>
      <c r="F12" t="s">
        <v>1489</v>
      </c>
      <c r="G12" s="77" t="s">
        <v>1490</v>
      </c>
      <c r="H12" t="str">
        <f>PHONETIC(C12:G35)</f>
        <v>'Entity',
'Company Name',
'Entity Currency (EC)',
'Journal Number',
'Financial Period',
'Date Entered',
'Date Effective',
'Journal Type',
'Journal Description',
'Auto Manual or Interface',
'Account Number',
'Account Description',
'Currency',
'DC Indicator',
'Signed Journal Amount',
'Unsigned Debit Amount',
'Unsigned Credit Amount',
'Signed Amount EC',
'Unsigned Debit Amount EC',
'Unsigned Credit Amount EC',
'Line Number',
'Line Description',
'Time Entered','UserID Entered'</v>
      </c>
    </row>
    <row r="13" spans="1:24" ht="33">
      <c r="A13" t="s">
        <v>1465</v>
      </c>
      <c r="B13" t="str">
        <f t="shared" ref="B13:B35" si="0">TRIM(A13)</f>
        <v>Company Name</v>
      </c>
      <c r="C13" s="221" t="s">
        <v>1488</v>
      </c>
      <c r="D13" t="s">
        <v>88</v>
      </c>
      <c r="E13" s="221" t="s">
        <v>1488</v>
      </c>
      <c r="F13" t="s">
        <v>1489</v>
      </c>
      <c r="G13" s="77" t="s">
        <v>1490</v>
      </c>
    </row>
    <row r="14" spans="1:24" ht="33">
      <c r="A14" t="s">
        <v>1466</v>
      </c>
      <c r="B14" t="str">
        <f t="shared" si="0"/>
        <v>Entity Currency (EC)</v>
      </c>
      <c r="C14" s="221" t="s">
        <v>1488</v>
      </c>
      <c r="D14" t="s">
        <v>143</v>
      </c>
      <c r="E14" s="221" t="s">
        <v>1488</v>
      </c>
      <c r="F14" t="s">
        <v>1489</v>
      </c>
      <c r="G14" s="77" t="s">
        <v>1490</v>
      </c>
    </row>
    <row r="15" spans="1:24" ht="33">
      <c r="A15" t="s">
        <v>1467</v>
      </c>
      <c r="B15" t="str">
        <f t="shared" si="0"/>
        <v>Journal Number</v>
      </c>
      <c r="C15" s="221" t="s">
        <v>1488</v>
      </c>
      <c r="D15" t="s">
        <v>91</v>
      </c>
      <c r="E15" s="221" t="s">
        <v>1488</v>
      </c>
      <c r="F15" t="s">
        <v>1489</v>
      </c>
      <c r="G15" s="77" t="s">
        <v>1490</v>
      </c>
    </row>
    <row r="16" spans="1:24" ht="33">
      <c r="A16" t="s">
        <v>1468</v>
      </c>
      <c r="B16" t="str">
        <f t="shared" si="0"/>
        <v>Financial Period</v>
      </c>
      <c r="C16" s="221" t="s">
        <v>1488</v>
      </c>
      <c r="D16" t="s">
        <v>122</v>
      </c>
      <c r="E16" s="221" t="s">
        <v>1488</v>
      </c>
      <c r="F16" t="s">
        <v>1489</v>
      </c>
      <c r="G16" s="77" t="s">
        <v>1490</v>
      </c>
    </row>
    <row r="17" spans="1:7" ht="33">
      <c r="A17" t="s">
        <v>1469</v>
      </c>
      <c r="B17" t="str">
        <f t="shared" si="0"/>
        <v>Date Entered</v>
      </c>
      <c r="C17" s="221" t="s">
        <v>1488</v>
      </c>
      <c r="D17" t="s">
        <v>98</v>
      </c>
      <c r="E17" s="221" t="s">
        <v>1488</v>
      </c>
      <c r="F17" t="s">
        <v>1489</v>
      </c>
      <c r="G17" s="77" t="s">
        <v>1490</v>
      </c>
    </row>
    <row r="18" spans="1:7" ht="33">
      <c r="A18" t="s">
        <v>1470</v>
      </c>
      <c r="B18" t="str">
        <f t="shared" si="0"/>
        <v>Date Effective</v>
      </c>
      <c r="C18" s="221" t="s">
        <v>1488</v>
      </c>
      <c r="D18" t="s">
        <v>117</v>
      </c>
      <c r="E18" s="221" t="s">
        <v>1488</v>
      </c>
      <c r="F18" t="s">
        <v>1489</v>
      </c>
      <c r="G18" s="77" t="s">
        <v>1490</v>
      </c>
    </row>
    <row r="19" spans="1:7" ht="33">
      <c r="A19" t="s">
        <v>1471</v>
      </c>
      <c r="B19" t="str">
        <f t="shared" si="0"/>
        <v>Journal Type</v>
      </c>
      <c r="C19" s="221" t="s">
        <v>1488</v>
      </c>
      <c r="D19" t="s">
        <v>124</v>
      </c>
      <c r="E19" s="221" t="s">
        <v>1488</v>
      </c>
      <c r="F19" t="s">
        <v>1489</v>
      </c>
      <c r="G19" s="77" t="s">
        <v>1490</v>
      </c>
    </row>
    <row r="20" spans="1:7" ht="33">
      <c r="A20" t="s">
        <v>1472</v>
      </c>
      <c r="B20" t="str">
        <f t="shared" si="0"/>
        <v>Journal Description</v>
      </c>
      <c r="C20" s="221" t="s">
        <v>1488</v>
      </c>
      <c r="D20" t="s">
        <v>132</v>
      </c>
      <c r="E20" s="221" t="s">
        <v>1488</v>
      </c>
      <c r="F20" t="s">
        <v>1489</v>
      </c>
      <c r="G20" s="77" t="s">
        <v>1490</v>
      </c>
    </row>
    <row r="21" spans="1:7" ht="33">
      <c r="A21" t="s">
        <v>1473</v>
      </c>
      <c r="B21" t="str">
        <f t="shared" si="0"/>
        <v>Auto Manual or Interface</v>
      </c>
      <c r="C21" s="221" t="s">
        <v>1488</v>
      </c>
      <c r="D21" t="s">
        <v>128</v>
      </c>
      <c r="E21" s="221" t="s">
        <v>1488</v>
      </c>
      <c r="F21" t="s">
        <v>1489</v>
      </c>
      <c r="G21" s="77" t="s">
        <v>1490</v>
      </c>
    </row>
    <row r="22" spans="1:7" ht="33">
      <c r="A22" t="s">
        <v>1474</v>
      </c>
      <c r="B22" t="str">
        <f t="shared" si="0"/>
        <v>Account Number</v>
      </c>
      <c r="C22" s="221" t="s">
        <v>1488</v>
      </c>
      <c r="D22" t="s">
        <v>159</v>
      </c>
      <c r="E22" s="221" t="s">
        <v>1488</v>
      </c>
      <c r="F22" t="s">
        <v>1489</v>
      </c>
      <c r="G22" s="77" t="s">
        <v>1490</v>
      </c>
    </row>
    <row r="23" spans="1:7" ht="33">
      <c r="A23" t="s">
        <v>1475</v>
      </c>
      <c r="B23" t="str">
        <f t="shared" si="0"/>
        <v>Account Description</v>
      </c>
      <c r="C23" s="221" t="s">
        <v>1488</v>
      </c>
      <c r="D23" t="s">
        <v>161</v>
      </c>
      <c r="E23" s="221" t="s">
        <v>1488</v>
      </c>
      <c r="F23" t="s">
        <v>1489</v>
      </c>
      <c r="G23" s="77" t="s">
        <v>1490</v>
      </c>
    </row>
    <row r="24" spans="1:7" ht="33">
      <c r="A24" t="s">
        <v>1476</v>
      </c>
      <c r="B24" t="str">
        <f t="shared" si="0"/>
        <v>Currency</v>
      </c>
      <c r="C24" s="221" t="s">
        <v>1488</v>
      </c>
      <c r="D24" t="s">
        <v>141</v>
      </c>
      <c r="E24" s="221" t="s">
        <v>1488</v>
      </c>
      <c r="F24" t="s">
        <v>1489</v>
      </c>
      <c r="G24" s="77" t="s">
        <v>1490</v>
      </c>
    </row>
    <row r="25" spans="1:7" ht="33">
      <c r="A25" t="s">
        <v>1477</v>
      </c>
      <c r="B25" t="str">
        <f t="shared" si="0"/>
        <v>DC Indicator</v>
      </c>
      <c r="C25" s="221" t="s">
        <v>1488</v>
      </c>
      <c r="D25" t="s">
        <v>147</v>
      </c>
      <c r="E25" s="221" t="s">
        <v>1488</v>
      </c>
      <c r="F25" t="s">
        <v>1489</v>
      </c>
      <c r="G25" s="77" t="s">
        <v>1490</v>
      </c>
    </row>
    <row r="26" spans="1:7" ht="33">
      <c r="A26" t="s">
        <v>1478</v>
      </c>
      <c r="B26" t="str">
        <f t="shared" si="0"/>
        <v>Signed Journal Amount</v>
      </c>
      <c r="C26" s="221" t="s">
        <v>1488</v>
      </c>
      <c r="D26" t="s">
        <v>149</v>
      </c>
      <c r="E26" s="221" t="s">
        <v>1488</v>
      </c>
      <c r="F26" t="s">
        <v>1489</v>
      </c>
      <c r="G26" s="77" t="s">
        <v>1490</v>
      </c>
    </row>
    <row r="27" spans="1:7" ht="33">
      <c r="A27" t="s">
        <v>1479</v>
      </c>
      <c r="B27" t="str">
        <f t="shared" si="0"/>
        <v>Unsigned Debit Amount</v>
      </c>
      <c r="C27" s="221" t="s">
        <v>1488</v>
      </c>
      <c r="D27" t="s">
        <v>151</v>
      </c>
      <c r="E27" s="221" t="s">
        <v>1488</v>
      </c>
      <c r="F27" t="s">
        <v>1489</v>
      </c>
      <c r="G27" s="77" t="s">
        <v>1490</v>
      </c>
    </row>
    <row r="28" spans="1:7" ht="33">
      <c r="A28" t="s">
        <v>1480</v>
      </c>
      <c r="B28" t="str">
        <f t="shared" si="0"/>
        <v>Unsigned Credit Amount</v>
      </c>
      <c r="C28" s="221" t="s">
        <v>1488</v>
      </c>
      <c r="D28" t="s">
        <v>153</v>
      </c>
      <c r="E28" s="221" t="s">
        <v>1488</v>
      </c>
      <c r="F28" t="s">
        <v>1489</v>
      </c>
      <c r="G28" s="77" t="s">
        <v>1490</v>
      </c>
    </row>
    <row r="29" spans="1:7" ht="33">
      <c r="A29" t="s">
        <v>1481</v>
      </c>
      <c r="B29" t="str">
        <f t="shared" si="0"/>
        <v>Signed Amount EC</v>
      </c>
      <c r="C29" s="221" t="s">
        <v>1488</v>
      </c>
      <c r="D29" t="s">
        <v>155</v>
      </c>
      <c r="E29" s="221" t="s">
        <v>1488</v>
      </c>
      <c r="F29" t="s">
        <v>1489</v>
      </c>
      <c r="G29" s="77" t="s">
        <v>1490</v>
      </c>
    </row>
    <row r="30" spans="1:7" ht="33">
      <c r="A30" t="s">
        <v>1482</v>
      </c>
      <c r="B30" t="str">
        <f t="shared" si="0"/>
        <v>Unsigned Debit Amount EC</v>
      </c>
      <c r="C30" s="221" t="s">
        <v>1488</v>
      </c>
      <c r="D30" t="s">
        <v>157</v>
      </c>
      <c r="E30" s="221" t="s">
        <v>1488</v>
      </c>
      <c r="F30" t="s">
        <v>1489</v>
      </c>
      <c r="G30" s="77" t="s">
        <v>1490</v>
      </c>
    </row>
    <row r="31" spans="1:7" ht="33">
      <c r="A31" t="s">
        <v>1483</v>
      </c>
      <c r="B31" t="str">
        <f t="shared" si="0"/>
        <v>Unsigned Credit Amount EC</v>
      </c>
      <c r="C31" s="221" t="s">
        <v>1488</v>
      </c>
      <c r="D31" t="s">
        <v>158</v>
      </c>
      <c r="E31" s="221" t="s">
        <v>1488</v>
      </c>
      <c r="F31" t="s">
        <v>1489</v>
      </c>
      <c r="G31" s="77" t="s">
        <v>1490</v>
      </c>
    </row>
    <row r="32" spans="1:7" ht="33">
      <c r="A32" t="s">
        <v>1484</v>
      </c>
      <c r="B32" t="str">
        <f t="shared" si="0"/>
        <v>Line Number</v>
      </c>
      <c r="C32" s="221" t="s">
        <v>1488</v>
      </c>
      <c r="D32" t="s">
        <v>136</v>
      </c>
      <c r="E32" s="221" t="s">
        <v>1488</v>
      </c>
      <c r="F32" t="s">
        <v>1489</v>
      </c>
      <c r="G32" s="77" t="s">
        <v>1490</v>
      </c>
    </row>
    <row r="33" spans="1:7" ht="33">
      <c r="A33" t="s">
        <v>1485</v>
      </c>
      <c r="B33" t="str">
        <f t="shared" si="0"/>
        <v>Line Description</v>
      </c>
      <c r="C33" s="221" t="s">
        <v>1488</v>
      </c>
      <c r="D33" t="s">
        <v>138</v>
      </c>
      <c r="E33" s="221" t="s">
        <v>1488</v>
      </c>
      <c r="F33" t="s">
        <v>1489</v>
      </c>
      <c r="G33" s="77" t="s">
        <v>1490</v>
      </c>
    </row>
    <row r="34" spans="1:7">
      <c r="A34" t="s">
        <v>1486</v>
      </c>
      <c r="B34" t="str">
        <f t="shared" si="0"/>
        <v>Time Entered</v>
      </c>
      <c r="C34" s="221" t="s">
        <v>1488</v>
      </c>
      <c r="D34" t="s">
        <v>101</v>
      </c>
      <c r="E34" s="221" t="s">
        <v>1488</v>
      </c>
      <c r="F34" t="s">
        <v>1489</v>
      </c>
    </row>
    <row r="35" spans="1:7">
      <c r="A35" t="s">
        <v>1487</v>
      </c>
      <c r="B35" t="str">
        <f t="shared" si="0"/>
        <v>UserID Entered</v>
      </c>
      <c r="C35" s="221" t="s">
        <v>1488</v>
      </c>
      <c r="D35" t="s">
        <v>107</v>
      </c>
      <c r="E35" s="221" t="s">
        <v>1488</v>
      </c>
    </row>
  </sheetData>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1"/>
  </sheetPr>
  <dimension ref="A1:T79"/>
  <sheetViews>
    <sheetView tabSelected="1" zoomScale="85" zoomScaleNormal="85" workbookViewId="0">
      <selection activeCell="F14" sqref="F14"/>
    </sheetView>
  </sheetViews>
  <sheetFormatPr defaultRowHeight="16.5"/>
  <cols>
    <col min="1" max="1" width="5.25" style="19" bestFit="1" customWidth="1"/>
    <col min="2" max="2" width="5.25" bestFit="1" customWidth="1"/>
    <col min="3" max="3" width="15.625" bestFit="1" customWidth="1"/>
    <col min="4" max="4" width="15.625" customWidth="1"/>
    <col min="5" max="5" width="52.375" customWidth="1"/>
    <col min="7" max="7" width="23.625" bestFit="1" customWidth="1"/>
    <col min="8" max="8" width="23.625" customWidth="1"/>
    <col min="9" max="10" width="11.125" bestFit="1" customWidth="1"/>
  </cols>
  <sheetData>
    <row r="1" spans="1:20">
      <c r="A1" s="93" t="s">
        <v>248</v>
      </c>
      <c r="C1" s="305" t="s">
        <v>222</v>
      </c>
      <c r="D1" s="305"/>
    </row>
    <row r="2" spans="1:20" ht="28.5" customHeight="1">
      <c r="A2" s="69" t="s">
        <v>232</v>
      </c>
      <c r="B2" s="69" t="s">
        <v>34</v>
      </c>
      <c r="C2" s="14" t="s">
        <v>223</v>
      </c>
      <c r="D2" s="14" t="s">
        <v>224</v>
      </c>
      <c r="E2" s="70" t="s">
        <v>35</v>
      </c>
      <c r="F2" s="13" t="s">
        <v>230</v>
      </c>
      <c r="G2" s="13" t="s">
        <v>231</v>
      </c>
      <c r="H2" s="13" t="s">
        <v>249</v>
      </c>
      <c r="L2" t="s">
        <v>2</v>
      </c>
      <c r="M2" t="str">
        <f>_xlfn.XLOOKUP(L2,'Simple Journal Data'!$D$6:$D$44,'Simple Journal Data'!$A$6:$A$44)</f>
        <v>Entity</v>
      </c>
      <c r="P2" t="s">
        <v>239</v>
      </c>
      <c r="Q2" t="s">
        <v>84</v>
      </c>
      <c r="R2" t="s">
        <v>240</v>
      </c>
      <c r="S2" t="s">
        <v>241</v>
      </c>
      <c r="T2" t="str">
        <f>PHONETIC(P2:S15)</f>
        <v>[Entity],[Journal Number],[Date Entered],[Date Effective],[Auto Manual or Interface],[Currency],[Entity Currency (EC)],[DC Indicator],[Unsigned Debit Amount],[Unsigned Credit Amount],[Signed Amount EC],[Unsigned Debit Amount EC],[Unsigned Credit Amount EC],</v>
      </c>
    </row>
    <row r="3" spans="1:20" ht="21.75" customHeight="1">
      <c r="A3" s="8">
        <v>1</v>
      </c>
      <c r="B3" s="8" t="s">
        <v>227</v>
      </c>
      <c r="C3" s="8"/>
      <c r="D3" s="8"/>
      <c r="E3" s="21" t="s">
        <v>228</v>
      </c>
      <c r="F3" s="13" t="s">
        <v>66</v>
      </c>
      <c r="G3" s="86" t="s">
        <v>244</v>
      </c>
      <c r="H3" s="86"/>
      <c r="I3" s="20"/>
      <c r="L3" t="s">
        <v>4</v>
      </c>
      <c r="M3" t="str">
        <f>_xlfn.XLOOKUP(L3,'Simple Journal Data'!$D$6:$D$44,'Simple Journal Data'!$A$6:$A$44)</f>
        <v>Journal Number</v>
      </c>
      <c r="P3" t="s">
        <v>239</v>
      </c>
      <c r="Q3" t="s">
        <v>91</v>
      </c>
      <c r="R3" t="s">
        <v>240</v>
      </c>
      <c r="S3" t="s">
        <v>241</v>
      </c>
    </row>
    <row r="4" spans="1:20" ht="21.75" customHeight="1">
      <c r="A4" s="8">
        <f>A3+1</f>
        <v>2</v>
      </c>
      <c r="B4" s="8" t="s">
        <v>209</v>
      </c>
      <c r="C4" s="1"/>
      <c r="D4" s="1"/>
      <c r="E4" s="1" t="s">
        <v>225</v>
      </c>
      <c r="F4" s="13" t="s">
        <v>66</v>
      </c>
      <c r="G4" s="15"/>
      <c r="H4" s="15"/>
      <c r="L4" t="s">
        <v>5</v>
      </c>
      <c r="M4" t="str">
        <f>_xlfn.XLOOKUP(L4,'Simple Journal Data'!$D$6:$D$44,'Simple Journal Data'!$A$6:$A$44)</f>
        <v>Date Entered</v>
      </c>
      <c r="P4" t="s">
        <v>239</v>
      </c>
      <c r="Q4" t="s">
        <v>98</v>
      </c>
      <c r="R4" t="s">
        <v>240</v>
      </c>
      <c r="S4" t="s">
        <v>241</v>
      </c>
    </row>
    <row r="5" spans="1:20" ht="21.75" customHeight="1">
      <c r="A5" s="8">
        <f t="shared" ref="A5:A17" si="0">A4+1</f>
        <v>3</v>
      </c>
      <c r="B5" s="8" t="s">
        <v>209</v>
      </c>
      <c r="C5" s="8"/>
      <c r="D5" s="8"/>
      <c r="E5" s="1" t="s">
        <v>33</v>
      </c>
      <c r="F5" s="13" t="s">
        <v>66</v>
      </c>
      <c r="G5" s="74" t="s">
        <v>238</v>
      </c>
      <c r="H5" s="74" t="s">
        <v>259</v>
      </c>
      <c r="I5" t="s">
        <v>71</v>
      </c>
      <c r="L5" t="s">
        <v>12</v>
      </c>
      <c r="M5" t="str">
        <f>_xlfn.XLOOKUP(L5,'Simple Journal Data'!$D$6:$D$44,'Simple Journal Data'!$A$6:$A$44)</f>
        <v>Date Effective</v>
      </c>
      <c r="P5" t="s">
        <v>239</v>
      </c>
      <c r="Q5" t="s">
        <v>117</v>
      </c>
      <c r="R5" t="s">
        <v>240</v>
      </c>
      <c r="S5" t="s">
        <v>241</v>
      </c>
    </row>
    <row r="6" spans="1:20" ht="21.75" customHeight="1">
      <c r="A6" s="8">
        <v>16</v>
      </c>
      <c r="B6" s="8" t="s">
        <v>209</v>
      </c>
      <c r="C6" s="1"/>
      <c r="D6" s="1"/>
      <c r="E6" s="1" t="s">
        <v>221</v>
      </c>
      <c r="F6" s="163" t="s">
        <v>66</v>
      </c>
      <c r="G6" s="15" t="s">
        <v>257</v>
      </c>
      <c r="H6" s="15"/>
    </row>
    <row r="7" spans="1:20" ht="21.75" customHeight="1">
      <c r="A7" s="8">
        <f>A5+1</f>
        <v>4</v>
      </c>
      <c r="B7" s="8" t="s">
        <v>216</v>
      </c>
      <c r="C7" s="8"/>
      <c r="D7" s="8"/>
      <c r="E7" s="1" t="s">
        <v>254</v>
      </c>
      <c r="F7" s="86" t="s">
        <v>66</v>
      </c>
      <c r="G7" s="74" t="s">
        <v>255</v>
      </c>
      <c r="H7" s="74"/>
      <c r="L7" t="s">
        <v>17</v>
      </c>
      <c r="M7" t="str">
        <f>_xlfn.XLOOKUP(L7,'Simple Journal Data'!$D$6:$D$44,'Simple Journal Data'!$A$6:$A$44)</f>
        <v>Auto Manual or Interface</v>
      </c>
      <c r="P7" t="s">
        <v>239</v>
      </c>
      <c r="Q7" t="s">
        <v>128</v>
      </c>
      <c r="R7" t="s">
        <v>240</v>
      </c>
      <c r="S7" t="s">
        <v>241</v>
      </c>
    </row>
    <row r="8" spans="1:20" ht="21.75" customHeight="1">
      <c r="A8" s="8">
        <f t="shared" si="0"/>
        <v>5</v>
      </c>
      <c r="B8" s="8" t="s">
        <v>216</v>
      </c>
      <c r="C8" s="1"/>
      <c r="D8" s="1"/>
      <c r="E8" s="68" t="s">
        <v>217</v>
      </c>
      <c r="F8" s="163" t="s">
        <v>66</v>
      </c>
      <c r="G8" s="15" t="s">
        <v>250</v>
      </c>
      <c r="H8" s="15"/>
      <c r="L8" t="s">
        <v>21</v>
      </c>
      <c r="M8" t="str">
        <f>_xlfn.XLOOKUP(L8,'Simple Journal Data'!$D$6:$D$44,'Simple Journal Data'!$A$6:$A$44)</f>
        <v>Currency</v>
      </c>
      <c r="P8" t="s">
        <v>239</v>
      </c>
      <c r="Q8" t="s">
        <v>141</v>
      </c>
      <c r="R8" t="s">
        <v>240</v>
      </c>
      <c r="S8" t="s">
        <v>241</v>
      </c>
    </row>
    <row r="9" spans="1:20" ht="21.75" customHeight="1">
      <c r="A9" s="8">
        <f t="shared" si="0"/>
        <v>6</v>
      </c>
      <c r="B9" s="8" t="s">
        <v>216</v>
      </c>
      <c r="C9" s="1"/>
      <c r="D9" s="1"/>
      <c r="E9" s="68" t="s">
        <v>218</v>
      </c>
      <c r="F9" s="163" t="s">
        <v>66</v>
      </c>
      <c r="G9" s="15" t="s">
        <v>250</v>
      </c>
      <c r="H9" s="15"/>
      <c r="L9" t="s">
        <v>22</v>
      </c>
      <c r="M9" t="str">
        <f>_xlfn.XLOOKUP(L9,'Simple Journal Data'!$D$6:$D$44,'Simple Journal Data'!$A$6:$A$44)</f>
        <v>Entity Currency (EC)</v>
      </c>
      <c r="P9" t="s">
        <v>239</v>
      </c>
      <c r="Q9" t="s">
        <v>143</v>
      </c>
      <c r="R9" t="s">
        <v>240</v>
      </c>
      <c r="S9" t="s">
        <v>241</v>
      </c>
    </row>
    <row r="10" spans="1:20" ht="21.75" customHeight="1">
      <c r="A10" s="8">
        <f t="shared" si="0"/>
        <v>7</v>
      </c>
      <c r="B10" s="8" t="s">
        <v>216</v>
      </c>
      <c r="C10" s="1"/>
      <c r="D10" s="1"/>
      <c r="E10" s="68" t="s">
        <v>219</v>
      </c>
      <c r="F10" s="163" t="s">
        <v>66</v>
      </c>
      <c r="G10" s="15" t="s">
        <v>251</v>
      </c>
      <c r="H10" s="15"/>
      <c r="L10" t="s">
        <v>24</v>
      </c>
      <c r="M10" t="str">
        <f>_xlfn.XLOOKUP(L10,'Simple Journal Data'!$D$6:$D$44,'Simple Journal Data'!$A$6:$A$44)</f>
        <v>DC Indicator</v>
      </c>
      <c r="P10" t="s">
        <v>239</v>
      </c>
      <c r="Q10" t="s">
        <v>147</v>
      </c>
      <c r="R10" t="s">
        <v>240</v>
      </c>
      <c r="S10" t="s">
        <v>241</v>
      </c>
    </row>
    <row r="11" spans="1:20" ht="21.75" customHeight="1">
      <c r="A11" s="8">
        <f t="shared" si="0"/>
        <v>8</v>
      </c>
      <c r="B11" s="8" t="s">
        <v>216</v>
      </c>
      <c r="C11" s="1"/>
      <c r="D11" s="1"/>
      <c r="E11" s="68" t="s">
        <v>220</v>
      </c>
      <c r="F11" s="163" t="s">
        <v>66</v>
      </c>
      <c r="G11" s="15" t="s">
        <v>251</v>
      </c>
      <c r="H11" s="15"/>
      <c r="L11" t="s">
        <v>26</v>
      </c>
      <c r="M11" t="str">
        <f>_xlfn.XLOOKUP(L11,'Simple Journal Data'!$D$6:$D$44,'Simple Journal Data'!$A$6:$A$44)</f>
        <v>Unsigned Debit Amount</v>
      </c>
      <c r="P11" t="s">
        <v>239</v>
      </c>
      <c r="Q11" t="s">
        <v>151</v>
      </c>
      <c r="R11" t="s">
        <v>240</v>
      </c>
      <c r="S11" t="s">
        <v>241</v>
      </c>
    </row>
    <row r="12" spans="1:20" ht="21.75" customHeight="1">
      <c r="A12" s="8">
        <f t="shared" si="0"/>
        <v>9</v>
      </c>
      <c r="B12" s="8" t="s">
        <v>209</v>
      </c>
      <c r="C12" s="1" t="s">
        <v>210</v>
      </c>
      <c r="D12" s="1" t="str">
        <f>VLOOKUP(C12,'Simple Journal Data'!$A$6:$D$44,4,0)</f>
        <v>전표번호</v>
      </c>
      <c r="E12" s="1" t="s">
        <v>211</v>
      </c>
      <c r="F12" s="163" t="s">
        <v>66</v>
      </c>
      <c r="G12" s="15"/>
      <c r="H12" s="15"/>
      <c r="L12" t="s">
        <v>27</v>
      </c>
      <c r="M12" t="str">
        <f>_xlfn.XLOOKUP(L12,'Simple Journal Data'!$D$6:$D$44,'Simple Journal Data'!$A$6:$A$44)</f>
        <v>Unsigned Credit Amount</v>
      </c>
      <c r="P12" t="s">
        <v>239</v>
      </c>
      <c r="Q12" t="s">
        <v>153</v>
      </c>
      <c r="R12" t="s">
        <v>240</v>
      </c>
      <c r="S12" t="s">
        <v>241</v>
      </c>
    </row>
    <row r="13" spans="1:20" ht="21.75" customHeight="1">
      <c r="A13" s="8">
        <f t="shared" si="0"/>
        <v>10</v>
      </c>
      <c r="B13" s="8" t="s">
        <v>209</v>
      </c>
      <c r="C13" s="1" t="s">
        <v>117</v>
      </c>
      <c r="D13" s="1" t="s">
        <v>258</v>
      </c>
      <c r="E13" s="1" t="s">
        <v>215</v>
      </c>
      <c r="F13" s="163" t="s">
        <v>66</v>
      </c>
      <c r="G13" s="15"/>
      <c r="H13" s="15"/>
      <c r="I13" s="107"/>
      <c r="L13" t="s">
        <v>28</v>
      </c>
      <c r="M13" t="str">
        <f>_xlfn.XLOOKUP(L13,'Simple Journal Data'!$D$6:$D$44,'Simple Journal Data'!$A$6:$A$44)</f>
        <v>Signed Amount EC</v>
      </c>
      <c r="P13" t="s">
        <v>239</v>
      </c>
      <c r="Q13" t="s">
        <v>155</v>
      </c>
      <c r="R13" t="s">
        <v>240</v>
      </c>
      <c r="S13" t="s">
        <v>241</v>
      </c>
    </row>
    <row r="14" spans="1:20" ht="21.75" customHeight="1">
      <c r="A14" s="8">
        <f t="shared" si="0"/>
        <v>11</v>
      </c>
      <c r="B14" s="8" t="s">
        <v>209</v>
      </c>
      <c r="C14" s="1" t="s">
        <v>98</v>
      </c>
      <c r="D14" s="1" t="str">
        <f>VLOOKUP(C14,'Simple Journal Data'!$A$6:$D$44,4,0)</f>
        <v>작성일자</v>
      </c>
      <c r="E14" s="1" t="s">
        <v>212</v>
      </c>
      <c r="F14" s="163" t="s">
        <v>66</v>
      </c>
      <c r="G14" s="15"/>
      <c r="H14" s="15"/>
      <c r="I14" s="107" t="s">
        <v>242</v>
      </c>
      <c r="L14" t="s">
        <v>29</v>
      </c>
      <c r="M14" t="str">
        <f>_xlfn.XLOOKUP(L14,'Simple Journal Data'!$D$6:$D$44,'Simple Journal Data'!$A$6:$A$44)</f>
        <v>Unsigned Debit Amount EC</v>
      </c>
      <c r="P14" t="s">
        <v>239</v>
      </c>
      <c r="Q14" t="s">
        <v>157</v>
      </c>
      <c r="R14" t="s">
        <v>240</v>
      </c>
      <c r="S14" t="s">
        <v>241</v>
      </c>
    </row>
    <row r="15" spans="1:20" ht="21.75" customHeight="1">
      <c r="A15" s="8">
        <f t="shared" si="0"/>
        <v>12</v>
      </c>
      <c r="B15" s="8" t="s">
        <v>209</v>
      </c>
      <c r="C15" s="1" t="s">
        <v>107</v>
      </c>
      <c r="D15" s="1" t="str">
        <f>VLOOKUP(C15,'Simple Journal Data'!$A$6:$D$44,4,0)</f>
        <v>작성자ID</v>
      </c>
      <c r="E15" s="1" t="s">
        <v>229</v>
      </c>
      <c r="F15" s="163" t="s">
        <v>66</v>
      </c>
      <c r="G15" s="15"/>
      <c r="H15" s="15"/>
      <c r="I15" s="107" t="s">
        <v>242</v>
      </c>
      <c r="L15" t="s">
        <v>30</v>
      </c>
      <c r="M15" t="str">
        <f>_xlfn.XLOOKUP(L15,'Simple Journal Data'!$D$6:$D$44,'Simple Journal Data'!$A$6:$A$44)</f>
        <v>Unsigned Credit Amount EC</v>
      </c>
      <c r="P15" t="s">
        <v>239</v>
      </c>
      <c r="Q15" t="s">
        <v>158</v>
      </c>
      <c r="R15" t="s">
        <v>240</v>
      </c>
      <c r="S15" t="s">
        <v>241</v>
      </c>
    </row>
    <row r="16" spans="1:20" ht="21.75" customHeight="1">
      <c r="A16" s="8">
        <f t="shared" si="0"/>
        <v>13</v>
      </c>
      <c r="B16" s="8" t="s">
        <v>209</v>
      </c>
      <c r="C16" s="1" t="s">
        <v>107</v>
      </c>
      <c r="D16" s="1" t="str">
        <f>VLOOKUP(C16,'Simple Journal Data'!$A$6:$D$44,4,0)</f>
        <v>작성자ID</v>
      </c>
      <c r="E16" s="1" t="s">
        <v>213</v>
      </c>
      <c r="F16" s="163" t="s">
        <v>66</v>
      </c>
      <c r="G16" s="15"/>
      <c r="H16" s="15"/>
      <c r="I16" s="107"/>
    </row>
    <row r="17" spans="1:10" ht="21.75" customHeight="1">
      <c r="A17" s="8">
        <f t="shared" si="0"/>
        <v>14</v>
      </c>
      <c r="B17" s="8" t="s">
        <v>209</v>
      </c>
      <c r="C17" s="1" t="s">
        <v>117</v>
      </c>
      <c r="D17" s="1" t="str">
        <f>VLOOKUP(C17,'Simple Journal Data'!$A$6:$D$44,4,0)</f>
        <v>전기일자</v>
      </c>
      <c r="E17" s="1" t="s">
        <v>214</v>
      </c>
      <c r="F17" s="163" t="s">
        <v>66</v>
      </c>
      <c r="G17" s="15"/>
      <c r="H17" s="15"/>
      <c r="I17" s="107">
        <v>44743</v>
      </c>
      <c r="J17">
        <v>45107</v>
      </c>
    </row>
    <row r="18" spans="1:10" ht="21.75" customHeight="1">
      <c r="A18" s="8">
        <v>15</v>
      </c>
      <c r="B18" s="8" t="s">
        <v>209</v>
      </c>
      <c r="C18" s="1"/>
      <c r="D18" s="1"/>
      <c r="E18" s="1" t="s">
        <v>226</v>
      </c>
      <c r="F18" s="13" t="s">
        <v>1452</v>
      </c>
      <c r="G18" s="15"/>
      <c r="H18" s="15"/>
    </row>
    <row r="19" spans="1:10" s="71" customFormat="1" ht="21.75" customHeight="1">
      <c r="A19" s="75"/>
      <c r="B19" s="75"/>
      <c r="C19" s="75"/>
      <c r="D19" s="75"/>
      <c r="E19" s="73"/>
      <c r="F19" s="75"/>
      <c r="G19" s="76"/>
      <c r="H19" s="76"/>
    </row>
    <row r="21" spans="1:10">
      <c r="A21" s="19">
        <v>1</v>
      </c>
    </row>
    <row r="29" spans="1:10">
      <c r="A29" s="19">
        <v>2</v>
      </c>
    </row>
    <row r="37" spans="1:1">
      <c r="A37" s="19">
        <v>9</v>
      </c>
    </row>
    <row r="44" spans="1:1">
      <c r="A44" s="19">
        <v>10</v>
      </c>
    </row>
    <row r="51" spans="1:1">
      <c r="A51" s="19">
        <v>11</v>
      </c>
    </row>
    <row r="60" spans="1:1">
      <c r="A60" s="19">
        <v>12</v>
      </c>
    </row>
    <row r="70" spans="1:1">
      <c r="A70" s="19">
        <v>13</v>
      </c>
    </row>
    <row r="79" spans="1:1">
      <c r="A79" s="19">
        <v>14</v>
      </c>
    </row>
  </sheetData>
  <mergeCells count="1">
    <mergeCell ref="C1:D1"/>
  </mergeCells>
  <phoneticPr fontId="18"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24"/>
  <sheetViews>
    <sheetView workbookViewId="0">
      <selection activeCell="M24" sqref="M24"/>
    </sheetView>
  </sheetViews>
  <sheetFormatPr defaultRowHeight="16.5"/>
  <sheetData>
    <row r="1" spans="1:31">
      <c r="A1" s="3">
        <v>1</v>
      </c>
      <c r="B1" s="3">
        <f>A1+1</f>
        <v>2</v>
      </c>
      <c r="C1" s="3">
        <f t="shared" ref="C1:AE1" si="0">B1+1</f>
        <v>3</v>
      </c>
      <c r="D1" s="3">
        <f t="shared" si="0"/>
        <v>4</v>
      </c>
      <c r="E1" s="3">
        <f t="shared" si="0"/>
        <v>5</v>
      </c>
      <c r="F1" s="3">
        <f t="shared" si="0"/>
        <v>6</v>
      </c>
      <c r="G1" s="3">
        <f t="shared" si="0"/>
        <v>7</v>
      </c>
      <c r="H1" s="3">
        <f t="shared" si="0"/>
        <v>8</v>
      </c>
      <c r="I1" s="3">
        <f t="shared" si="0"/>
        <v>9</v>
      </c>
      <c r="J1" s="3">
        <f t="shared" si="0"/>
        <v>10</v>
      </c>
      <c r="K1" s="3">
        <f t="shared" si="0"/>
        <v>11</v>
      </c>
      <c r="L1" s="3">
        <f t="shared" si="0"/>
        <v>12</v>
      </c>
      <c r="M1" s="3">
        <f t="shared" si="0"/>
        <v>13</v>
      </c>
      <c r="N1" s="3">
        <f t="shared" si="0"/>
        <v>14</v>
      </c>
      <c r="O1" s="3">
        <f t="shared" si="0"/>
        <v>15</v>
      </c>
      <c r="P1" s="3">
        <f t="shared" si="0"/>
        <v>16</v>
      </c>
      <c r="Q1" s="3">
        <f t="shared" si="0"/>
        <v>17</v>
      </c>
      <c r="R1" s="3">
        <f t="shared" si="0"/>
        <v>18</v>
      </c>
      <c r="S1" s="3">
        <f t="shared" si="0"/>
        <v>19</v>
      </c>
      <c r="T1" s="3">
        <f t="shared" si="0"/>
        <v>20</v>
      </c>
      <c r="U1" s="3">
        <f t="shared" si="0"/>
        <v>21</v>
      </c>
      <c r="V1" s="3">
        <f t="shared" si="0"/>
        <v>22</v>
      </c>
      <c r="W1" s="3">
        <f t="shared" si="0"/>
        <v>23</v>
      </c>
      <c r="X1" s="3">
        <f t="shared" si="0"/>
        <v>24</v>
      </c>
      <c r="Y1" s="3">
        <f t="shared" si="0"/>
        <v>25</v>
      </c>
      <c r="Z1" s="3">
        <f t="shared" si="0"/>
        <v>26</v>
      </c>
      <c r="AA1" s="3">
        <f t="shared" si="0"/>
        <v>27</v>
      </c>
      <c r="AB1" s="3">
        <f t="shared" si="0"/>
        <v>28</v>
      </c>
      <c r="AC1" s="3">
        <f t="shared" si="0"/>
        <v>29</v>
      </c>
      <c r="AD1" s="3">
        <f t="shared" si="0"/>
        <v>30</v>
      </c>
      <c r="AE1" s="3">
        <f t="shared" si="0"/>
        <v>31</v>
      </c>
    </row>
    <row r="2" spans="1:31" ht="27">
      <c r="A2" s="3" t="s">
        <v>2</v>
      </c>
      <c r="B2" s="4" t="s">
        <v>3</v>
      </c>
      <c r="C2" s="3" t="s">
        <v>4</v>
      </c>
      <c r="D2" s="3" t="s">
        <v>5</v>
      </c>
      <c r="E2" s="4" t="s">
        <v>6</v>
      </c>
      <c r="F2" s="4" t="s">
        <v>7</v>
      </c>
      <c r="G2" s="4" t="s">
        <v>8</v>
      </c>
      <c r="H2" s="3" t="s">
        <v>9</v>
      </c>
      <c r="I2" s="3" t="s">
        <v>10</v>
      </c>
      <c r="J2" s="4" t="s">
        <v>11</v>
      </c>
      <c r="K2" s="3" t="s">
        <v>12</v>
      </c>
      <c r="L2" s="4" t="s">
        <v>13</v>
      </c>
      <c r="M2" s="3" t="s">
        <v>14</v>
      </c>
      <c r="N2" s="4" t="s">
        <v>15</v>
      </c>
      <c r="O2" s="4" t="s">
        <v>16</v>
      </c>
      <c r="P2" s="3" t="s">
        <v>17</v>
      </c>
      <c r="Q2" s="3" t="s">
        <v>18</v>
      </c>
      <c r="R2" s="4" t="s">
        <v>19</v>
      </c>
      <c r="S2" s="4" t="s">
        <v>20</v>
      </c>
      <c r="T2" s="3" t="s">
        <v>21</v>
      </c>
      <c r="U2" s="3" t="s">
        <v>22</v>
      </c>
      <c r="V2" s="4" t="s">
        <v>23</v>
      </c>
      <c r="W2" s="3" t="s">
        <v>24</v>
      </c>
      <c r="X2" s="5" t="s">
        <v>25</v>
      </c>
      <c r="Y2" s="5" t="s">
        <v>26</v>
      </c>
      <c r="Z2" s="5" t="s">
        <v>27</v>
      </c>
      <c r="AA2" s="6" t="s">
        <v>28</v>
      </c>
      <c r="AB2" s="6" t="s">
        <v>29</v>
      </c>
      <c r="AC2" s="6" t="s">
        <v>30</v>
      </c>
      <c r="AD2" s="7" t="s">
        <v>31</v>
      </c>
      <c r="AE2" s="7" t="s">
        <v>32</v>
      </c>
    </row>
    <row r="3" spans="1:31">
      <c r="A3" s="8" t="s">
        <v>36</v>
      </c>
      <c r="B3" s="1"/>
      <c r="C3" s="8" t="s">
        <v>36</v>
      </c>
      <c r="D3" s="8" t="s">
        <v>36</v>
      </c>
      <c r="E3" s="1"/>
      <c r="F3" s="1"/>
      <c r="G3" s="1"/>
      <c r="H3" s="8" t="s">
        <v>36</v>
      </c>
      <c r="I3" s="8" t="s">
        <v>36</v>
      </c>
      <c r="J3" s="1"/>
      <c r="K3" s="8" t="s">
        <v>36</v>
      </c>
      <c r="L3" s="1"/>
      <c r="M3" s="8" t="s">
        <v>36</v>
      </c>
      <c r="N3" s="1"/>
      <c r="O3" s="1"/>
      <c r="P3" s="8" t="s">
        <v>36</v>
      </c>
      <c r="Q3" s="8" t="s">
        <v>36</v>
      </c>
      <c r="R3" s="1"/>
      <c r="S3" s="1"/>
      <c r="T3" s="8" t="s">
        <v>36</v>
      </c>
      <c r="U3" s="8" t="s">
        <v>36</v>
      </c>
      <c r="V3" s="8"/>
      <c r="W3" s="8" t="s">
        <v>36</v>
      </c>
      <c r="X3" s="1"/>
      <c r="Y3" s="1"/>
      <c r="Z3" s="1"/>
      <c r="AA3" s="1"/>
      <c r="AB3" s="1"/>
      <c r="AC3" s="1"/>
      <c r="AD3" s="8" t="s">
        <v>36</v>
      </c>
      <c r="AE3" s="8" t="s">
        <v>36</v>
      </c>
    </row>
    <row r="17" spans="1:31">
      <c r="A17" s="9" t="s">
        <v>41</v>
      </c>
      <c r="B17" s="9" t="s">
        <v>41</v>
      </c>
      <c r="C17" s="9" t="s">
        <v>42</v>
      </c>
      <c r="D17" s="9" t="s">
        <v>43</v>
      </c>
      <c r="E17" s="10">
        <v>0.55373842592592593</v>
      </c>
      <c r="F17" s="9" t="s">
        <v>43</v>
      </c>
      <c r="G17" s="10">
        <v>0.55373842592592593</v>
      </c>
      <c r="H17" s="9">
        <v>310301</v>
      </c>
      <c r="I17" s="9" t="s">
        <v>44</v>
      </c>
      <c r="J17" s="9">
        <v>310301</v>
      </c>
      <c r="K17" s="9" t="s">
        <v>43</v>
      </c>
      <c r="L17" s="9" t="s">
        <v>43</v>
      </c>
      <c r="M17" s="9">
        <v>1</v>
      </c>
      <c r="N17" s="9" t="s">
        <v>45</v>
      </c>
      <c r="O17" s="9" t="s">
        <v>46</v>
      </c>
      <c r="P17" s="9" t="s">
        <v>40</v>
      </c>
      <c r="Q17" s="9" t="s">
        <v>47</v>
      </c>
      <c r="R17" s="9">
        <v>1</v>
      </c>
      <c r="S17" s="9"/>
      <c r="T17" s="9" t="s">
        <v>0</v>
      </c>
      <c r="U17" s="9" t="s">
        <v>0</v>
      </c>
      <c r="V17" s="9">
        <v>0</v>
      </c>
      <c r="W17" s="9" t="s">
        <v>48</v>
      </c>
      <c r="X17" s="11">
        <v>1000000000</v>
      </c>
      <c r="Y17" s="11">
        <v>1000000000</v>
      </c>
      <c r="Z17" s="11">
        <v>0</v>
      </c>
      <c r="AA17" s="11">
        <v>1000000000</v>
      </c>
      <c r="AB17" s="11">
        <v>1000000000</v>
      </c>
      <c r="AC17" s="11">
        <v>0</v>
      </c>
      <c r="AD17" s="12" t="s">
        <v>45</v>
      </c>
      <c r="AE17" s="9" t="s">
        <v>46</v>
      </c>
    </row>
    <row r="18" spans="1:31">
      <c r="A18" s="9" t="s">
        <v>41</v>
      </c>
      <c r="B18" s="9" t="s">
        <v>41</v>
      </c>
      <c r="C18" s="9" t="s">
        <v>42</v>
      </c>
      <c r="D18" s="9" t="s">
        <v>43</v>
      </c>
      <c r="E18" s="10">
        <v>0.55373842592592593</v>
      </c>
      <c r="F18" s="9" t="s">
        <v>43</v>
      </c>
      <c r="G18" s="10">
        <v>0.55373842592592593</v>
      </c>
      <c r="H18" s="9">
        <v>310301</v>
      </c>
      <c r="I18" s="9" t="s">
        <v>44</v>
      </c>
      <c r="J18" s="9">
        <v>310301</v>
      </c>
      <c r="K18" s="9" t="s">
        <v>43</v>
      </c>
      <c r="L18" s="9" t="s">
        <v>43</v>
      </c>
      <c r="M18" s="9">
        <v>1</v>
      </c>
      <c r="N18" s="9" t="s">
        <v>49</v>
      </c>
      <c r="O18" s="9" t="s">
        <v>50</v>
      </c>
      <c r="P18" s="9" t="s">
        <v>40</v>
      </c>
      <c r="Q18" s="9" t="s">
        <v>51</v>
      </c>
      <c r="R18" s="9">
        <v>2</v>
      </c>
      <c r="S18" s="9"/>
      <c r="T18" s="9" t="s">
        <v>0</v>
      </c>
      <c r="U18" s="9" t="s">
        <v>0</v>
      </c>
      <c r="V18" s="9">
        <v>0</v>
      </c>
      <c r="W18" s="9" t="s">
        <v>52</v>
      </c>
      <c r="X18" s="11">
        <v>-830091867</v>
      </c>
      <c r="Y18" s="11">
        <v>0</v>
      </c>
      <c r="Z18" s="11">
        <v>830091867</v>
      </c>
      <c r="AA18" s="11">
        <v>-830091867</v>
      </c>
      <c r="AB18" s="11">
        <v>0</v>
      </c>
      <c r="AC18" s="11">
        <v>830091867</v>
      </c>
      <c r="AD18" s="12" t="s">
        <v>49</v>
      </c>
      <c r="AE18" s="9" t="s">
        <v>50</v>
      </c>
    </row>
    <row r="19" spans="1:31">
      <c r="A19" s="9" t="s">
        <v>41</v>
      </c>
      <c r="B19" s="9" t="s">
        <v>41</v>
      </c>
      <c r="C19" s="9" t="s">
        <v>42</v>
      </c>
      <c r="D19" s="9" t="s">
        <v>43</v>
      </c>
      <c r="E19" s="10">
        <v>0.55373842592592593</v>
      </c>
      <c r="F19" s="9" t="s">
        <v>43</v>
      </c>
      <c r="G19" s="10">
        <v>0.55373842592592593</v>
      </c>
      <c r="H19" s="9">
        <v>310301</v>
      </c>
      <c r="I19" s="9" t="s">
        <v>44</v>
      </c>
      <c r="J19" s="9">
        <v>310301</v>
      </c>
      <c r="K19" s="9" t="s">
        <v>43</v>
      </c>
      <c r="L19" s="9" t="s">
        <v>43</v>
      </c>
      <c r="M19" s="9">
        <v>1</v>
      </c>
      <c r="N19" s="9" t="s">
        <v>49</v>
      </c>
      <c r="O19" s="9" t="s">
        <v>50</v>
      </c>
      <c r="P19" s="9" t="s">
        <v>40</v>
      </c>
      <c r="Q19" s="9" t="s">
        <v>51</v>
      </c>
      <c r="R19" s="9">
        <v>3</v>
      </c>
      <c r="S19" s="9"/>
      <c r="T19" s="9" t="s">
        <v>0</v>
      </c>
      <c r="U19" s="9" t="s">
        <v>0</v>
      </c>
      <c r="V19" s="9">
        <v>0</v>
      </c>
      <c r="W19" s="9" t="s">
        <v>52</v>
      </c>
      <c r="X19" s="11">
        <v>-59663693</v>
      </c>
      <c r="Y19" s="11">
        <v>0</v>
      </c>
      <c r="Z19" s="11">
        <v>59663693</v>
      </c>
      <c r="AA19" s="11">
        <v>-59663693</v>
      </c>
      <c r="AB19" s="11">
        <v>0</v>
      </c>
      <c r="AC19" s="11">
        <v>59663693</v>
      </c>
      <c r="AD19" s="12" t="s">
        <v>49</v>
      </c>
      <c r="AE19" s="9" t="s">
        <v>50</v>
      </c>
    </row>
    <row r="20" spans="1:31">
      <c r="A20" s="9" t="s">
        <v>41</v>
      </c>
      <c r="B20" s="9" t="s">
        <v>41</v>
      </c>
      <c r="C20" s="9" t="s">
        <v>42</v>
      </c>
      <c r="D20" s="9" t="s">
        <v>43</v>
      </c>
      <c r="E20" s="10">
        <v>0.55373842592592593</v>
      </c>
      <c r="F20" s="9" t="s">
        <v>43</v>
      </c>
      <c r="G20" s="10">
        <v>0.55373842592592593</v>
      </c>
      <c r="H20" s="9">
        <v>310301</v>
      </c>
      <c r="I20" s="9" t="s">
        <v>44</v>
      </c>
      <c r="J20" s="9">
        <v>310301</v>
      </c>
      <c r="K20" s="9" t="s">
        <v>43</v>
      </c>
      <c r="L20" s="9" t="s">
        <v>43</v>
      </c>
      <c r="M20" s="9">
        <v>1</v>
      </c>
      <c r="N20" s="9" t="s">
        <v>49</v>
      </c>
      <c r="O20" s="9" t="s">
        <v>50</v>
      </c>
      <c r="P20" s="9" t="s">
        <v>40</v>
      </c>
      <c r="Q20" s="9" t="s">
        <v>51</v>
      </c>
      <c r="R20" s="9">
        <v>4</v>
      </c>
      <c r="S20" s="9"/>
      <c r="T20" s="9" t="s">
        <v>0</v>
      </c>
      <c r="U20" s="9" t="s">
        <v>0</v>
      </c>
      <c r="V20" s="9">
        <v>0</v>
      </c>
      <c r="W20" s="9" t="s">
        <v>52</v>
      </c>
      <c r="X20" s="11">
        <v>-1315200</v>
      </c>
      <c r="Y20" s="11">
        <v>0</v>
      </c>
      <c r="Z20" s="11">
        <v>1315200</v>
      </c>
      <c r="AA20" s="11">
        <v>-1315200</v>
      </c>
      <c r="AB20" s="11">
        <v>0</v>
      </c>
      <c r="AC20" s="11">
        <v>1315200</v>
      </c>
      <c r="AD20" s="12" t="s">
        <v>49</v>
      </c>
      <c r="AE20" s="9" t="s">
        <v>50</v>
      </c>
    </row>
    <row r="21" spans="1:31">
      <c r="A21" s="9" t="s">
        <v>41</v>
      </c>
      <c r="B21" s="9" t="s">
        <v>41</v>
      </c>
      <c r="C21" s="9" t="s">
        <v>42</v>
      </c>
      <c r="D21" s="9" t="s">
        <v>43</v>
      </c>
      <c r="E21" s="10">
        <v>0.55373842592592593</v>
      </c>
      <c r="F21" s="9" t="s">
        <v>43</v>
      </c>
      <c r="G21" s="10">
        <v>0.55373842592592593</v>
      </c>
      <c r="H21" s="9">
        <v>310301</v>
      </c>
      <c r="I21" s="9" t="s">
        <v>44</v>
      </c>
      <c r="J21" s="9">
        <v>310301</v>
      </c>
      <c r="K21" s="9" t="s">
        <v>43</v>
      </c>
      <c r="L21" s="9" t="s">
        <v>43</v>
      </c>
      <c r="M21" s="9">
        <v>1</v>
      </c>
      <c r="N21" s="9" t="s">
        <v>49</v>
      </c>
      <c r="O21" s="9" t="s">
        <v>50</v>
      </c>
      <c r="P21" s="9" t="s">
        <v>40</v>
      </c>
      <c r="Q21" s="9" t="s">
        <v>51</v>
      </c>
      <c r="R21" s="9">
        <v>5</v>
      </c>
      <c r="S21" s="9"/>
      <c r="T21" s="9" t="s">
        <v>0</v>
      </c>
      <c r="U21" s="9" t="s">
        <v>0</v>
      </c>
      <c r="V21" s="9">
        <v>0</v>
      </c>
      <c r="W21" s="9" t="s">
        <v>52</v>
      </c>
      <c r="X21" s="11">
        <v>-108929240</v>
      </c>
      <c r="Y21" s="11">
        <v>0</v>
      </c>
      <c r="Z21" s="11">
        <v>108929240</v>
      </c>
      <c r="AA21" s="11">
        <v>-108929240</v>
      </c>
      <c r="AB21" s="11">
        <v>0</v>
      </c>
      <c r="AC21" s="11">
        <v>108929240</v>
      </c>
      <c r="AD21" s="12" t="s">
        <v>49</v>
      </c>
      <c r="AE21" s="9" t="s">
        <v>50</v>
      </c>
    </row>
    <row r="22" spans="1:31">
      <c r="A22" s="9" t="s">
        <v>41</v>
      </c>
      <c r="B22" s="9" t="s">
        <v>41</v>
      </c>
      <c r="C22" s="9" t="s">
        <v>53</v>
      </c>
      <c r="D22" s="9" t="s">
        <v>54</v>
      </c>
      <c r="E22" s="10">
        <v>0.64986111111111111</v>
      </c>
      <c r="F22" s="9" t="s">
        <v>54</v>
      </c>
      <c r="G22" s="10">
        <v>0.64986111111111111</v>
      </c>
      <c r="H22" s="9">
        <v>310301</v>
      </c>
      <c r="I22" s="9" t="s">
        <v>44</v>
      </c>
      <c r="J22" s="9">
        <v>310301</v>
      </c>
      <c r="K22" s="9" t="s">
        <v>43</v>
      </c>
      <c r="L22" s="9" t="s">
        <v>43</v>
      </c>
      <c r="M22" s="9">
        <v>1</v>
      </c>
      <c r="N22" s="9" t="s">
        <v>49</v>
      </c>
      <c r="O22" s="9" t="s">
        <v>50</v>
      </c>
      <c r="P22" s="9" t="s">
        <v>40</v>
      </c>
      <c r="Q22" s="9" t="s">
        <v>55</v>
      </c>
      <c r="R22" s="9">
        <v>1</v>
      </c>
      <c r="S22" s="9"/>
      <c r="T22" s="9" t="s">
        <v>0</v>
      </c>
      <c r="U22" s="9" t="s">
        <v>0</v>
      </c>
      <c r="V22" s="9">
        <v>0</v>
      </c>
      <c r="W22" s="9" t="s">
        <v>56</v>
      </c>
      <c r="X22" s="11">
        <v>715000</v>
      </c>
      <c r="Y22" s="11">
        <v>715000</v>
      </c>
      <c r="Z22" s="11">
        <v>0</v>
      </c>
      <c r="AA22" s="11">
        <v>715000</v>
      </c>
      <c r="AB22" s="11">
        <v>715000</v>
      </c>
      <c r="AC22" s="11">
        <v>0</v>
      </c>
      <c r="AD22" s="12" t="s">
        <v>49</v>
      </c>
      <c r="AE22" s="9" t="s">
        <v>50</v>
      </c>
    </row>
    <row r="23" spans="1:31">
      <c r="A23" s="9" t="s">
        <v>41</v>
      </c>
      <c r="B23" s="9" t="s">
        <v>41</v>
      </c>
      <c r="C23" s="9" t="s">
        <v>53</v>
      </c>
      <c r="D23" s="9" t="s">
        <v>54</v>
      </c>
      <c r="E23" s="10">
        <v>0.64986111111111111</v>
      </c>
      <c r="F23" s="9" t="s">
        <v>54</v>
      </c>
      <c r="G23" s="10">
        <v>0.64986111111111111</v>
      </c>
      <c r="H23" s="9">
        <v>310301</v>
      </c>
      <c r="I23" s="9" t="s">
        <v>44</v>
      </c>
      <c r="J23" s="9">
        <v>310301</v>
      </c>
      <c r="K23" s="9" t="s">
        <v>43</v>
      </c>
      <c r="L23" s="9" t="s">
        <v>43</v>
      </c>
      <c r="M23" s="9">
        <v>1</v>
      </c>
      <c r="N23" s="9" t="s">
        <v>57</v>
      </c>
      <c r="O23" s="9" t="s">
        <v>58</v>
      </c>
      <c r="P23" s="9" t="s">
        <v>40</v>
      </c>
      <c r="Q23" s="9" t="s">
        <v>59</v>
      </c>
      <c r="R23" s="9">
        <v>2</v>
      </c>
      <c r="S23" s="9"/>
      <c r="T23" s="9" t="s">
        <v>0</v>
      </c>
      <c r="U23" s="9" t="s">
        <v>0</v>
      </c>
      <c r="V23" s="9">
        <v>0</v>
      </c>
      <c r="W23" s="9" t="s">
        <v>52</v>
      </c>
      <c r="X23" s="11">
        <v>-715000</v>
      </c>
      <c r="Y23" s="11">
        <v>0</v>
      </c>
      <c r="Z23" s="11">
        <v>715000</v>
      </c>
      <c r="AA23" s="11">
        <v>-715000</v>
      </c>
      <c r="AB23" s="11">
        <v>0</v>
      </c>
      <c r="AC23" s="11">
        <v>715000</v>
      </c>
      <c r="AD23" s="12" t="s">
        <v>57</v>
      </c>
      <c r="AE23" s="9" t="s">
        <v>58</v>
      </c>
    </row>
    <row r="24" spans="1:31">
      <c r="A24" s="9" t="s">
        <v>41</v>
      </c>
      <c r="B24" s="9" t="s">
        <v>41</v>
      </c>
      <c r="C24" s="9" t="s">
        <v>60</v>
      </c>
      <c r="D24" s="9" t="s">
        <v>54</v>
      </c>
      <c r="E24" s="10">
        <v>0.4319675925925926</v>
      </c>
      <c r="F24" s="9" t="s">
        <v>54</v>
      </c>
      <c r="G24" s="10">
        <v>0.4319675925925926</v>
      </c>
      <c r="H24" s="9">
        <v>313509</v>
      </c>
      <c r="I24" s="9" t="s">
        <v>61</v>
      </c>
      <c r="J24" s="9">
        <v>313509</v>
      </c>
      <c r="K24" s="9" t="s">
        <v>43</v>
      </c>
      <c r="L24" s="9" t="s">
        <v>43</v>
      </c>
      <c r="M24" s="9">
        <v>1</v>
      </c>
      <c r="N24" s="9" t="s">
        <v>57</v>
      </c>
      <c r="O24" s="9" t="s">
        <v>58</v>
      </c>
      <c r="P24" s="9" t="s">
        <v>40</v>
      </c>
      <c r="Q24" s="9" t="s">
        <v>62</v>
      </c>
      <c r="R24" s="9">
        <v>1</v>
      </c>
      <c r="S24" s="9"/>
      <c r="T24" s="9" t="s">
        <v>0</v>
      </c>
      <c r="U24" s="9" t="s">
        <v>0</v>
      </c>
      <c r="V24" s="9">
        <v>0</v>
      </c>
      <c r="W24" s="9" t="s">
        <v>56</v>
      </c>
      <c r="X24" s="11">
        <v>715000</v>
      </c>
      <c r="Y24" s="11">
        <v>715000</v>
      </c>
      <c r="Z24" s="11">
        <v>0</v>
      </c>
      <c r="AA24" s="11">
        <v>715000</v>
      </c>
      <c r="AB24" s="11">
        <v>715000</v>
      </c>
      <c r="AC24" s="11">
        <v>0</v>
      </c>
      <c r="AD24" s="12" t="s">
        <v>57</v>
      </c>
      <c r="AE24" s="9" t="s">
        <v>58</v>
      </c>
    </row>
  </sheetData>
  <phoneticPr fontId="18" type="noConversion"/>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45C2-EAFC-4A0F-A843-B51A0493C062}">
  <sheetPr codeName="Sheet9">
    <tabColor theme="1"/>
  </sheetPr>
  <dimension ref="B1:AB1"/>
  <sheetViews>
    <sheetView zoomScale="70" zoomScaleNormal="70" workbookViewId="0"/>
  </sheetViews>
  <sheetFormatPr defaultColWidth="9" defaultRowHeight="13.5" outlineLevelCol="1"/>
  <cols>
    <col min="1" max="1" width="9" style="9"/>
    <col min="2" max="4" width="9" style="12"/>
    <col min="5" max="5" width="9" style="12" outlineLevel="1"/>
    <col min="6" max="7" width="9" style="9"/>
    <col min="8" max="21" width="9" style="9" outlineLevel="1"/>
    <col min="22" max="25" width="9" style="9"/>
    <col min="26" max="26" width="9" style="22"/>
    <col min="27" max="27" width="9" style="23"/>
    <col min="28" max="28" width="9" style="24"/>
    <col min="29" max="16384" width="9" style="9"/>
  </cols>
  <sheetData/>
  <phoneticPr fontId="1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8458-590B-45E1-AFA1-A42A8B599B34}">
  <sheetPr codeName="Sheet14"/>
  <dimension ref="A2:G438"/>
  <sheetViews>
    <sheetView zoomScale="70" zoomScaleNormal="70" workbookViewId="0">
      <selection activeCell="A41" sqref="A41"/>
    </sheetView>
  </sheetViews>
  <sheetFormatPr defaultRowHeight="16.5"/>
  <cols>
    <col min="1" max="1" width="13" bestFit="1" customWidth="1"/>
    <col min="2" max="2" width="67.25" bestFit="1" customWidth="1"/>
    <col min="3" max="3" width="16.75" style="16" bestFit="1" customWidth="1"/>
    <col min="4" max="4" width="16.75" bestFit="1" customWidth="1"/>
    <col min="5" max="5" width="16.75" style="16" bestFit="1" customWidth="1"/>
    <col min="6" max="6" width="16.75" style="172" bestFit="1" customWidth="1"/>
    <col min="7" max="7" width="15.625" style="139" bestFit="1" customWidth="1"/>
  </cols>
  <sheetData>
    <row r="2" spans="1:7">
      <c r="A2" t="s">
        <v>31</v>
      </c>
      <c r="B2" t="s">
        <v>32</v>
      </c>
      <c r="C2" s="17" t="s">
        <v>195</v>
      </c>
      <c r="D2" s="17" t="s">
        <v>207</v>
      </c>
      <c r="E2" s="17" t="s">
        <v>1413</v>
      </c>
    </row>
    <row r="3" spans="1:7">
      <c r="A3" t="s">
        <v>484</v>
      </c>
      <c r="B3" t="s">
        <v>825</v>
      </c>
      <c r="C3" s="16">
        <v>146580700</v>
      </c>
      <c r="D3" s="16">
        <v>177302050</v>
      </c>
      <c r="E3" s="16">
        <f>D3-C3</f>
        <v>30721350</v>
      </c>
      <c r="F3" s="173">
        <f>IFERROR(VLOOKUP(A3,old_GL발!$A$2:$B$345,2,0),0)</f>
        <v>-305717680</v>
      </c>
      <c r="G3" s="174">
        <f>F3-E3</f>
        <v>-336439030</v>
      </c>
    </row>
    <row r="4" spans="1:7">
      <c r="A4" t="s">
        <v>485</v>
      </c>
      <c r="B4" t="s">
        <v>826</v>
      </c>
      <c r="C4" s="16">
        <v>0</v>
      </c>
      <c r="D4" s="16">
        <v>0</v>
      </c>
      <c r="E4" s="16">
        <f t="shared" ref="E4:E67" si="0">D4-C4</f>
        <v>0</v>
      </c>
      <c r="F4" s="173">
        <f>IFERROR(VLOOKUP(A4,old_GL발!$A$2:$B$345,2,0),0)</f>
        <v>150309697</v>
      </c>
      <c r="G4" s="174">
        <f t="shared" ref="G4:G67" si="1">F4-E4</f>
        <v>150309697</v>
      </c>
    </row>
    <row r="5" spans="1:7">
      <c r="A5" t="s">
        <v>827</v>
      </c>
      <c r="B5" t="s">
        <v>828</v>
      </c>
      <c r="C5" s="16">
        <v>0</v>
      </c>
      <c r="D5" s="16">
        <v>0</v>
      </c>
      <c r="E5" s="16">
        <f t="shared" si="0"/>
        <v>0</v>
      </c>
      <c r="F5" s="173">
        <f>IFERROR(VLOOKUP(A5,old_GL발!$A$2:$B$345,2,0),0)</f>
        <v>0</v>
      </c>
      <c r="G5" s="174">
        <f t="shared" si="1"/>
        <v>0</v>
      </c>
    </row>
    <row r="6" spans="1:7">
      <c r="A6" t="s">
        <v>486</v>
      </c>
      <c r="B6" t="s">
        <v>828</v>
      </c>
      <c r="C6" s="16">
        <v>44184961</v>
      </c>
      <c r="D6" s="16">
        <v>60424124</v>
      </c>
      <c r="E6" s="16">
        <f t="shared" si="0"/>
        <v>16239163</v>
      </c>
      <c r="F6" s="173">
        <f>IFERROR(VLOOKUP(A6,old_GL발!$A$2:$B$345,2,0),0)</f>
        <v>259783267</v>
      </c>
      <c r="G6" s="174">
        <f t="shared" si="1"/>
        <v>243544104</v>
      </c>
    </row>
    <row r="7" spans="1:7">
      <c r="A7" t="s">
        <v>487</v>
      </c>
      <c r="B7" t="s">
        <v>829</v>
      </c>
      <c r="C7" s="16">
        <v>0</v>
      </c>
      <c r="D7" s="16">
        <v>0</v>
      </c>
      <c r="E7" s="16">
        <f t="shared" si="0"/>
        <v>0</v>
      </c>
      <c r="F7" s="173">
        <f>IFERROR(VLOOKUP(A7,old_GL발!$A$2:$B$345,2,0),0)</f>
        <v>0</v>
      </c>
      <c r="G7" s="174">
        <f t="shared" si="1"/>
        <v>0</v>
      </c>
    </row>
    <row r="8" spans="1:7">
      <c r="A8" t="s">
        <v>488</v>
      </c>
      <c r="B8" t="s">
        <v>830</v>
      </c>
      <c r="C8" s="16">
        <v>100000000</v>
      </c>
      <c r="D8" s="16">
        <v>199056013</v>
      </c>
      <c r="E8" s="16">
        <f t="shared" si="0"/>
        <v>99056013</v>
      </c>
      <c r="F8" s="173">
        <f>IFERROR(VLOOKUP(A8,old_GL발!$A$2:$B$345,2,0),0)</f>
        <v>2521561651</v>
      </c>
      <c r="G8" s="174">
        <f t="shared" si="1"/>
        <v>2422505638</v>
      </c>
    </row>
    <row r="9" spans="1:7">
      <c r="A9" t="s">
        <v>489</v>
      </c>
      <c r="B9" t="s">
        <v>831</v>
      </c>
      <c r="C9" s="16">
        <v>100000000</v>
      </c>
      <c r="D9" s="16">
        <v>100000000</v>
      </c>
      <c r="E9" s="16">
        <f t="shared" si="0"/>
        <v>0</v>
      </c>
      <c r="F9" s="173">
        <f>IFERROR(VLOOKUP(A9,old_GL발!$A$2:$B$345,2,0),0)</f>
        <v>21102</v>
      </c>
      <c r="G9" s="174">
        <f t="shared" si="1"/>
        <v>21102</v>
      </c>
    </row>
    <row r="10" spans="1:7">
      <c r="A10" t="s">
        <v>832</v>
      </c>
      <c r="B10" t="s">
        <v>833</v>
      </c>
      <c r="C10" s="16">
        <v>0</v>
      </c>
      <c r="D10" s="16">
        <v>0</v>
      </c>
      <c r="E10" s="16">
        <f t="shared" si="0"/>
        <v>0</v>
      </c>
      <c r="F10" s="173">
        <f>IFERROR(VLOOKUP(A10,old_GL발!$A$2:$B$345,2,0),0)</f>
        <v>0</v>
      </c>
      <c r="G10" s="174">
        <f t="shared" si="1"/>
        <v>0</v>
      </c>
    </row>
    <row r="11" spans="1:7">
      <c r="A11" t="s">
        <v>834</v>
      </c>
      <c r="B11" t="s">
        <v>835</v>
      </c>
      <c r="C11" s="16">
        <v>0</v>
      </c>
      <c r="D11" s="16">
        <v>0</v>
      </c>
      <c r="E11" s="16">
        <f t="shared" si="0"/>
        <v>0</v>
      </c>
      <c r="F11" s="173">
        <f>IFERROR(VLOOKUP(A11,old_GL발!$A$2:$B$345,2,0),0)</f>
        <v>0</v>
      </c>
      <c r="G11" s="174">
        <f t="shared" si="1"/>
        <v>0</v>
      </c>
    </row>
    <row r="12" spans="1:7">
      <c r="A12" t="s">
        <v>490</v>
      </c>
      <c r="B12" t="s">
        <v>836</v>
      </c>
      <c r="C12" s="16">
        <v>0</v>
      </c>
      <c r="D12" s="16">
        <v>0</v>
      </c>
      <c r="E12" s="16">
        <f t="shared" si="0"/>
        <v>0</v>
      </c>
      <c r="F12" s="173">
        <f>IFERROR(VLOOKUP(A12,old_GL발!$A$2:$B$345,2,0),0)</f>
        <v>0</v>
      </c>
      <c r="G12" s="174">
        <f t="shared" si="1"/>
        <v>0</v>
      </c>
    </row>
    <row r="13" spans="1:7">
      <c r="A13" t="s">
        <v>491</v>
      </c>
      <c r="B13" t="s">
        <v>837</v>
      </c>
      <c r="C13" s="16">
        <v>880548</v>
      </c>
      <c r="D13" s="16">
        <v>774026</v>
      </c>
      <c r="E13" s="16">
        <f t="shared" si="0"/>
        <v>-106522</v>
      </c>
      <c r="F13" s="173">
        <f>IFERROR(VLOOKUP(A13,old_GL발!$A$2:$B$345,2,0),0)</f>
        <v>82578</v>
      </c>
      <c r="G13" s="174">
        <f t="shared" si="1"/>
        <v>189100</v>
      </c>
    </row>
    <row r="14" spans="1:7">
      <c r="A14" t="s">
        <v>838</v>
      </c>
      <c r="B14" t="s">
        <v>839</v>
      </c>
      <c r="C14" s="16">
        <v>0</v>
      </c>
      <c r="D14" s="16">
        <v>0</v>
      </c>
      <c r="E14" s="16">
        <f t="shared" si="0"/>
        <v>0</v>
      </c>
      <c r="F14" s="173">
        <f>IFERROR(VLOOKUP(A14,old_GL발!$A$2:$B$345,2,0),0)</f>
        <v>0</v>
      </c>
      <c r="G14" s="174">
        <f t="shared" si="1"/>
        <v>0</v>
      </c>
    </row>
    <row r="15" spans="1:7">
      <c r="A15" t="s">
        <v>840</v>
      </c>
      <c r="B15" t="s">
        <v>841</v>
      </c>
      <c r="C15" s="16">
        <v>0</v>
      </c>
      <c r="D15" s="16">
        <v>0</v>
      </c>
      <c r="E15" s="16">
        <f t="shared" si="0"/>
        <v>0</v>
      </c>
      <c r="F15" s="173">
        <f>IFERROR(VLOOKUP(A15,old_GL발!$A$2:$B$345,2,0),0)</f>
        <v>0</v>
      </c>
      <c r="G15" s="174">
        <f t="shared" si="1"/>
        <v>0</v>
      </c>
    </row>
    <row r="16" spans="1:7">
      <c r="A16" t="s">
        <v>842</v>
      </c>
      <c r="B16" t="s">
        <v>843</v>
      </c>
      <c r="C16" s="16">
        <v>0</v>
      </c>
      <c r="D16" s="16">
        <v>0</v>
      </c>
      <c r="E16" s="16">
        <f t="shared" si="0"/>
        <v>0</v>
      </c>
      <c r="F16" s="173">
        <f>IFERROR(VLOOKUP(A16,old_GL발!$A$2:$B$345,2,0),0)</f>
        <v>0</v>
      </c>
      <c r="G16" s="174">
        <f t="shared" si="1"/>
        <v>0</v>
      </c>
    </row>
    <row r="17" spans="1:7">
      <c r="A17" t="s">
        <v>492</v>
      </c>
      <c r="B17" t="s">
        <v>844</v>
      </c>
      <c r="C17" s="16">
        <v>0</v>
      </c>
      <c r="D17" s="16">
        <v>0</v>
      </c>
      <c r="E17" s="16">
        <f t="shared" si="0"/>
        <v>0</v>
      </c>
      <c r="F17" s="173">
        <f>IFERROR(VLOOKUP(A17,old_GL발!$A$2:$B$345,2,0),0)</f>
        <v>0</v>
      </c>
      <c r="G17" s="174">
        <f t="shared" si="1"/>
        <v>0</v>
      </c>
    </row>
    <row r="18" spans="1:7">
      <c r="A18" t="s">
        <v>493</v>
      </c>
      <c r="B18" t="s">
        <v>845</v>
      </c>
      <c r="C18" s="16">
        <v>11418</v>
      </c>
      <c r="D18" s="16">
        <v>18030</v>
      </c>
      <c r="E18" s="16">
        <f t="shared" si="0"/>
        <v>6612</v>
      </c>
      <c r="F18" s="173">
        <f>IFERROR(VLOOKUP(A18,old_GL발!$A$2:$B$345,2,0),0)</f>
        <v>6452</v>
      </c>
      <c r="G18" s="174">
        <f t="shared" si="1"/>
        <v>-160</v>
      </c>
    </row>
    <row r="19" spans="1:7">
      <c r="A19" t="s">
        <v>846</v>
      </c>
      <c r="B19" t="s">
        <v>847</v>
      </c>
      <c r="C19" s="16">
        <v>0</v>
      </c>
      <c r="D19" s="16">
        <v>0</v>
      </c>
      <c r="E19" s="16">
        <f t="shared" si="0"/>
        <v>0</v>
      </c>
      <c r="F19" s="173">
        <f>IFERROR(VLOOKUP(A19,old_GL발!$A$2:$B$345,2,0),0)</f>
        <v>0</v>
      </c>
      <c r="G19" s="174">
        <f t="shared" si="1"/>
        <v>0</v>
      </c>
    </row>
    <row r="20" spans="1:7">
      <c r="A20" t="s">
        <v>848</v>
      </c>
      <c r="B20" t="s">
        <v>849</v>
      </c>
      <c r="C20" s="16">
        <v>0</v>
      </c>
      <c r="D20" s="16">
        <v>0</v>
      </c>
      <c r="E20" s="16">
        <f t="shared" si="0"/>
        <v>0</v>
      </c>
      <c r="F20" s="173">
        <f>IFERROR(VLOOKUP(A20,old_GL발!$A$2:$B$345,2,0),0)</f>
        <v>0</v>
      </c>
      <c r="G20" s="174">
        <f t="shared" si="1"/>
        <v>0</v>
      </c>
    </row>
    <row r="21" spans="1:7">
      <c r="A21" t="s">
        <v>494</v>
      </c>
      <c r="B21" t="s">
        <v>850</v>
      </c>
      <c r="C21" s="16">
        <v>24673231554</v>
      </c>
      <c r="D21" s="16">
        <v>85305832098</v>
      </c>
      <c r="E21" s="16">
        <f t="shared" si="0"/>
        <v>60632600544</v>
      </c>
      <c r="F21" s="173">
        <f>IFERROR(VLOOKUP(A21,old_GL발!$A$2:$B$345,2,0),0)</f>
        <v>26139604979</v>
      </c>
      <c r="G21" s="174">
        <f t="shared" si="1"/>
        <v>-34492995565</v>
      </c>
    </row>
    <row r="22" spans="1:7">
      <c r="A22" t="s">
        <v>495</v>
      </c>
      <c r="B22" t="s">
        <v>851</v>
      </c>
      <c r="C22" s="16">
        <v>7658152</v>
      </c>
      <c r="D22" s="16">
        <v>1383491635</v>
      </c>
      <c r="E22" s="16">
        <f t="shared" si="0"/>
        <v>1375833483</v>
      </c>
      <c r="F22" s="173">
        <f>IFERROR(VLOOKUP(A22,old_GL발!$A$2:$B$345,2,0),0)</f>
        <v>50774192369</v>
      </c>
      <c r="G22" s="174">
        <f t="shared" si="1"/>
        <v>49398358886</v>
      </c>
    </row>
    <row r="23" spans="1:7">
      <c r="A23" t="s">
        <v>496</v>
      </c>
      <c r="B23" t="s">
        <v>852</v>
      </c>
      <c r="C23" s="16">
        <v>0</v>
      </c>
      <c r="D23" s="16">
        <v>8658053</v>
      </c>
      <c r="E23" s="16">
        <f t="shared" si="0"/>
        <v>8658053</v>
      </c>
      <c r="F23" s="173">
        <f>IFERROR(VLOOKUP(A23,old_GL발!$A$2:$B$345,2,0),0)</f>
        <v>7594965</v>
      </c>
      <c r="G23" s="174">
        <f t="shared" si="1"/>
        <v>-1063088</v>
      </c>
    </row>
    <row r="24" spans="1:7">
      <c r="A24" t="s">
        <v>497</v>
      </c>
      <c r="B24" t="s">
        <v>853</v>
      </c>
      <c r="C24" s="16">
        <v>0</v>
      </c>
      <c r="D24" s="16">
        <v>0</v>
      </c>
      <c r="E24" s="16">
        <f t="shared" si="0"/>
        <v>0</v>
      </c>
      <c r="F24" s="173">
        <f>IFERROR(VLOOKUP(A24,old_GL발!$A$2:$B$345,2,0),0)</f>
        <v>0</v>
      </c>
      <c r="G24" s="174">
        <f t="shared" si="1"/>
        <v>0</v>
      </c>
    </row>
    <row r="25" spans="1:7">
      <c r="A25" t="s">
        <v>854</v>
      </c>
      <c r="B25" t="s">
        <v>855</v>
      </c>
      <c r="C25" s="16">
        <v>875</v>
      </c>
      <c r="D25" s="16">
        <v>875</v>
      </c>
      <c r="E25" s="16">
        <f t="shared" si="0"/>
        <v>0</v>
      </c>
      <c r="F25" s="173">
        <f>IFERROR(VLOOKUP(A25,old_GL발!$A$2:$B$345,2,0),0)</f>
        <v>0</v>
      </c>
      <c r="G25" s="174">
        <f t="shared" si="1"/>
        <v>0</v>
      </c>
    </row>
    <row r="26" spans="1:7">
      <c r="A26" t="s">
        <v>856</v>
      </c>
      <c r="B26" t="s">
        <v>857</v>
      </c>
      <c r="C26" s="16">
        <v>0</v>
      </c>
      <c r="D26" s="16">
        <v>0</v>
      </c>
      <c r="E26" s="16">
        <f t="shared" si="0"/>
        <v>0</v>
      </c>
      <c r="F26" s="173">
        <f>IFERROR(VLOOKUP(A26,old_GL발!$A$2:$B$345,2,0),0)</f>
        <v>0</v>
      </c>
      <c r="G26" s="174">
        <f t="shared" si="1"/>
        <v>0</v>
      </c>
    </row>
    <row r="27" spans="1:7">
      <c r="A27" t="s">
        <v>858</v>
      </c>
      <c r="B27" t="s">
        <v>859</v>
      </c>
      <c r="C27" s="16">
        <v>0</v>
      </c>
      <c r="D27" s="16">
        <v>0</v>
      </c>
      <c r="E27" s="16">
        <f t="shared" si="0"/>
        <v>0</v>
      </c>
      <c r="F27" s="173">
        <f>IFERROR(VLOOKUP(A27,old_GL발!$A$2:$B$345,2,0),0)</f>
        <v>0</v>
      </c>
      <c r="G27" s="174">
        <f t="shared" si="1"/>
        <v>0</v>
      </c>
    </row>
    <row r="28" spans="1:7">
      <c r="A28" t="s">
        <v>498</v>
      </c>
      <c r="B28" t="s">
        <v>860</v>
      </c>
      <c r="C28" s="16">
        <v>0</v>
      </c>
      <c r="D28" s="16">
        <v>0</v>
      </c>
      <c r="E28" s="16">
        <f t="shared" si="0"/>
        <v>0</v>
      </c>
      <c r="F28" s="173">
        <f>IFERROR(VLOOKUP(A28,old_GL발!$A$2:$B$345,2,0),0)</f>
        <v>0</v>
      </c>
      <c r="G28" s="174">
        <f t="shared" si="1"/>
        <v>0</v>
      </c>
    </row>
    <row r="29" spans="1:7">
      <c r="A29" t="s">
        <v>861</v>
      </c>
      <c r="B29" t="s">
        <v>862</v>
      </c>
      <c r="C29" s="16">
        <v>0</v>
      </c>
      <c r="D29" s="16">
        <v>0</v>
      </c>
      <c r="E29" s="16">
        <f t="shared" si="0"/>
        <v>0</v>
      </c>
      <c r="F29" s="173">
        <f>IFERROR(VLOOKUP(A29,old_GL발!$A$2:$B$345,2,0),0)</f>
        <v>0</v>
      </c>
      <c r="G29" s="174">
        <f t="shared" si="1"/>
        <v>0</v>
      </c>
    </row>
    <row r="30" spans="1:7">
      <c r="A30" t="s">
        <v>863</v>
      </c>
      <c r="B30" t="s">
        <v>864</v>
      </c>
      <c r="C30" s="16">
        <v>0</v>
      </c>
      <c r="D30" s="16">
        <v>0</v>
      </c>
      <c r="E30" s="16">
        <f t="shared" si="0"/>
        <v>0</v>
      </c>
      <c r="F30" s="173">
        <f>IFERROR(VLOOKUP(A30,old_GL발!$A$2:$B$345,2,0),0)</f>
        <v>0</v>
      </c>
      <c r="G30" s="174">
        <f t="shared" si="1"/>
        <v>0</v>
      </c>
    </row>
    <row r="31" spans="1:7">
      <c r="A31" t="s">
        <v>865</v>
      </c>
      <c r="B31" t="s">
        <v>866</v>
      </c>
      <c r="C31" s="16">
        <v>0</v>
      </c>
      <c r="D31" s="16">
        <v>0</v>
      </c>
      <c r="E31" s="16">
        <f t="shared" si="0"/>
        <v>0</v>
      </c>
      <c r="F31" s="173">
        <f>IFERROR(VLOOKUP(A31,old_GL발!$A$2:$B$345,2,0),0)</f>
        <v>0</v>
      </c>
      <c r="G31" s="174">
        <f t="shared" si="1"/>
        <v>0</v>
      </c>
    </row>
    <row r="32" spans="1:7">
      <c r="A32" t="s">
        <v>867</v>
      </c>
      <c r="B32" t="s">
        <v>868</v>
      </c>
      <c r="C32" s="16">
        <v>0</v>
      </c>
      <c r="D32" s="16">
        <v>0</v>
      </c>
      <c r="E32" s="16">
        <f t="shared" si="0"/>
        <v>0</v>
      </c>
      <c r="F32" s="173">
        <f>IFERROR(VLOOKUP(A32,old_GL발!$A$2:$B$345,2,0),0)</f>
        <v>0</v>
      </c>
      <c r="G32" s="174">
        <f t="shared" si="1"/>
        <v>0</v>
      </c>
    </row>
    <row r="33" spans="1:7">
      <c r="A33" t="s">
        <v>869</v>
      </c>
      <c r="B33" t="s">
        <v>870</v>
      </c>
      <c r="C33" s="16">
        <v>0</v>
      </c>
      <c r="D33" s="16">
        <v>0</v>
      </c>
      <c r="E33" s="16">
        <f t="shared" si="0"/>
        <v>0</v>
      </c>
      <c r="F33" s="173">
        <f>IFERROR(VLOOKUP(A33,old_GL발!$A$2:$B$345,2,0),0)</f>
        <v>0</v>
      </c>
      <c r="G33" s="174">
        <f t="shared" si="1"/>
        <v>0</v>
      </c>
    </row>
    <row r="34" spans="1:7">
      <c r="A34" t="s">
        <v>871</v>
      </c>
      <c r="B34" t="s">
        <v>872</v>
      </c>
      <c r="C34" s="16">
        <v>0</v>
      </c>
      <c r="D34" s="16">
        <v>0</v>
      </c>
      <c r="E34" s="16">
        <f t="shared" si="0"/>
        <v>0</v>
      </c>
      <c r="F34" s="173">
        <f>IFERROR(VLOOKUP(A34,old_GL발!$A$2:$B$345,2,0),0)</f>
        <v>0</v>
      </c>
      <c r="G34" s="174">
        <f t="shared" si="1"/>
        <v>0</v>
      </c>
    </row>
    <row r="35" spans="1:7">
      <c r="A35" t="s">
        <v>873</v>
      </c>
      <c r="B35" t="s">
        <v>874</v>
      </c>
      <c r="C35" s="16">
        <v>0</v>
      </c>
      <c r="D35" s="16">
        <v>0</v>
      </c>
      <c r="E35" s="16">
        <f t="shared" si="0"/>
        <v>0</v>
      </c>
      <c r="F35" s="173">
        <f>IFERROR(VLOOKUP(A35,old_GL발!$A$2:$B$345,2,0),0)</f>
        <v>0</v>
      </c>
      <c r="G35" s="174">
        <f t="shared" si="1"/>
        <v>0</v>
      </c>
    </row>
    <row r="36" spans="1:7">
      <c r="A36" t="s">
        <v>875</v>
      </c>
      <c r="B36" t="s">
        <v>876</v>
      </c>
      <c r="C36" s="16">
        <v>0</v>
      </c>
      <c r="D36" s="16">
        <v>0</v>
      </c>
      <c r="E36" s="16">
        <f t="shared" si="0"/>
        <v>0</v>
      </c>
      <c r="F36" s="173">
        <f>IFERROR(VLOOKUP(A36,old_GL발!$A$2:$B$345,2,0),0)</f>
        <v>0</v>
      </c>
      <c r="G36" s="174">
        <f t="shared" si="1"/>
        <v>0</v>
      </c>
    </row>
    <row r="37" spans="1:7">
      <c r="A37" t="s">
        <v>499</v>
      </c>
      <c r="B37" t="s">
        <v>877</v>
      </c>
      <c r="C37" s="16">
        <v>11</v>
      </c>
      <c r="D37" s="16">
        <v>0</v>
      </c>
      <c r="E37" s="16">
        <f t="shared" si="0"/>
        <v>-11</v>
      </c>
      <c r="F37" s="173">
        <f>IFERROR(VLOOKUP(A37,old_GL발!$A$2:$B$345,2,0),0)</f>
        <v>-11</v>
      </c>
      <c r="G37" s="174">
        <f t="shared" si="1"/>
        <v>0</v>
      </c>
    </row>
    <row r="38" spans="1:7">
      <c r="A38" t="s">
        <v>500</v>
      </c>
      <c r="B38" t="s">
        <v>878</v>
      </c>
      <c r="C38" s="16">
        <v>0</v>
      </c>
      <c r="D38" s="16">
        <v>0</v>
      </c>
      <c r="E38" s="16">
        <f t="shared" si="0"/>
        <v>0</v>
      </c>
      <c r="F38" s="173">
        <f>IFERROR(VLOOKUP(A38,old_GL발!$A$2:$B$345,2,0),0)</f>
        <v>0</v>
      </c>
      <c r="G38" s="174">
        <f t="shared" si="1"/>
        <v>0</v>
      </c>
    </row>
    <row r="39" spans="1:7">
      <c r="A39" t="s">
        <v>501</v>
      </c>
      <c r="B39" t="s">
        <v>879</v>
      </c>
      <c r="C39" s="16">
        <v>2231913</v>
      </c>
      <c r="D39" s="16">
        <v>0</v>
      </c>
      <c r="E39" s="16">
        <f t="shared" si="0"/>
        <v>-2231913</v>
      </c>
      <c r="F39" s="173">
        <f>IFERROR(VLOOKUP(A39,old_GL발!$A$2:$B$345,2,0),0)</f>
        <v>-5305647</v>
      </c>
      <c r="G39" s="174">
        <f t="shared" si="1"/>
        <v>-3073734</v>
      </c>
    </row>
    <row r="40" spans="1:7">
      <c r="A40" t="s">
        <v>502</v>
      </c>
      <c r="B40" t="s">
        <v>880</v>
      </c>
      <c r="C40" s="16">
        <v>0</v>
      </c>
      <c r="D40" s="16">
        <v>0</v>
      </c>
      <c r="E40" s="16">
        <f t="shared" si="0"/>
        <v>0</v>
      </c>
      <c r="F40" s="173">
        <f>IFERROR(VLOOKUP(A40,old_GL발!$A$2:$B$345,2,0),0)</f>
        <v>0</v>
      </c>
      <c r="G40" s="174">
        <f t="shared" si="1"/>
        <v>0</v>
      </c>
    </row>
    <row r="41" spans="1:7">
      <c r="A41" t="s">
        <v>503</v>
      </c>
      <c r="B41" t="s">
        <v>881</v>
      </c>
      <c r="C41" s="16">
        <v>0</v>
      </c>
      <c r="D41" s="16">
        <v>0</v>
      </c>
      <c r="E41" s="16">
        <f t="shared" si="0"/>
        <v>0</v>
      </c>
      <c r="F41" s="173">
        <f>IFERROR(VLOOKUP(A41,old_GL발!$A$2:$B$345,2,0),0)</f>
        <v>-20992180259</v>
      </c>
      <c r="G41" s="174">
        <f t="shared" si="1"/>
        <v>-20992180259</v>
      </c>
    </row>
    <row r="42" spans="1:7">
      <c r="A42" t="s">
        <v>504</v>
      </c>
      <c r="B42" t="s">
        <v>882</v>
      </c>
      <c r="C42" s="16">
        <v>0</v>
      </c>
      <c r="D42" s="16">
        <v>0</v>
      </c>
      <c r="E42" s="16">
        <f t="shared" si="0"/>
        <v>0</v>
      </c>
      <c r="F42" s="173">
        <f>IFERROR(VLOOKUP(A42,old_GL발!$A$2:$B$345,2,0),0)</f>
        <v>7262106</v>
      </c>
      <c r="G42" s="174">
        <f t="shared" si="1"/>
        <v>7262106</v>
      </c>
    </row>
    <row r="43" spans="1:7">
      <c r="A43" t="s">
        <v>883</v>
      </c>
      <c r="B43" t="s">
        <v>884</v>
      </c>
      <c r="C43" s="16">
        <v>0</v>
      </c>
      <c r="D43" s="16">
        <v>0</v>
      </c>
      <c r="E43" s="16">
        <f t="shared" si="0"/>
        <v>0</v>
      </c>
      <c r="F43" s="173">
        <f>IFERROR(VLOOKUP(A43,old_GL발!$A$2:$B$345,2,0),0)</f>
        <v>0</v>
      </c>
      <c r="G43" s="174">
        <f t="shared" si="1"/>
        <v>0</v>
      </c>
    </row>
    <row r="44" spans="1:7">
      <c r="A44" t="s">
        <v>885</v>
      </c>
      <c r="B44" t="s">
        <v>886</v>
      </c>
      <c r="C44" s="16">
        <v>0</v>
      </c>
      <c r="D44" s="16">
        <v>0</v>
      </c>
      <c r="E44" s="16">
        <f t="shared" si="0"/>
        <v>0</v>
      </c>
      <c r="F44" s="173">
        <f>IFERROR(VLOOKUP(A44,old_GL발!$A$2:$B$345,2,0),0)</f>
        <v>0</v>
      </c>
      <c r="G44" s="174">
        <f t="shared" si="1"/>
        <v>0</v>
      </c>
    </row>
    <row r="45" spans="1:7">
      <c r="A45" t="s">
        <v>887</v>
      </c>
      <c r="B45" t="s">
        <v>888</v>
      </c>
      <c r="C45" s="16">
        <v>0</v>
      </c>
      <c r="D45" s="16">
        <v>0</v>
      </c>
      <c r="E45" s="16">
        <f t="shared" si="0"/>
        <v>0</v>
      </c>
      <c r="F45" s="173">
        <f>IFERROR(VLOOKUP(A45,old_GL발!$A$2:$B$345,2,0),0)</f>
        <v>0</v>
      </c>
      <c r="G45" s="174">
        <f t="shared" si="1"/>
        <v>0</v>
      </c>
    </row>
    <row r="46" spans="1:7">
      <c r="A46" t="s">
        <v>505</v>
      </c>
      <c r="B46" t="s">
        <v>889</v>
      </c>
      <c r="C46" s="16">
        <v>0</v>
      </c>
      <c r="D46" s="16">
        <v>0</v>
      </c>
      <c r="E46" s="16">
        <f t="shared" si="0"/>
        <v>0</v>
      </c>
      <c r="F46" s="173">
        <f>IFERROR(VLOOKUP(A46,old_GL발!$A$2:$B$345,2,0),0)</f>
        <v>0</v>
      </c>
      <c r="G46" s="174">
        <f t="shared" si="1"/>
        <v>0</v>
      </c>
    </row>
    <row r="47" spans="1:7">
      <c r="A47" t="s">
        <v>890</v>
      </c>
      <c r="B47" t="s">
        <v>891</v>
      </c>
      <c r="C47" s="16">
        <v>0</v>
      </c>
      <c r="D47" s="16">
        <v>0</v>
      </c>
      <c r="E47" s="16">
        <f t="shared" si="0"/>
        <v>0</v>
      </c>
      <c r="F47" s="173">
        <f>IFERROR(VLOOKUP(A47,old_GL발!$A$2:$B$345,2,0),0)</f>
        <v>0</v>
      </c>
      <c r="G47" s="174">
        <f t="shared" si="1"/>
        <v>0</v>
      </c>
    </row>
    <row r="48" spans="1:7">
      <c r="A48" t="s">
        <v>892</v>
      </c>
      <c r="B48" t="s">
        <v>893</v>
      </c>
      <c r="C48" s="16">
        <v>0</v>
      </c>
      <c r="D48" s="16">
        <v>0</v>
      </c>
      <c r="E48" s="16">
        <f t="shared" si="0"/>
        <v>0</v>
      </c>
      <c r="F48" s="173">
        <f>IFERROR(VLOOKUP(A48,old_GL발!$A$2:$B$345,2,0),0)</f>
        <v>0</v>
      </c>
      <c r="G48" s="174">
        <f t="shared" si="1"/>
        <v>0</v>
      </c>
    </row>
    <row r="49" spans="1:7">
      <c r="A49" t="s">
        <v>894</v>
      </c>
      <c r="B49" t="s">
        <v>895</v>
      </c>
      <c r="C49" s="16">
        <v>0</v>
      </c>
      <c r="D49" s="16">
        <v>0</v>
      </c>
      <c r="E49" s="16">
        <f t="shared" si="0"/>
        <v>0</v>
      </c>
      <c r="F49" s="173">
        <f>IFERROR(VLOOKUP(A49,old_GL발!$A$2:$B$345,2,0),0)</f>
        <v>0</v>
      </c>
      <c r="G49" s="174">
        <f t="shared" si="1"/>
        <v>0</v>
      </c>
    </row>
    <row r="50" spans="1:7">
      <c r="A50" t="s">
        <v>506</v>
      </c>
      <c r="B50" t="s">
        <v>896</v>
      </c>
      <c r="C50" s="16">
        <v>0</v>
      </c>
      <c r="D50" s="16">
        <v>0</v>
      </c>
      <c r="E50" s="16">
        <f t="shared" si="0"/>
        <v>0</v>
      </c>
      <c r="F50" s="173">
        <f>IFERROR(VLOOKUP(A50,old_GL발!$A$2:$B$345,2,0),0)</f>
        <v>-8269357167</v>
      </c>
      <c r="G50" s="174">
        <f t="shared" si="1"/>
        <v>-8269357167</v>
      </c>
    </row>
    <row r="51" spans="1:7">
      <c r="A51" t="s">
        <v>507</v>
      </c>
      <c r="B51" t="s">
        <v>897</v>
      </c>
      <c r="C51" s="16">
        <v>0</v>
      </c>
      <c r="D51" s="16">
        <v>0</v>
      </c>
      <c r="E51" s="16">
        <f t="shared" si="0"/>
        <v>0</v>
      </c>
      <c r="F51" s="173">
        <f>IFERROR(VLOOKUP(A51,old_GL발!$A$2:$B$345,2,0),0)</f>
        <v>320</v>
      </c>
      <c r="G51" s="174">
        <f t="shared" si="1"/>
        <v>320</v>
      </c>
    </row>
    <row r="52" spans="1:7">
      <c r="A52" t="s">
        <v>898</v>
      </c>
      <c r="B52" t="s">
        <v>899</v>
      </c>
      <c r="C52" s="16">
        <v>0</v>
      </c>
      <c r="D52" s="16">
        <v>0</v>
      </c>
      <c r="E52" s="16">
        <f t="shared" si="0"/>
        <v>0</v>
      </c>
      <c r="F52" s="173">
        <f>IFERROR(VLOOKUP(A52,old_GL발!$A$2:$B$345,2,0),0)</f>
        <v>0</v>
      </c>
      <c r="G52" s="174">
        <f t="shared" si="1"/>
        <v>0</v>
      </c>
    </row>
    <row r="53" spans="1:7">
      <c r="A53" t="s">
        <v>900</v>
      </c>
      <c r="B53" t="s">
        <v>901</v>
      </c>
      <c r="C53" s="16">
        <v>0</v>
      </c>
      <c r="D53" s="16">
        <v>0</v>
      </c>
      <c r="E53" s="16">
        <f t="shared" si="0"/>
        <v>0</v>
      </c>
      <c r="F53" s="173">
        <f>IFERROR(VLOOKUP(A53,old_GL발!$A$2:$B$345,2,0),0)</f>
        <v>0</v>
      </c>
      <c r="G53" s="174">
        <f t="shared" si="1"/>
        <v>0</v>
      </c>
    </row>
    <row r="54" spans="1:7">
      <c r="A54" t="s">
        <v>508</v>
      </c>
      <c r="B54" t="s">
        <v>902</v>
      </c>
      <c r="C54" s="16">
        <v>0</v>
      </c>
      <c r="D54" s="16">
        <v>0</v>
      </c>
      <c r="E54" s="16">
        <f t="shared" si="0"/>
        <v>0</v>
      </c>
      <c r="F54" s="173">
        <f>IFERROR(VLOOKUP(A54,old_GL발!$A$2:$B$345,2,0),0)</f>
        <v>-52869212950</v>
      </c>
      <c r="G54" s="174">
        <f t="shared" si="1"/>
        <v>-52869212950</v>
      </c>
    </row>
    <row r="55" spans="1:7">
      <c r="A55" t="s">
        <v>509</v>
      </c>
      <c r="B55" t="s">
        <v>903</v>
      </c>
      <c r="C55" s="16">
        <v>0</v>
      </c>
      <c r="D55" s="16">
        <v>0</v>
      </c>
      <c r="E55" s="16">
        <f t="shared" si="0"/>
        <v>0</v>
      </c>
      <c r="F55" s="173">
        <f>IFERROR(VLOOKUP(A55,old_GL발!$A$2:$B$345,2,0),0)</f>
        <v>-28261976873</v>
      </c>
      <c r="G55" s="174">
        <f t="shared" si="1"/>
        <v>-28261976873</v>
      </c>
    </row>
    <row r="56" spans="1:7">
      <c r="A56" t="s">
        <v>510</v>
      </c>
      <c r="B56" t="s">
        <v>904</v>
      </c>
      <c r="C56" s="16">
        <v>0</v>
      </c>
      <c r="D56" s="16">
        <v>0</v>
      </c>
      <c r="E56" s="16">
        <f t="shared" si="0"/>
        <v>0</v>
      </c>
      <c r="F56" s="173">
        <f>IFERROR(VLOOKUP(A56,old_GL발!$A$2:$B$345,2,0),0)</f>
        <v>-6053877</v>
      </c>
      <c r="G56" s="174">
        <f t="shared" si="1"/>
        <v>-6053877</v>
      </c>
    </row>
    <row r="57" spans="1:7">
      <c r="A57" t="s">
        <v>511</v>
      </c>
      <c r="B57" t="s">
        <v>905</v>
      </c>
      <c r="C57" s="16">
        <v>0</v>
      </c>
      <c r="D57" s="16">
        <v>0</v>
      </c>
      <c r="E57" s="16">
        <f t="shared" si="0"/>
        <v>0</v>
      </c>
      <c r="F57" s="173">
        <f>IFERROR(VLOOKUP(A57,old_GL발!$A$2:$B$345,2,0),0)</f>
        <v>39699877</v>
      </c>
      <c r="G57" s="174">
        <f t="shared" si="1"/>
        <v>39699877</v>
      </c>
    </row>
    <row r="58" spans="1:7">
      <c r="A58" t="s">
        <v>906</v>
      </c>
      <c r="B58" t="s">
        <v>907</v>
      </c>
      <c r="C58" s="16">
        <v>0</v>
      </c>
      <c r="D58" s="16">
        <v>0</v>
      </c>
      <c r="E58" s="16">
        <f t="shared" si="0"/>
        <v>0</v>
      </c>
      <c r="F58" s="173">
        <f>IFERROR(VLOOKUP(A58,old_GL발!$A$2:$B$345,2,0),0)</f>
        <v>0</v>
      </c>
      <c r="G58" s="174">
        <f t="shared" si="1"/>
        <v>0</v>
      </c>
    </row>
    <row r="59" spans="1:7">
      <c r="A59" t="s">
        <v>908</v>
      </c>
      <c r="B59" t="s">
        <v>909</v>
      </c>
      <c r="C59" s="16">
        <v>0</v>
      </c>
      <c r="D59" s="16">
        <v>0</v>
      </c>
      <c r="E59" s="16">
        <f t="shared" si="0"/>
        <v>0</v>
      </c>
      <c r="F59" s="173">
        <f>IFERROR(VLOOKUP(A59,old_GL발!$A$2:$B$345,2,0),0)</f>
        <v>0</v>
      </c>
      <c r="G59" s="174">
        <f t="shared" si="1"/>
        <v>0</v>
      </c>
    </row>
    <row r="60" spans="1:7">
      <c r="A60" t="s">
        <v>910</v>
      </c>
      <c r="B60" t="s">
        <v>911</v>
      </c>
      <c r="C60" s="16">
        <v>0</v>
      </c>
      <c r="D60" s="16">
        <v>0</v>
      </c>
      <c r="E60" s="16">
        <f t="shared" si="0"/>
        <v>0</v>
      </c>
      <c r="F60" s="173">
        <f>IFERROR(VLOOKUP(A60,old_GL발!$A$2:$B$345,2,0),0)</f>
        <v>0</v>
      </c>
      <c r="G60" s="174">
        <f t="shared" si="1"/>
        <v>0</v>
      </c>
    </row>
    <row r="61" spans="1:7">
      <c r="A61" t="s">
        <v>512</v>
      </c>
      <c r="B61" t="s">
        <v>912</v>
      </c>
      <c r="C61" s="16">
        <v>0</v>
      </c>
      <c r="D61" s="16">
        <v>0</v>
      </c>
      <c r="E61" s="16">
        <f t="shared" si="0"/>
        <v>0</v>
      </c>
      <c r="F61" s="173">
        <f>IFERROR(VLOOKUP(A61,old_GL발!$A$2:$B$345,2,0),0)</f>
        <v>0</v>
      </c>
      <c r="G61" s="174">
        <f t="shared" si="1"/>
        <v>0</v>
      </c>
    </row>
    <row r="62" spans="1:7">
      <c r="A62" t="s">
        <v>913</v>
      </c>
      <c r="B62" t="s">
        <v>914</v>
      </c>
      <c r="C62" s="16">
        <v>0</v>
      </c>
      <c r="D62" s="16">
        <v>0</v>
      </c>
      <c r="E62" s="16">
        <f t="shared" si="0"/>
        <v>0</v>
      </c>
      <c r="F62" s="173">
        <f>IFERROR(VLOOKUP(A62,old_GL발!$A$2:$B$345,2,0),0)</f>
        <v>0</v>
      </c>
      <c r="G62" s="174">
        <f t="shared" si="1"/>
        <v>0</v>
      </c>
    </row>
    <row r="63" spans="1:7">
      <c r="A63" t="s">
        <v>915</v>
      </c>
      <c r="B63" t="s">
        <v>916</v>
      </c>
      <c r="C63" s="16">
        <v>0</v>
      </c>
      <c r="D63" s="16">
        <v>0</v>
      </c>
      <c r="E63" s="16">
        <f t="shared" si="0"/>
        <v>0</v>
      </c>
      <c r="F63" s="173">
        <f>IFERROR(VLOOKUP(A63,old_GL발!$A$2:$B$345,2,0),0)</f>
        <v>0</v>
      </c>
      <c r="G63" s="174">
        <f t="shared" si="1"/>
        <v>0</v>
      </c>
    </row>
    <row r="64" spans="1:7">
      <c r="A64" t="s">
        <v>917</v>
      </c>
      <c r="B64" t="s">
        <v>918</v>
      </c>
      <c r="C64" s="16">
        <v>0</v>
      </c>
      <c r="D64" s="16">
        <v>0</v>
      </c>
      <c r="E64" s="16">
        <f t="shared" si="0"/>
        <v>0</v>
      </c>
      <c r="F64" s="173">
        <f>IFERROR(VLOOKUP(A64,old_GL발!$A$2:$B$345,2,0),0)</f>
        <v>0</v>
      </c>
      <c r="G64" s="174">
        <f t="shared" si="1"/>
        <v>0</v>
      </c>
    </row>
    <row r="65" spans="1:7">
      <c r="A65" t="s">
        <v>919</v>
      </c>
      <c r="B65" t="s">
        <v>920</v>
      </c>
      <c r="C65" s="16">
        <v>0</v>
      </c>
      <c r="D65" s="16">
        <v>0</v>
      </c>
      <c r="E65" s="16">
        <f t="shared" si="0"/>
        <v>0</v>
      </c>
      <c r="F65" s="173">
        <f>IFERROR(VLOOKUP(A65,old_GL발!$A$2:$B$345,2,0),0)</f>
        <v>0</v>
      </c>
      <c r="G65" s="174">
        <f t="shared" si="1"/>
        <v>0</v>
      </c>
    </row>
    <row r="66" spans="1:7">
      <c r="A66" t="s">
        <v>921</v>
      </c>
      <c r="B66" t="s">
        <v>922</v>
      </c>
      <c r="C66" s="16">
        <v>0</v>
      </c>
      <c r="D66" s="16">
        <v>0</v>
      </c>
      <c r="E66" s="16">
        <f t="shared" si="0"/>
        <v>0</v>
      </c>
      <c r="F66" s="173">
        <f>IFERROR(VLOOKUP(A66,old_GL발!$A$2:$B$345,2,0),0)</f>
        <v>0</v>
      </c>
      <c r="G66" s="174">
        <f t="shared" si="1"/>
        <v>0</v>
      </c>
    </row>
    <row r="67" spans="1:7">
      <c r="A67" t="s">
        <v>923</v>
      </c>
      <c r="B67" t="s">
        <v>924</v>
      </c>
      <c r="C67" s="16">
        <v>0</v>
      </c>
      <c r="D67" s="16">
        <v>0</v>
      </c>
      <c r="E67" s="16">
        <f t="shared" si="0"/>
        <v>0</v>
      </c>
      <c r="F67" s="173">
        <f>IFERROR(VLOOKUP(A67,old_GL발!$A$2:$B$345,2,0),0)</f>
        <v>0</v>
      </c>
      <c r="G67" s="174">
        <f t="shared" si="1"/>
        <v>0</v>
      </c>
    </row>
    <row r="68" spans="1:7">
      <c r="A68" t="s">
        <v>925</v>
      </c>
      <c r="B68" t="s">
        <v>926</v>
      </c>
      <c r="C68" s="16">
        <v>0</v>
      </c>
      <c r="D68" s="16">
        <v>0</v>
      </c>
      <c r="E68" s="16">
        <f t="shared" ref="E68:E131" si="2">D68-C68</f>
        <v>0</v>
      </c>
      <c r="F68" s="173">
        <f>IFERROR(VLOOKUP(A68,old_GL발!$A$2:$B$345,2,0),0)</f>
        <v>0</v>
      </c>
      <c r="G68" s="174">
        <f t="shared" ref="G68:G131" si="3">F68-E68</f>
        <v>0</v>
      </c>
    </row>
    <row r="69" spans="1:7">
      <c r="A69" t="s">
        <v>513</v>
      </c>
      <c r="B69" t="s">
        <v>927</v>
      </c>
      <c r="C69" s="16">
        <v>0</v>
      </c>
      <c r="D69" s="16">
        <v>0</v>
      </c>
      <c r="E69" s="16">
        <f t="shared" si="2"/>
        <v>0</v>
      </c>
      <c r="F69" s="173">
        <f>IFERROR(VLOOKUP(A69,old_GL발!$A$2:$B$345,2,0),0)</f>
        <v>0</v>
      </c>
      <c r="G69" s="174">
        <f t="shared" si="3"/>
        <v>0</v>
      </c>
    </row>
    <row r="70" spans="1:7">
      <c r="A70" t="s">
        <v>514</v>
      </c>
      <c r="B70" t="s">
        <v>928</v>
      </c>
      <c r="C70" s="16">
        <v>0</v>
      </c>
      <c r="D70" s="16">
        <v>0</v>
      </c>
      <c r="E70" s="16">
        <f t="shared" si="2"/>
        <v>0</v>
      </c>
      <c r="F70" s="173">
        <f>IFERROR(VLOOKUP(A70,old_GL발!$A$2:$B$345,2,0),0)</f>
        <v>0</v>
      </c>
      <c r="G70" s="174">
        <f t="shared" si="3"/>
        <v>0</v>
      </c>
    </row>
    <row r="71" spans="1:7">
      <c r="A71" t="s">
        <v>515</v>
      </c>
      <c r="B71" t="s">
        <v>929</v>
      </c>
      <c r="C71" s="16">
        <v>0</v>
      </c>
      <c r="D71" s="16">
        <v>0</v>
      </c>
      <c r="E71" s="16">
        <f t="shared" si="2"/>
        <v>0</v>
      </c>
      <c r="F71" s="173">
        <f>IFERROR(VLOOKUP(A71,old_GL발!$A$2:$B$345,2,0),0)</f>
        <v>0</v>
      </c>
      <c r="G71" s="174">
        <f t="shared" si="3"/>
        <v>0</v>
      </c>
    </row>
    <row r="72" spans="1:7">
      <c r="A72" t="s">
        <v>516</v>
      </c>
      <c r="B72" t="s">
        <v>930</v>
      </c>
      <c r="C72" s="16">
        <v>0</v>
      </c>
      <c r="D72" s="16">
        <v>0</v>
      </c>
      <c r="E72" s="16">
        <f t="shared" si="2"/>
        <v>0</v>
      </c>
      <c r="F72" s="173">
        <f>IFERROR(VLOOKUP(A72,old_GL발!$A$2:$B$345,2,0),0)</f>
        <v>0</v>
      </c>
      <c r="G72" s="174">
        <f t="shared" si="3"/>
        <v>0</v>
      </c>
    </row>
    <row r="73" spans="1:7">
      <c r="A73" t="s">
        <v>517</v>
      </c>
      <c r="B73" t="s">
        <v>931</v>
      </c>
      <c r="C73" s="16">
        <v>0</v>
      </c>
      <c r="D73" s="16">
        <v>0</v>
      </c>
      <c r="E73" s="16">
        <f t="shared" si="2"/>
        <v>0</v>
      </c>
      <c r="F73" s="173">
        <f>IFERROR(VLOOKUP(A73,old_GL발!$A$2:$B$345,2,0),0)</f>
        <v>-4470321812</v>
      </c>
      <c r="G73" s="174">
        <f t="shared" si="3"/>
        <v>-4470321812</v>
      </c>
    </row>
    <row r="74" spans="1:7">
      <c r="A74" t="s">
        <v>518</v>
      </c>
      <c r="B74" t="s">
        <v>932</v>
      </c>
      <c r="C74" s="16">
        <v>0</v>
      </c>
      <c r="D74" s="16">
        <v>0</v>
      </c>
      <c r="E74" s="16">
        <f t="shared" si="2"/>
        <v>0</v>
      </c>
      <c r="F74" s="173">
        <f>IFERROR(VLOOKUP(A74,old_GL발!$A$2:$B$345,2,0),0)</f>
        <v>-7262106</v>
      </c>
      <c r="G74" s="174">
        <f t="shared" si="3"/>
        <v>-7262106</v>
      </c>
    </row>
    <row r="75" spans="1:7">
      <c r="A75" t="s">
        <v>933</v>
      </c>
      <c r="B75" t="s">
        <v>934</v>
      </c>
      <c r="C75" s="16">
        <v>0</v>
      </c>
      <c r="D75" s="16">
        <v>0</v>
      </c>
      <c r="E75" s="16">
        <f t="shared" si="2"/>
        <v>0</v>
      </c>
      <c r="F75" s="173">
        <f>IFERROR(VLOOKUP(A75,old_GL발!$A$2:$B$345,2,0),0)</f>
        <v>0</v>
      </c>
      <c r="G75" s="174">
        <f t="shared" si="3"/>
        <v>0</v>
      </c>
    </row>
    <row r="76" spans="1:7">
      <c r="A76" t="s">
        <v>935</v>
      </c>
      <c r="B76" t="s">
        <v>936</v>
      </c>
      <c r="C76" s="16">
        <v>0</v>
      </c>
      <c r="D76" s="16">
        <v>0</v>
      </c>
      <c r="E76" s="16">
        <f t="shared" si="2"/>
        <v>0</v>
      </c>
      <c r="F76" s="173">
        <f>IFERROR(VLOOKUP(A76,old_GL발!$A$2:$B$345,2,0),0)</f>
        <v>0</v>
      </c>
      <c r="G76" s="174">
        <f t="shared" si="3"/>
        <v>0</v>
      </c>
    </row>
    <row r="77" spans="1:7">
      <c r="A77" t="s">
        <v>937</v>
      </c>
      <c r="B77" t="s">
        <v>938</v>
      </c>
      <c r="C77" s="16">
        <v>0</v>
      </c>
      <c r="D77" s="16">
        <v>0</v>
      </c>
      <c r="E77" s="16">
        <f t="shared" si="2"/>
        <v>0</v>
      </c>
      <c r="F77" s="173">
        <f>IFERROR(VLOOKUP(A77,old_GL발!$A$2:$B$345,2,0),0)</f>
        <v>0</v>
      </c>
      <c r="G77" s="174">
        <f t="shared" si="3"/>
        <v>0</v>
      </c>
    </row>
    <row r="78" spans="1:7">
      <c r="A78" t="s">
        <v>519</v>
      </c>
      <c r="B78" t="s">
        <v>939</v>
      </c>
      <c r="C78" s="16">
        <v>0</v>
      </c>
      <c r="D78" s="16">
        <v>0</v>
      </c>
      <c r="E78" s="16">
        <f t="shared" si="2"/>
        <v>0</v>
      </c>
      <c r="F78" s="173">
        <f>IFERROR(VLOOKUP(A78,old_GL발!$A$2:$B$345,2,0),0)</f>
        <v>0</v>
      </c>
      <c r="G78" s="174">
        <f t="shared" si="3"/>
        <v>0</v>
      </c>
    </row>
    <row r="79" spans="1:7">
      <c r="A79" t="s">
        <v>940</v>
      </c>
      <c r="B79" t="s">
        <v>941</v>
      </c>
      <c r="C79" s="16">
        <v>0</v>
      </c>
      <c r="D79" s="16">
        <v>0</v>
      </c>
      <c r="E79" s="16">
        <f t="shared" si="2"/>
        <v>0</v>
      </c>
      <c r="F79" s="173">
        <f>IFERROR(VLOOKUP(A79,old_GL발!$A$2:$B$345,2,0),0)</f>
        <v>0</v>
      </c>
      <c r="G79" s="174">
        <f t="shared" si="3"/>
        <v>0</v>
      </c>
    </row>
    <row r="80" spans="1:7">
      <c r="A80" t="s">
        <v>942</v>
      </c>
      <c r="B80" t="s">
        <v>943</v>
      </c>
      <c r="C80" s="16">
        <v>0</v>
      </c>
      <c r="D80" s="16">
        <v>0</v>
      </c>
      <c r="E80" s="16">
        <f t="shared" si="2"/>
        <v>0</v>
      </c>
      <c r="F80" s="173">
        <f>IFERROR(VLOOKUP(A80,old_GL발!$A$2:$B$345,2,0),0)</f>
        <v>0</v>
      </c>
      <c r="G80" s="174">
        <f t="shared" si="3"/>
        <v>0</v>
      </c>
    </row>
    <row r="81" spans="1:7">
      <c r="A81" t="s">
        <v>944</v>
      </c>
      <c r="B81" t="s">
        <v>945</v>
      </c>
      <c r="C81" s="16">
        <v>0</v>
      </c>
      <c r="D81" s="16">
        <v>0</v>
      </c>
      <c r="E81" s="16">
        <f t="shared" si="2"/>
        <v>0</v>
      </c>
      <c r="F81" s="173">
        <f>IFERROR(VLOOKUP(A81,old_GL발!$A$2:$B$345,2,0),0)</f>
        <v>0</v>
      </c>
      <c r="G81" s="174">
        <f t="shared" si="3"/>
        <v>0</v>
      </c>
    </row>
    <row r="82" spans="1:7">
      <c r="A82" t="s">
        <v>520</v>
      </c>
      <c r="B82" t="s">
        <v>946</v>
      </c>
      <c r="C82" s="16">
        <v>0</v>
      </c>
      <c r="D82" s="16">
        <v>0</v>
      </c>
      <c r="E82" s="16">
        <f t="shared" si="2"/>
        <v>0</v>
      </c>
      <c r="F82" s="173">
        <f>IFERROR(VLOOKUP(A82,old_GL발!$A$2:$B$345,2,0),0)</f>
        <v>-1291701252</v>
      </c>
      <c r="G82" s="174">
        <f t="shared" si="3"/>
        <v>-1291701252</v>
      </c>
    </row>
    <row r="83" spans="1:7">
      <c r="A83" t="s">
        <v>521</v>
      </c>
      <c r="B83" t="s">
        <v>947</v>
      </c>
      <c r="C83" s="16">
        <v>0</v>
      </c>
      <c r="D83" s="16">
        <v>0</v>
      </c>
      <c r="E83" s="16">
        <f t="shared" si="2"/>
        <v>0</v>
      </c>
      <c r="F83" s="173">
        <f>IFERROR(VLOOKUP(A83,old_GL발!$A$2:$B$345,2,0),0)</f>
        <v>-320</v>
      </c>
      <c r="G83" s="174">
        <f t="shared" si="3"/>
        <v>-320</v>
      </c>
    </row>
    <row r="84" spans="1:7">
      <c r="A84" t="s">
        <v>948</v>
      </c>
      <c r="B84" t="s">
        <v>949</v>
      </c>
      <c r="C84" s="16">
        <v>0</v>
      </c>
      <c r="D84" s="16">
        <v>0</v>
      </c>
      <c r="E84" s="16">
        <f t="shared" si="2"/>
        <v>0</v>
      </c>
      <c r="F84" s="173">
        <f>IFERROR(VLOOKUP(A84,old_GL발!$A$2:$B$345,2,0),0)</f>
        <v>0</v>
      </c>
      <c r="G84" s="174">
        <f t="shared" si="3"/>
        <v>0</v>
      </c>
    </row>
    <row r="85" spans="1:7">
      <c r="A85" t="s">
        <v>950</v>
      </c>
      <c r="B85" t="s">
        <v>951</v>
      </c>
      <c r="C85" s="16">
        <v>0</v>
      </c>
      <c r="D85" s="16">
        <v>0</v>
      </c>
      <c r="E85" s="16">
        <f t="shared" si="2"/>
        <v>0</v>
      </c>
      <c r="F85" s="173">
        <f>IFERROR(VLOOKUP(A85,old_GL발!$A$2:$B$345,2,0),0)</f>
        <v>0</v>
      </c>
      <c r="G85" s="174">
        <f t="shared" si="3"/>
        <v>0</v>
      </c>
    </row>
    <row r="86" spans="1:7">
      <c r="A86" t="s">
        <v>522</v>
      </c>
      <c r="B86" t="s">
        <v>952</v>
      </c>
      <c r="C86" s="16">
        <v>0</v>
      </c>
      <c r="D86" s="16">
        <v>0</v>
      </c>
      <c r="E86" s="16">
        <f t="shared" si="2"/>
        <v>0</v>
      </c>
      <c r="F86" s="173">
        <f>IFERROR(VLOOKUP(A86,old_GL발!$A$2:$B$345,2,0),0)</f>
        <v>1034188873</v>
      </c>
      <c r="G86" s="174">
        <f t="shared" si="3"/>
        <v>1034188873</v>
      </c>
    </row>
    <row r="87" spans="1:7">
      <c r="A87" t="s">
        <v>523</v>
      </c>
      <c r="B87" t="s">
        <v>953</v>
      </c>
      <c r="C87" s="16">
        <v>0</v>
      </c>
      <c r="D87" s="16">
        <v>0</v>
      </c>
      <c r="E87" s="16">
        <f t="shared" si="2"/>
        <v>0</v>
      </c>
      <c r="F87" s="173">
        <f>IFERROR(VLOOKUP(A87,old_GL발!$A$2:$B$345,2,0),0)</f>
        <v>-20968620205</v>
      </c>
      <c r="G87" s="174">
        <f t="shared" si="3"/>
        <v>-20968620205</v>
      </c>
    </row>
    <row r="88" spans="1:7">
      <c r="A88" t="s">
        <v>524</v>
      </c>
      <c r="B88" t="s">
        <v>954</v>
      </c>
      <c r="C88" s="16">
        <v>0</v>
      </c>
      <c r="D88" s="16">
        <v>0</v>
      </c>
      <c r="E88" s="16">
        <f t="shared" si="2"/>
        <v>0</v>
      </c>
      <c r="F88" s="173">
        <f>IFERROR(VLOOKUP(A88,old_GL발!$A$2:$B$345,2,0),0)</f>
        <v>0</v>
      </c>
      <c r="G88" s="174">
        <f t="shared" si="3"/>
        <v>0</v>
      </c>
    </row>
    <row r="89" spans="1:7">
      <c r="A89" t="s">
        <v>525</v>
      </c>
      <c r="B89" t="s">
        <v>955</v>
      </c>
      <c r="C89" s="16">
        <v>0</v>
      </c>
      <c r="D89" s="16">
        <v>0</v>
      </c>
      <c r="E89" s="16">
        <f t="shared" si="2"/>
        <v>0</v>
      </c>
      <c r="F89" s="173">
        <f>IFERROR(VLOOKUP(A89,old_GL발!$A$2:$B$345,2,0),0)</f>
        <v>-11584554294</v>
      </c>
      <c r="G89" s="174">
        <f t="shared" si="3"/>
        <v>-11584554294</v>
      </c>
    </row>
    <row r="90" spans="1:7">
      <c r="A90" t="s">
        <v>956</v>
      </c>
      <c r="B90" t="s">
        <v>957</v>
      </c>
      <c r="C90" s="16">
        <v>0</v>
      </c>
      <c r="D90" s="16">
        <v>0</v>
      </c>
      <c r="E90" s="16">
        <f t="shared" si="2"/>
        <v>0</v>
      </c>
      <c r="F90" s="173">
        <f>IFERROR(VLOOKUP(A90,old_GL발!$A$2:$B$345,2,0),0)</f>
        <v>0</v>
      </c>
      <c r="G90" s="174">
        <f t="shared" si="3"/>
        <v>0</v>
      </c>
    </row>
    <row r="91" spans="1:7">
      <c r="A91" t="s">
        <v>958</v>
      </c>
      <c r="B91" t="s">
        <v>959</v>
      </c>
      <c r="C91" s="16">
        <v>0</v>
      </c>
      <c r="D91" s="16">
        <v>0</v>
      </c>
      <c r="E91" s="16">
        <f t="shared" si="2"/>
        <v>0</v>
      </c>
      <c r="F91" s="173">
        <f>IFERROR(VLOOKUP(A91,old_GL발!$A$2:$B$345,2,0),0)</f>
        <v>0</v>
      </c>
      <c r="G91" s="174">
        <f t="shared" si="3"/>
        <v>0</v>
      </c>
    </row>
    <row r="92" spans="1:7">
      <c r="A92" t="s">
        <v>960</v>
      </c>
      <c r="B92" t="s">
        <v>961</v>
      </c>
      <c r="C92" s="16">
        <v>0</v>
      </c>
      <c r="D92" s="16">
        <v>0</v>
      </c>
      <c r="E92" s="16">
        <f t="shared" si="2"/>
        <v>0</v>
      </c>
      <c r="F92" s="173">
        <f>IFERROR(VLOOKUP(A92,old_GL발!$A$2:$B$345,2,0),0)</f>
        <v>0</v>
      </c>
      <c r="G92" s="174">
        <f t="shared" si="3"/>
        <v>0</v>
      </c>
    </row>
    <row r="93" spans="1:7">
      <c r="A93" t="s">
        <v>526</v>
      </c>
      <c r="B93" t="s">
        <v>962</v>
      </c>
      <c r="C93" s="16">
        <v>0</v>
      </c>
      <c r="D93" s="16">
        <v>0</v>
      </c>
      <c r="E93" s="16">
        <f t="shared" si="2"/>
        <v>0</v>
      </c>
      <c r="F93" s="173">
        <f>IFERROR(VLOOKUP(A93,old_GL발!$A$2:$B$345,2,0),0)</f>
        <v>0</v>
      </c>
      <c r="G93" s="174">
        <f t="shared" si="3"/>
        <v>0</v>
      </c>
    </row>
    <row r="94" spans="1:7">
      <c r="A94" t="s">
        <v>963</v>
      </c>
      <c r="B94" t="s">
        <v>964</v>
      </c>
      <c r="C94" s="16">
        <v>0</v>
      </c>
      <c r="D94" s="16">
        <v>0</v>
      </c>
      <c r="E94" s="16">
        <f t="shared" si="2"/>
        <v>0</v>
      </c>
      <c r="F94" s="173">
        <f>IFERROR(VLOOKUP(A94,old_GL발!$A$2:$B$345,2,0),0)</f>
        <v>0</v>
      </c>
      <c r="G94" s="174">
        <f t="shared" si="3"/>
        <v>0</v>
      </c>
    </row>
    <row r="95" spans="1:7">
      <c r="A95" t="s">
        <v>965</v>
      </c>
      <c r="B95" t="s">
        <v>966</v>
      </c>
      <c r="C95" s="16">
        <v>0</v>
      </c>
      <c r="D95" s="16">
        <v>0</v>
      </c>
      <c r="E95" s="16">
        <f t="shared" si="2"/>
        <v>0</v>
      </c>
      <c r="F95" s="173">
        <f>IFERROR(VLOOKUP(A95,old_GL발!$A$2:$B$345,2,0),0)</f>
        <v>0</v>
      </c>
      <c r="G95" s="174">
        <f t="shared" si="3"/>
        <v>0</v>
      </c>
    </row>
    <row r="96" spans="1:7">
      <c r="A96" t="s">
        <v>967</v>
      </c>
      <c r="B96" t="s">
        <v>968</v>
      </c>
      <c r="C96" s="16">
        <v>0</v>
      </c>
      <c r="D96" s="16">
        <v>0</v>
      </c>
      <c r="E96" s="16">
        <f t="shared" si="2"/>
        <v>0</v>
      </c>
      <c r="F96" s="173">
        <f>IFERROR(VLOOKUP(A96,old_GL발!$A$2:$B$345,2,0),0)</f>
        <v>0</v>
      </c>
      <c r="G96" s="174">
        <f t="shared" si="3"/>
        <v>0</v>
      </c>
    </row>
    <row r="97" spans="1:7">
      <c r="A97" t="s">
        <v>969</v>
      </c>
      <c r="B97" t="s">
        <v>970</v>
      </c>
      <c r="C97" s="16">
        <v>0</v>
      </c>
      <c r="D97" s="16">
        <v>0</v>
      </c>
      <c r="E97" s="16">
        <f t="shared" si="2"/>
        <v>0</v>
      </c>
      <c r="F97" s="173">
        <f>IFERROR(VLOOKUP(A97,old_GL발!$A$2:$B$345,2,0),0)</f>
        <v>0</v>
      </c>
      <c r="G97" s="174">
        <f t="shared" si="3"/>
        <v>0</v>
      </c>
    </row>
    <row r="98" spans="1:7">
      <c r="A98" t="s">
        <v>971</v>
      </c>
      <c r="B98" t="s">
        <v>972</v>
      </c>
      <c r="C98" s="16">
        <v>0</v>
      </c>
      <c r="D98" s="16">
        <v>0</v>
      </c>
      <c r="E98" s="16">
        <f t="shared" si="2"/>
        <v>0</v>
      </c>
      <c r="F98" s="173">
        <f>IFERROR(VLOOKUP(A98,old_GL발!$A$2:$B$345,2,0),0)</f>
        <v>0</v>
      </c>
      <c r="G98" s="174">
        <f t="shared" si="3"/>
        <v>0</v>
      </c>
    </row>
    <row r="99" spans="1:7">
      <c r="A99" t="s">
        <v>973</v>
      </c>
      <c r="B99" t="s">
        <v>974</v>
      </c>
      <c r="C99" s="16">
        <v>0</v>
      </c>
      <c r="D99" s="16">
        <v>0</v>
      </c>
      <c r="E99" s="16">
        <f t="shared" si="2"/>
        <v>0</v>
      </c>
      <c r="F99" s="173">
        <f>IFERROR(VLOOKUP(A99,old_GL발!$A$2:$B$345,2,0),0)</f>
        <v>0</v>
      </c>
      <c r="G99" s="174">
        <f t="shared" si="3"/>
        <v>0</v>
      </c>
    </row>
    <row r="100" spans="1:7">
      <c r="A100" t="s">
        <v>975</v>
      </c>
      <c r="B100" t="s">
        <v>976</v>
      </c>
      <c r="C100" s="16">
        <v>0</v>
      </c>
      <c r="D100" s="16">
        <v>0</v>
      </c>
      <c r="E100" s="16">
        <f t="shared" si="2"/>
        <v>0</v>
      </c>
      <c r="F100" s="173">
        <f>IFERROR(VLOOKUP(A100,old_GL발!$A$2:$B$345,2,0),0)</f>
        <v>0</v>
      </c>
      <c r="G100" s="174">
        <f t="shared" si="3"/>
        <v>0</v>
      </c>
    </row>
    <row r="101" spans="1:7">
      <c r="A101" t="s">
        <v>977</v>
      </c>
      <c r="B101" t="s">
        <v>978</v>
      </c>
      <c r="C101" s="16">
        <v>0</v>
      </c>
      <c r="D101" s="16">
        <v>0</v>
      </c>
      <c r="E101" s="16">
        <f t="shared" si="2"/>
        <v>0</v>
      </c>
      <c r="F101" s="173">
        <f>IFERROR(VLOOKUP(A101,old_GL발!$A$2:$B$345,2,0),0)</f>
        <v>0</v>
      </c>
      <c r="G101" s="174">
        <f t="shared" si="3"/>
        <v>0</v>
      </c>
    </row>
    <row r="102" spans="1:7">
      <c r="A102" t="s">
        <v>527</v>
      </c>
      <c r="B102" t="s">
        <v>979</v>
      </c>
      <c r="C102" s="16">
        <v>0</v>
      </c>
      <c r="D102" s="16">
        <v>0</v>
      </c>
      <c r="E102" s="16">
        <f t="shared" si="2"/>
        <v>0</v>
      </c>
      <c r="F102" s="173">
        <f>IFERROR(VLOOKUP(A102,old_GL발!$A$2:$B$345,2,0),0)</f>
        <v>0</v>
      </c>
      <c r="G102" s="174">
        <f t="shared" si="3"/>
        <v>0</v>
      </c>
    </row>
    <row r="103" spans="1:7">
      <c r="A103" t="s">
        <v>528</v>
      </c>
      <c r="B103" t="s">
        <v>980</v>
      </c>
      <c r="C103" s="16">
        <v>0</v>
      </c>
      <c r="D103" s="16">
        <v>0</v>
      </c>
      <c r="E103" s="16">
        <f t="shared" si="2"/>
        <v>0</v>
      </c>
      <c r="F103" s="173">
        <f>IFERROR(VLOOKUP(A103,old_GL발!$A$2:$B$345,2,0),0)</f>
        <v>0</v>
      </c>
      <c r="G103" s="174">
        <f t="shared" si="3"/>
        <v>0</v>
      </c>
    </row>
    <row r="104" spans="1:7">
      <c r="A104" t="s">
        <v>529</v>
      </c>
      <c r="B104" t="s">
        <v>981</v>
      </c>
      <c r="C104" s="16">
        <v>0</v>
      </c>
      <c r="D104" s="16">
        <v>0</v>
      </c>
      <c r="E104" s="16">
        <f t="shared" si="2"/>
        <v>0</v>
      </c>
      <c r="F104" s="173">
        <f>IFERROR(VLOOKUP(A104,old_GL발!$A$2:$B$345,2,0),0)</f>
        <v>0</v>
      </c>
      <c r="G104" s="174">
        <f t="shared" si="3"/>
        <v>0</v>
      </c>
    </row>
    <row r="105" spans="1:7">
      <c r="A105" t="s">
        <v>530</v>
      </c>
      <c r="B105" t="s">
        <v>982</v>
      </c>
      <c r="C105" s="16">
        <v>0</v>
      </c>
      <c r="D105" s="16">
        <v>0</v>
      </c>
      <c r="E105" s="16">
        <f t="shared" si="2"/>
        <v>0</v>
      </c>
      <c r="F105" s="173">
        <f>IFERROR(VLOOKUP(A105,old_GL발!$A$2:$B$345,2,0),0)</f>
        <v>0</v>
      </c>
      <c r="G105" s="174">
        <f t="shared" si="3"/>
        <v>0</v>
      </c>
    </row>
    <row r="106" spans="1:7">
      <c r="A106" t="s">
        <v>531</v>
      </c>
      <c r="B106" t="s">
        <v>983</v>
      </c>
      <c r="C106" s="16">
        <v>340000000000</v>
      </c>
      <c r="D106" s="16">
        <v>245000000000</v>
      </c>
      <c r="E106" s="16">
        <f t="shared" si="2"/>
        <v>-95000000000</v>
      </c>
      <c r="F106" s="173">
        <f>IFERROR(VLOOKUP(A106,old_GL발!$A$2:$B$345,2,0),0)</f>
        <v>-95000000000</v>
      </c>
      <c r="G106" s="174">
        <f t="shared" si="3"/>
        <v>0</v>
      </c>
    </row>
    <row r="107" spans="1:7">
      <c r="A107" t="s">
        <v>984</v>
      </c>
      <c r="B107" t="s">
        <v>985</v>
      </c>
      <c r="C107" s="16">
        <v>0</v>
      </c>
      <c r="D107" s="16">
        <v>0</v>
      </c>
      <c r="E107" s="16">
        <f t="shared" si="2"/>
        <v>0</v>
      </c>
      <c r="F107" s="173">
        <f>IFERROR(VLOOKUP(A107,old_GL발!$A$2:$B$345,2,0),0)</f>
        <v>0</v>
      </c>
      <c r="G107" s="174">
        <f t="shared" si="3"/>
        <v>0</v>
      </c>
    </row>
    <row r="108" spans="1:7">
      <c r="A108" t="s">
        <v>532</v>
      </c>
      <c r="B108" t="s">
        <v>986</v>
      </c>
      <c r="C108" s="16">
        <v>1806744815</v>
      </c>
      <c r="D108" s="16">
        <v>2079940231</v>
      </c>
      <c r="E108" s="16">
        <f t="shared" si="2"/>
        <v>273195416</v>
      </c>
      <c r="F108" s="173">
        <f>IFERROR(VLOOKUP(A108,old_GL발!$A$2:$B$345,2,0),0)</f>
        <v>1961346080</v>
      </c>
      <c r="G108" s="174">
        <f t="shared" si="3"/>
        <v>1688150664</v>
      </c>
    </row>
    <row r="109" spans="1:7">
      <c r="A109" t="s">
        <v>533</v>
      </c>
      <c r="B109" t="s">
        <v>987</v>
      </c>
      <c r="C109" s="16">
        <v>0</v>
      </c>
      <c r="D109" s="16">
        <v>0</v>
      </c>
      <c r="E109" s="16">
        <f t="shared" si="2"/>
        <v>0</v>
      </c>
      <c r="F109" s="173">
        <f>IFERROR(VLOOKUP(A109,old_GL발!$A$2:$B$345,2,0),0)</f>
        <v>0</v>
      </c>
      <c r="G109" s="174">
        <f t="shared" si="3"/>
        <v>0</v>
      </c>
    </row>
    <row r="110" spans="1:7">
      <c r="A110" t="s">
        <v>534</v>
      </c>
      <c r="B110" t="s">
        <v>988</v>
      </c>
      <c r="C110" s="16">
        <v>0</v>
      </c>
      <c r="D110" s="16">
        <v>0</v>
      </c>
      <c r="E110" s="16">
        <f t="shared" si="2"/>
        <v>0</v>
      </c>
      <c r="F110" s="173">
        <f>IFERROR(VLOOKUP(A110,old_GL발!$A$2:$B$345,2,0),0)</f>
        <v>0</v>
      </c>
      <c r="G110" s="174">
        <f t="shared" si="3"/>
        <v>0</v>
      </c>
    </row>
    <row r="111" spans="1:7">
      <c r="A111" t="s">
        <v>535</v>
      </c>
      <c r="B111" t="s">
        <v>989</v>
      </c>
      <c r="C111" s="16">
        <v>343105074</v>
      </c>
      <c r="D111" s="16">
        <v>-254586731</v>
      </c>
      <c r="E111" s="16">
        <f t="shared" si="2"/>
        <v>-597691805</v>
      </c>
      <c r="F111" s="173">
        <f>IFERROR(VLOOKUP(A111,old_GL발!$A$2:$B$345,2,0),0)</f>
        <v>-1394639022</v>
      </c>
      <c r="G111" s="174">
        <f t="shared" si="3"/>
        <v>-796947217</v>
      </c>
    </row>
    <row r="112" spans="1:7">
      <c r="A112" t="s">
        <v>536</v>
      </c>
      <c r="B112" t="s">
        <v>990</v>
      </c>
      <c r="C112" s="16">
        <v>3049823245</v>
      </c>
      <c r="D112" s="16">
        <v>4311497749</v>
      </c>
      <c r="E112" s="16">
        <f t="shared" si="2"/>
        <v>1261674504</v>
      </c>
      <c r="F112" s="173">
        <f>IFERROR(VLOOKUP(A112,old_GL발!$A$2:$B$345,2,0),0)</f>
        <v>17613743683</v>
      </c>
      <c r="G112" s="174">
        <f t="shared" si="3"/>
        <v>16352069179</v>
      </c>
    </row>
    <row r="113" spans="1:7">
      <c r="A113" t="s">
        <v>991</v>
      </c>
      <c r="B113" t="s">
        <v>992</v>
      </c>
      <c r="C113" s="16">
        <v>0</v>
      </c>
      <c r="D113" s="16">
        <v>0</v>
      </c>
      <c r="E113" s="16">
        <f t="shared" si="2"/>
        <v>0</v>
      </c>
      <c r="F113" s="173">
        <f>IFERROR(VLOOKUP(A113,old_GL발!$A$2:$B$345,2,0),0)</f>
        <v>0</v>
      </c>
      <c r="G113" s="174">
        <f t="shared" si="3"/>
        <v>0</v>
      </c>
    </row>
    <row r="114" spans="1:7">
      <c r="A114" t="s">
        <v>537</v>
      </c>
      <c r="B114" t="s">
        <v>993</v>
      </c>
      <c r="C114" s="16">
        <v>0</v>
      </c>
      <c r="D114" s="16">
        <v>0</v>
      </c>
      <c r="E114" s="16">
        <f t="shared" si="2"/>
        <v>0</v>
      </c>
      <c r="F114" s="173">
        <f>IFERROR(VLOOKUP(A114,old_GL발!$A$2:$B$345,2,0),0)</f>
        <v>40938800660</v>
      </c>
      <c r="G114" s="174">
        <f t="shared" si="3"/>
        <v>40938800660</v>
      </c>
    </row>
    <row r="115" spans="1:7">
      <c r="A115" t="s">
        <v>538</v>
      </c>
      <c r="B115" t="s">
        <v>994</v>
      </c>
      <c r="C115" s="16">
        <v>0</v>
      </c>
      <c r="D115" s="16">
        <v>-534882791</v>
      </c>
      <c r="E115" s="16">
        <f t="shared" si="2"/>
        <v>-534882791</v>
      </c>
      <c r="F115" s="173">
        <f>IFERROR(VLOOKUP(A115,old_GL발!$A$2:$B$345,2,0),0)</f>
        <v>691777209</v>
      </c>
      <c r="G115" s="174">
        <f t="shared" si="3"/>
        <v>1226660000</v>
      </c>
    </row>
    <row r="116" spans="1:7">
      <c r="A116" t="s">
        <v>539</v>
      </c>
      <c r="B116" t="s">
        <v>995</v>
      </c>
      <c r="C116" s="16">
        <v>18411972003</v>
      </c>
      <c r="D116" s="16">
        <v>13717514935</v>
      </c>
      <c r="E116" s="16">
        <f t="shared" si="2"/>
        <v>-4694457068</v>
      </c>
      <c r="F116" s="173">
        <f>IFERROR(VLOOKUP(A116,old_GL발!$A$2:$B$345,2,0),0)</f>
        <v>-486423559</v>
      </c>
      <c r="G116" s="174">
        <f t="shared" si="3"/>
        <v>4208033509</v>
      </c>
    </row>
    <row r="117" spans="1:7">
      <c r="A117" t="s">
        <v>540</v>
      </c>
      <c r="B117" t="s">
        <v>996</v>
      </c>
      <c r="C117" s="16">
        <v>0</v>
      </c>
      <c r="D117" s="16">
        <v>0</v>
      </c>
      <c r="E117" s="16">
        <f t="shared" si="2"/>
        <v>0</v>
      </c>
      <c r="F117" s="173">
        <f>IFERROR(VLOOKUP(A117,old_GL발!$A$2:$B$345,2,0),0)</f>
        <v>30353911910</v>
      </c>
      <c r="G117" s="174">
        <f t="shared" si="3"/>
        <v>30353911910</v>
      </c>
    </row>
    <row r="118" spans="1:7">
      <c r="A118" t="s">
        <v>541</v>
      </c>
      <c r="B118" t="s">
        <v>997</v>
      </c>
      <c r="C118" s="16">
        <v>94385578</v>
      </c>
      <c r="D118" s="16">
        <v>154529732</v>
      </c>
      <c r="E118" s="16">
        <f t="shared" si="2"/>
        <v>60144154</v>
      </c>
      <c r="F118" s="173">
        <f>IFERROR(VLOOKUP(A118,old_GL발!$A$2:$B$345,2,0),0)</f>
        <v>-300202171</v>
      </c>
      <c r="G118" s="174">
        <f t="shared" si="3"/>
        <v>-360346325</v>
      </c>
    </row>
    <row r="119" spans="1:7">
      <c r="A119" t="s">
        <v>998</v>
      </c>
      <c r="B119" t="s">
        <v>999</v>
      </c>
      <c r="C119" s="16">
        <v>0</v>
      </c>
      <c r="D119" s="16">
        <v>0</v>
      </c>
      <c r="E119" s="16">
        <f t="shared" si="2"/>
        <v>0</v>
      </c>
      <c r="F119" s="173">
        <f>IFERROR(VLOOKUP(A119,old_GL발!$A$2:$B$345,2,0),0)</f>
        <v>0</v>
      </c>
      <c r="G119" s="174">
        <f t="shared" si="3"/>
        <v>0</v>
      </c>
    </row>
    <row r="120" spans="1:7">
      <c r="A120" t="s">
        <v>1000</v>
      </c>
      <c r="B120" t="s">
        <v>1001</v>
      </c>
      <c r="C120" s="16">
        <v>0</v>
      </c>
      <c r="D120" s="16">
        <v>0</v>
      </c>
      <c r="E120" s="16">
        <f t="shared" si="2"/>
        <v>0</v>
      </c>
      <c r="F120" s="173">
        <f>IFERROR(VLOOKUP(A120,old_GL발!$A$2:$B$345,2,0),0)</f>
        <v>0</v>
      </c>
      <c r="G120" s="174">
        <f t="shared" si="3"/>
        <v>0</v>
      </c>
    </row>
    <row r="121" spans="1:7">
      <c r="A121" t="s">
        <v>542</v>
      </c>
      <c r="B121" t="s">
        <v>1002</v>
      </c>
      <c r="C121" s="16">
        <v>0</v>
      </c>
      <c r="D121" s="16">
        <v>0</v>
      </c>
      <c r="E121" s="16">
        <f t="shared" si="2"/>
        <v>0</v>
      </c>
      <c r="F121" s="173">
        <f>IFERROR(VLOOKUP(A121,old_GL발!$A$2:$B$345,2,0),0)</f>
        <v>0</v>
      </c>
      <c r="G121" s="174">
        <f t="shared" si="3"/>
        <v>0</v>
      </c>
    </row>
    <row r="122" spans="1:7">
      <c r="A122" t="s">
        <v>543</v>
      </c>
      <c r="B122" t="s">
        <v>1003</v>
      </c>
      <c r="C122" s="16">
        <v>129946423658</v>
      </c>
      <c r="D122" s="16">
        <v>127074917040</v>
      </c>
      <c r="E122" s="16">
        <f t="shared" si="2"/>
        <v>-2871506618</v>
      </c>
      <c r="F122" s="173">
        <f>IFERROR(VLOOKUP(A122,old_GL발!$A$2:$B$345,2,0),0)</f>
        <v>5153749947</v>
      </c>
      <c r="G122" s="174">
        <f t="shared" si="3"/>
        <v>8025256565</v>
      </c>
    </row>
    <row r="123" spans="1:7">
      <c r="A123" t="s">
        <v>544</v>
      </c>
      <c r="B123" t="s">
        <v>1004</v>
      </c>
      <c r="C123" s="16">
        <v>7075530471</v>
      </c>
      <c r="D123" s="16">
        <v>-490077292</v>
      </c>
      <c r="E123" s="16">
        <f t="shared" si="2"/>
        <v>-7565607763</v>
      </c>
      <c r="F123" s="173">
        <f>IFERROR(VLOOKUP(A123,old_GL발!$A$2:$B$345,2,0),0)</f>
        <v>-5309384093</v>
      </c>
      <c r="G123" s="174">
        <f t="shared" si="3"/>
        <v>2256223670</v>
      </c>
    </row>
    <row r="124" spans="1:7">
      <c r="A124" t="s">
        <v>1005</v>
      </c>
      <c r="B124" t="s">
        <v>1006</v>
      </c>
      <c r="C124" s="16">
        <v>0</v>
      </c>
      <c r="D124" s="16">
        <v>0</v>
      </c>
      <c r="E124" s="16">
        <f t="shared" si="2"/>
        <v>0</v>
      </c>
      <c r="F124" s="173">
        <f>IFERROR(VLOOKUP(A124,old_GL발!$A$2:$B$345,2,0),0)</f>
        <v>0</v>
      </c>
      <c r="G124" s="174">
        <f t="shared" si="3"/>
        <v>0</v>
      </c>
    </row>
    <row r="125" spans="1:7">
      <c r="A125" t="s">
        <v>1007</v>
      </c>
      <c r="B125" t="s">
        <v>1008</v>
      </c>
      <c r="C125" s="16">
        <v>0</v>
      </c>
      <c r="D125" s="16">
        <v>0</v>
      </c>
      <c r="E125" s="16">
        <f t="shared" si="2"/>
        <v>0</v>
      </c>
      <c r="F125" s="173">
        <f>IFERROR(VLOOKUP(A125,old_GL발!$A$2:$B$345,2,0),0)</f>
        <v>0</v>
      </c>
      <c r="G125" s="174">
        <f t="shared" si="3"/>
        <v>0</v>
      </c>
    </row>
    <row r="126" spans="1:7">
      <c r="A126" t="s">
        <v>545</v>
      </c>
      <c r="B126" t="s">
        <v>1009</v>
      </c>
      <c r="C126" s="16">
        <v>0</v>
      </c>
      <c r="D126" s="16">
        <v>-45009979</v>
      </c>
      <c r="E126" s="16">
        <f t="shared" si="2"/>
        <v>-45009979</v>
      </c>
      <c r="F126" s="173">
        <f>IFERROR(VLOOKUP(A126,old_GL발!$A$2:$B$345,2,0),0)</f>
        <v>-44722992</v>
      </c>
      <c r="G126" s="174">
        <f t="shared" si="3"/>
        <v>286987</v>
      </c>
    </row>
    <row r="127" spans="1:7">
      <c r="A127" t="s">
        <v>546</v>
      </c>
      <c r="B127" t="s">
        <v>1010</v>
      </c>
      <c r="C127" s="16">
        <v>3346706664</v>
      </c>
      <c r="D127" s="16">
        <v>3251930285</v>
      </c>
      <c r="E127" s="16">
        <f t="shared" si="2"/>
        <v>-94776379</v>
      </c>
      <c r="F127" s="173">
        <f>IFERROR(VLOOKUP(A127,old_GL발!$A$2:$B$345,2,0),0)</f>
        <v>-1234237702</v>
      </c>
      <c r="G127" s="174">
        <f t="shared" si="3"/>
        <v>-1139461323</v>
      </c>
    </row>
    <row r="128" spans="1:7">
      <c r="A128" t="s">
        <v>547</v>
      </c>
      <c r="B128" t="s">
        <v>1011</v>
      </c>
      <c r="C128" s="16">
        <v>10196325358</v>
      </c>
      <c r="D128" s="16">
        <v>9778418202</v>
      </c>
      <c r="E128" s="16">
        <f t="shared" si="2"/>
        <v>-417907156</v>
      </c>
      <c r="F128" s="173">
        <f>IFERROR(VLOOKUP(A128,old_GL발!$A$2:$B$345,2,0),0)</f>
        <v>-6369612057</v>
      </c>
      <c r="G128" s="174">
        <f t="shared" si="3"/>
        <v>-5951704901</v>
      </c>
    </row>
    <row r="129" spans="1:7">
      <c r="A129" t="s">
        <v>548</v>
      </c>
      <c r="B129" t="s">
        <v>1012</v>
      </c>
      <c r="C129" s="16">
        <v>-363545166</v>
      </c>
      <c r="D129" s="16">
        <v>-297096810</v>
      </c>
      <c r="E129" s="16">
        <f t="shared" si="2"/>
        <v>66448356</v>
      </c>
      <c r="F129" s="173">
        <f>IFERROR(VLOOKUP(A129,old_GL발!$A$2:$B$345,2,0),0)</f>
        <v>620681640</v>
      </c>
      <c r="G129" s="174">
        <f t="shared" si="3"/>
        <v>554233284</v>
      </c>
    </row>
    <row r="130" spans="1:7">
      <c r="A130" t="s">
        <v>549</v>
      </c>
      <c r="B130" t="s">
        <v>1013</v>
      </c>
      <c r="C130" s="16">
        <v>0</v>
      </c>
      <c r="D130" s="16">
        <v>362275234</v>
      </c>
      <c r="E130" s="16">
        <f t="shared" si="2"/>
        <v>362275234</v>
      </c>
      <c r="F130" s="173">
        <f>IFERROR(VLOOKUP(A130,old_GL발!$A$2:$B$345,2,0),0)</f>
        <v>362275234</v>
      </c>
      <c r="G130" s="174">
        <f t="shared" si="3"/>
        <v>0</v>
      </c>
    </row>
    <row r="131" spans="1:7">
      <c r="A131" t="s">
        <v>550</v>
      </c>
      <c r="B131" t="s">
        <v>1014</v>
      </c>
      <c r="C131" s="16">
        <v>164679172</v>
      </c>
      <c r="D131" s="16">
        <v>821037839</v>
      </c>
      <c r="E131" s="16">
        <f t="shared" si="2"/>
        <v>656358667</v>
      </c>
      <c r="F131" s="173">
        <f>IFERROR(VLOOKUP(A131,old_GL발!$A$2:$B$345,2,0),0)</f>
        <v>-1125103743</v>
      </c>
      <c r="G131" s="174">
        <f t="shared" si="3"/>
        <v>-1781462410</v>
      </c>
    </row>
    <row r="132" spans="1:7">
      <c r="A132" t="s">
        <v>551</v>
      </c>
      <c r="B132" t="s">
        <v>1015</v>
      </c>
      <c r="C132" s="16">
        <v>0</v>
      </c>
      <c r="D132" s="16">
        <v>11988580</v>
      </c>
      <c r="E132" s="16">
        <f t="shared" ref="E132:E195" si="4">D132-C132</f>
        <v>11988580</v>
      </c>
      <c r="F132" s="173">
        <f>IFERROR(VLOOKUP(A132,old_GL발!$A$2:$B$345,2,0),0)</f>
        <v>575994</v>
      </c>
      <c r="G132" s="174">
        <f t="shared" ref="G132:G195" si="5">F132-E132</f>
        <v>-11412586</v>
      </c>
    </row>
    <row r="133" spans="1:7">
      <c r="A133" t="s">
        <v>552</v>
      </c>
      <c r="B133" t="s">
        <v>1016</v>
      </c>
      <c r="C133" s="16">
        <v>435677893</v>
      </c>
      <c r="D133" s="16">
        <v>-66631763</v>
      </c>
      <c r="E133" s="16">
        <f t="shared" si="4"/>
        <v>-502309656</v>
      </c>
      <c r="F133" s="173">
        <f>IFERROR(VLOOKUP(A133,old_GL발!$A$2:$B$345,2,0),0)</f>
        <v>-554517136</v>
      </c>
      <c r="G133" s="174">
        <f t="shared" si="5"/>
        <v>-52207480</v>
      </c>
    </row>
    <row r="134" spans="1:7">
      <c r="A134" t="s">
        <v>553</v>
      </c>
      <c r="B134" t="s">
        <v>1017</v>
      </c>
      <c r="C134" s="16">
        <v>69416859</v>
      </c>
      <c r="D134" s="16">
        <v>101612241</v>
      </c>
      <c r="E134" s="16">
        <f t="shared" si="4"/>
        <v>32195382</v>
      </c>
      <c r="F134" s="173">
        <f>IFERROR(VLOOKUP(A134,old_GL발!$A$2:$B$345,2,0),0)</f>
        <v>-171234467</v>
      </c>
      <c r="G134" s="174">
        <f t="shared" si="5"/>
        <v>-203429849</v>
      </c>
    </row>
    <row r="135" spans="1:7">
      <c r="A135" t="s">
        <v>554</v>
      </c>
      <c r="B135" t="s">
        <v>1018</v>
      </c>
      <c r="C135" s="16">
        <v>0</v>
      </c>
      <c r="D135" s="16">
        <v>0</v>
      </c>
      <c r="E135" s="16">
        <f t="shared" si="4"/>
        <v>0</v>
      </c>
      <c r="F135" s="173">
        <f>IFERROR(VLOOKUP(A135,old_GL발!$A$2:$B$345,2,0),0)</f>
        <v>54239210</v>
      </c>
      <c r="G135" s="174">
        <f t="shared" si="5"/>
        <v>54239210</v>
      </c>
    </row>
    <row r="136" spans="1:7">
      <c r="A136" t="s">
        <v>555</v>
      </c>
      <c r="B136" t="s">
        <v>1019</v>
      </c>
      <c r="C136" s="16">
        <v>5200</v>
      </c>
      <c r="D136" s="16">
        <v>568298032</v>
      </c>
      <c r="E136" s="16">
        <f t="shared" si="4"/>
        <v>568292832</v>
      </c>
      <c r="F136" s="173">
        <f>IFERROR(VLOOKUP(A136,old_GL발!$A$2:$B$345,2,0),0)</f>
        <v>417434308</v>
      </c>
      <c r="G136" s="174">
        <f t="shared" si="5"/>
        <v>-150858524</v>
      </c>
    </row>
    <row r="137" spans="1:7">
      <c r="A137" t="s">
        <v>1020</v>
      </c>
      <c r="B137" t="s">
        <v>1019</v>
      </c>
      <c r="C137" s="16">
        <v>0</v>
      </c>
      <c r="D137" s="16">
        <v>0</v>
      </c>
      <c r="E137" s="16">
        <f t="shared" si="4"/>
        <v>0</v>
      </c>
      <c r="F137" s="173">
        <f>IFERROR(VLOOKUP(A137,old_GL발!$A$2:$B$345,2,0),0)</f>
        <v>0</v>
      </c>
      <c r="G137" s="174">
        <f t="shared" si="5"/>
        <v>0</v>
      </c>
    </row>
    <row r="138" spans="1:7">
      <c r="A138" t="s">
        <v>556</v>
      </c>
      <c r="B138" t="s">
        <v>1021</v>
      </c>
      <c r="C138" s="16">
        <v>436613320</v>
      </c>
      <c r="D138" s="16">
        <v>510289185</v>
      </c>
      <c r="E138" s="16">
        <f t="shared" si="4"/>
        <v>73675865</v>
      </c>
      <c r="F138" s="173">
        <f>IFERROR(VLOOKUP(A138,old_GL발!$A$2:$B$345,2,0),0)</f>
        <v>-233354017</v>
      </c>
      <c r="G138" s="174">
        <f t="shared" si="5"/>
        <v>-307029882</v>
      </c>
    </row>
    <row r="139" spans="1:7">
      <c r="A139" t="s">
        <v>557</v>
      </c>
      <c r="B139" t="s">
        <v>1022</v>
      </c>
      <c r="C139" s="16">
        <v>9739367</v>
      </c>
      <c r="D139" s="16">
        <v>7424305</v>
      </c>
      <c r="E139" s="16">
        <f t="shared" si="4"/>
        <v>-2315062</v>
      </c>
      <c r="F139" s="173">
        <f>IFERROR(VLOOKUP(A139,old_GL발!$A$2:$B$345,2,0),0)</f>
        <v>-7549222</v>
      </c>
      <c r="G139" s="174">
        <f t="shared" si="5"/>
        <v>-5234160</v>
      </c>
    </row>
    <row r="140" spans="1:7">
      <c r="A140" t="s">
        <v>558</v>
      </c>
      <c r="B140" t="s">
        <v>1023</v>
      </c>
      <c r="C140" s="16">
        <v>319976587</v>
      </c>
      <c r="D140" s="16">
        <v>315901735</v>
      </c>
      <c r="E140" s="16">
        <f t="shared" si="4"/>
        <v>-4074852</v>
      </c>
      <c r="F140" s="173">
        <f>IFERROR(VLOOKUP(A140,old_GL발!$A$2:$B$345,2,0),0)</f>
        <v>175117036</v>
      </c>
      <c r="G140" s="174">
        <f t="shared" si="5"/>
        <v>179191888</v>
      </c>
    </row>
    <row r="141" spans="1:7">
      <c r="A141" t="s">
        <v>559</v>
      </c>
      <c r="B141" t="s">
        <v>1024</v>
      </c>
      <c r="C141" s="16">
        <v>0</v>
      </c>
      <c r="D141" s="16">
        <v>-25000000</v>
      </c>
      <c r="E141" s="16">
        <f t="shared" si="4"/>
        <v>-25000000</v>
      </c>
      <c r="F141" s="173">
        <f>IFERROR(VLOOKUP(A141,old_GL발!$A$2:$B$345,2,0),0)</f>
        <v>198829954</v>
      </c>
      <c r="G141" s="174">
        <f t="shared" si="5"/>
        <v>223829954</v>
      </c>
    </row>
    <row r="142" spans="1:7">
      <c r="A142" t="s">
        <v>560</v>
      </c>
      <c r="B142" t="s">
        <v>1025</v>
      </c>
      <c r="C142" s="16">
        <v>0</v>
      </c>
      <c r="D142" s="16">
        <v>66254946</v>
      </c>
      <c r="E142" s="16">
        <f t="shared" si="4"/>
        <v>66254946</v>
      </c>
      <c r="F142" s="173">
        <f>IFERROR(VLOOKUP(A142,old_GL발!$A$2:$B$345,2,0),0)</f>
        <v>66254946</v>
      </c>
      <c r="G142" s="174">
        <f t="shared" si="5"/>
        <v>0</v>
      </c>
    </row>
    <row r="143" spans="1:7">
      <c r="A143" t="s">
        <v>561</v>
      </c>
      <c r="B143" t="s">
        <v>1026</v>
      </c>
      <c r="C143" s="16">
        <v>0</v>
      </c>
      <c r="D143" s="16">
        <v>0</v>
      </c>
      <c r="E143" s="16">
        <f t="shared" si="4"/>
        <v>0</v>
      </c>
      <c r="F143" s="173">
        <f>IFERROR(VLOOKUP(A143,old_GL발!$A$2:$B$345,2,0),0)</f>
        <v>0</v>
      </c>
      <c r="G143" s="174">
        <f t="shared" si="5"/>
        <v>0</v>
      </c>
    </row>
    <row r="144" spans="1:7">
      <c r="A144" t="s">
        <v>1027</v>
      </c>
      <c r="B144" t="s">
        <v>1028</v>
      </c>
      <c r="C144" s="16">
        <v>0</v>
      </c>
      <c r="D144" s="16">
        <v>0</v>
      </c>
      <c r="E144" s="16">
        <f t="shared" si="4"/>
        <v>0</v>
      </c>
      <c r="F144" s="173">
        <f>IFERROR(VLOOKUP(A144,old_GL발!$A$2:$B$345,2,0),0)</f>
        <v>0</v>
      </c>
      <c r="G144" s="174">
        <f t="shared" si="5"/>
        <v>0</v>
      </c>
    </row>
    <row r="145" spans="1:7">
      <c r="A145" t="s">
        <v>562</v>
      </c>
      <c r="B145" t="s">
        <v>1029</v>
      </c>
      <c r="C145" s="16">
        <v>1793032875</v>
      </c>
      <c r="D145" s="16">
        <v>2168235616</v>
      </c>
      <c r="E145" s="16">
        <f t="shared" si="4"/>
        <v>375202741</v>
      </c>
      <c r="F145" s="173">
        <f>IFERROR(VLOOKUP(A145,old_GL발!$A$2:$B$345,2,0),0)</f>
        <v>-1493884928</v>
      </c>
      <c r="G145" s="174">
        <f t="shared" si="5"/>
        <v>-1869087669</v>
      </c>
    </row>
    <row r="146" spans="1:7">
      <c r="A146" t="s">
        <v>563</v>
      </c>
      <c r="B146" t="s">
        <v>1030</v>
      </c>
      <c r="C146" s="16">
        <v>0</v>
      </c>
      <c r="D146" s="16">
        <v>0</v>
      </c>
      <c r="E146" s="16">
        <f t="shared" si="4"/>
        <v>0</v>
      </c>
      <c r="F146" s="173">
        <f>IFERROR(VLOOKUP(A146,old_GL발!$A$2:$B$345,2,0),0)</f>
        <v>0</v>
      </c>
      <c r="G146" s="174">
        <f t="shared" si="5"/>
        <v>0</v>
      </c>
    </row>
    <row r="147" spans="1:7">
      <c r="A147" t="s">
        <v>564</v>
      </c>
      <c r="B147" t="s">
        <v>1031</v>
      </c>
      <c r="C147" s="16">
        <v>-16193585168</v>
      </c>
      <c r="D147" s="16">
        <v>-16193585168</v>
      </c>
      <c r="E147" s="16">
        <f t="shared" si="4"/>
        <v>0</v>
      </c>
      <c r="F147" s="173">
        <f>IFERROR(VLOOKUP(A147,old_GL발!$A$2:$B$345,2,0),0)</f>
        <v>25749604830</v>
      </c>
      <c r="G147" s="174">
        <f t="shared" si="5"/>
        <v>25749604830</v>
      </c>
    </row>
    <row r="148" spans="1:7">
      <c r="A148" t="s">
        <v>1032</v>
      </c>
      <c r="B148" t="s">
        <v>1033</v>
      </c>
      <c r="C148" s="16">
        <v>16193585168</v>
      </c>
      <c r="D148" s="16">
        <v>16193585168</v>
      </c>
      <c r="E148" s="16">
        <f t="shared" si="4"/>
        <v>0</v>
      </c>
      <c r="F148" s="173">
        <f>IFERROR(VLOOKUP(A148,old_GL발!$A$2:$B$345,2,0),0)</f>
        <v>0</v>
      </c>
      <c r="G148" s="174">
        <f t="shared" si="5"/>
        <v>0</v>
      </c>
    </row>
    <row r="149" spans="1:7">
      <c r="A149" t="s">
        <v>565</v>
      </c>
      <c r="B149" t="s">
        <v>1034</v>
      </c>
      <c r="C149" s="16">
        <v>2705333436</v>
      </c>
      <c r="D149" s="16">
        <v>2457906440</v>
      </c>
      <c r="E149" s="16">
        <f t="shared" si="4"/>
        <v>-247426996</v>
      </c>
      <c r="F149" s="173">
        <f>IFERROR(VLOOKUP(A149,old_GL발!$A$2:$B$345,2,0),0)</f>
        <v>7878449079</v>
      </c>
      <c r="G149" s="174">
        <f t="shared" si="5"/>
        <v>8125876075</v>
      </c>
    </row>
    <row r="150" spans="1:7">
      <c r="A150" t="s">
        <v>566</v>
      </c>
      <c r="B150" t="s">
        <v>1035</v>
      </c>
      <c r="C150" s="16">
        <v>12476321</v>
      </c>
      <c r="D150" s="16">
        <v>-2457906440</v>
      </c>
      <c r="E150" s="16">
        <f t="shared" si="4"/>
        <v>-2470382761</v>
      </c>
      <c r="F150" s="173">
        <f>IFERROR(VLOOKUP(A150,old_GL발!$A$2:$B$345,2,0),0)</f>
        <v>20678826425</v>
      </c>
      <c r="G150" s="174">
        <f t="shared" si="5"/>
        <v>23149209186</v>
      </c>
    </row>
    <row r="151" spans="1:7">
      <c r="A151" t="s">
        <v>567</v>
      </c>
      <c r="B151" t="s">
        <v>1036</v>
      </c>
      <c r="C151" s="16">
        <v>0</v>
      </c>
      <c r="D151" s="16">
        <v>0</v>
      </c>
      <c r="E151" s="16">
        <f t="shared" si="4"/>
        <v>0</v>
      </c>
      <c r="F151" s="173">
        <f>IFERROR(VLOOKUP(A151,old_GL발!$A$2:$B$345,2,0),0)</f>
        <v>-22900090</v>
      </c>
      <c r="G151" s="174">
        <f t="shared" si="5"/>
        <v>-22900090</v>
      </c>
    </row>
    <row r="152" spans="1:7">
      <c r="A152" t="s">
        <v>568</v>
      </c>
      <c r="B152" t="s">
        <v>1037</v>
      </c>
      <c r="C152" s="16">
        <v>7514942896</v>
      </c>
      <c r="D152" s="16">
        <v>6971462513</v>
      </c>
      <c r="E152" s="16">
        <f t="shared" si="4"/>
        <v>-543480383</v>
      </c>
      <c r="F152" s="173">
        <f>IFERROR(VLOOKUP(A152,old_GL발!$A$2:$B$345,2,0),0)</f>
        <v>-565548398</v>
      </c>
      <c r="G152" s="174">
        <f t="shared" si="5"/>
        <v>-22068015</v>
      </c>
    </row>
    <row r="153" spans="1:7">
      <c r="A153" t="s">
        <v>569</v>
      </c>
      <c r="B153" t="s">
        <v>1038</v>
      </c>
      <c r="C153" s="16">
        <v>1506260000</v>
      </c>
      <c r="D153" s="16">
        <v>1936760000</v>
      </c>
      <c r="E153" s="16">
        <f t="shared" si="4"/>
        <v>430500000</v>
      </c>
      <c r="F153" s="173">
        <f>IFERROR(VLOOKUP(A153,old_GL발!$A$2:$B$345,2,0),0)</f>
        <v>175000000</v>
      </c>
      <c r="G153" s="174">
        <f t="shared" si="5"/>
        <v>-255500000</v>
      </c>
    </row>
    <row r="154" spans="1:7">
      <c r="A154" t="s">
        <v>570</v>
      </c>
      <c r="B154" t="s">
        <v>1039</v>
      </c>
      <c r="C154" s="16">
        <v>32861291170</v>
      </c>
      <c r="D154" s="16">
        <v>19398973235</v>
      </c>
      <c r="E154" s="16">
        <f t="shared" si="4"/>
        <v>-13462317935</v>
      </c>
      <c r="F154" s="173">
        <f>IFERROR(VLOOKUP(A154,old_GL발!$A$2:$B$345,2,0),0)</f>
        <v>-21372376630</v>
      </c>
      <c r="G154" s="174">
        <f t="shared" si="5"/>
        <v>-7910058695</v>
      </c>
    </row>
    <row r="155" spans="1:7">
      <c r="A155" t="s">
        <v>1040</v>
      </c>
      <c r="B155" t="s">
        <v>1041</v>
      </c>
      <c r="C155" s="16">
        <v>0</v>
      </c>
      <c r="D155" s="16">
        <v>0</v>
      </c>
      <c r="E155" s="16">
        <f t="shared" si="4"/>
        <v>0</v>
      </c>
      <c r="F155" s="173">
        <f>IFERROR(VLOOKUP(A155,old_GL발!$A$2:$B$345,2,0),0)</f>
        <v>0</v>
      </c>
      <c r="G155" s="174">
        <f t="shared" si="5"/>
        <v>0</v>
      </c>
    </row>
    <row r="156" spans="1:7">
      <c r="A156" t="s">
        <v>1042</v>
      </c>
      <c r="B156" t="s">
        <v>1043</v>
      </c>
      <c r="C156" s="16">
        <v>0</v>
      </c>
      <c r="D156" s="16">
        <v>0</v>
      </c>
      <c r="E156" s="16">
        <f t="shared" si="4"/>
        <v>0</v>
      </c>
      <c r="F156" s="173">
        <f>IFERROR(VLOOKUP(A156,old_GL발!$A$2:$B$345,2,0),0)</f>
        <v>0</v>
      </c>
      <c r="G156" s="174">
        <f t="shared" si="5"/>
        <v>0</v>
      </c>
    </row>
    <row r="157" spans="1:7">
      <c r="A157" t="s">
        <v>571</v>
      </c>
      <c r="B157" t="s">
        <v>1044</v>
      </c>
      <c r="C157" s="16">
        <v>2831292412</v>
      </c>
      <c r="D157" s="16">
        <v>352385717</v>
      </c>
      <c r="E157" s="16">
        <f t="shared" si="4"/>
        <v>-2478906695</v>
      </c>
      <c r="F157" s="173">
        <f>IFERROR(VLOOKUP(A157,old_GL발!$A$2:$B$345,2,0),0)</f>
        <v>-4261463548</v>
      </c>
      <c r="G157" s="174">
        <f t="shared" si="5"/>
        <v>-1782556853</v>
      </c>
    </row>
    <row r="158" spans="1:7">
      <c r="A158" t="s">
        <v>1045</v>
      </c>
      <c r="B158" t="s">
        <v>1046</v>
      </c>
      <c r="C158" s="16">
        <v>0</v>
      </c>
      <c r="D158" s="16">
        <v>0</v>
      </c>
      <c r="E158" s="16">
        <f t="shared" si="4"/>
        <v>0</v>
      </c>
      <c r="F158" s="173">
        <f>IFERROR(VLOOKUP(A158,old_GL발!$A$2:$B$345,2,0),0)</f>
        <v>0</v>
      </c>
      <c r="G158" s="174">
        <f t="shared" si="5"/>
        <v>0</v>
      </c>
    </row>
    <row r="159" spans="1:7">
      <c r="A159" t="s">
        <v>572</v>
      </c>
      <c r="B159" t="s">
        <v>1047</v>
      </c>
      <c r="C159" s="16">
        <v>0</v>
      </c>
      <c r="D159" s="16">
        <v>0</v>
      </c>
      <c r="E159" s="16">
        <f t="shared" si="4"/>
        <v>0</v>
      </c>
      <c r="F159" s="173">
        <f>IFERROR(VLOOKUP(A159,old_GL발!$A$2:$B$345,2,0),0)</f>
        <v>0</v>
      </c>
      <c r="G159" s="174">
        <f t="shared" si="5"/>
        <v>0</v>
      </c>
    </row>
    <row r="160" spans="1:7">
      <c r="A160" t="s">
        <v>573</v>
      </c>
      <c r="B160" t="s">
        <v>1048</v>
      </c>
      <c r="C160" s="16">
        <v>196235616577</v>
      </c>
      <c r="D160" s="16">
        <v>196235616577</v>
      </c>
      <c r="E160" s="16">
        <f t="shared" si="4"/>
        <v>0</v>
      </c>
      <c r="F160" s="173">
        <f>IFERROR(VLOOKUP(A160,old_GL발!$A$2:$B$345,2,0),0)</f>
        <v>0</v>
      </c>
      <c r="G160" s="174">
        <f t="shared" si="5"/>
        <v>0</v>
      </c>
    </row>
    <row r="161" spans="1:7">
      <c r="A161" t="s">
        <v>1049</v>
      </c>
      <c r="B161" t="s">
        <v>1050</v>
      </c>
      <c r="C161" s="16">
        <v>-196235616577</v>
      </c>
      <c r="D161" s="16">
        <v>-196235616577</v>
      </c>
      <c r="E161" s="16">
        <f t="shared" si="4"/>
        <v>0</v>
      </c>
      <c r="F161" s="173">
        <f>IFERROR(VLOOKUP(A161,old_GL발!$A$2:$B$345,2,0),0)</f>
        <v>0</v>
      </c>
      <c r="G161" s="174">
        <f t="shared" si="5"/>
        <v>0</v>
      </c>
    </row>
    <row r="162" spans="1:7">
      <c r="A162" t="s">
        <v>1051</v>
      </c>
      <c r="B162" t="s">
        <v>1052</v>
      </c>
      <c r="C162" s="16">
        <v>0</v>
      </c>
      <c r="D162" s="16">
        <v>0</v>
      </c>
      <c r="E162" s="16">
        <f t="shared" si="4"/>
        <v>0</v>
      </c>
      <c r="F162" s="173">
        <f>IFERROR(VLOOKUP(A162,old_GL발!$A$2:$B$345,2,0),0)</f>
        <v>0</v>
      </c>
      <c r="G162" s="174">
        <f t="shared" si="5"/>
        <v>0</v>
      </c>
    </row>
    <row r="163" spans="1:7">
      <c r="A163" t="s">
        <v>574</v>
      </c>
      <c r="B163" t="s">
        <v>1053</v>
      </c>
      <c r="C163" s="16">
        <v>18022585013</v>
      </c>
      <c r="D163" s="16">
        <v>18145372513</v>
      </c>
      <c r="E163" s="16">
        <f t="shared" si="4"/>
        <v>122787500</v>
      </c>
      <c r="F163" s="173">
        <f>IFERROR(VLOOKUP(A163,old_GL발!$A$2:$B$345,2,0),0)</f>
        <v>122787500</v>
      </c>
      <c r="G163" s="174">
        <f t="shared" si="5"/>
        <v>0</v>
      </c>
    </row>
    <row r="164" spans="1:7">
      <c r="A164" t="s">
        <v>575</v>
      </c>
      <c r="B164" t="s">
        <v>1054</v>
      </c>
      <c r="C164" s="16">
        <v>0</v>
      </c>
      <c r="D164" s="16">
        <v>380799</v>
      </c>
      <c r="E164" s="16">
        <f t="shared" si="4"/>
        <v>380799</v>
      </c>
      <c r="F164" s="173">
        <f>IFERROR(VLOOKUP(A164,old_GL발!$A$2:$B$345,2,0),0)</f>
        <v>380799</v>
      </c>
      <c r="G164" s="174">
        <f t="shared" si="5"/>
        <v>0</v>
      </c>
    </row>
    <row r="165" spans="1:7">
      <c r="A165" t="s">
        <v>365</v>
      </c>
      <c r="B165" t="s">
        <v>1055</v>
      </c>
      <c r="C165" s="16">
        <v>69864129879</v>
      </c>
      <c r="D165" s="16">
        <v>80901417678</v>
      </c>
      <c r="E165" s="16">
        <f t="shared" si="4"/>
        <v>11037287799</v>
      </c>
      <c r="F165" s="173">
        <f>IFERROR(VLOOKUP(A165,old_GL발!$A$2:$B$345,2,0),0)</f>
        <v>11351916268</v>
      </c>
      <c r="G165" s="174">
        <f t="shared" si="5"/>
        <v>314628469</v>
      </c>
    </row>
    <row r="166" spans="1:7">
      <c r="A166" t="s">
        <v>1056</v>
      </c>
      <c r="B166" t="s">
        <v>1057</v>
      </c>
      <c r="C166" s="16">
        <v>0</v>
      </c>
      <c r="D166" s="16">
        <v>0</v>
      </c>
      <c r="E166" s="16">
        <f t="shared" si="4"/>
        <v>0</v>
      </c>
      <c r="F166" s="173">
        <f>IFERROR(VLOOKUP(A166,old_GL발!$A$2:$B$345,2,0),0)</f>
        <v>0</v>
      </c>
      <c r="G166" s="174">
        <f t="shared" si="5"/>
        <v>0</v>
      </c>
    </row>
    <row r="167" spans="1:7">
      <c r="A167" t="s">
        <v>576</v>
      </c>
      <c r="B167" t="s">
        <v>1058</v>
      </c>
      <c r="C167" s="16">
        <v>55364731235</v>
      </c>
      <c r="D167" s="16">
        <v>59561830716</v>
      </c>
      <c r="E167" s="16">
        <f t="shared" si="4"/>
        <v>4197099481</v>
      </c>
      <c r="F167" s="173">
        <f>IFERROR(VLOOKUP(A167,old_GL발!$A$2:$B$345,2,0),0)</f>
        <v>2928050250</v>
      </c>
      <c r="G167" s="174">
        <f t="shared" si="5"/>
        <v>-1269049231</v>
      </c>
    </row>
    <row r="168" spans="1:7">
      <c r="A168" t="s">
        <v>1059</v>
      </c>
      <c r="B168" t="s">
        <v>1060</v>
      </c>
      <c r="C168" s="16">
        <v>0</v>
      </c>
      <c r="D168" s="16">
        <v>0</v>
      </c>
      <c r="E168" s="16">
        <f t="shared" si="4"/>
        <v>0</v>
      </c>
      <c r="F168" s="173">
        <f>IFERROR(VLOOKUP(A168,old_GL발!$A$2:$B$345,2,0),0)</f>
        <v>0</v>
      </c>
      <c r="G168" s="174">
        <f t="shared" si="5"/>
        <v>0</v>
      </c>
    </row>
    <row r="169" spans="1:7">
      <c r="A169" t="s">
        <v>577</v>
      </c>
      <c r="B169" t="s">
        <v>1060</v>
      </c>
      <c r="C169" s="16">
        <v>2593170121</v>
      </c>
      <c r="D169" s="16">
        <v>848183843</v>
      </c>
      <c r="E169" s="16">
        <f t="shared" si="4"/>
        <v>-1744986278</v>
      </c>
      <c r="F169" s="173">
        <f>IFERROR(VLOOKUP(A169,old_GL발!$A$2:$B$345,2,0),0)</f>
        <v>-1073102319</v>
      </c>
      <c r="G169" s="174">
        <f t="shared" si="5"/>
        <v>671883959</v>
      </c>
    </row>
    <row r="170" spans="1:7">
      <c r="A170" t="s">
        <v>578</v>
      </c>
      <c r="B170" t="s">
        <v>1061</v>
      </c>
      <c r="C170" s="16">
        <v>0</v>
      </c>
      <c r="D170" s="16">
        <v>0</v>
      </c>
      <c r="E170" s="16">
        <f t="shared" si="4"/>
        <v>0</v>
      </c>
      <c r="F170" s="173">
        <f>IFERROR(VLOOKUP(A170,old_GL발!$A$2:$B$345,2,0),0)</f>
        <v>0</v>
      </c>
      <c r="G170" s="174">
        <f t="shared" si="5"/>
        <v>0</v>
      </c>
    </row>
    <row r="171" spans="1:7">
      <c r="A171" t="s">
        <v>579</v>
      </c>
      <c r="B171" t="s">
        <v>1062</v>
      </c>
      <c r="C171" s="16">
        <v>22985749</v>
      </c>
      <c r="D171" s="16">
        <v>15813932</v>
      </c>
      <c r="E171" s="16">
        <f t="shared" si="4"/>
        <v>-7171817</v>
      </c>
      <c r="F171" s="173">
        <f>IFERROR(VLOOKUP(A171,old_GL발!$A$2:$B$345,2,0),0)</f>
        <v>-7171817</v>
      </c>
      <c r="G171" s="174">
        <f t="shared" si="5"/>
        <v>0</v>
      </c>
    </row>
    <row r="172" spans="1:7">
      <c r="A172" t="s">
        <v>580</v>
      </c>
      <c r="B172" t="s">
        <v>1063</v>
      </c>
      <c r="C172" s="16">
        <v>-12831380332</v>
      </c>
      <c r="D172" s="16">
        <v>-14267130009</v>
      </c>
      <c r="E172" s="16">
        <f t="shared" si="4"/>
        <v>-1435749677</v>
      </c>
      <c r="F172" s="173">
        <f>IFERROR(VLOOKUP(A172,old_GL발!$A$2:$B$345,2,0),0)</f>
        <v>-1191352759</v>
      </c>
      <c r="G172" s="174">
        <f t="shared" si="5"/>
        <v>244396918</v>
      </c>
    </row>
    <row r="173" spans="1:7">
      <c r="A173" t="s">
        <v>581</v>
      </c>
      <c r="B173" t="s">
        <v>1064</v>
      </c>
      <c r="C173" s="16">
        <v>4673087294</v>
      </c>
      <c r="D173" s="16">
        <v>1661222335</v>
      </c>
      <c r="E173" s="16">
        <f t="shared" si="4"/>
        <v>-3011864959</v>
      </c>
      <c r="F173" s="173">
        <f>IFERROR(VLOOKUP(A173,old_GL발!$A$2:$B$345,2,0),0)</f>
        <v>-3011864959</v>
      </c>
      <c r="G173" s="174">
        <f t="shared" si="5"/>
        <v>0</v>
      </c>
    </row>
    <row r="174" spans="1:7">
      <c r="A174" t="s">
        <v>369</v>
      </c>
      <c r="B174" t="s">
        <v>1065</v>
      </c>
      <c r="C174" s="16">
        <v>-51444279560</v>
      </c>
      <c r="D174" s="16">
        <v>-56601617297</v>
      </c>
      <c r="E174" s="16">
        <f t="shared" si="4"/>
        <v>-5157337737</v>
      </c>
      <c r="F174" s="173">
        <f>IFERROR(VLOOKUP(A174,old_GL발!$A$2:$B$345,2,0),0)</f>
        <v>-4031912141</v>
      </c>
      <c r="G174" s="174">
        <f t="shared" si="5"/>
        <v>1125425596</v>
      </c>
    </row>
    <row r="175" spans="1:7">
      <c r="A175" t="s">
        <v>1066</v>
      </c>
      <c r="B175" t="s">
        <v>1067</v>
      </c>
      <c r="C175" s="16">
        <v>414379</v>
      </c>
      <c r="D175" s="16">
        <v>414379</v>
      </c>
      <c r="E175" s="16">
        <f t="shared" si="4"/>
        <v>0</v>
      </c>
      <c r="F175" s="173">
        <f>IFERROR(VLOOKUP(A175,old_GL발!$A$2:$B$345,2,0),0)</f>
        <v>0</v>
      </c>
      <c r="G175" s="174">
        <f t="shared" si="5"/>
        <v>0</v>
      </c>
    </row>
    <row r="176" spans="1:7">
      <c r="A176" t="s">
        <v>582</v>
      </c>
      <c r="B176" t="s">
        <v>1068</v>
      </c>
      <c r="C176" s="16">
        <v>-49862850726</v>
      </c>
      <c r="D176" s="16">
        <v>-51318255239</v>
      </c>
      <c r="E176" s="16">
        <f t="shared" si="4"/>
        <v>-1455404513</v>
      </c>
      <c r="F176" s="173">
        <f>IFERROR(VLOOKUP(A176,old_GL발!$A$2:$B$345,2,0),0)</f>
        <v>-784014925</v>
      </c>
      <c r="G176" s="174">
        <f t="shared" si="5"/>
        <v>671389588</v>
      </c>
    </row>
    <row r="177" spans="1:7">
      <c r="A177" t="s">
        <v>1069</v>
      </c>
      <c r="B177" t="s">
        <v>1070</v>
      </c>
      <c r="C177" s="16">
        <v>0</v>
      </c>
      <c r="D177" s="16">
        <v>0</v>
      </c>
      <c r="E177" s="16">
        <f t="shared" si="4"/>
        <v>0</v>
      </c>
      <c r="F177" s="173">
        <f>IFERROR(VLOOKUP(A177,old_GL발!$A$2:$B$345,2,0),0)</f>
        <v>0</v>
      </c>
      <c r="G177" s="174">
        <f t="shared" si="5"/>
        <v>0</v>
      </c>
    </row>
    <row r="178" spans="1:7">
      <c r="A178" t="s">
        <v>583</v>
      </c>
      <c r="B178" t="s">
        <v>1071</v>
      </c>
      <c r="C178" s="16">
        <v>-2985854412</v>
      </c>
      <c r="D178" s="16">
        <v>-2307963368</v>
      </c>
      <c r="E178" s="16">
        <f t="shared" si="4"/>
        <v>677891044</v>
      </c>
      <c r="F178" s="173">
        <f>IFERROR(VLOOKUP(A178,old_GL발!$A$2:$B$345,2,0),0)</f>
        <v>677891044</v>
      </c>
      <c r="G178" s="174">
        <f t="shared" si="5"/>
        <v>0</v>
      </c>
    </row>
    <row r="179" spans="1:7">
      <c r="A179" t="s">
        <v>584</v>
      </c>
      <c r="B179" t="s">
        <v>1072</v>
      </c>
      <c r="C179" s="16">
        <v>-5572110322</v>
      </c>
      <c r="D179" s="16">
        <v>-1382278426</v>
      </c>
      <c r="E179" s="16">
        <f t="shared" si="4"/>
        <v>4189831896</v>
      </c>
      <c r="F179" s="173">
        <f>IFERROR(VLOOKUP(A179,old_GL발!$A$2:$B$345,2,0),0)</f>
        <v>4214650317</v>
      </c>
      <c r="G179" s="174">
        <f t="shared" si="5"/>
        <v>24818421</v>
      </c>
    </row>
    <row r="180" spans="1:7">
      <c r="A180" t="s">
        <v>585</v>
      </c>
      <c r="B180" t="s">
        <v>1073</v>
      </c>
      <c r="C180" s="16">
        <v>-1852292013</v>
      </c>
      <c r="D180" s="16">
        <v>-299504046</v>
      </c>
      <c r="E180" s="16">
        <f t="shared" si="4"/>
        <v>1552787967</v>
      </c>
      <c r="F180" s="173">
        <f>IFERROR(VLOOKUP(A180,old_GL발!$A$2:$B$345,2,0),0)</f>
        <v>1557515285</v>
      </c>
      <c r="G180" s="174">
        <f t="shared" si="5"/>
        <v>4727318</v>
      </c>
    </row>
    <row r="181" spans="1:7">
      <c r="A181" t="s">
        <v>586</v>
      </c>
      <c r="B181" t="s">
        <v>1074</v>
      </c>
      <c r="C181" s="16">
        <v>1195040000</v>
      </c>
      <c r="D181" s="16">
        <v>975498100</v>
      </c>
      <c r="E181" s="16">
        <f t="shared" si="4"/>
        <v>-219541900</v>
      </c>
      <c r="F181" s="173">
        <f>IFERROR(VLOOKUP(A181,old_GL발!$A$2:$B$345,2,0),0)</f>
        <v>-402043800</v>
      </c>
      <c r="G181" s="174">
        <f t="shared" si="5"/>
        <v>-182501900</v>
      </c>
    </row>
    <row r="182" spans="1:7">
      <c r="A182" t="s">
        <v>587</v>
      </c>
      <c r="B182" t="s">
        <v>1075</v>
      </c>
      <c r="C182" s="16">
        <v>9787538743</v>
      </c>
      <c r="D182" s="16">
        <v>9979837060</v>
      </c>
      <c r="E182" s="16">
        <f t="shared" si="4"/>
        <v>192298317</v>
      </c>
      <c r="F182" s="173">
        <f>IFERROR(VLOOKUP(A182,old_GL발!$A$2:$B$345,2,0),0)</f>
        <v>-4483154972</v>
      </c>
      <c r="G182" s="174">
        <f t="shared" si="5"/>
        <v>-4675453289</v>
      </c>
    </row>
    <row r="183" spans="1:7">
      <c r="A183" t="s">
        <v>588</v>
      </c>
      <c r="B183" t="s">
        <v>1076</v>
      </c>
      <c r="C183" s="16">
        <v>15812455302</v>
      </c>
      <c r="D183" s="16">
        <v>17138444052</v>
      </c>
      <c r="E183" s="16">
        <f t="shared" si="4"/>
        <v>1325988750</v>
      </c>
      <c r="F183" s="173">
        <f>IFERROR(VLOOKUP(A183,old_GL발!$A$2:$B$345,2,0),0)</f>
        <v>1891899792</v>
      </c>
      <c r="G183" s="174">
        <f t="shared" si="5"/>
        <v>565911042</v>
      </c>
    </row>
    <row r="184" spans="1:7">
      <c r="A184" t="s">
        <v>589</v>
      </c>
      <c r="B184" t="s">
        <v>1077</v>
      </c>
      <c r="C184" s="16">
        <v>-5785472129</v>
      </c>
      <c r="D184" s="16">
        <v>-709067897</v>
      </c>
      <c r="E184" s="16">
        <f t="shared" si="4"/>
        <v>5076404232</v>
      </c>
      <c r="F184" s="173">
        <f>IFERROR(VLOOKUP(A184,old_GL발!$A$2:$B$345,2,0),0)</f>
        <v>5076404232</v>
      </c>
      <c r="G184" s="174">
        <f t="shared" si="5"/>
        <v>0</v>
      </c>
    </row>
    <row r="185" spans="1:7">
      <c r="A185" t="s">
        <v>1078</v>
      </c>
      <c r="B185" t="s">
        <v>1079</v>
      </c>
      <c r="C185" s="16">
        <v>0</v>
      </c>
      <c r="D185" s="16">
        <v>0</v>
      </c>
      <c r="E185" s="16">
        <f t="shared" si="4"/>
        <v>0</v>
      </c>
      <c r="F185" s="173">
        <f>IFERROR(VLOOKUP(A185,old_GL발!$A$2:$B$345,2,0),0)</f>
        <v>0</v>
      </c>
      <c r="G185" s="174">
        <f t="shared" si="5"/>
        <v>0</v>
      </c>
    </row>
    <row r="186" spans="1:7">
      <c r="A186" t="s">
        <v>590</v>
      </c>
      <c r="B186" t="s">
        <v>1080</v>
      </c>
      <c r="C186" s="16">
        <v>3388952590</v>
      </c>
      <c r="D186" s="16">
        <v>5523461261</v>
      </c>
      <c r="E186" s="16">
        <f t="shared" si="4"/>
        <v>2134508671</v>
      </c>
      <c r="F186" s="173">
        <f>IFERROR(VLOOKUP(A186,old_GL발!$A$2:$B$345,2,0),0)</f>
        <v>2134508671</v>
      </c>
      <c r="G186" s="174">
        <f t="shared" si="5"/>
        <v>0</v>
      </c>
    </row>
    <row r="187" spans="1:7">
      <c r="A187" t="s">
        <v>591</v>
      </c>
      <c r="B187" t="s">
        <v>1081</v>
      </c>
      <c r="C187" s="16">
        <v>-3021039060</v>
      </c>
      <c r="D187" s="16">
        <v>-3684808964</v>
      </c>
      <c r="E187" s="16">
        <f t="shared" si="4"/>
        <v>-663769904</v>
      </c>
      <c r="F187" s="173">
        <f>IFERROR(VLOOKUP(A187,old_GL발!$A$2:$B$345,2,0),0)</f>
        <v>-536308311</v>
      </c>
      <c r="G187" s="174">
        <f t="shared" si="5"/>
        <v>127461593</v>
      </c>
    </row>
    <row r="188" spans="1:7">
      <c r="A188" t="s">
        <v>1082</v>
      </c>
      <c r="B188" t="s">
        <v>1083</v>
      </c>
      <c r="C188" s="16">
        <v>0</v>
      </c>
      <c r="D188" s="16">
        <v>0</v>
      </c>
      <c r="E188" s="16">
        <f t="shared" si="4"/>
        <v>0</v>
      </c>
      <c r="F188" s="173">
        <f>IFERROR(VLOOKUP(A188,old_GL발!$A$2:$B$345,2,0),0)</f>
        <v>0</v>
      </c>
      <c r="G188" s="174">
        <f t="shared" si="5"/>
        <v>0</v>
      </c>
    </row>
    <row r="189" spans="1:7">
      <c r="A189" t="s">
        <v>592</v>
      </c>
      <c r="B189" t="s">
        <v>1084</v>
      </c>
      <c r="C189" s="16">
        <v>0</v>
      </c>
      <c r="D189" s="16">
        <v>0</v>
      </c>
      <c r="E189" s="16">
        <f t="shared" si="4"/>
        <v>0</v>
      </c>
      <c r="F189" s="173">
        <f>IFERROR(VLOOKUP(A189,old_GL발!$A$2:$B$345,2,0),0)</f>
        <v>0</v>
      </c>
      <c r="G189" s="174">
        <f t="shared" si="5"/>
        <v>0</v>
      </c>
    </row>
    <row r="190" spans="1:7">
      <c r="A190" t="s">
        <v>593</v>
      </c>
      <c r="B190" t="s">
        <v>1085</v>
      </c>
      <c r="C190" s="16">
        <v>23054850594</v>
      </c>
      <c r="D190" s="16">
        <v>5295558858</v>
      </c>
      <c r="E190" s="16">
        <f t="shared" si="4"/>
        <v>-17759291736</v>
      </c>
      <c r="F190" s="173">
        <f>IFERROR(VLOOKUP(A190,old_GL발!$A$2:$B$345,2,0),0)</f>
        <v>-20997484406</v>
      </c>
      <c r="G190" s="174">
        <f t="shared" si="5"/>
        <v>-3238192670</v>
      </c>
    </row>
    <row r="191" spans="1:7">
      <c r="A191" t="s">
        <v>594</v>
      </c>
      <c r="B191" t="s">
        <v>1086</v>
      </c>
      <c r="C191" s="16">
        <v>35530672468</v>
      </c>
      <c r="D191" s="16">
        <v>36878030359</v>
      </c>
      <c r="E191" s="16">
        <f t="shared" si="4"/>
        <v>1347357891</v>
      </c>
      <c r="F191" s="173">
        <f>IFERROR(VLOOKUP(A191,old_GL발!$A$2:$B$345,2,0),0)</f>
        <v>1232843425</v>
      </c>
      <c r="G191" s="174">
        <f t="shared" si="5"/>
        <v>-114514466</v>
      </c>
    </row>
    <row r="192" spans="1:7">
      <c r="A192" t="s">
        <v>1087</v>
      </c>
      <c r="B192" t="s">
        <v>1088</v>
      </c>
      <c r="C192" s="16">
        <v>0</v>
      </c>
      <c r="D192" s="16">
        <v>0</v>
      </c>
      <c r="E192" s="16">
        <f t="shared" si="4"/>
        <v>0</v>
      </c>
      <c r="F192" s="173">
        <f>IFERROR(VLOOKUP(A192,old_GL발!$A$2:$B$345,2,0),0)</f>
        <v>0</v>
      </c>
      <c r="G192" s="174">
        <f t="shared" si="5"/>
        <v>0</v>
      </c>
    </row>
    <row r="193" spans="1:7">
      <c r="A193" t="s">
        <v>1089</v>
      </c>
      <c r="B193" t="s">
        <v>1090</v>
      </c>
      <c r="C193" s="16">
        <v>498327200</v>
      </c>
      <c r="D193" s="16">
        <v>498327200</v>
      </c>
      <c r="E193" s="16">
        <f t="shared" si="4"/>
        <v>0</v>
      </c>
      <c r="F193" s="173">
        <f>IFERROR(VLOOKUP(A193,old_GL발!$A$2:$B$345,2,0),0)</f>
        <v>0</v>
      </c>
      <c r="G193" s="174">
        <f t="shared" si="5"/>
        <v>0</v>
      </c>
    </row>
    <row r="194" spans="1:7">
      <c r="A194" t="s">
        <v>595</v>
      </c>
      <c r="B194" t="s">
        <v>1091</v>
      </c>
      <c r="C194" s="16">
        <v>464609132</v>
      </c>
      <c r="D194" s="16">
        <v>4570331330</v>
      </c>
      <c r="E194" s="16">
        <f t="shared" si="4"/>
        <v>4105722198</v>
      </c>
      <c r="F194" s="173">
        <f>IFERROR(VLOOKUP(A194,old_GL발!$A$2:$B$345,2,0),0)</f>
        <v>4105722198</v>
      </c>
      <c r="G194" s="174">
        <f t="shared" si="5"/>
        <v>0</v>
      </c>
    </row>
    <row r="195" spans="1:7">
      <c r="A195" t="s">
        <v>1092</v>
      </c>
      <c r="B195" t="s">
        <v>1093</v>
      </c>
      <c r="C195" s="16">
        <v>0</v>
      </c>
      <c r="D195" s="16">
        <v>0</v>
      </c>
      <c r="E195" s="16">
        <f t="shared" si="4"/>
        <v>0</v>
      </c>
      <c r="F195" s="173">
        <f>IFERROR(VLOOKUP(A195,old_GL발!$A$2:$B$345,2,0),0)</f>
        <v>0</v>
      </c>
      <c r="G195" s="174">
        <f t="shared" si="5"/>
        <v>0</v>
      </c>
    </row>
    <row r="196" spans="1:7">
      <c r="A196" t="s">
        <v>596</v>
      </c>
      <c r="B196" t="s">
        <v>1094</v>
      </c>
      <c r="C196" s="16">
        <v>0</v>
      </c>
      <c r="D196" s="16">
        <v>2200000000</v>
      </c>
      <c r="E196" s="16">
        <f t="shared" ref="E196:E259" si="6">D196-C196</f>
        <v>2200000000</v>
      </c>
      <c r="F196" s="173">
        <f>IFERROR(VLOOKUP(A196,old_GL발!$A$2:$B$345,2,0),0)</f>
        <v>2200000000</v>
      </c>
      <c r="G196" s="174">
        <f t="shared" ref="G196:G259" si="7">F196-E196</f>
        <v>0</v>
      </c>
    </row>
    <row r="197" spans="1:7">
      <c r="A197" t="s">
        <v>597</v>
      </c>
      <c r="B197" t="s">
        <v>1095</v>
      </c>
      <c r="C197" s="16">
        <v>0</v>
      </c>
      <c r="D197" s="16">
        <v>-18692920562</v>
      </c>
      <c r="E197" s="16">
        <f t="shared" si="6"/>
        <v>-18692920562</v>
      </c>
      <c r="F197" s="173">
        <f>IFERROR(VLOOKUP(A197,old_GL발!$A$2:$B$345,2,0),0)</f>
        <v>-4448590082</v>
      </c>
      <c r="G197" s="174">
        <f t="shared" si="7"/>
        <v>14244330480</v>
      </c>
    </row>
    <row r="198" spans="1:7">
      <c r="A198" t="s">
        <v>598</v>
      </c>
      <c r="B198" t="s">
        <v>1096</v>
      </c>
      <c r="C198" s="16">
        <v>-98517304197</v>
      </c>
      <c r="D198" s="16">
        <v>-55358931229</v>
      </c>
      <c r="E198" s="16">
        <f t="shared" si="6"/>
        <v>43158372968</v>
      </c>
      <c r="F198" s="173">
        <f>IFERROR(VLOOKUP(A198,old_GL발!$A$2:$B$345,2,0),0)</f>
        <v>37755133691</v>
      </c>
      <c r="G198" s="174">
        <f t="shared" si="7"/>
        <v>-5403239277</v>
      </c>
    </row>
    <row r="199" spans="1:7">
      <c r="A199" t="s">
        <v>599</v>
      </c>
      <c r="B199" t="s">
        <v>1097</v>
      </c>
      <c r="C199" s="16">
        <v>-4260470108</v>
      </c>
      <c r="D199" s="16">
        <v>-973731854</v>
      </c>
      <c r="E199" s="16">
        <f t="shared" si="6"/>
        <v>3286738254</v>
      </c>
      <c r="F199" s="173">
        <f>IFERROR(VLOOKUP(A199,old_GL발!$A$2:$B$345,2,0),0)</f>
        <v>104497241</v>
      </c>
      <c r="G199" s="174">
        <f t="shared" si="7"/>
        <v>-3182241013</v>
      </c>
    </row>
    <row r="200" spans="1:7">
      <c r="A200" t="s">
        <v>600</v>
      </c>
      <c r="B200" t="s">
        <v>1098</v>
      </c>
      <c r="C200" s="16">
        <v>-3644464711</v>
      </c>
      <c r="D200" s="16">
        <v>-3152390580</v>
      </c>
      <c r="E200" s="16">
        <f t="shared" si="6"/>
        <v>492074131</v>
      </c>
      <c r="F200" s="173">
        <f>IFERROR(VLOOKUP(A200,old_GL발!$A$2:$B$345,2,0),0)</f>
        <v>1631535454</v>
      </c>
      <c r="G200" s="174">
        <f t="shared" si="7"/>
        <v>1139461323</v>
      </c>
    </row>
    <row r="201" spans="1:7">
      <c r="A201" t="s">
        <v>1099</v>
      </c>
      <c r="B201" t="s">
        <v>1100</v>
      </c>
      <c r="C201" s="16">
        <v>0</v>
      </c>
      <c r="D201" s="16">
        <v>0</v>
      </c>
      <c r="E201" s="16">
        <f t="shared" si="6"/>
        <v>0</v>
      </c>
      <c r="F201" s="173">
        <f>IFERROR(VLOOKUP(A201,old_GL발!$A$2:$B$345,2,0),0)</f>
        <v>0</v>
      </c>
      <c r="G201" s="174">
        <f t="shared" si="7"/>
        <v>0</v>
      </c>
    </row>
    <row r="202" spans="1:7">
      <c r="A202" t="s">
        <v>601</v>
      </c>
      <c r="B202" t="s">
        <v>1101</v>
      </c>
      <c r="C202" s="16">
        <v>-3905775802</v>
      </c>
      <c r="D202" s="16">
        <v>-12070437177</v>
      </c>
      <c r="E202" s="16">
        <f t="shared" si="6"/>
        <v>-8164661375</v>
      </c>
      <c r="F202" s="173">
        <f>IFERROR(VLOOKUP(A202,old_GL발!$A$2:$B$345,2,0),0)</f>
        <v>-3459441086</v>
      </c>
      <c r="G202" s="174">
        <f t="shared" si="7"/>
        <v>4705220289</v>
      </c>
    </row>
    <row r="203" spans="1:7">
      <c r="A203" t="s">
        <v>602</v>
      </c>
      <c r="B203" t="s">
        <v>1102</v>
      </c>
      <c r="C203" s="16">
        <v>-15018658531</v>
      </c>
      <c r="D203" s="16">
        <v>-7805972393</v>
      </c>
      <c r="E203" s="16">
        <f t="shared" si="6"/>
        <v>7212686138</v>
      </c>
      <c r="F203" s="173">
        <f>IFERROR(VLOOKUP(A203,old_GL발!$A$2:$B$345,2,0),0)</f>
        <v>14520757007</v>
      </c>
      <c r="G203" s="174">
        <f t="shared" si="7"/>
        <v>7308070869</v>
      </c>
    </row>
    <row r="204" spans="1:7">
      <c r="A204" t="s">
        <v>603</v>
      </c>
      <c r="B204" t="s">
        <v>1103</v>
      </c>
      <c r="C204" s="16">
        <v>21154835812</v>
      </c>
      <c r="D204" s="16">
        <v>20247336899</v>
      </c>
      <c r="E204" s="16">
        <f t="shared" si="6"/>
        <v>-907498913</v>
      </c>
      <c r="F204" s="173">
        <f>IFERROR(VLOOKUP(A204,old_GL발!$A$2:$B$345,2,0),0)</f>
        <v>-11624574808</v>
      </c>
      <c r="G204" s="174">
        <f t="shared" si="7"/>
        <v>-10717075895</v>
      </c>
    </row>
    <row r="205" spans="1:7">
      <c r="A205" t="s">
        <v>1104</v>
      </c>
      <c r="B205" t="s">
        <v>1105</v>
      </c>
      <c r="C205" s="16">
        <v>-22841360953</v>
      </c>
      <c r="D205" s="16">
        <v>-22841360953</v>
      </c>
      <c r="E205" s="16">
        <f t="shared" si="6"/>
        <v>0</v>
      </c>
      <c r="F205" s="173">
        <f>IFERROR(VLOOKUP(A205,old_GL발!$A$2:$B$345,2,0),0)</f>
        <v>0</v>
      </c>
      <c r="G205" s="174">
        <f t="shared" si="7"/>
        <v>0</v>
      </c>
    </row>
    <row r="206" spans="1:7">
      <c r="A206" t="s">
        <v>604</v>
      </c>
      <c r="B206" t="s">
        <v>1106</v>
      </c>
      <c r="C206" s="16">
        <v>-14192189934</v>
      </c>
      <c r="D206" s="16">
        <v>-15077461254</v>
      </c>
      <c r="E206" s="16">
        <f t="shared" si="6"/>
        <v>-885271320</v>
      </c>
      <c r="F206" s="173">
        <f>IFERROR(VLOOKUP(A206,old_GL발!$A$2:$B$345,2,0),0)</f>
        <v>24775985931</v>
      </c>
      <c r="G206" s="174">
        <f t="shared" si="7"/>
        <v>25661257251</v>
      </c>
    </row>
    <row r="207" spans="1:7">
      <c r="A207" t="s">
        <v>605</v>
      </c>
      <c r="B207" t="s">
        <v>1107</v>
      </c>
      <c r="C207" s="16">
        <v>-172280</v>
      </c>
      <c r="D207" s="16">
        <v>111837206</v>
      </c>
      <c r="E207" s="16">
        <f t="shared" si="6"/>
        <v>112009486</v>
      </c>
      <c r="F207" s="173">
        <f>IFERROR(VLOOKUP(A207,old_GL발!$A$2:$B$345,2,0),0)</f>
        <v>-3416371436</v>
      </c>
      <c r="G207" s="174">
        <f t="shared" si="7"/>
        <v>-3528380922</v>
      </c>
    </row>
    <row r="208" spans="1:7">
      <c r="A208" t="s">
        <v>606</v>
      </c>
      <c r="B208" t="s">
        <v>1108</v>
      </c>
      <c r="C208" s="16">
        <v>11347775953</v>
      </c>
      <c r="D208" s="16">
        <v>-2749378971</v>
      </c>
      <c r="E208" s="16">
        <f t="shared" si="6"/>
        <v>-14097154924</v>
      </c>
      <c r="F208" s="173">
        <f>IFERROR(VLOOKUP(A208,old_GL발!$A$2:$B$345,2,0),0)</f>
        <v>-14017585855</v>
      </c>
      <c r="G208" s="174">
        <f t="shared" si="7"/>
        <v>79569069</v>
      </c>
    </row>
    <row r="209" spans="1:7">
      <c r="A209" t="s">
        <v>607</v>
      </c>
      <c r="B209" t="s">
        <v>1109</v>
      </c>
      <c r="C209" s="16">
        <v>0</v>
      </c>
      <c r="D209" s="16">
        <v>0</v>
      </c>
      <c r="E209" s="16">
        <f t="shared" si="6"/>
        <v>0</v>
      </c>
      <c r="F209" s="173">
        <f>IFERROR(VLOOKUP(A209,old_GL발!$A$2:$B$345,2,0),0)</f>
        <v>0</v>
      </c>
      <c r="G209" s="174">
        <f t="shared" si="7"/>
        <v>0</v>
      </c>
    </row>
    <row r="210" spans="1:7">
      <c r="A210" t="s">
        <v>608</v>
      </c>
      <c r="B210" t="s">
        <v>1110</v>
      </c>
      <c r="C210" s="16">
        <v>-25895092192</v>
      </c>
      <c r="D210" s="16">
        <v>-15638661176</v>
      </c>
      <c r="E210" s="16">
        <f t="shared" si="6"/>
        <v>10256431016</v>
      </c>
      <c r="F210" s="173">
        <f>IFERROR(VLOOKUP(A210,old_GL발!$A$2:$B$345,2,0),0)</f>
        <v>-3427192674</v>
      </c>
      <c r="G210" s="174">
        <f t="shared" si="7"/>
        <v>-13683623690</v>
      </c>
    </row>
    <row r="211" spans="1:7">
      <c r="A211" t="s">
        <v>609</v>
      </c>
      <c r="B211" t="s">
        <v>1111</v>
      </c>
      <c r="C211" s="16">
        <v>-829781722</v>
      </c>
      <c r="D211" s="16">
        <v>-419670307</v>
      </c>
      <c r="E211" s="16">
        <f t="shared" si="6"/>
        <v>410111415</v>
      </c>
      <c r="F211" s="173">
        <f>IFERROR(VLOOKUP(A211,old_GL발!$A$2:$B$345,2,0),0)</f>
        <v>15880991312</v>
      </c>
      <c r="G211" s="174">
        <f t="shared" si="7"/>
        <v>15470879897</v>
      </c>
    </row>
    <row r="212" spans="1:7">
      <c r="A212" t="s">
        <v>610</v>
      </c>
      <c r="B212" t="s">
        <v>1112</v>
      </c>
      <c r="C212" s="16">
        <v>-22391526</v>
      </c>
      <c r="D212" s="16">
        <v>50434179</v>
      </c>
      <c r="E212" s="16">
        <f t="shared" si="6"/>
        <v>72825705</v>
      </c>
      <c r="F212" s="173">
        <f>IFERROR(VLOOKUP(A212,old_GL발!$A$2:$B$345,2,0),0)</f>
        <v>26990301</v>
      </c>
      <c r="G212" s="174">
        <f t="shared" si="7"/>
        <v>-45835404</v>
      </c>
    </row>
    <row r="213" spans="1:7">
      <c r="A213" t="s">
        <v>1113</v>
      </c>
      <c r="B213" t="s">
        <v>1114</v>
      </c>
      <c r="C213" s="16">
        <v>0</v>
      </c>
      <c r="D213" s="16">
        <v>0</v>
      </c>
      <c r="E213" s="16">
        <f t="shared" si="6"/>
        <v>0</v>
      </c>
      <c r="F213" s="173">
        <f>IFERROR(VLOOKUP(A213,old_GL발!$A$2:$B$345,2,0),0)</f>
        <v>0</v>
      </c>
      <c r="G213" s="174">
        <f t="shared" si="7"/>
        <v>0</v>
      </c>
    </row>
    <row r="214" spans="1:7">
      <c r="A214" t="s">
        <v>611</v>
      </c>
      <c r="B214" t="s">
        <v>1115</v>
      </c>
      <c r="C214" s="16">
        <v>-510808210</v>
      </c>
      <c r="D214" s="16">
        <v>-382870904</v>
      </c>
      <c r="E214" s="16">
        <f t="shared" si="6"/>
        <v>127937306</v>
      </c>
      <c r="F214" s="173">
        <f>IFERROR(VLOOKUP(A214,old_GL발!$A$2:$B$345,2,0),0)</f>
        <v>44210822</v>
      </c>
      <c r="G214" s="174">
        <f t="shared" si="7"/>
        <v>-83726484</v>
      </c>
    </row>
    <row r="215" spans="1:7">
      <c r="A215" t="s">
        <v>612</v>
      </c>
      <c r="B215" t="s">
        <v>1116</v>
      </c>
      <c r="C215" s="16">
        <v>0</v>
      </c>
      <c r="D215" s="16">
        <v>-7375432</v>
      </c>
      <c r="E215" s="16">
        <f t="shared" si="6"/>
        <v>-7375432</v>
      </c>
      <c r="F215" s="173">
        <f>IFERROR(VLOOKUP(A215,old_GL발!$A$2:$B$345,2,0),0)</f>
        <v>-7375432</v>
      </c>
      <c r="G215" s="174">
        <f t="shared" si="7"/>
        <v>0</v>
      </c>
    </row>
    <row r="216" spans="1:7">
      <c r="A216" t="s">
        <v>613</v>
      </c>
      <c r="B216" t="s">
        <v>1117</v>
      </c>
      <c r="C216" s="16">
        <v>0</v>
      </c>
      <c r="D216" s="16">
        <v>0</v>
      </c>
      <c r="E216" s="16">
        <f t="shared" si="6"/>
        <v>0</v>
      </c>
      <c r="F216" s="173">
        <f>IFERROR(VLOOKUP(A216,old_GL발!$A$2:$B$345,2,0),0)</f>
        <v>0</v>
      </c>
      <c r="G216" s="174">
        <f t="shared" si="7"/>
        <v>0</v>
      </c>
    </row>
    <row r="217" spans="1:7">
      <c r="A217" t="s">
        <v>614</v>
      </c>
      <c r="B217" t="s">
        <v>1118</v>
      </c>
      <c r="C217" s="16">
        <v>-13604775731</v>
      </c>
      <c r="D217" s="16">
        <v>-13456464431</v>
      </c>
      <c r="E217" s="16">
        <f t="shared" si="6"/>
        <v>148311300</v>
      </c>
      <c r="F217" s="173">
        <f>IFERROR(VLOOKUP(A217,old_GL발!$A$2:$B$345,2,0),0)</f>
        <v>-4364896137</v>
      </c>
      <c r="G217" s="174">
        <f t="shared" si="7"/>
        <v>-4513207437</v>
      </c>
    </row>
    <row r="218" spans="1:7">
      <c r="A218" t="s">
        <v>615</v>
      </c>
      <c r="B218" t="s">
        <v>1119</v>
      </c>
      <c r="C218" s="16">
        <v>-2904523466</v>
      </c>
      <c r="D218" s="16">
        <v>-4197628104</v>
      </c>
      <c r="E218" s="16">
        <f t="shared" si="6"/>
        <v>-1293104638</v>
      </c>
      <c r="F218" s="173">
        <f>IFERROR(VLOOKUP(A218,old_GL발!$A$2:$B$345,2,0),0)</f>
        <v>-1110159616</v>
      </c>
      <c r="G218" s="174">
        <f t="shared" si="7"/>
        <v>182945022</v>
      </c>
    </row>
    <row r="219" spans="1:7">
      <c r="A219" t="s">
        <v>616</v>
      </c>
      <c r="B219" t="s">
        <v>1120</v>
      </c>
      <c r="C219" s="16">
        <v>-1615050462</v>
      </c>
      <c r="D219" s="16">
        <v>-1098777251</v>
      </c>
      <c r="E219" s="16">
        <f t="shared" si="6"/>
        <v>516273211</v>
      </c>
      <c r="F219" s="173">
        <f>IFERROR(VLOOKUP(A219,old_GL발!$A$2:$B$345,2,0),0)</f>
        <v>629247131</v>
      </c>
      <c r="G219" s="174">
        <f t="shared" si="7"/>
        <v>112973920</v>
      </c>
    </row>
    <row r="220" spans="1:7">
      <c r="A220" t="s">
        <v>1121</v>
      </c>
      <c r="B220" t="s">
        <v>1122</v>
      </c>
      <c r="C220" s="16">
        <v>0</v>
      </c>
      <c r="D220" s="16">
        <v>0</v>
      </c>
      <c r="E220" s="16">
        <f t="shared" si="6"/>
        <v>0</v>
      </c>
      <c r="F220" s="173">
        <f>IFERROR(VLOOKUP(A220,old_GL발!$A$2:$B$345,2,0),0)</f>
        <v>0</v>
      </c>
      <c r="G220" s="174">
        <f t="shared" si="7"/>
        <v>0</v>
      </c>
    </row>
    <row r="221" spans="1:7">
      <c r="A221" t="s">
        <v>617</v>
      </c>
      <c r="B221" t="s">
        <v>1123</v>
      </c>
      <c r="C221" s="16">
        <v>-426745</v>
      </c>
      <c r="D221" s="16">
        <v>0</v>
      </c>
      <c r="E221" s="16">
        <f t="shared" si="6"/>
        <v>426745</v>
      </c>
      <c r="F221" s="173">
        <f>IFERROR(VLOOKUP(A221,old_GL발!$A$2:$B$345,2,0),0)</f>
        <v>426745</v>
      </c>
      <c r="G221" s="174">
        <f t="shared" si="7"/>
        <v>0</v>
      </c>
    </row>
    <row r="222" spans="1:7">
      <c r="A222" t="s">
        <v>618</v>
      </c>
      <c r="B222" t="s">
        <v>1124</v>
      </c>
      <c r="C222" s="16">
        <v>-8010898218</v>
      </c>
      <c r="D222" s="16">
        <v>-41308542891</v>
      </c>
      <c r="E222" s="16">
        <f t="shared" si="6"/>
        <v>-33297644673</v>
      </c>
      <c r="F222" s="173">
        <f>IFERROR(VLOOKUP(A222,old_GL발!$A$2:$B$345,2,0),0)</f>
        <v>-27386967816</v>
      </c>
      <c r="G222" s="174">
        <f t="shared" si="7"/>
        <v>5910676857</v>
      </c>
    </row>
    <row r="223" spans="1:7">
      <c r="A223" t="s">
        <v>619</v>
      </c>
      <c r="B223" t="s">
        <v>1125</v>
      </c>
      <c r="C223" s="16">
        <v>-16904458729</v>
      </c>
      <c r="D223" s="16">
        <v>-21563437073</v>
      </c>
      <c r="E223" s="16">
        <f t="shared" si="6"/>
        <v>-4658978344</v>
      </c>
      <c r="F223" s="173">
        <f>IFERROR(VLOOKUP(A223,old_GL발!$A$2:$B$345,2,0),0)</f>
        <v>-42627800956</v>
      </c>
      <c r="G223" s="174">
        <f t="shared" si="7"/>
        <v>-37968822612</v>
      </c>
    </row>
    <row r="224" spans="1:7">
      <c r="A224" t="s">
        <v>620</v>
      </c>
      <c r="B224" t="s">
        <v>1126</v>
      </c>
      <c r="C224" s="16">
        <v>16904458729</v>
      </c>
      <c r="D224" s="16">
        <v>20126851007</v>
      </c>
      <c r="E224" s="16">
        <f t="shared" si="6"/>
        <v>3222392278</v>
      </c>
      <c r="F224" s="173">
        <f>IFERROR(VLOOKUP(A224,old_GL발!$A$2:$B$345,2,0),0)</f>
        <v>12642625061</v>
      </c>
      <c r="G224" s="174">
        <f t="shared" si="7"/>
        <v>9420232783</v>
      </c>
    </row>
    <row r="225" spans="1:7">
      <c r="A225" t="s">
        <v>621</v>
      </c>
      <c r="B225" t="s">
        <v>1127</v>
      </c>
      <c r="C225" s="16">
        <v>-631962175</v>
      </c>
      <c r="D225" s="16">
        <v>-772864492</v>
      </c>
      <c r="E225" s="16">
        <f t="shared" si="6"/>
        <v>-140902317</v>
      </c>
      <c r="F225" s="173">
        <f>IFERROR(VLOOKUP(A225,old_GL발!$A$2:$B$345,2,0),0)</f>
        <v>2722124881</v>
      </c>
      <c r="G225" s="174">
        <f t="shared" si="7"/>
        <v>2863027198</v>
      </c>
    </row>
    <row r="226" spans="1:7">
      <c r="A226" t="s">
        <v>1128</v>
      </c>
      <c r="B226" t="s">
        <v>1129</v>
      </c>
      <c r="C226" s="16">
        <v>0</v>
      </c>
      <c r="D226" s="16">
        <v>0</v>
      </c>
      <c r="E226" s="16">
        <f t="shared" si="6"/>
        <v>0</v>
      </c>
      <c r="F226" s="173">
        <f>IFERROR(VLOOKUP(A226,old_GL발!$A$2:$B$345,2,0),0)</f>
        <v>0</v>
      </c>
      <c r="G226" s="174">
        <f t="shared" si="7"/>
        <v>0</v>
      </c>
    </row>
    <row r="227" spans="1:7">
      <c r="A227" t="s">
        <v>622</v>
      </c>
      <c r="B227" t="s">
        <v>1130</v>
      </c>
      <c r="C227" s="16">
        <v>-3996805</v>
      </c>
      <c r="D227" s="16">
        <v>-3496805</v>
      </c>
      <c r="E227" s="16">
        <f t="shared" si="6"/>
        <v>500000</v>
      </c>
      <c r="F227" s="173">
        <f>IFERROR(VLOOKUP(A227,old_GL발!$A$2:$B$345,2,0),0)</f>
        <v>400000</v>
      </c>
      <c r="G227" s="174">
        <f t="shared" si="7"/>
        <v>-100000</v>
      </c>
    </row>
    <row r="228" spans="1:7">
      <c r="A228" t="s">
        <v>623</v>
      </c>
      <c r="B228" t="s">
        <v>1131</v>
      </c>
      <c r="C228" s="16">
        <v>-1276695</v>
      </c>
      <c r="D228" s="16">
        <v>-1276695</v>
      </c>
      <c r="E228" s="16">
        <f t="shared" si="6"/>
        <v>0</v>
      </c>
      <c r="F228" s="173">
        <f>IFERROR(VLOOKUP(A228,old_GL발!$A$2:$B$345,2,0),0)</f>
        <v>0</v>
      </c>
      <c r="G228" s="174">
        <f t="shared" si="7"/>
        <v>0</v>
      </c>
    </row>
    <row r="229" spans="1:7">
      <c r="A229" t="s">
        <v>624</v>
      </c>
      <c r="B229" t="s">
        <v>1132</v>
      </c>
      <c r="C229" s="16">
        <v>-1603037958</v>
      </c>
      <c r="D229" s="16">
        <v>-1709409605</v>
      </c>
      <c r="E229" s="16">
        <f t="shared" si="6"/>
        <v>-106371647</v>
      </c>
      <c r="F229" s="173">
        <f>IFERROR(VLOOKUP(A229,old_GL발!$A$2:$B$345,2,0),0)</f>
        <v>1663338075</v>
      </c>
      <c r="G229" s="174">
        <f t="shared" si="7"/>
        <v>1769709722</v>
      </c>
    </row>
    <row r="230" spans="1:7">
      <c r="A230" t="s">
        <v>625</v>
      </c>
      <c r="B230" t="s">
        <v>1133</v>
      </c>
      <c r="C230" s="16">
        <v>711329038</v>
      </c>
      <c r="D230" s="16">
        <v>-1331711714</v>
      </c>
      <c r="E230" s="16">
        <f t="shared" si="6"/>
        <v>-2043040752</v>
      </c>
      <c r="F230" s="173">
        <f>IFERROR(VLOOKUP(A230,old_GL발!$A$2:$B$345,2,0),0)</f>
        <v>-258793631</v>
      </c>
      <c r="G230" s="174">
        <f t="shared" si="7"/>
        <v>1784247121</v>
      </c>
    </row>
    <row r="231" spans="1:7">
      <c r="A231" t="s">
        <v>626</v>
      </c>
      <c r="B231" t="s">
        <v>1134</v>
      </c>
      <c r="C231" s="16">
        <v>346697846</v>
      </c>
      <c r="D231" s="16">
        <v>579179821</v>
      </c>
      <c r="E231" s="16">
        <f t="shared" si="6"/>
        <v>232481975</v>
      </c>
      <c r="F231" s="173">
        <f>IFERROR(VLOOKUP(A231,old_GL발!$A$2:$B$345,2,0),0)</f>
        <v>411097529</v>
      </c>
      <c r="G231" s="174">
        <f t="shared" si="7"/>
        <v>178615554</v>
      </c>
    </row>
    <row r="232" spans="1:7">
      <c r="A232" t="s">
        <v>627</v>
      </c>
      <c r="B232" t="s">
        <v>1135</v>
      </c>
      <c r="C232" s="16">
        <v>-1333168</v>
      </c>
      <c r="D232" s="16">
        <v>2085106044</v>
      </c>
      <c r="E232" s="16">
        <f t="shared" si="6"/>
        <v>2086439212</v>
      </c>
      <c r="F232" s="173">
        <f>IFERROR(VLOOKUP(A232,old_GL발!$A$2:$B$345,2,0),0)</f>
        <v>2087162588</v>
      </c>
      <c r="G232" s="174">
        <f t="shared" si="7"/>
        <v>723376</v>
      </c>
    </row>
    <row r="233" spans="1:7">
      <c r="A233" t="s">
        <v>628</v>
      </c>
      <c r="B233" t="s">
        <v>1136</v>
      </c>
      <c r="C233" s="16">
        <v>-133311</v>
      </c>
      <c r="D233" s="16">
        <v>-382095</v>
      </c>
      <c r="E233" s="16">
        <f t="shared" si="6"/>
        <v>-248784</v>
      </c>
      <c r="F233" s="173">
        <f>IFERROR(VLOOKUP(A233,old_GL발!$A$2:$B$345,2,0),0)</f>
        <v>-236271</v>
      </c>
      <c r="G233" s="174">
        <f t="shared" si="7"/>
        <v>12513</v>
      </c>
    </row>
    <row r="234" spans="1:7">
      <c r="A234" t="s">
        <v>1137</v>
      </c>
      <c r="B234" t="s">
        <v>1138</v>
      </c>
      <c r="C234" s="16">
        <v>0</v>
      </c>
      <c r="D234" s="16">
        <v>0</v>
      </c>
      <c r="E234" s="16">
        <f t="shared" si="6"/>
        <v>0</v>
      </c>
      <c r="F234" s="173">
        <f>IFERROR(VLOOKUP(A234,old_GL발!$A$2:$B$345,2,0),0)</f>
        <v>0</v>
      </c>
      <c r="G234" s="174">
        <f t="shared" si="7"/>
        <v>0</v>
      </c>
    </row>
    <row r="235" spans="1:7">
      <c r="A235" t="s">
        <v>629</v>
      </c>
      <c r="B235" t="s">
        <v>1139</v>
      </c>
      <c r="C235" s="16">
        <v>-356048000</v>
      </c>
      <c r="D235" s="16">
        <v>0</v>
      </c>
      <c r="E235" s="16">
        <f t="shared" si="6"/>
        <v>356048000</v>
      </c>
      <c r="F235" s="173">
        <f>IFERROR(VLOOKUP(A235,old_GL발!$A$2:$B$345,2,0),0)</f>
        <v>1890311900</v>
      </c>
      <c r="G235" s="174">
        <f t="shared" si="7"/>
        <v>1534263900</v>
      </c>
    </row>
    <row r="236" spans="1:7">
      <c r="A236" t="s">
        <v>630</v>
      </c>
      <c r="B236" t="s">
        <v>1140</v>
      </c>
      <c r="C236" s="16">
        <v>-3242635601</v>
      </c>
      <c r="D236" s="16">
        <v>-5653958149</v>
      </c>
      <c r="E236" s="16">
        <f t="shared" si="6"/>
        <v>-2411322548</v>
      </c>
      <c r="F236" s="173">
        <f>IFERROR(VLOOKUP(A236,old_GL발!$A$2:$B$345,2,0),0)</f>
        <v>826129374</v>
      </c>
      <c r="G236" s="174">
        <f t="shared" si="7"/>
        <v>3237451922</v>
      </c>
    </row>
    <row r="237" spans="1:7">
      <c r="A237" t="s">
        <v>631</v>
      </c>
      <c r="B237" t="s">
        <v>1141</v>
      </c>
      <c r="C237" s="16">
        <v>-420046410</v>
      </c>
      <c r="D237" s="16">
        <v>-2235496671</v>
      </c>
      <c r="E237" s="16">
        <f t="shared" si="6"/>
        <v>-1815450261</v>
      </c>
      <c r="F237" s="173">
        <f>IFERROR(VLOOKUP(A237,old_GL발!$A$2:$B$345,2,0),0)</f>
        <v>-8753781621</v>
      </c>
      <c r="G237" s="174">
        <f t="shared" si="7"/>
        <v>-6938331360</v>
      </c>
    </row>
    <row r="238" spans="1:7">
      <c r="A238" t="s">
        <v>1142</v>
      </c>
      <c r="B238" t="s">
        <v>1143</v>
      </c>
      <c r="C238" s="16">
        <v>0</v>
      </c>
      <c r="D238" s="16">
        <v>0</v>
      </c>
      <c r="E238" s="16">
        <f t="shared" si="6"/>
        <v>0</v>
      </c>
      <c r="F238" s="173">
        <f>IFERROR(VLOOKUP(A238,old_GL발!$A$2:$B$345,2,0),0)</f>
        <v>0</v>
      </c>
      <c r="G238" s="174">
        <f t="shared" si="7"/>
        <v>0</v>
      </c>
    </row>
    <row r="239" spans="1:7">
      <c r="A239" t="s">
        <v>1144</v>
      </c>
      <c r="B239" t="s">
        <v>1145</v>
      </c>
      <c r="C239" s="16">
        <v>0</v>
      </c>
      <c r="D239" s="16">
        <v>0</v>
      </c>
      <c r="E239" s="16">
        <f t="shared" si="6"/>
        <v>0</v>
      </c>
      <c r="F239" s="173">
        <f>IFERROR(VLOOKUP(A239,old_GL발!$A$2:$B$345,2,0),0)</f>
        <v>0</v>
      </c>
      <c r="G239" s="174">
        <f t="shared" si="7"/>
        <v>0</v>
      </c>
    </row>
    <row r="240" spans="1:7">
      <c r="A240" t="s">
        <v>632</v>
      </c>
      <c r="B240" t="s">
        <v>1146</v>
      </c>
      <c r="C240" s="16">
        <v>-11220215012</v>
      </c>
      <c r="D240" s="16">
        <v>-12824910926</v>
      </c>
      <c r="E240" s="16">
        <f t="shared" si="6"/>
        <v>-1604695914</v>
      </c>
      <c r="F240" s="173">
        <f>IFERROR(VLOOKUP(A240,old_GL발!$A$2:$B$345,2,0),0)</f>
        <v>-11533212847</v>
      </c>
      <c r="G240" s="174">
        <f t="shared" si="7"/>
        <v>-9928516933</v>
      </c>
    </row>
    <row r="241" spans="1:7">
      <c r="A241" t="s">
        <v>633</v>
      </c>
      <c r="B241" t="s">
        <v>1147</v>
      </c>
      <c r="C241" s="16">
        <v>0</v>
      </c>
      <c r="D241" s="16">
        <v>-600000000</v>
      </c>
      <c r="E241" s="16">
        <f t="shared" si="6"/>
        <v>-600000000</v>
      </c>
      <c r="F241" s="173">
        <f>IFERROR(VLOOKUP(A241,old_GL발!$A$2:$B$345,2,0),0)</f>
        <v>1337800000</v>
      </c>
      <c r="G241" s="174">
        <f t="shared" si="7"/>
        <v>1937800000</v>
      </c>
    </row>
    <row r="242" spans="1:7">
      <c r="A242" t="s">
        <v>634</v>
      </c>
      <c r="B242" t="s">
        <v>1148</v>
      </c>
      <c r="C242" s="16">
        <v>0</v>
      </c>
      <c r="D242" s="16">
        <v>-300000000</v>
      </c>
      <c r="E242" s="16">
        <f t="shared" si="6"/>
        <v>-300000000</v>
      </c>
      <c r="F242" s="173">
        <f>IFERROR(VLOOKUP(A242,old_GL발!$A$2:$B$345,2,0),0)</f>
        <v>-966313273</v>
      </c>
      <c r="G242" s="174">
        <f t="shared" si="7"/>
        <v>-666313273</v>
      </c>
    </row>
    <row r="243" spans="1:7">
      <c r="A243" t="s">
        <v>635</v>
      </c>
      <c r="B243" t="s">
        <v>1149</v>
      </c>
      <c r="C243" s="16">
        <v>-8410304111</v>
      </c>
      <c r="D243" s="16">
        <v>-12686121329</v>
      </c>
      <c r="E243" s="16">
        <f t="shared" si="6"/>
        <v>-4275817218</v>
      </c>
      <c r="F243" s="173">
        <f>IFERROR(VLOOKUP(A243,old_GL발!$A$2:$B$345,2,0),0)</f>
        <v>-7351136277</v>
      </c>
      <c r="G243" s="174">
        <f t="shared" si="7"/>
        <v>-3075319059</v>
      </c>
    </row>
    <row r="244" spans="1:7">
      <c r="A244" t="s">
        <v>636</v>
      </c>
      <c r="B244" t="s">
        <v>1150</v>
      </c>
      <c r="C244" s="16">
        <v>-4107180</v>
      </c>
      <c r="D244" s="16">
        <v>-5156780746</v>
      </c>
      <c r="E244" s="16">
        <f t="shared" si="6"/>
        <v>-5152673566</v>
      </c>
      <c r="F244" s="173">
        <f>IFERROR(VLOOKUP(A244,old_GL발!$A$2:$B$345,2,0),0)</f>
        <v>-19368783554</v>
      </c>
      <c r="G244" s="174">
        <f t="shared" si="7"/>
        <v>-14216109988</v>
      </c>
    </row>
    <row r="245" spans="1:7">
      <c r="A245" t="s">
        <v>1151</v>
      </c>
      <c r="B245" t="s">
        <v>1152</v>
      </c>
      <c r="C245" s="16">
        <v>0</v>
      </c>
      <c r="D245" s="16">
        <v>0</v>
      </c>
      <c r="E245" s="16">
        <f t="shared" si="6"/>
        <v>0</v>
      </c>
      <c r="F245" s="173">
        <f>IFERROR(VLOOKUP(A245,old_GL발!$A$2:$B$345,2,0),0)</f>
        <v>0</v>
      </c>
      <c r="G245" s="174">
        <f t="shared" si="7"/>
        <v>0</v>
      </c>
    </row>
    <row r="246" spans="1:7">
      <c r="A246" t="s">
        <v>637</v>
      </c>
      <c r="B246" t="s">
        <v>1153</v>
      </c>
      <c r="C246" s="16">
        <v>-956707494</v>
      </c>
      <c r="D246" s="16">
        <v>-962565101</v>
      </c>
      <c r="E246" s="16">
        <f t="shared" si="6"/>
        <v>-5857607</v>
      </c>
      <c r="F246" s="173">
        <f>IFERROR(VLOOKUP(A246,old_GL발!$A$2:$B$345,2,0),0)</f>
        <v>26070651</v>
      </c>
      <c r="G246" s="174">
        <f t="shared" si="7"/>
        <v>31928258</v>
      </c>
    </row>
    <row r="247" spans="1:7">
      <c r="A247" t="s">
        <v>1154</v>
      </c>
      <c r="B247" t="s">
        <v>1155</v>
      </c>
      <c r="C247" s="16">
        <v>-24000000000</v>
      </c>
      <c r="D247" s="16">
        <v>-24000000000</v>
      </c>
      <c r="E247" s="16">
        <f t="shared" si="6"/>
        <v>0</v>
      </c>
      <c r="F247" s="173">
        <f>IFERROR(VLOOKUP(A247,old_GL발!$A$2:$B$345,2,0),0)</f>
        <v>0</v>
      </c>
      <c r="G247" s="174">
        <f t="shared" si="7"/>
        <v>0</v>
      </c>
    </row>
    <row r="248" spans="1:7">
      <c r="A248" t="s">
        <v>1156</v>
      </c>
      <c r="B248" t="s">
        <v>1157</v>
      </c>
      <c r="C248" s="16">
        <v>-12000000000</v>
      </c>
      <c r="D248" s="16">
        <v>-12000000000</v>
      </c>
      <c r="E248" s="16">
        <f t="shared" si="6"/>
        <v>0</v>
      </c>
      <c r="F248" s="173">
        <f>IFERROR(VLOOKUP(A248,old_GL발!$A$2:$B$345,2,0),0)</f>
        <v>0</v>
      </c>
      <c r="G248" s="174">
        <f t="shared" si="7"/>
        <v>0</v>
      </c>
    </row>
    <row r="249" spans="1:7">
      <c r="A249" t="s">
        <v>1158</v>
      </c>
      <c r="B249" t="s">
        <v>1159</v>
      </c>
      <c r="C249" s="16">
        <v>-415221031067</v>
      </c>
      <c r="D249" s="16">
        <v>-415221031067</v>
      </c>
      <c r="E249" s="16">
        <f t="shared" si="6"/>
        <v>0</v>
      </c>
      <c r="F249" s="173">
        <f>IFERROR(VLOOKUP(A249,old_GL발!$A$2:$B$345,2,0),0)</f>
        <v>0</v>
      </c>
      <c r="G249" s="174">
        <f t="shared" si="7"/>
        <v>0</v>
      </c>
    </row>
    <row r="250" spans="1:7">
      <c r="A250" t="s">
        <v>638</v>
      </c>
      <c r="B250" t="s">
        <v>1160</v>
      </c>
      <c r="C250" s="16">
        <v>-36274919359</v>
      </c>
      <c r="D250" s="16">
        <v>-10174477679</v>
      </c>
      <c r="E250" s="16">
        <f t="shared" si="6"/>
        <v>26100441680</v>
      </c>
      <c r="F250" s="173">
        <f>IFERROR(VLOOKUP(A250,old_GL발!$A$2:$B$345,2,0),0)</f>
        <v>48907905802</v>
      </c>
      <c r="G250" s="174">
        <f t="shared" si="7"/>
        <v>22807464122</v>
      </c>
    </row>
    <row r="251" spans="1:7">
      <c r="A251" t="s">
        <v>1161</v>
      </c>
      <c r="B251" t="s">
        <v>1162</v>
      </c>
      <c r="C251" s="16">
        <v>0</v>
      </c>
      <c r="D251" s="16">
        <v>0</v>
      </c>
      <c r="E251" s="16">
        <f t="shared" si="6"/>
        <v>0</v>
      </c>
      <c r="F251" s="173">
        <f>IFERROR(VLOOKUP(A251,old_GL발!$A$2:$B$345,2,0),0)</f>
        <v>0</v>
      </c>
      <c r="G251" s="174">
        <f t="shared" si="7"/>
        <v>0</v>
      </c>
    </row>
    <row r="252" spans="1:7">
      <c r="A252" t="s">
        <v>639</v>
      </c>
      <c r="B252" t="s">
        <v>1163</v>
      </c>
      <c r="C252" s="16">
        <v>0</v>
      </c>
      <c r="D252" s="16">
        <v>-924070340794</v>
      </c>
      <c r="E252" s="16">
        <f t="shared" si="6"/>
        <v>-924070340794</v>
      </c>
      <c r="F252" s="173">
        <f>IFERROR(VLOOKUP(A252,old_GL발!$A$2:$B$345,2,0),0)</f>
        <v>-886868256407</v>
      </c>
      <c r="G252" s="174">
        <f t="shared" si="7"/>
        <v>37202084387</v>
      </c>
    </row>
    <row r="253" spans="1:7">
      <c r="A253" t="s">
        <v>640</v>
      </c>
      <c r="B253" t="s">
        <v>1164</v>
      </c>
      <c r="C253" s="16">
        <v>0</v>
      </c>
      <c r="D253" s="16">
        <v>-536340819</v>
      </c>
      <c r="E253" s="16">
        <f t="shared" si="6"/>
        <v>-536340819</v>
      </c>
      <c r="F253" s="173">
        <f>IFERROR(VLOOKUP(A253,old_GL발!$A$2:$B$345,2,0),0)</f>
        <v>-433851306</v>
      </c>
      <c r="G253" s="174">
        <f t="shared" si="7"/>
        <v>102489513</v>
      </c>
    </row>
    <row r="254" spans="1:7">
      <c r="A254" t="s">
        <v>641</v>
      </c>
      <c r="B254" t="s">
        <v>1165</v>
      </c>
      <c r="C254" s="16">
        <v>0</v>
      </c>
      <c r="D254" s="16">
        <v>56322273</v>
      </c>
      <c r="E254" s="16">
        <f t="shared" si="6"/>
        <v>56322273</v>
      </c>
      <c r="F254" s="173">
        <f>IFERROR(VLOOKUP(A254,old_GL발!$A$2:$B$345,2,0),0)</f>
        <v>-1338463090</v>
      </c>
      <c r="G254" s="174">
        <f t="shared" si="7"/>
        <v>-1394785363</v>
      </c>
    </row>
    <row r="255" spans="1:7">
      <c r="A255" t="s">
        <v>642</v>
      </c>
      <c r="B255" t="s">
        <v>1166</v>
      </c>
      <c r="C255" s="16">
        <v>0</v>
      </c>
      <c r="D255" s="16">
        <v>3305184186</v>
      </c>
      <c r="E255" s="16">
        <f t="shared" si="6"/>
        <v>3305184186</v>
      </c>
      <c r="F255" s="173">
        <f>IFERROR(VLOOKUP(A255,old_GL발!$A$2:$B$345,2,0),0)</f>
        <v>1692317287</v>
      </c>
      <c r="G255" s="174">
        <f t="shared" si="7"/>
        <v>-1612866899</v>
      </c>
    </row>
    <row r="256" spans="1:7">
      <c r="A256" t="s">
        <v>643</v>
      </c>
      <c r="B256" t="s">
        <v>1167</v>
      </c>
      <c r="C256" s="16">
        <v>0</v>
      </c>
      <c r="D256" s="16">
        <v>-196178930</v>
      </c>
      <c r="E256" s="16">
        <f t="shared" si="6"/>
        <v>-196178930</v>
      </c>
      <c r="F256" s="173">
        <f>IFERROR(VLOOKUP(A256,old_GL발!$A$2:$B$345,2,0),0)</f>
        <v>-186481862</v>
      </c>
      <c r="G256" s="174">
        <f t="shared" si="7"/>
        <v>9697068</v>
      </c>
    </row>
    <row r="257" spans="1:7">
      <c r="A257" t="s">
        <v>644</v>
      </c>
      <c r="B257" t="s">
        <v>1168</v>
      </c>
      <c r="C257" s="16">
        <v>0</v>
      </c>
      <c r="D257" s="16">
        <v>-46213591</v>
      </c>
      <c r="E257" s="16">
        <f t="shared" si="6"/>
        <v>-46213591</v>
      </c>
      <c r="F257" s="173">
        <f>IFERROR(VLOOKUP(A257,old_GL발!$A$2:$B$345,2,0),0)</f>
        <v>-86462603</v>
      </c>
      <c r="G257" s="174">
        <f t="shared" si="7"/>
        <v>-40249012</v>
      </c>
    </row>
    <row r="258" spans="1:7">
      <c r="A258" t="s">
        <v>645</v>
      </c>
      <c r="B258" t="s">
        <v>1169</v>
      </c>
      <c r="C258" s="16">
        <v>0</v>
      </c>
      <c r="D258" s="16">
        <v>-2294923</v>
      </c>
      <c r="E258" s="16">
        <f t="shared" si="6"/>
        <v>-2294923</v>
      </c>
      <c r="F258" s="173">
        <f>IFERROR(VLOOKUP(A258,old_GL발!$A$2:$B$345,2,0),0)</f>
        <v>-1910629</v>
      </c>
      <c r="G258" s="174">
        <f t="shared" si="7"/>
        <v>384294</v>
      </c>
    </row>
    <row r="259" spans="1:7">
      <c r="A259" t="s">
        <v>646</v>
      </c>
      <c r="B259" t="s">
        <v>1170</v>
      </c>
      <c r="C259" s="16">
        <v>0</v>
      </c>
      <c r="D259" s="16">
        <v>-451373978</v>
      </c>
      <c r="E259" s="16">
        <f t="shared" si="6"/>
        <v>-451373978</v>
      </c>
      <c r="F259" s="173">
        <f>IFERROR(VLOOKUP(A259,old_GL발!$A$2:$B$345,2,0),0)</f>
        <v>-451373978</v>
      </c>
      <c r="G259" s="174">
        <f t="shared" si="7"/>
        <v>0</v>
      </c>
    </row>
    <row r="260" spans="1:7">
      <c r="A260" t="s">
        <v>647</v>
      </c>
      <c r="B260" t="s">
        <v>1171</v>
      </c>
      <c r="C260" s="16">
        <v>0</v>
      </c>
      <c r="D260" s="16">
        <v>58056745</v>
      </c>
      <c r="E260" s="16">
        <f t="shared" ref="E260:E323" si="8">D260-C260</f>
        <v>58056745</v>
      </c>
      <c r="F260" s="173">
        <f>IFERROR(VLOOKUP(A260,old_GL발!$A$2:$B$345,2,0),0)</f>
        <v>58056745</v>
      </c>
      <c r="G260" s="174">
        <f t="shared" ref="G260:G323" si="9">F260-E260</f>
        <v>0</v>
      </c>
    </row>
    <row r="261" spans="1:7">
      <c r="A261" t="s">
        <v>648</v>
      </c>
      <c r="B261" t="s">
        <v>1172</v>
      </c>
      <c r="C261" s="16">
        <v>0</v>
      </c>
      <c r="D261" s="16">
        <v>405</v>
      </c>
      <c r="E261" s="16">
        <f t="shared" si="8"/>
        <v>405</v>
      </c>
      <c r="F261" s="173">
        <f>IFERROR(VLOOKUP(A261,old_GL발!$A$2:$B$345,2,0),0)</f>
        <v>405</v>
      </c>
      <c r="G261" s="174">
        <f t="shared" si="9"/>
        <v>0</v>
      </c>
    </row>
    <row r="262" spans="1:7">
      <c r="A262" t="s">
        <v>649</v>
      </c>
      <c r="B262" t="s">
        <v>1173</v>
      </c>
      <c r="C262" s="16">
        <v>0</v>
      </c>
      <c r="D262" s="16">
        <v>284319169</v>
      </c>
      <c r="E262" s="16">
        <f t="shared" si="8"/>
        <v>284319169</v>
      </c>
      <c r="F262" s="173">
        <f>IFERROR(VLOOKUP(A262,old_GL발!$A$2:$B$345,2,0),0)</f>
        <v>1415089999</v>
      </c>
      <c r="G262" s="174">
        <f t="shared" si="9"/>
        <v>1130770830</v>
      </c>
    </row>
    <row r="263" spans="1:7">
      <c r="A263" t="s">
        <v>650</v>
      </c>
      <c r="B263" t="s">
        <v>1174</v>
      </c>
      <c r="C263" s="16">
        <v>0</v>
      </c>
      <c r="D263" s="16">
        <v>0</v>
      </c>
      <c r="E263" s="16">
        <f t="shared" si="8"/>
        <v>0</v>
      </c>
      <c r="F263" s="173">
        <f>IFERROR(VLOOKUP(A263,old_GL발!$A$2:$B$345,2,0),0)</f>
        <v>0</v>
      </c>
      <c r="G263" s="174">
        <f t="shared" si="9"/>
        <v>0</v>
      </c>
    </row>
    <row r="264" spans="1:7">
      <c r="A264" t="s">
        <v>651</v>
      </c>
      <c r="B264" t="s">
        <v>1175</v>
      </c>
      <c r="C264" s="16">
        <v>0</v>
      </c>
      <c r="D264" s="16">
        <v>-393984</v>
      </c>
      <c r="E264" s="16">
        <f t="shared" si="8"/>
        <v>-393984</v>
      </c>
      <c r="F264" s="173">
        <f>IFERROR(VLOOKUP(A264,old_GL발!$A$2:$B$345,2,0),0)</f>
        <v>-393984</v>
      </c>
      <c r="G264" s="174">
        <f t="shared" si="9"/>
        <v>0</v>
      </c>
    </row>
    <row r="265" spans="1:7">
      <c r="A265" t="s">
        <v>652</v>
      </c>
      <c r="B265" t="s">
        <v>1176</v>
      </c>
      <c r="C265" s="16">
        <v>0</v>
      </c>
      <c r="D265" s="16">
        <v>0</v>
      </c>
      <c r="E265" s="16">
        <f t="shared" si="8"/>
        <v>0</v>
      </c>
      <c r="F265" s="173">
        <f>IFERROR(VLOOKUP(A265,old_GL발!$A$2:$B$345,2,0),0)</f>
        <v>0</v>
      </c>
      <c r="G265" s="174">
        <f t="shared" si="9"/>
        <v>0</v>
      </c>
    </row>
    <row r="266" spans="1:7">
      <c r="A266" t="s">
        <v>653</v>
      </c>
      <c r="B266" t="s">
        <v>1177</v>
      </c>
      <c r="C266" s="16">
        <v>0</v>
      </c>
      <c r="D266" s="16">
        <v>0</v>
      </c>
      <c r="E266" s="16">
        <f t="shared" si="8"/>
        <v>0</v>
      </c>
      <c r="F266" s="173">
        <f>IFERROR(VLOOKUP(A266,old_GL발!$A$2:$B$345,2,0),0)</f>
        <v>0</v>
      </c>
      <c r="G266" s="174">
        <f t="shared" si="9"/>
        <v>0</v>
      </c>
    </row>
    <row r="267" spans="1:7">
      <c r="A267" t="s">
        <v>654</v>
      </c>
      <c r="B267" t="s">
        <v>1178</v>
      </c>
      <c r="C267" s="16">
        <v>0</v>
      </c>
      <c r="D267" s="16">
        <v>2425506606</v>
      </c>
      <c r="E267" s="16">
        <f t="shared" si="8"/>
        <v>2425506606</v>
      </c>
      <c r="F267" s="173">
        <f>IFERROR(VLOOKUP(A267,old_GL발!$A$2:$B$345,2,0),0)</f>
        <v>2089564623</v>
      </c>
      <c r="G267" s="174">
        <f t="shared" si="9"/>
        <v>-335941983</v>
      </c>
    </row>
    <row r="268" spans="1:7">
      <c r="A268" t="s">
        <v>655</v>
      </c>
      <c r="B268" t="s">
        <v>1179</v>
      </c>
      <c r="C268" s="16">
        <v>0</v>
      </c>
      <c r="D268" s="16">
        <v>0</v>
      </c>
      <c r="E268" s="16">
        <f t="shared" si="8"/>
        <v>0</v>
      </c>
      <c r="F268" s="173">
        <f>IFERROR(VLOOKUP(A268,old_GL발!$A$2:$B$345,2,0),0)</f>
        <v>0</v>
      </c>
      <c r="G268" s="174">
        <f t="shared" si="9"/>
        <v>0</v>
      </c>
    </row>
    <row r="269" spans="1:7">
      <c r="A269" t="s">
        <v>656</v>
      </c>
      <c r="B269" t="s">
        <v>1180</v>
      </c>
      <c r="C269" s="16">
        <v>0</v>
      </c>
      <c r="D269" s="16">
        <v>18965494</v>
      </c>
      <c r="E269" s="16">
        <f t="shared" si="8"/>
        <v>18965494</v>
      </c>
      <c r="F269" s="173">
        <f>IFERROR(VLOOKUP(A269,old_GL발!$A$2:$B$345,2,0),0)</f>
        <v>20259069</v>
      </c>
      <c r="G269" s="174">
        <f t="shared" si="9"/>
        <v>1293575</v>
      </c>
    </row>
    <row r="270" spans="1:7">
      <c r="A270" t="s">
        <v>657</v>
      </c>
      <c r="B270" t="s">
        <v>1181</v>
      </c>
      <c r="C270" s="16">
        <v>0</v>
      </c>
      <c r="D270" s="16">
        <v>0</v>
      </c>
      <c r="E270" s="16">
        <f t="shared" si="8"/>
        <v>0</v>
      </c>
      <c r="F270" s="173">
        <f>IFERROR(VLOOKUP(A270,old_GL발!$A$2:$B$345,2,0),0)</f>
        <v>-405452835</v>
      </c>
      <c r="G270" s="174">
        <f t="shared" si="9"/>
        <v>-405452835</v>
      </c>
    </row>
    <row r="271" spans="1:7">
      <c r="A271" t="s">
        <v>658</v>
      </c>
      <c r="B271" t="s">
        <v>1182</v>
      </c>
      <c r="C271" s="16">
        <v>0</v>
      </c>
      <c r="D271" s="16">
        <v>399610875983</v>
      </c>
      <c r="E271" s="16">
        <f t="shared" si="8"/>
        <v>399610875983</v>
      </c>
      <c r="F271" s="173">
        <f>IFERROR(VLOOKUP(A271,old_GL발!$A$2:$B$345,2,0),0)</f>
        <v>385695778302</v>
      </c>
      <c r="G271" s="174">
        <f t="shared" si="9"/>
        <v>-13915097681</v>
      </c>
    </row>
    <row r="272" spans="1:7">
      <c r="A272" t="s">
        <v>659</v>
      </c>
      <c r="B272" t="s">
        <v>1183</v>
      </c>
      <c r="C272" s="16">
        <v>0</v>
      </c>
      <c r="D272" s="16">
        <v>12432119231</v>
      </c>
      <c r="E272" s="16">
        <f t="shared" si="8"/>
        <v>12432119231</v>
      </c>
      <c r="F272" s="173">
        <f>IFERROR(VLOOKUP(A272,old_GL발!$A$2:$B$345,2,0),0)</f>
        <v>11422528725</v>
      </c>
      <c r="G272" s="174">
        <f t="shared" si="9"/>
        <v>-1009590506</v>
      </c>
    </row>
    <row r="273" spans="1:7">
      <c r="A273" t="s">
        <v>660</v>
      </c>
      <c r="B273" t="s">
        <v>1184</v>
      </c>
      <c r="C273" s="16">
        <v>0</v>
      </c>
      <c r="D273" s="16">
        <v>0</v>
      </c>
      <c r="E273" s="16">
        <f t="shared" si="8"/>
        <v>0</v>
      </c>
      <c r="F273" s="173">
        <f>IFERROR(VLOOKUP(A273,old_GL발!$A$2:$B$345,2,0),0)</f>
        <v>0</v>
      </c>
      <c r="G273" s="174">
        <f t="shared" si="9"/>
        <v>0</v>
      </c>
    </row>
    <row r="274" spans="1:7">
      <c r="A274" t="s">
        <v>661</v>
      </c>
      <c r="B274" t="s">
        <v>1185</v>
      </c>
      <c r="C274" s="16">
        <v>0</v>
      </c>
      <c r="D274" s="16">
        <v>352987</v>
      </c>
      <c r="E274" s="16">
        <f t="shared" si="8"/>
        <v>352987</v>
      </c>
      <c r="F274" s="173">
        <f>IFERROR(VLOOKUP(A274,old_GL발!$A$2:$B$345,2,0),0)</f>
        <v>-287515912</v>
      </c>
      <c r="G274" s="174">
        <f t="shared" si="9"/>
        <v>-287868899</v>
      </c>
    </row>
    <row r="275" spans="1:7">
      <c r="A275" t="s">
        <v>662</v>
      </c>
      <c r="B275" t="s">
        <v>1186</v>
      </c>
      <c r="C275" s="16">
        <v>0</v>
      </c>
      <c r="D275" s="16">
        <v>1396294070</v>
      </c>
      <c r="E275" s="16">
        <f t="shared" si="8"/>
        <v>1396294070</v>
      </c>
      <c r="F275" s="173">
        <f>IFERROR(VLOOKUP(A275,old_GL발!$A$2:$B$345,2,0),0)</f>
        <v>579412417</v>
      </c>
      <c r="G275" s="174">
        <f t="shared" si="9"/>
        <v>-816881653</v>
      </c>
    </row>
    <row r="276" spans="1:7">
      <c r="A276" t="s">
        <v>663</v>
      </c>
      <c r="B276" t="s">
        <v>1187</v>
      </c>
      <c r="C276" s="16">
        <v>0</v>
      </c>
      <c r="D276" s="16">
        <v>269969324</v>
      </c>
      <c r="E276" s="16">
        <f t="shared" si="8"/>
        <v>269969324</v>
      </c>
      <c r="F276" s="173">
        <f>IFERROR(VLOOKUP(A276,old_GL발!$A$2:$B$345,2,0),0)</f>
        <v>268045091</v>
      </c>
      <c r="G276" s="174">
        <f t="shared" si="9"/>
        <v>-1924233</v>
      </c>
    </row>
    <row r="277" spans="1:7">
      <c r="A277" t="s">
        <v>664</v>
      </c>
      <c r="B277" t="s">
        <v>1188</v>
      </c>
      <c r="C277" s="16">
        <v>0</v>
      </c>
      <c r="D277" s="16">
        <v>-66448356</v>
      </c>
      <c r="E277" s="16">
        <f t="shared" si="8"/>
        <v>-66448356</v>
      </c>
      <c r="F277" s="173">
        <f>IFERROR(VLOOKUP(A277,old_GL발!$A$2:$B$345,2,0),0)</f>
        <v>-620681640</v>
      </c>
      <c r="G277" s="174">
        <f t="shared" si="9"/>
        <v>-554233284</v>
      </c>
    </row>
    <row r="278" spans="1:7">
      <c r="A278" t="s">
        <v>665</v>
      </c>
      <c r="B278" t="s">
        <v>1189</v>
      </c>
      <c r="C278" s="16">
        <v>0</v>
      </c>
      <c r="D278" s="16">
        <v>386806977</v>
      </c>
      <c r="E278" s="16">
        <f t="shared" si="8"/>
        <v>386806977</v>
      </c>
      <c r="F278" s="173">
        <f>IFERROR(VLOOKUP(A278,old_GL발!$A$2:$B$345,2,0),0)</f>
        <v>211562200</v>
      </c>
      <c r="G278" s="174">
        <f t="shared" si="9"/>
        <v>-175244777</v>
      </c>
    </row>
    <row r="279" spans="1:7">
      <c r="A279" t="s">
        <v>666</v>
      </c>
      <c r="B279" t="s">
        <v>1190</v>
      </c>
      <c r="C279" s="16">
        <v>0</v>
      </c>
      <c r="D279" s="16">
        <v>38680688</v>
      </c>
      <c r="E279" s="16">
        <f t="shared" si="8"/>
        <v>38680688</v>
      </c>
      <c r="F279" s="173">
        <f>IFERROR(VLOOKUP(A279,old_GL발!$A$2:$B$345,2,0),0)</f>
        <v>31676256</v>
      </c>
      <c r="G279" s="174">
        <f t="shared" si="9"/>
        <v>-7004432</v>
      </c>
    </row>
    <row r="280" spans="1:7">
      <c r="A280" t="s">
        <v>667</v>
      </c>
      <c r="B280" t="s">
        <v>1191</v>
      </c>
      <c r="C280" s="16">
        <v>0</v>
      </c>
      <c r="D280" s="16">
        <v>1000000000</v>
      </c>
      <c r="E280" s="16">
        <f t="shared" si="8"/>
        <v>1000000000</v>
      </c>
      <c r="F280" s="173">
        <f>IFERROR(VLOOKUP(A280,old_GL발!$A$2:$B$345,2,0),0)</f>
        <v>1000000000</v>
      </c>
      <c r="G280" s="174">
        <f t="shared" si="9"/>
        <v>0</v>
      </c>
    </row>
    <row r="281" spans="1:7">
      <c r="A281" t="s">
        <v>668</v>
      </c>
      <c r="B281" t="s">
        <v>1192</v>
      </c>
      <c r="C281" s="16">
        <v>0</v>
      </c>
      <c r="D281" s="16">
        <v>27596000</v>
      </c>
      <c r="E281" s="16">
        <f t="shared" si="8"/>
        <v>27596000</v>
      </c>
      <c r="F281" s="173">
        <f>IFERROR(VLOOKUP(A281,old_GL발!$A$2:$B$345,2,0),0)</f>
        <v>27596000</v>
      </c>
      <c r="G281" s="174">
        <f t="shared" si="9"/>
        <v>0</v>
      </c>
    </row>
    <row r="282" spans="1:7">
      <c r="A282" t="s">
        <v>669</v>
      </c>
      <c r="B282" t="s">
        <v>1193</v>
      </c>
      <c r="C282" s="16">
        <v>0</v>
      </c>
      <c r="D282" s="16">
        <v>731592752</v>
      </c>
      <c r="E282" s="16">
        <f t="shared" si="8"/>
        <v>731592752</v>
      </c>
      <c r="F282" s="173">
        <f>IFERROR(VLOOKUP(A282,old_GL발!$A$2:$B$345,2,0),0)</f>
        <v>721918860</v>
      </c>
      <c r="G282" s="174">
        <f t="shared" si="9"/>
        <v>-9673892</v>
      </c>
    </row>
    <row r="283" spans="1:7">
      <c r="A283" t="s">
        <v>670</v>
      </c>
      <c r="B283" t="s">
        <v>1194</v>
      </c>
      <c r="C283" s="16">
        <v>0</v>
      </c>
      <c r="D283" s="16">
        <v>12498116043</v>
      </c>
      <c r="E283" s="16">
        <f t="shared" si="8"/>
        <v>12498116043</v>
      </c>
      <c r="F283" s="173">
        <f>IFERROR(VLOOKUP(A283,old_GL발!$A$2:$B$345,2,0),0)</f>
        <v>11161505052</v>
      </c>
      <c r="G283" s="174">
        <f t="shared" si="9"/>
        <v>-1336610991</v>
      </c>
    </row>
    <row r="284" spans="1:7">
      <c r="A284" t="s">
        <v>671</v>
      </c>
      <c r="B284" t="s">
        <v>1195</v>
      </c>
      <c r="C284" s="16">
        <v>0</v>
      </c>
      <c r="D284" s="16">
        <v>121926000</v>
      </c>
      <c r="E284" s="16">
        <f t="shared" si="8"/>
        <v>121926000</v>
      </c>
      <c r="F284" s="173">
        <f>IFERROR(VLOOKUP(A284,old_GL발!$A$2:$B$345,2,0),0)</f>
        <v>121926000</v>
      </c>
      <c r="G284" s="174">
        <f t="shared" si="9"/>
        <v>0</v>
      </c>
    </row>
    <row r="285" spans="1:7">
      <c r="A285" t="s">
        <v>672</v>
      </c>
      <c r="B285" t="s">
        <v>1196</v>
      </c>
      <c r="C285" s="16">
        <v>0</v>
      </c>
      <c r="D285" s="16">
        <v>85200000</v>
      </c>
      <c r="E285" s="16">
        <f t="shared" si="8"/>
        <v>85200000</v>
      </c>
      <c r="F285" s="173">
        <f>IFERROR(VLOOKUP(A285,old_GL발!$A$2:$B$345,2,0),0)</f>
        <v>71000000</v>
      </c>
      <c r="G285" s="174">
        <f t="shared" si="9"/>
        <v>-14200000</v>
      </c>
    </row>
    <row r="286" spans="1:7">
      <c r="A286" t="s">
        <v>673</v>
      </c>
      <c r="B286" t="s">
        <v>1197</v>
      </c>
      <c r="C286" s="16">
        <v>0</v>
      </c>
      <c r="D286" s="16">
        <v>16586158</v>
      </c>
      <c r="E286" s="16">
        <f t="shared" si="8"/>
        <v>16586158</v>
      </c>
      <c r="F286" s="173">
        <f>IFERROR(VLOOKUP(A286,old_GL발!$A$2:$B$345,2,0),0)</f>
        <v>9343158</v>
      </c>
      <c r="G286" s="174">
        <f t="shared" si="9"/>
        <v>-7243000</v>
      </c>
    </row>
    <row r="287" spans="1:7">
      <c r="A287" t="s">
        <v>674</v>
      </c>
      <c r="B287" t="s">
        <v>1198</v>
      </c>
      <c r="C287" s="16">
        <v>0</v>
      </c>
      <c r="D287" s="16">
        <v>253663919</v>
      </c>
      <c r="E287" s="16">
        <f t="shared" si="8"/>
        <v>253663919</v>
      </c>
      <c r="F287" s="173">
        <f>IFERROR(VLOOKUP(A287,old_GL발!$A$2:$B$345,2,0),0)</f>
        <v>253663919</v>
      </c>
      <c r="G287" s="174">
        <f t="shared" si="9"/>
        <v>0</v>
      </c>
    </row>
    <row r="288" spans="1:7">
      <c r="A288" t="s">
        <v>675</v>
      </c>
      <c r="B288" t="s">
        <v>1199</v>
      </c>
      <c r="C288" s="16">
        <v>0</v>
      </c>
      <c r="D288" s="16">
        <v>5530000</v>
      </c>
      <c r="E288" s="16">
        <f t="shared" si="8"/>
        <v>5530000</v>
      </c>
      <c r="F288" s="173">
        <f>IFERROR(VLOOKUP(A288,old_GL발!$A$2:$B$345,2,0),0)</f>
        <v>5530000</v>
      </c>
      <c r="G288" s="174">
        <f t="shared" si="9"/>
        <v>0</v>
      </c>
    </row>
    <row r="289" spans="1:7">
      <c r="A289" t="s">
        <v>676</v>
      </c>
      <c r="B289" t="s">
        <v>1200</v>
      </c>
      <c r="C289" s="16">
        <v>0</v>
      </c>
      <c r="D289" s="16">
        <v>194575700</v>
      </c>
      <c r="E289" s="16">
        <f t="shared" si="8"/>
        <v>194575700</v>
      </c>
      <c r="F289" s="173">
        <f>IFERROR(VLOOKUP(A289,old_GL발!$A$2:$B$345,2,0),0)</f>
        <v>194575700</v>
      </c>
      <c r="G289" s="174">
        <f t="shared" si="9"/>
        <v>0</v>
      </c>
    </row>
    <row r="290" spans="1:7">
      <c r="A290" t="s">
        <v>677</v>
      </c>
      <c r="B290" t="s">
        <v>1201</v>
      </c>
      <c r="C290" s="16">
        <v>0</v>
      </c>
      <c r="D290" s="16">
        <v>3952303513</v>
      </c>
      <c r="E290" s="16">
        <f t="shared" si="8"/>
        <v>3952303513</v>
      </c>
      <c r="F290" s="173">
        <f>IFERROR(VLOOKUP(A290,old_GL발!$A$2:$B$345,2,0),0)</f>
        <v>4265059268</v>
      </c>
      <c r="G290" s="174">
        <f t="shared" si="9"/>
        <v>312755755</v>
      </c>
    </row>
    <row r="291" spans="1:7">
      <c r="A291" t="s">
        <v>678</v>
      </c>
      <c r="B291" t="s">
        <v>1202</v>
      </c>
      <c r="C291" s="16">
        <v>0</v>
      </c>
      <c r="D291" s="16">
        <v>190652030</v>
      </c>
      <c r="E291" s="16">
        <f t="shared" si="8"/>
        <v>190652030</v>
      </c>
      <c r="F291" s="173">
        <f>IFERROR(VLOOKUP(A291,old_GL발!$A$2:$B$345,2,0),0)</f>
        <v>161202030</v>
      </c>
      <c r="G291" s="174">
        <f t="shared" si="9"/>
        <v>-29450000</v>
      </c>
    </row>
    <row r="292" spans="1:7">
      <c r="A292" t="s">
        <v>679</v>
      </c>
      <c r="B292" t="s">
        <v>1203</v>
      </c>
      <c r="C292" s="16">
        <v>0</v>
      </c>
      <c r="D292" s="16">
        <v>2094367735</v>
      </c>
      <c r="E292" s="16">
        <f t="shared" si="8"/>
        <v>2094367735</v>
      </c>
      <c r="F292" s="173">
        <f>IFERROR(VLOOKUP(A292,old_GL발!$A$2:$B$345,2,0),0)</f>
        <v>1693376508</v>
      </c>
      <c r="G292" s="174">
        <f t="shared" si="9"/>
        <v>-400991227</v>
      </c>
    </row>
    <row r="293" spans="1:7">
      <c r="A293" t="s">
        <v>680</v>
      </c>
      <c r="B293" t="s">
        <v>1204</v>
      </c>
      <c r="C293" s="16">
        <v>0</v>
      </c>
      <c r="D293" s="16">
        <v>1407317808</v>
      </c>
      <c r="E293" s="16">
        <f t="shared" si="8"/>
        <v>1407317808</v>
      </c>
      <c r="F293" s="173">
        <f>IFERROR(VLOOKUP(A293,old_GL발!$A$2:$B$345,2,0),0)</f>
        <v>1204679498</v>
      </c>
      <c r="G293" s="174">
        <f t="shared" si="9"/>
        <v>-202638310</v>
      </c>
    </row>
    <row r="294" spans="1:7">
      <c r="A294" t="s">
        <v>681</v>
      </c>
      <c r="B294" t="s">
        <v>1205</v>
      </c>
      <c r="C294" s="16">
        <v>0</v>
      </c>
      <c r="D294" s="16">
        <v>9784591</v>
      </c>
      <c r="E294" s="16">
        <f t="shared" si="8"/>
        <v>9784591</v>
      </c>
      <c r="F294" s="173">
        <f>IFERROR(VLOOKUP(A294,old_GL발!$A$2:$B$345,2,0),0)</f>
        <v>9784591</v>
      </c>
      <c r="G294" s="174">
        <f t="shared" si="9"/>
        <v>0</v>
      </c>
    </row>
    <row r="295" spans="1:7">
      <c r="A295" t="s">
        <v>682</v>
      </c>
      <c r="B295" t="s">
        <v>1206</v>
      </c>
      <c r="C295" s="16">
        <v>0</v>
      </c>
      <c r="D295" s="16">
        <v>1265093</v>
      </c>
      <c r="E295" s="16">
        <f t="shared" si="8"/>
        <v>1265093</v>
      </c>
      <c r="F295" s="173">
        <f>IFERROR(VLOOKUP(A295,old_GL발!$A$2:$B$345,2,0),0)</f>
        <v>1265093</v>
      </c>
      <c r="G295" s="174">
        <f t="shared" si="9"/>
        <v>0</v>
      </c>
    </row>
    <row r="296" spans="1:7">
      <c r="A296" t="s">
        <v>683</v>
      </c>
      <c r="B296" t="s">
        <v>1207</v>
      </c>
      <c r="C296" s="16">
        <v>0</v>
      </c>
      <c r="D296" s="16">
        <v>4561095078</v>
      </c>
      <c r="E296" s="16">
        <f t="shared" si="8"/>
        <v>4561095078</v>
      </c>
      <c r="F296" s="173">
        <f>IFERROR(VLOOKUP(A296,old_GL발!$A$2:$B$345,2,0),0)</f>
        <v>4518615328</v>
      </c>
      <c r="G296" s="174">
        <f t="shared" si="9"/>
        <v>-42479750</v>
      </c>
    </row>
    <row r="297" spans="1:7">
      <c r="A297" t="s">
        <v>684</v>
      </c>
      <c r="B297" t="s">
        <v>1208</v>
      </c>
      <c r="C297" s="16">
        <v>0</v>
      </c>
      <c r="D297" s="16">
        <v>1064415474</v>
      </c>
      <c r="E297" s="16">
        <f t="shared" si="8"/>
        <v>1064415474</v>
      </c>
      <c r="F297" s="173">
        <f>IFERROR(VLOOKUP(A297,old_GL발!$A$2:$B$345,2,0),0)</f>
        <v>957169767</v>
      </c>
      <c r="G297" s="174">
        <f t="shared" si="9"/>
        <v>-107245707</v>
      </c>
    </row>
    <row r="298" spans="1:7">
      <c r="A298" t="s">
        <v>685</v>
      </c>
      <c r="B298" t="s">
        <v>1209</v>
      </c>
      <c r="C298" s="16">
        <v>0</v>
      </c>
      <c r="D298" s="16">
        <v>209925</v>
      </c>
      <c r="E298" s="16">
        <f t="shared" si="8"/>
        <v>209925</v>
      </c>
      <c r="F298" s="173">
        <f>IFERROR(VLOOKUP(A298,old_GL발!$A$2:$B$345,2,0),0)</f>
        <v>209925</v>
      </c>
      <c r="G298" s="174">
        <f t="shared" si="9"/>
        <v>0</v>
      </c>
    </row>
    <row r="299" spans="1:7">
      <c r="A299" t="s">
        <v>686</v>
      </c>
      <c r="B299" t="s">
        <v>1210</v>
      </c>
      <c r="C299" s="16">
        <v>0</v>
      </c>
      <c r="D299" s="16">
        <v>178071411</v>
      </c>
      <c r="E299" s="16">
        <f t="shared" si="8"/>
        <v>178071411</v>
      </c>
      <c r="F299" s="173">
        <f>IFERROR(VLOOKUP(A299,old_GL발!$A$2:$B$345,2,0),0)</f>
        <v>161561620</v>
      </c>
      <c r="G299" s="174">
        <f t="shared" si="9"/>
        <v>-16509791</v>
      </c>
    </row>
    <row r="300" spans="1:7">
      <c r="A300" t="s">
        <v>687</v>
      </c>
      <c r="B300" t="s">
        <v>1211</v>
      </c>
      <c r="C300" s="16">
        <v>0</v>
      </c>
      <c r="D300" s="16">
        <v>67622145</v>
      </c>
      <c r="E300" s="16">
        <f t="shared" si="8"/>
        <v>67622145</v>
      </c>
      <c r="F300" s="173">
        <f>IFERROR(VLOOKUP(A300,old_GL발!$A$2:$B$345,2,0),0)</f>
        <v>67622145</v>
      </c>
      <c r="G300" s="174">
        <f t="shared" si="9"/>
        <v>0</v>
      </c>
    </row>
    <row r="301" spans="1:7">
      <c r="A301" t="s">
        <v>688</v>
      </c>
      <c r="B301" t="s">
        <v>1212</v>
      </c>
      <c r="C301" s="16">
        <v>0</v>
      </c>
      <c r="D301" s="16">
        <v>101464290</v>
      </c>
      <c r="E301" s="16">
        <f t="shared" si="8"/>
        <v>101464290</v>
      </c>
      <c r="F301" s="173">
        <f>IFERROR(VLOOKUP(A301,old_GL발!$A$2:$B$345,2,0),0)</f>
        <v>89514290</v>
      </c>
      <c r="G301" s="174">
        <f t="shared" si="9"/>
        <v>-11950000</v>
      </c>
    </row>
    <row r="302" spans="1:7">
      <c r="A302" t="s">
        <v>689</v>
      </c>
      <c r="B302" t="s">
        <v>1213</v>
      </c>
      <c r="C302" s="16">
        <v>0</v>
      </c>
      <c r="D302" s="16">
        <v>81401356</v>
      </c>
      <c r="E302" s="16">
        <f t="shared" si="8"/>
        <v>81401356</v>
      </c>
      <c r="F302" s="173">
        <f>IFERROR(VLOOKUP(A302,old_GL발!$A$2:$B$345,2,0),0)</f>
        <v>81401356</v>
      </c>
      <c r="G302" s="174">
        <f t="shared" si="9"/>
        <v>0</v>
      </c>
    </row>
    <row r="303" spans="1:7">
      <c r="A303" t="s">
        <v>690</v>
      </c>
      <c r="B303" t="s">
        <v>1214</v>
      </c>
      <c r="C303" s="16">
        <v>0</v>
      </c>
      <c r="D303" s="16">
        <v>80753781</v>
      </c>
      <c r="E303" s="16">
        <f t="shared" si="8"/>
        <v>80753781</v>
      </c>
      <c r="F303" s="173">
        <f>IFERROR(VLOOKUP(A303,old_GL발!$A$2:$B$345,2,0),0)</f>
        <v>94847992</v>
      </c>
      <c r="G303" s="174">
        <f t="shared" si="9"/>
        <v>14094211</v>
      </c>
    </row>
    <row r="304" spans="1:7">
      <c r="A304" t="s">
        <v>691</v>
      </c>
      <c r="B304" t="s">
        <v>1215</v>
      </c>
      <c r="C304" s="16">
        <v>0</v>
      </c>
      <c r="D304" s="16">
        <v>281203980</v>
      </c>
      <c r="E304" s="16">
        <f t="shared" si="8"/>
        <v>281203980</v>
      </c>
      <c r="F304" s="173">
        <f>IFERROR(VLOOKUP(A304,old_GL발!$A$2:$B$345,2,0),0)</f>
        <v>257770315</v>
      </c>
      <c r="G304" s="174">
        <f t="shared" si="9"/>
        <v>-23433665</v>
      </c>
    </row>
    <row r="305" spans="1:7">
      <c r="A305" t="s">
        <v>692</v>
      </c>
      <c r="B305" t="s">
        <v>1216</v>
      </c>
      <c r="C305" s="16">
        <v>0</v>
      </c>
      <c r="D305" s="16">
        <v>590724071</v>
      </c>
      <c r="E305" s="16">
        <f t="shared" si="8"/>
        <v>590724071</v>
      </c>
      <c r="F305" s="173">
        <f>IFERROR(VLOOKUP(A305,old_GL발!$A$2:$B$345,2,0),0)</f>
        <v>531953501</v>
      </c>
      <c r="G305" s="174">
        <f t="shared" si="9"/>
        <v>-58770570</v>
      </c>
    </row>
    <row r="306" spans="1:7">
      <c r="A306" t="s">
        <v>693</v>
      </c>
      <c r="B306" t="s">
        <v>1217</v>
      </c>
      <c r="C306" s="16">
        <v>0</v>
      </c>
      <c r="D306" s="16">
        <v>7882872781</v>
      </c>
      <c r="E306" s="16">
        <f t="shared" si="8"/>
        <v>7882872781</v>
      </c>
      <c r="F306" s="173">
        <f>IFERROR(VLOOKUP(A306,old_GL발!$A$2:$B$345,2,0),0)</f>
        <v>6682594385</v>
      </c>
      <c r="G306" s="174">
        <f t="shared" si="9"/>
        <v>-1200278396</v>
      </c>
    </row>
    <row r="307" spans="1:7">
      <c r="A307" t="s">
        <v>694</v>
      </c>
      <c r="B307" t="s">
        <v>1218</v>
      </c>
      <c r="C307" s="16">
        <v>0</v>
      </c>
      <c r="D307" s="16">
        <v>53268294891</v>
      </c>
      <c r="E307" s="16">
        <f t="shared" si="8"/>
        <v>53268294891</v>
      </c>
      <c r="F307" s="173">
        <f>IFERROR(VLOOKUP(A307,old_GL발!$A$2:$B$345,2,0),0)</f>
        <v>44264396336</v>
      </c>
      <c r="G307" s="174">
        <f t="shared" si="9"/>
        <v>-9003898555</v>
      </c>
    </row>
    <row r="308" spans="1:7">
      <c r="A308" t="s">
        <v>695</v>
      </c>
      <c r="B308" t="s">
        <v>1219</v>
      </c>
      <c r="C308" s="16">
        <v>0</v>
      </c>
      <c r="D308" s="16">
        <v>568378032</v>
      </c>
      <c r="E308" s="16">
        <f t="shared" si="8"/>
        <v>568378032</v>
      </c>
      <c r="F308" s="173">
        <f>IFERROR(VLOOKUP(A308,old_GL발!$A$2:$B$345,2,0),0)</f>
        <v>485952806</v>
      </c>
      <c r="G308" s="174">
        <f t="shared" si="9"/>
        <v>-82425226</v>
      </c>
    </row>
    <row r="309" spans="1:7">
      <c r="A309" t="s">
        <v>696</v>
      </c>
      <c r="B309" t="s">
        <v>1220</v>
      </c>
      <c r="C309" s="16">
        <v>0</v>
      </c>
      <c r="D309" s="16">
        <v>3424687719</v>
      </c>
      <c r="E309" s="16">
        <f t="shared" si="8"/>
        <v>3424687719</v>
      </c>
      <c r="F309" s="173">
        <f>IFERROR(VLOOKUP(A309,old_GL발!$A$2:$B$345,2,0),0)</f>
        <v>3158772752</v>
      </c>
      <c r="G309" s="174">
        <f t="shared" si="9"/>
        <v>-265914967</v>
      </c>
    </row>
    <row r="310" spans="1:7">
      <c r="A310" t="s">
        <v>697</v>
      </c>
      <c r="B310" t="s">
        <v>1221</v>
      </c>
      <c r="C310" s="16">
        <v>0</v>
      </c>
      <c r="D310" s="16">
        <v>5071809080</v>
      </c>
      <c r="E310" s="16">
        <f t="shared" si="8"/>
        <v>5071809080</v>
      </c>
      <c r="F310" s="173">
        <f>IFERROR(VLOOKUP(A310,old_GL발!$A$2:$B$345,2,0),0)</f>
        <v>4404372609</v>
      </c>
      <c r="G310" s="174">
        <f t="shared" si="9"/>
        <v>-667436471</v>
      </c>
    </row>
    <row r="311" spans="1:7">
      <c r="A311" t="s">
        <v>698</v>
      </c>
      <c r="B311" t="s">
        <v>1222</v>
      </c>
      <c r="C311" s="16">
        <v>0</v>
      </c>
      <c r="D311" s="16">
        <v>24233320440</v>
      </c>
      <c r="E311" s="16">
        <f t="shared" si="8"/>
        <v>24233320440</v>
      </c>
      <c r="F311" s="173">
        <f>IFERROR(VLOOKUP(A311,old_GL발!$A$2:$B$345,2,0),0)</f>
        <v>20922692117</v>
      </c>
      <c r="G311" s="174">
        <f t="shared" si="9"/>
        <v>-3310628323</v>
      </c>
    </row>
    <row r="312" spans="1:7">
      <c r="A312" t="s">
        <v>699</v>
      </c>
      <c r="B312" t="s">
        <v>1223</v>
      </c>
      <c r="C312" s="16">
        <v>0</v>
      </c>
      <c r="D312" s="16">
        <v>2118897425</v>
      </c>
      <c r="E312" s="16">
        <f t="shared" si="8"/>
        <v>2118897425</v>
      </c>
      <c r="F312" s="173">
        <f>IFERROR(VLOOKUP(A312,old_GL발!$A$2:$B$345,2,0),0)</f>
        <v>1909935103</v>
      </c>
      <c r="G312" s="174">
        <f t="shared" si="9"/>
        <v>-208962322</v>
      </c>
    </row>
    <row r="313" spans="1:7">
      <c r="A313" t="s">
        <v>700</v>
      </c>
      <c r="B313" t="s">
        <v>1224</v>
      </c>
      <c r="C313" s="16">
        <v>0</v>
      </c>
      <c r="D313" s="16">
        <v>67100000</v>
      </c>
      <c r="E313" s="16">
        <f t="shared" si="8"/>
        <v>67100000</v>
      </c>
      <c r="F313" s="173">
        <f>IFERROR(VLOOKUP(A313,old_GL발!$A$2:$B$345,2,0),0)</f>
        <v>67100000</v>
      </c>
      <c r="G313" s="174">
        <f t="shared" si="9"/>
        <v>0</v>
      </c>
    </row>
    <row r="314" spans="1:7">
      <c r="A314" t="s">
        <v>701</v>
      </c>
      <c r="B314" t="s">
        <v>1225</v>
      </c>
      <c r="C314" s="16">
        <v>0</v>
      </c>
      <c r="D314" s="16">
        <v>15841012080</v>
      </c>
      <c r="E314" s="16">
        <f t="shared" si="8"/>
        <v>15841012080</v>
      </c>
      <c r="F314" s="173">
        <f>IFERROR(VLOOKUP(A314,old_GL발!$A$2:$B$345,2,0),0)</f>
        <v>14591615239</v>
      </c>
      <c r="G314" s="174">
        <f t="shared" si="9"/>
        <v>-1249396841</v>
      </c>
    </row>
    <row r="315" spans="1:7">
      <c r="A315" t="s">
        <v>702</v>
      </c>
      <c r="B315" t="s">
        <v>1226</v>
      </c>
      <c r="C315" s="16">
        <v>0</v>
      </c>
      <c r="D315" s="16">
        <v>32387747</v>
      </c>
      <c r="E315" s="16">
        <f t="shared" si="8"/>
        <v>32387747</v>
      </c>
      <c r="F315" s="173">
        <f>IFERROR(VLOOKUP(A315,old_GL발!$A$2:$B$345,2,0),0)</f>
        <v>32387747</v>
      </c>
      <c r="G315" s="174">
        <f t="shared" si="9"/>
        <v>0</v>
      </c>
    </row>
    <row r="316" spans="1:7">
      <c r="A316" t="s">
        <v>703</v>
      </c>
      <c r="B316" t="s">
        <v>1227</v>
      </c>
      <c r="C316" s="16">
        <v>0</v>
      </c>
      <c r="D316" s="16">
        <v>161652070</v>
      </c>
      <c r="E316" s="16">
        <f t="shared" si="8"/>
        <v>161652070</v>
      </c>
      <c r="F316" s="173">
        <f>IFERROR(VLOOKUP(A316,old_GL발!$A$2:$B$345,2,0),0)</f>
        <v>153950604</v>
      </c>
      <c r="G316" s="174">
        <f t="shared" si="9"/>
        <v>-7701466</v>
      </c>
    </row>
    <row r="317" spans="1:7">
      <c r="A317" t="s">
        <v>704</v>
      </c>
      <c r="B317" t="s">
        <v>1228</v>
      </c>
      <c r="C317" s="16">
        <v>0</v>
      </c>
      <c r="D317" s="16">
        <v>3798992557</v>
      </c>
      <c r="E317" s="16">
        <f t="shared" si="8"/>
        <v>3798992557</v>
      </c>
      <c r="F317" s="173">
        <f>IFERROR(VLOOKUP(A317,old_GL발!$A$2:$B$345,2,0),0)</f>
        <v>3135905406</v>
      </c>
      <c r="G317" s="174">
        <f t="shared" si="9"/>
        <v>-663087151</v>
      </c>
    </row>
    <row r="318" spans="1:7">
      <c r="A318" t="s">
        <v>705</v>
      </c>
      <c r="B318" t="s">
        <v>1229</v>
      </c>
      <c r="C318" s="16">
        <v>0</v>
      </c>
      <c r="D318" s="16">
        <v>1730535430</v>
      </c>
      <c r="E318" s="16">
        <f t="shared" si="8"/>
        <v>1730535430</v>
      </c>
      <c r="F318" s="173">
        <f>IFERROR(VLOOKUP(A318,old_GL발!$A$2:$B$345,2,0),0)</f>
        <v>1474983855</v>
      </c>
      <c r="G318" s="174">
        <f t="shared" si="9"/>
        <v>-255551575</v>
      </c>
    </row>
    <row r="319" spans="1:7">
      <c r="A319" t="s">
        <v>706</v>
      </c>
      <c r="B319" t="s">
        <v>1230</v>
      </c>
      <c r="C319" s="16">
        <v>0</v>
      </c>
      <c r="D319" s="16">
        <v>823518520</v>
      </c>
      <c r="E319" s="16">
        <f t="shared" si="8"/>
        <v>823518520</v>
      </c>
      <c r="F319" s="173">
        <f>IFERROR(VLOOKUP(A319,old_GL발!$A$2:$B$345,2,0),0)</f>
        <v>702737950</v>
      </c>
      <c r="G319" s="174">
        <f t="shared" si="9"/>
        <v>-120780570</v>
      </c>
    </row>
    <row r="320" spans="1:7">
      <c r="A320" t="s">
        <v>707</v>
      </c>
      <c r="B320" t="s">
        <v>1231</v>
      </c>
      <c r="C320" s="16">
        <v>0</v>
      </c>
      <c r="D320" s="16">
        <v>3406057950</v>
      </c>
      <c r="E320" s="16">
        <f t="shared" si="8"/>
        <v>3406057950</v>
      </c>
      <c r="F320" s="173">
        <f>IFERROR(VLOOKUP(A320,old_GL발!$A$2:$B$345,2,0),0)</f>
        <v>2859945540</v>
      </c>
      <c r="G320" s="174">
        <f t="shared" si="9"/>
        <v>-546112410</v>
      </c>
    </row>
    <row r="321" spans="1:7">
      <c r="A321" t="s">
        <v>708</v>
      </c>
      <c r="B321" t="s">
        <v>1232</v>
      </c>
      <c r="C321" s="16">
        <v>0</v>
      </c>
      <c r="D321" s="16">
        <v>452383067</v>
      </c>
      <c r="E321" s="16">
        <f t="shared" si="8"/>
        <v>452383067</v>
      </c>
      <c r="F321" s="173">
        <f>IFERROR(VLOOKUP(A321,old_GL발!$A$2:$B$345,2,0),0)</f>
        <v>363800012</v>
      </c>
      <c r="G321" s="174">
        <f t="shared" si="9"/>
        <v>-88583055</v>
      </c>
    </row>
    <row r="322" spans="1:7">
      <c r="A322" t="s">
        <v>709</v>
      </c>
      <c r="B322" t="s">
        <v>1233</v>
      </c>
      <c r="C322" s="16">
        <v>0</v>
      </c>
      <c r="D322" s="16">
        <v>555992689</v>
      </c>
      <c r="E322" s="16">
        <f t="shared" si="8"/>
        <v>555992689</v>
      </c>
      <c r="F322" s="173">
        <f>IFERROR(VLOOKUP(A322,old_GL발!$A$2:$B$345,2,0),0)</f>
        <v>502304635</v>
      </c>
      <c r="G322" s="174">
        <f t="shared" si="9"/>
        <v>-53688054</v>
      </c>
    </row>
    <row r="323" spans="1:7">
      <c r="A323" t="s">
        <v>710</v>
      </c>
      <c r="B323" t="s">
        <v>1234</v>
      </c>
      <c r="C323" s="16">
        <v>0</v>
      </c>
      <c r="D323" s="16">
        <v>36781749</v>
      </c>
      <c r="E323" s="16">
        <f t="shared" si="8"/>
        <v>36781749</v>
      </c>
      <c r="F323" s="173">
        <f>IFERROR(VLOOKUP(A323,old_GL발!$A$2:$B$345,2,0),0)</f>
        <v>35479488</v>
      </c>
      <c r="G323" s="174">
        <f t="shared" si="9"/>
        <v>-1302261</v>
      </c>
    </row>
    <row r="324" spans="1:7">
      <c r="A324" t="s">
        <v>711</v>
      </c>
      <c r="B324" t="s">
        <v>1235</v>
      </c>
      <c r="C324" s="16">
        <v>0</v>
      </c>
      <c r="D324" s="16">
        <v>58716000</v>
      </c>
      <c r="E324" s="16">
        <f t="shared" ref="E324:E387" si="10">D324-C324</f>
        <v>58716000</v>
      </c>
      <c r="F324" s="173">
        <f>IFERROR(VLOOKUP(A324,old_GL발!$A$2:$B$345,2,0),0)</f>
        <v>54956000</v>
      </c>
      <c r="G324" s="174">
        <f t="shared" ref="G324:G387" si="11">F324-E324</f>
        <v>-3760000</v>
      </c>
    </row>
    <row r="325" spans="1:7">
      <c r="A325" t="s">
        <v>712</v>
      </c>
      <c r="B325" t="s">
        <v>1236</v>
      </c>
      <c r="C325" s="16">
        <v>0</v>
      </c>
      <c r="D325" s="16">
        <v>10608716</v>
      </c>
      <c r="E325" s="16">
        <f t="shared" si="10"/>
        <v>10608716</v>
      </c>
      <c r="F325" s="173">
        <f>IFERROR(VLOOKUP(A325,old_GL발!$A$2:$B$345,2,0),0)</f>
        <v>9608866</v>
      </c>
      <c r="G325" s="174">
        <f t="shared" si="11"/>
        <v>-999850</v>
      </c>
    </row>
    <row r="326" spans="1:7">
      <c r="A326" t="s">
        <v>713</v>
      </c>
      <c r="B326" t="s">
        <v>1237</v>
      </c>
      <c r="C326" s="16">
        <v>0</v>
      </c>
      <c r="D326" s="16">
        <v>53315790</v>
      </c>
      <c r="E326" s="16">
        <f t="shared" si="10"/>
        <v>53315790</v>
      </c>
      <c r="F326" s="173">
        <f>IFERROR(VLOOKUP(A326,old_GL발!$A$2:$B$345,2,0),0)</f>
        <v>53315790</v>
      </c>
      <c r="G326" s="174">
        <f t="shared" si="11"/>
        <v>0</v>
      </c>
    </row>
    <row r="327" spans="1:7">
      <c r="A327" t="s">
        <v>714</v>
      </c>
      <c r="B327" t="s">
        <v>1238</v>
      </c>
      <c r="C327" s="16">
        <v>0</v>
      </c>
      <c r="D327" s="16">
        <v>24483600</v>
      </c>
      <c r="E327" s="16">
        <f t="shared" si="10"/>
        <v>24483600</v>
      </c>
      <c r="F327" s="173">
        <f>IFERROR(VLOOKUP(A327,old_GL발!$A$2:$B$345,2,0),0)</f>
        <v>22919600</v>
      </c>
      <c r="G327" s="174">
        <f t="shared" si="11"/>
        <v>-1564000</v>
      </c>
    </row>
    <row r="328" spans="1:7">
      <c r="A328" t="s">
        <v>715</v>
      </c>
      <c r="B328" t="s">
        <v>1239</v>
      </c>
      <c r="C328" s="16">
        <v>0</v>
      </c>
      <c r="D328" s="16">
        <v>7585421</v>
      </c>
      <c r="E328" s="16">
        <f t="shared" si="10"/>
        <v>7585421</v>
      </c>
      <c r="F328" s="173">
        <f>IFERROR(VLOOKUP(A328,old_GL발!$A$2:$B$345,2,0),0)</f>
        <v>6735421</v>
      </c>
      <c r="G328" s="174">
        <f t="shared" si="11"/>
        <v>-850000</v>
      </c>
    </row>
    <row r="329" spans="1:7">
      <c r="A329" t="s">
        <v>716</v>
      </c>
      <c r="B329" t="s">
        <v>1240</v>
      </c>
      <c r="C329" s="16">
        <v>0</v>
      </c>
      <c r="D329" s="16">
        <v>493862540</v>
      </c>
      <c r="E329" s="16">
        <f t="shared" si="10"/>
        <v>493862540</v>
      </c>
      <c r="F329" s="173">
        <f>IFERROR(VLOOKUP(A329,old_GL발!$A$2:$B$345,2,0),0)</f>
        <v>398032414</v>
      </c>
      <c r="G329" s="174">
        <f t="shared" si="11"/>
        <v>-95830126</v>
      </c>
    </row>
    <row r="330" spans="1:7">
      <c r="A330" t="s">
        <v>717</v>
      </c>
      <c r="B330" t="s">
        <v>1241</v>
      </c>
      <c r="C330" s="16">
        <v>0</v>
      </c>
      <c r="D330" s="16">
        <v>22783258</v>
      </c>
      <c r="E330" s="16">
        <f t="shared" si="10"/>
        <v>22783258</v>
      </c>
      <c r="F330" s="173">
        <f>IFERROR(VLOOKUP(A330,old_GL발!$A$2:$B$345,2,0),0)</f>
        <v>26576466</v>
      </c>
      <c r="G330" s="174">
        <f t="shared" si="11"/>
        <v>3793208</v>
      </c>
    </row>
    <row r="331" spans="1:7">
      <c r="A331" t="s">
        <v>718</v>
      </c>
      <c r="B331" t="s">
        <v>1242</v>
      </c>
      <c r="C331" s="16">
        <v>0</v>
      </c>
      <c r="D331" s="16">
        <v>176620417</v>
      </c>
      <c r="E331" s="16">
        <f t="shared" si="10"/>
        <v>176620417</v>
      </c>
      <c r="F331" s="173">
        <f>IFERROR(VLOOKUP(A331,old_GL발!$A$2:$B$345,2,0),0)</f>
        <v>148542104</v>
      </c>
      <c r="G331" s="174">
        <f t="shared" si="11"/>
        <v>-28078313</v>
      </c>
    </row>
    <row r="332" spans="1:7">
      <c r="A332" t="s">
        <v>719</v>
      </c>
      <c r="B332" t="s">
        <v>1243</v>
      </c>
      <c r="C332" s="16">
        <v>0</v>
      </c>
      <c r="D332" s="16">
        <v>1692555239</v>
      </c>
      <c r="E332" s="16">
        <f t="shared" si="10"/>
        <v>1692555239</v>
      </c>
      <c r="F332" s="173">
        <f>IFERROR(VLOOKUP(A332,old_GL발!$A$2:$B$345,2,0),0)</f>
        <v>1433726387</v>
      </c>
      <c r="G332" s="174">
        <f t="shared" si="11"/>
        <v>-258828852</v>
      </c>
    </row>
    <row r="333" spans="1:7">
      <c r="A333" t="s">
        <v>720</v>
      </c>
      <c r="B333" t="s">
        <v>1244</v>
      </c>
      <c r="C333" s="16">
        <v>0</v>
      </c>
      <c r="D333" s="16">
        <v>386727466</v>
      </c>
      <c r="E333" s="16">
        <f t="shared" si="10"/>
        <v>386727466</v>
      </c>
      <c r="F333" s="173">
        <f>IFERROR(VLOOKUP(A333,old_GL발!$A$2:$B$345,2,0),0)</f>
        <v>256003861</v>
      </c>
      <c r="G333" s="174">
        <f t="shared" si="11"/>
        <v>-130723605</v>
      </c>
    </row>
    <row r="334" spans="1:7">
      <c r="A334" t="s">
        <v>721</v>
      </c>
      <c r="B334" t="s">
        <v>1245</v>
      </c>
      <c r="C334" s="16">
        <v>0</v>
      </c>
      <c r="D334" s="16">
        <v>71840640</v>
      </c>
      <c r="E334" s="16">
        <f t="shared" si="10"/>
        <v>71840640</v>
      </c>
      <c r="F334" s="173">
        <f>IFERROR(VLOOKUP(A334,old_GL발!$A$2:$B$345,2,0),0)</f>
        <v>64138517</v>
      </c>
      <c r="G334" s="174">
        <f t="shared" si="11"/>
        <v>-7702123</v>
      </c>
    </row>
    <row r="335" spans="1:7">
      <c r="A335" t="s">
        <v>722</v>
      </c>
      <c r="B335" t="s">
        <v>1246</v>
      </c>
      <c r="C335" s="16">
        <v>0</v>
      </c>
      <c r="D335" s="16">
        <v>5953828437</v>
      </c>
      <c r="E335" s="16">
        <f t="shared" si="10"/>
        <v>5953828437</v>
      </c>
      <c r="F335" s="173">
        <f>IFERROR(VLOOKUP(A335,old_GL발!$A$2:$B$345,2,0),0)</f>
        <v>4670352901</v>
      </c>
      <c r="G335" s="174">
        <f t="shared" si="11"/>
        <v>-1283475536</v>
      </c>
    </row>
    <row r="336" spans="1:7">
      <c r="A336" t="s">
        <v>723</v>
      </c>
      <c r="B336" t="s">
        <v>1247</v>
      </c>
      <c r="C336" s="16">
        <v>0</v>
      </c>
      <c r="D336" s="16">
        <v>1071999996</v>
      </c>
      <c r="E336" s="16">
        <f t="shared" si="10"/>
        <v>1071999996</v>
      </c>
      <c r="F336" s="173">
        <f>IFERROR(VLOOKUP(A336,old_GL발!$A$2:$B$345,2,0),0)</f>
        <v>982666663</v>
      </c>
      <c r="G336" s="174">
        <f t="shared" si="11"/>
        <v>-89333333</v>
      </c>
    </row>
    <row r="337" spans="1:7">
      <c r="A337" t="s">
        <v>724</v>
      </c>
      <c r="B337" t="s">
        <v>1248</v>
      </c>
      <c r="C337" s="16">
        <v>0</v>
      </c>
      <c r="D337" s="16">
        <v>9462696139</v>
      </c>
      <c r="E337" s="16">
        <f t="shared" si="10"/>
        <v>9462696139</v>
      </c>
      <c r="F337" s="173">
        <f>IFERROR(VLOOKUP(A337,old_GL발!$A$2:$B$345,2,0),0)</f>
        <v>7514241216</v>
      </c>
      <c r="G337" s="174">
        <f t="shared" si="11"/>
        <v>-1948454923</v>
      </c>
    </row>
    <row r="338" spans="1:7">
      <c r="A338" t="s">
        <v>725</v>
      </c>
      <c r="B338" t="s">
        <v>1249</v>
      </c>
      <c r="C338" s="16">
        <v>0</v>
      </c>
      <c r="D338" s="16">
        <v>575789322</v>
      </c>
      <c r="E338" s="16">
        <f t="shared" si="10"/>
        <v>575789322</v>
      </c>
      <c r="F338" s="173">
        <f>IFERROR(VLOOKUP(A338,old_GL발!$A$2:$B$345,2,0),0)</f>
        <v>464216958</v>
      </c>
      <c r="G338" s="174">
        <f t="shared" si="11"/>
        <v>-111572364</v>
      </c>
    </row>
    <row r="339" spans="1:7">
      <c r="A339" t="s">
        <v>726</v>
      </c>
      <c r="B339" t="s">
        <v>1250</v>
      </c>
      <c r="C339" s="16">
        <v>0</v>
      </c>
      <c r="D339" s="16">
        <v>475215415</v>
      </c>
      <c r="E339" s="16">
        <f t="shared" si="10"/>
        <v>475215415</v>
      </c>
      <c r="F339" s="173">
        <f>IFERROR(VLOOKUP(A339,old_GL발!$A$2:$B$345,2,0),0)</f>
        <v>381855111</v>
      </c>
      <c r="G339" s="174">
        <f t="shared" si="11"/>
        <v>-93360304</v>
      </c>
    </row>
    <row r="340" spans="1:7">
      <c r="A340" t="s">
        <v>727</v>
      </c>
      <c r="B340" t="s">
        <v>1251</v>
      </c>
      <c r="C340" s="16">
        <v>0</v>
      </c>
      <c r="D340" s="16">
        <v>188554489</v>
      </c>
      <c r="E340" s="16">
        <f t="shared" si="10"/>
        <v>188554489</v>
      </c>
      <c r="F340" s="173">
        <f>IFERROR(VLOOKUP(A340,old_GL발!$A$2:$B$345,2,0),0)</f>
        <v>154453200</v>
      </c>
      <c r="G340" s="174">
        <f t="shared" si="11"/>
        <v>-34101289</v>
      </c>
    </row>
    <row r="341" spans="1:7">
      <c r="A341" t="s">
        <v>728</v>
      </c>
      <c r="B341" t="s">
        <v>1252</v>
      </c>
      <c r="C341" s="16">
        <v>0</v>
      </c>
      <c r="D341" s="16">
        <v>20794948713</v>
      </c>
      <c r="E341" s="16">
        <f t="shared" si="10"/>
        <v>20794948713</v>
      </c>
      <c r="F341" s="173">
        <f>IFERROR(VLOOKUP(A341,old_GL발!$A$2:$B$345,2,0),0)</f>
        <v>19198308750</v>
      </c>
      <c r="G341" s="174">
        <f t="shared" si="11"/>
        <v>-1596639963</v>
      </c>
    </row>
    <row r="342" spans="1:7">
      <c r="A342" t="s">
        <v>729</v>
      </c>
      <c r="B342" t="s">
        <v>1253</v>
      </c>
      <c r="C342" s="16">
        <v>0</v>
      </c>
      <c r="D342" s="16">
        <v>2688379752</v>
      </c>
      <c r="E342" s="16">
        <f t="shared" si="10"/>
        <v>2688379752</v>
      </c>
      <c r="F342" s="173">
        <f>IFERROR(VLOOKUP(A342,old_GL발!$A$2:$B$345,2,0),0)</f>
        <v>2464348106</v>
      </c>
      <c r="G342" s="174">
        <f t="shared" si="11"/>
        <v>-224031646</v>
      </c>
    </row>
    <row r="343" spans="1:7">
      <c r="A343" t="s">
        <v>730</v>
      </c>
      <c r="B343" t="s">
        <v>1254</v>
      </c>
      <c r="C343" s="16">
        <v>0</v>
      </c>
      <c r="D343" s="16">
        <v>0</v>
      </c>
      <c r="E343" s="16">
        <f t="shared" si="10"/>
        <v>0</v>
      </c>
      <c r="F343" s="173">
        <f>IFERROR(VLOOKUP(A343,old_GL발!$A$2:$B$345,2,0),0)</f>
        <v>0</v>
      </c>
      <c r="G343" s="174">
        <f t="shared" si="11"/>
        <v>0</v>
      </c>
    </row>
    <row r="344" spans="1:7">
      <c r="A344" t="s">
        <v>731</v>
      </c>
      <c r="B344" t="s">
        <v>1255</v>
      </c>
      <c r="C344" s="16">
        <v>0</v>
      </c>
      <c r="D344" s="16">
        <v>16680828</v>
      </c>
      <c r="E344" s="16">
        <f t="shared" si="10"/>
        <v>16680828</v>
      </c>
      <c r="F344" s="173">
        <f>IFERROR(VLOOKUP(A344,old_GL발!$A$2:$B$345,2,0),0)</f>
        <v>15290759</v>
      </c>
      <c r="G344" s="174">
        <f t="shared" si="11"/>
        <v>-1390069</v>
      </c>
    </row>
    <row r="345" spans="1:7">
      <c r="A345" t="s">
        <v>732</v>
      </c>
      <c r="B345" t="s">
        <v>1256</v>
      </c>
      <c r="C345" s="16">
        <v>0</v>
      </c>
      <c r="D345" s="16">
        <v>32577421</v>
      </c>
      <c r="E345" s="16">
        <f t="shared" si="10"/>
        <v>32577421</v>
      </c>
      <c r="F345" s="173">
        <f>IFERROR(VLOOKUP(A345,old_GL발!$A$2:$B$345,2,0),0)</f>
        <v>32577421</v>
      </c>
      <c r="G345" s="174">
        <f t="shared" si="11"/>
        <v>0</v>
      </c>
    </row>
    <row r="346" spans="1:7">
      <c r="A346" t="s">
        <v>733</v>
      </c>
      <c r="B346" t="s">
        <v>1257</v>
      </c>
      <c r="C346" s="16">
        <v>0</v>
      </c>
      <c r="D346" s="16">
        <v>3775859</v>
      </c>
      <c r="E346" s="16">
        <f t="shared" si="10"/>
        <v>3775859</v>
      </c>
      <c r="F346" s="173">
        <f>IFERROR(VLOOKUP(A346,old_GL발!$A$2:$B$345,2,0),0)</f>
        <v>3945916</v>
      </c>
      <c r="G346" s="174">
        <f t="shared" si="11"/>
        <v>170057</v>
      </c>
    </row>
    <row r="347" spans="1:7">
      <c r="A347" t="s">
        <v>734</v>
      </c>
      <c r="B347" t="s">
        <v>1258</v>
      </c>
      <c r="C347" s="16">
        <v>0</v>
      </c>
      <c r="D347" s="16">
        <v>7465687908</v>
      </c>
      <c r="E347" s="16">
        <f t="shared" si="10"/>
        <v>7465687908</v>
      </c>
      <c r="F347" s="173">
        <f>IFERROR(VLOOKUP(A347,old_GL발!$A$2:$B$345,2,0),0)</f>
        <v>6499829790</v>
      </c>
      <c r="G347" s="174">
        <f t="shared" si="11"/>
        <v>-965858118</v>
      </c>
    </row>
    <row r="348" spans="1:7">
      <c r="A348" t="s">
        <v>735</v>
      </c>
      <c r="B348" t="s">
        <v>1259</v>
      </c>
      <c r="C348" s="16">
        <v>0</v>
      </c>
      <c r="D348" s="16">
        <v>3035657663</v>
      </c>
      <c r="E348" s="16">
        <f t="shared" si="10"/>
        <v>3035657663</v>
      </c>
      <c r="F348" s="173">
        <f>IFERROR(VLOOKUP(A348,old_GL발!$A$2:$B$345,2,0),0)</f>
        <v>2801084680</v>
      </c>
      <c r="G348" s="174">
        <f t="shared" si="11"/>
        <v>-234572983</v>
      </c>
    </row>
    <row r="349" spans="1:7">
      <c r="A349" t="s">
        <v>736</v>
      </c>
      <c r="B349" t="s">
        <v>1260</v>
      </c>
      <c r="C349" s="16">
        <v>0</v>
      </c>
      <c r="D349" s="16">
        <v>50370359187</v>
      </c>
      <c r="E349" s="16">
        <f t="shared" si="10"/>
        <v>50370359187</v>
      </c>
      <c r="F349" s="173">
        <f>IFERROR(VLOOKUP(A349,old_GL발!$A$2:$B$345,2,0),0)</f>
        <v>43607747024</v>
      </c>
      <c r="G349" s="174">
        <f t="shared" si="11"/>
        <v>-6762612163</v>
      </c>
    </row>
    <row r="350" spans="1:7">
      <c r="A350" t="s">
        <v>737</v>
      </c>
      <c r="B350" t="s">
        <v>1261</v>
      </c>
      <c r="C350" s="16">
        <v>0</v>
      </c>
      <c r="D350" s="16">
        <v>5494078313</v>
      </c>
      <c r="E350" s="16">
        <f t="shared" si="10"/>
        <v>5494078313</v>
      </c>
      <c r="F350" s="173">
        <f>IFERROR(VLOOKUP(A350,old_GL발!$A$2:$B$345,2,0),0)</f>
        <v>4814645107</v>
      </c>
      <c r="G350" s="174">
        <f t="shared" si="11"/>
        <v>-679433206</v>
      </c>
    </row>
    <row r="351" spans="1:7">
      <c r="A351" t="s">
        <v>738</v>
      </c>
      <c r="B351" t="s">
        <v>1262</v>
      </c>
      <c r="C351" s="16">
        <v>0</v>
      </c>
      <c r="D351" s="16">
        <v>171381539</v>
      </c>
      <c r="E351" s="16">
        <f t="shared" si="10"/>
        <v>171381539</v>
      </c>
      <c r="F351" s="173">
        <f>IFERROR(VLOOKUP(A351,old_GL발!$A$2:$B$345,2,0),0)</f>
        <v>158346026</v>
      </c>
      <c r="G351" s="174">
        <f t="shared" si="11"/>
        <v>-13035513</v>
      </c>
    </row>
    <row r="352" spans="1:7">
      <c r="A352" t="s">
        <v>739</v>
      </c>
      <c r="B352" t="s">
        <v>1263</v>
      </c>
      <c r="C352" s="16">
        <v>0</v>
      </c>
      <c r="D352" s="16">
        <v>3215373016</v>
      </c>
      <c r="E352" s="16">
        <f t="shared" si="10"/>
        <v>3215373016</v>
      </c>
      <c r="F352" s="173">
        <f>IFERROR(VLOOKUP(A352,old_GL발!$A$2:$B$345,2,0),0)</f>
        <v>2814445678</v>
      </c>
      <c r="G352" s="174">
        <f t="shared" si="11"/>
        <v>-400927338</v>
      </c>
    </row>
    <row r="353" spans="1:7">
      <c r="A353" t="s">
        <v>740</v>
      </c>
      <c r="B353" t="s">
        <v>1264</v>
      </c>
      <c r="C353" s="16">
        <v>0</v>
      </c>
      <c r="D353" s="16">
        <v>37608475</v>
      </c>
      <c r="E353" s="16">
        <f t="shared" si="10"/>
        <v>37608475</v>
      </c>
      <c r="F353" s="173">
        <f>IFERROR(VLOOKUP(A353,old_GL발!$A$2:$B$345,2,0),0)</f>
        <v>36260955</v>
      </c>
      <c r="G353" s="174">
        <f t="shared" si="11"/>
        <v>-1347520</v>
      </c>
    </row>
    <row r="354" spans="1:7">
      <c r="A354" t="s">
        <v>741</v>
      </c>
      <c r="B354" t="s">
        <v>1265</v>
      </c>
      <c r="C354" s="16">
        <v>0</v>
      </c>
      <c r="D354" s="16">
        <v>1566345746</v>
      </c>
      <c r="E354" s="16">
        <f t="shared" si="10"/>
        <v>1566345746</v>
      </c>
      <c r="F354" s="173">
        <f>IFERROR(VLOOKUP(A354,old_GL발!$A$2:$B$345,2,0),0)</f>
        <v>1542792356</v>
      </c>
      <c r="G354" s="174">
        <f t="shared" si="11"/>
        <v>-23553390</v>
      </c>
    </row>
    <row r="355" spans="1:7">
      <c r="A355" t="s">
        <v>742</v>
      </c>
      <c r="B355" t="s">
        <v>1266</v>
      </c>
      <c r="C355" s="16">
        <v>0</v>
      </c>
      <c r="D355" s="16">
        <v>50055247</v>
      </c>
      <c r="E355" s="16">
        <f t="shared" si="10"/>
        <v>50055247</v>
      </c>
      <c r="F355" s="173">
        <f>IFERROR(VLOOKUP(A355,old_GL발!$A$2:$B$345,2,0),0)</f>
        <v>50608581</v>
      </c>
      <c r="G355" s="174">
        <f t="shared" si="11"/>
        <v>553334</v>
      </c>
    </row>
    <row r="356" spans="1:7">
      <c r="A356" t="s">
        <v>743</v>
      </c>
      <c r="B356" t="s">
        <v>1267</v>
      </c>
      <c r="C356" s="16">
        <v>0</v>
      </c>
      <c r="D356" s="16">
        <v>310906006</v>
      </c>
      <c r="E356" s="16">
        <f t="shared" si="10"/>
        <v>310906006</v>
      </c>
      <c r="F356" s="173">
        <f>IFERROR(VLOOKUP(A356,old_GL발!$A$2:$B$345,2,0),0)</f>
        <v>255075705</v>
      </c>
      <c r="G356" s="174">
        <f t="shared" si="11"/>
        <v>-55830301</v>
      </c>
    </row>
    <row r="357" spans="1:7">
      <c r="A357" t="s">
        <v>744</v>
      </c>
      <c r="B357" t="s">
        <v>1268</v>
      </c>
      <c r="C357" s="16">
        <v>0</v>
      </c>
      <c r="D357" s="16">
        <v>400098538</v>
      </c>
      <c r="E357" s="16">
        <f t="shared" si="10"/>
        <v>400098538</v>
      </c>
      <c r="F357" s="173">
        <f>IFERROR(VLOOKUP(A357,old_GL발!$A$2:$B$345,2,0),0)</f>
        <v>363629661</v>
      </c>
      <c r="G357" s="174">
        <f t="shared" si="11"/>
        <v>-36468877</v>
      </c>
    </row>
    <row r="358" spans="1:7">
      <c r="A358" t="s">
        <v>745</v>
      </c>
      <c r="B358" t="s">
        <v>1269</v>
      </c>
      <c r="C358" s="16">
        <v>0</v>
      </c>
      <c r="D358" s="16">
        <v>386594517</v>
      </c>
      <c r="E358" s="16">
        <f t="shared" si="10"/>
        <v>386594517</v>
      </c>
      <c r="F358" s="173">
        <f>IFERROR(VLOOKUP(A358,old_GL발!$A$2:$B$345,2,0),0)</f>
        <v>328510483</v>
      </c>
      <c r="G358" s="174">
        <f t="shared" si="11"/>
        <v>-58084034</v>
      </c>
    </row>
    <row r="359" spans="1:7">
      <c r="A359" t="s">
        <v>746</v>
      </c>
      <c r="B359" t="s">
        <v>1270</v>
      </c>
      <c r="C359" s="16">
        <v>0</v>
      </c>
      <c r="D359" s="16">
        <v>607039928</v>
      </c>
      <c r="E359" s="16">
        <f t="shared" si="10"/>
        <v>607039928</v>
      </c>
      <c r="F359" s="173">
        <f>IFERROR(VLOOKUP(A359,old_GL발!$A$2:$B$345,2,0),0)</f>
        <v>623688736</v>
      </c>
      <c r="G359" s="174">
        <f t="shared" si="11"/>
        <v>16648808</v>
      </c>
    </row>
    <row r="360" spans="1:7">
      <c r="A360" t="s">
        <v>747</v>
      </c>
      <c r="B360" t="s">
        <v>1271</v>
      </c>
      <c r="C360" s="16">
        <v>0</v>
      </c>
      <c r="D360" s="16">
        <v>314727808</v>
      </c>
      <c r="E360" s="16">
        <f t="shared" si="10"/>
        <v>314727808</v>
      </c>
      <c r="F360" s="173">
        <f>IFERROR(VLOOKUP(A360,old_GL발!$A$2:$B$345,2,0),0)</f>
        <v>248862892</v>
      </c>
      <c r="G360" s="174">
        <f t="shared" si="11"/>
        <v>-65864916</v>
      </c>
    </row>
    <row r="361" spans="1:7">
      <c r="A361" t="s">
        <v>748</v>
      </c>
      <c r="B361" t="s">
        <v>1272</v>
      </c>
      <c r="C361" s="16">
        <v>0</v>
      </c>
      <c r="D361" s="16">
        <v>466376988</v>
      </c>
      <c r="E361" s="16">
        <f t="shared" si="10"/>
        <v>466376988</v>
      </c>
      <c r="F361" s="173">
        <f>IFERROR(VLOOKUP(A361,old_GL발!$A$2:$B$345,2,0),0)</f>
        <v>417376062</v>
      </c>
      <c r="G361" s="174">
        <f t="shared" si="11"/>
        <v>-49000926</v>
      </c>
    </row>
    <row r="362" spans="1:7">
      <c r="A362" t="s">
        <v>749</v>
      </c>
      <c r="B362" t="s">
        <v>1273</v>
      </c>
      <c r="C362" s="16">
        <v>0</v>
      </c>
      <c r="D362" s="16">
        <v>74251372</v>
      </c>
      <c r="E362" s="16">
        <f t="shared" si="10"/>
        <v>74251372</v>
      </c>
      <c r="F362" s="173">
        <f>IFERROR(VLOOKUP(A362,old_GL발!$A$2:$B$345,2,0),0)</f>
        <v>74152675</v>
      </c>
      <c r="G362" s="174">
        <f t="shared" si="11"/>
        <v>-98697</v>
      </c>
    </row>
    <row r="363" spans="1:7">
      <c r="A363" t="s">
        <v>750</v>
      </c>
      <c r="B363" t="s">
        <v>1274</v>
      </c>
      <c r="C363" s="16">
        <v>0</v>
      </c>
      <c r="D363" s="16">
        <v>3179623</v>
      </c>
      <c r="E363" s="16">
        <f t="shared" si="10"/>
        <v>3179623</v>
      </c>
      <c r="F363" s="173">
        <f>IFERROR(VLOOKUP(A363,old_GL발!$A$2:$B$345,2,0),0)</f>
        <v>2977283</v>
      </c>
      <c r="G363" s="174">
        <f t="shared" si="11"/>
        <v>-202340</v>
      </c>
    </row>
    <row r="364" spans="1:7">
      <c r="A364" t="s">
        <v>751</v>
      </c>
      <c r="B364" t="s">
        <v>1275</v>
      </c>
      <c r="C364" s="16">
        <v>0</v>
      </c>
      <c r="D364" s="16">
        <v>9383754596</v>
      </c>
      <c r="E364" s="16">
        <f t="shared" si="10"/>
        <v>9383754596</v>
      </c>
      <c r="F364" s="173">
        <f>IFERROR(VLOOKUP(A364,old_GL발!$A$2:$B$345,2,0),0)</f>
        <v>8193326450</v>
      </c>
      <c r="G364" s="174">
        <f t="shared" si="11"/>
        <v>-1190428146</v>
      </c>
    </row>
    <row r="365" spans="1:7">
      <c r="A365" t="s">
        <v>752</v>
      </c>
      <c r="B365" t="s">
        <v>1276</v>
      </c>
      <c r="C365" s="16">
        <v>0</v>
      </c>
      <c r="D365" s="16">
        <v>85718494</v>
      </c>
      <c r="E365" s="16">
        <f t="shared" si="10"/>
        <v>85718494</v>
      </c>
      <c r="F365" s="173">
        <f>IFERROR(VLOOKUP(A365,old_GL발!$A$2:$B$345,2,0),0)</f>
        <v>76774504</v>
      </c>
      <c r="G365" s="174">
        <f t="shared" si="11"/>
        <v>-8943990</v>
      </c>
    </row>
    <row r="366" spans="1:7">
      <c r="A366" t="s">
        <v>753</v>
      </c>
      <c r="B366" t="s">
        <v>1277</v>
      </c>
      <c r="C366" s="16">
        <v>0</v>
      </c>
      <c r="D366" s="16">
        <v>47169720</v>
      </c>
      <c r="E366" s="16">
        <f t="shared" si="10"/>
        <v>47169720</v>
      </c>
      <c r="F366" s="173">
        <f>IFERROR(VLOOKUP(A366,old_GL발!$A$2:$B$345,2,0),0)</f>
        <v>41278330</v>
      </c>
      <c r="G366" s="174">
        <f t="shared" si="11"/>
        <v>-5891390</v>
      </c>
    </row>
    <row r="367" spans="1:7">
      <c r="A367" t="s">
        <v>754</v>
      </c>
      <c r="B367" t="s">
        <v>1278</v>
      </c>
      <c r="C367" s="16">
        <v>0</v>
      </c>
      <c r="D367" s="16">
        <v>26140730252</v>
      </c>
      <c r="E367" s="16">
        <f t="shared" si="10"/>
        <v>26140730252</v>
      </c>
      <c r="F367" s="173">
        <f>IFERROR(VLOOKUP(A367,old_GL발!$A$2:$B$345,2,0),0)</f>
        <v>22518202825</v>
      </c>
      <c r="G367" s="174">
        <f t="shared" si="11"/>
        <v>-3622527427</v>
      </c>
    </row>
    <row r="368" spans="1:7">
      <c r="A368" t="s">
        <v>755</v>
      </c>
      <c r="B368" t="s">
        <v>1279</v>
      </c>
      <c r="C368" s="16">
        <v>0</v>
      </c>
      <c r="D368" s="16">
        <v>58218900</v>
      </c>
      <c r="E368" s="16">
        <f t="shared" si="10"/>
        <v>58218900</v>
      </c>
      <c r="F368" s="173">
        <f>IFERROR(VLOOKUP(A368,old_GL발!$A$2:$B$345,2,0),0)</f>
        <v>53367325</v>
      </c>
      <c r="G368" s="174">
        <f t="shared" si="11"/>
        <v>-4851575</v>
      </c>
    </row>
    <row r="369" spans="1:7">
      <c r="A369" t="s">
        <v>756</v>
      </c>
      <c r="B369" t="s">
        <v>1280</v>
      </c>
      <c r="C369" s="16">
        <v>0</v>
      </c>
      <c r="D369" s="16">
        <v>1225003472</v>
      </c>
      <c r="E369" s="16">
        <f t="shared" si="10"/>
        <v>1225003472</v>
      </c>
      <c r="F369" s="173">
        <f>IFERROR(VLOOKUP(A369,old_GL발!$A$2:$B$345,2,0),0)</f>
        <v>1146316616</v>
      </c>
      <c r="G369" s="174">
        <f t="shared" si="11"/>
        <v>-78686856</v>
      </c>
    </row>
    <row r="370" spans="1:7">
      <c r="A370" t="s">
        <v>757</v>
      </c>
      <c r="B370" t="s">
        <v>1281</v>
      </c>
      <c r="C370" s="16">
        <v>0</v>
      </c>
      <c r="D370" s="16">
        <v>2048362</v>
      </c>
      <c r="E370" s="16">
        <f t="shared" si="10"/>
        <v>2048362</v>
      </c>
      <c r="F370" s="173">
        <f>IFERROR(VLOOKUP(A370,old_GL발!$A$2:$B$345,2,0),0)</f>
        <v>2048362</v>
      </c>
      <c r="G370" s="174">
        <f t="shared" si="11"/>
        <v>0</v>
      </c>
    </row>
    <row r="371" spans="1:7">
      <c r="A371" t="s">
        <v>758</v>
      </c>
      <c r="B371" t="s">
        <v>1282</v>
      </c>
      <c r="C371" s="16">
        <v>0</v>
      </c>
      <c r="D371" s="16">
        <v>-269079998</v>
      </c>
      <c r="E371" s="16">
        <f t="shared" si="10"/>
        <v>-269079998</v>
      </c>
      <c r="F371" s="173">
        <f>IFERROR(VLOOKUP(A371,old_GL발!$A$2:$B$345,2,0),0)</f>
        <v>-270089998</v>
      </c>
      <c r="G371" s="174">
        <f t="shared" si="11"/>
        <v>-1010000</v>
      </c>
    </row>
    <row r="372" spans="1:7">
      <c r="A372" t="s">
        <v>759</v>
      </c>
      <c r="B372" t="s">
        <v>1283</v>
      </c>
      <c r="C372" s="16">
        <v>0</v>
      </c>
      <c r="D372" s="16">
        <v>2626416999</v>
      </c>
      <c r="E372" s="16">
        <f t="shared" si="10"/>
        <v>2626416999</v>
      </c>
      <c r="F372" s="173">
        <f>IFERROR(VLOOKUP(A372,old_GL발!$A$2:$B$345,2,0),0)</f>
        <v>2481634242</v>
      </c>
      <c r="G372" s="174">
        <f t="shared" si="11"/>
        <v>-144782757</v>
      </c>
    </row>
    <row r="373" spans="1:7">
      <c r="A373" t="s">
        <v>760</v>
      </c>
      <c r="B373" t="s">
        <v>1284</v>
      </c>
      <c r="C373" s="16">
        <v>0</v>
      </c>
      <c r="D373" s="16">
        <v>1021557119</v>
      </c>
      <c r="E373" s="16">
        <f t="shared" si="10"/>
        <v>1021557119</v>
      </c>
      <c r="F373" s="173">
        <f>IFERROR(VLOOKUP(A373,old_GL발!$A$2:$B$345,2,0),0)</f>
        <v>955005119</v>
      </c>
      <c r="G373" s="174">
        <f t="shared" si="11"/>
        <v>-66552000</v>
      </c>
    </row>
    <row r="374" spans="1:7">
      <c r="A374" t="s">
        <v>761</v>
      </c>
      <c r="B374" t="s">
        <v>1285</v>
      </c>
      <c r="C374" s="16">
        <v>0</v>
      </c>
      <c r="D374" s="16">
        <v>81612960</v>
      </c>
      <c r="E374" s="16">
        <f t="shared" si="10"/>
        <v>81612960</v>
      </c>
      <c r="F374" s="173">
        <f>IFERROR(VLOOKUP(A374,old_GL발!$A$2:$B$345,2,0),0)</f>
        <v>70894830</v>
      </c>
      <c r="G374" s="174">
        <f t="shared" si="11"/>
        <v>-10718130</v>
      </c>
    </row>
    <row r="375" spans="1:7">
      <c r="A375" t="s">
        <v>762</v>
      </c>
      <c r="B375" t="s">
        <v>1286</v>
      </c>
      <c r="C375" s="16">
        <v>0</v>
      </c>
      <c r="D375" s="16">
        <v>75661989</v>
      </c>
      <c r="E375" s="16">
        <f t="shared" si="10"/>
        <v>75661989</v>
      </c>
      <c r="F375" s="173">
        <f>IFERROR(VLOOKUP(A375,old_GL발!$A$2:$B$345,2,0),0)</f>
        <v>66523774</v>
      </c>
      <c r="G375" s="174">
        <f t="shared" si="11"/>
        <v>-9138215</v>
      </c>
    </row>
    <row r="376" spans="1:7">
      <c r="A376" t="s">
        <v>763</v>
      </c>
      <c r="B376" t="s">
        <v>1287</v>
      </c>
      <c r="C376" s="16">
        <v>0</v>
      </c>
      <c r="D376" s="16">
        <v>3168510</v>
      </c>
      <c r="E376" s="16">
        <f t="shared" si="10"/>
        <v>3168510</v>
      </c>
      <c r="F376" s="173">
        <f>IFERROR(VLOOKUP(A376,old_GL발!$A$2:$B$345,2,0),0)</f>
        <v>1787650</v>
      </c>
      <c r="G376" s="174">
        <f t="shared" si="11"/>
        <v>-1380860</v>
      </c>
    </row>
    <row r="377" spans="1:7">
      <c r="A377" t="s">
        <v>764</v>
      </c>
      <c r="B377" t="s">
        <v>1288</v>
      </c>
      <c r="C377" s="16">
        <v>0</v>
      </c>
      <c r="D377" s="16">
        <v>122755699</v>
      </c>
      <c r="E377" s="16">
        <f t="shared" si="10"/>
        <v>122755699</v>
      </c>
      <c r="F377" s="173">
        <f>IFERROR(VLOOKUP(A377,old_GL발!$A$2:$B$345,2,0),0)</f>
        <v>104686930</v>
      </c>
      <c r="G377" s="174">
        <f t="shared" si="11"/>
        <v>-18068769</v>
      </c>
    </row>
    <row r="378" spans="1:7">
      <c r="A378" t="s">
        <v>765</v>
      </c>
      <c r="B378" t="s">
        <v>1289</v>
      </c>
      <c r="C378" s="16">
        <v>0</v>
      </c>
      <c r="D378" s="16">
        <v>18486643</v>
      </c>
      <c r="E378" s="16">
        <f t="shared" si="10"/>
        <v>18486643</v>
      </c>
      <c r="F378" s="173">
        <f>IFERROR(VLOOKUP(A378,old_GL발!$A$2:$B$345,2,0),0)</f>
        <v>15092742</v>
      </c>
      <c r="G378" s="174">
        <f t="shared" si="11"/>
        <v>-3393901</v>
      </c>
    </row>
    <row r="379" spans="1:7">
      <c r="A379" t="s">
        <v>766</v>
      </c>
      <c r="B379" t="s">
        <v>1290</v>
      </c>
      <c r="C379" s="16">
        <v>0</v>
      </c>
      <c r="D379" s="16">
        <v>5199777</v>
      </c>
      <c r="E379" s="16">
        <f t="shared" si="10"/>
        <v>5199777</v>
      </c>
      <c r="F379" s="173">
        <f>IFERROR(VLOOKUP(A379,old_GL발!$A$2:$B$345,2,0),0)</f>
        <v>4812017</v>
      </c>
      <c r="G379" s="174">
        <f t="shared" si="11"/>
        <v>-387760</v>
      </c>
    </row>
    <row r="380" spans="1:7">
      <c r="A380" t="s">
        <v>767</v>
      </c>
      <c r="B380" t="s">
        <v>1291</v>
      </c>
      <c r="C380" s="16">
        <v>0</v>
      </c>
      <c r="D380" s="16">
        <v>146700</v>
      </c>
      <c r="E380" s="16">
        <f t="shared" si="10"/>
        <v>146700</v>
      </c>
      <c r="F380" s="173">
        <f>IFERROR(VLOOKUP(A380,old_GL발!$A$2:$B$345,2,0),0)</f>
        <v>146700</v>
      </c>
      <c r="G380" s="174">
        <f t="shared" si="11"/>
        <v>0</v>
      </c>
    </row>
    <row r="381" spans="1:7">
      <c r="A381" t="s">
        <v>768</v>
      </c>
      <c r="B381" t="s">
        <v>1292</v>
      </c>
      <c r="C381" s="16">
        <v>0</v>
      </c>
      <c r="D381" s="16">
        <v>1378000</v>
      </c>
      <c r="E381" s="16">
        <f t="shared" si="10"/>
        <v>1378000</v>
      </c>
      <c r="F381" s="173">
        <f>IFERROR(VLOOKUP(A381,old_GL발!$A$2:$B$345,2,0),0)</f>
        <v>1378000</v>
      </c>
      <c r="G381" s="174">
        <f t="shared" si="11"/>
        <v>0</v>
      </c>
    </row>
    <row r="382" spans="1:7">
      <c r="A382" t="s">
        <v>769</v>
      </c>
      <c r="B382" t="s">
        <v>1293</v>
      </c>
      <c r="C382" s="16">
        <v>0</v>
      </c>
      <c r="D382" s="16">
        <v>2479500</v>
      </c>
      <c r="E382" s="16">
        <f t="shared" si="10"/>
        <v>2479500</v>
      </c>
      <c r="F382" s="173">
        <f>IFERROR(VLOOKUP(A382,old_GL발!$A$2:$B$345,2,0),0)</f>
        <v>1850300</v>
      </c>
      <c r="G382" s="174">
        <f t="shared" si="11"/>
        <v>-629200</v>
      </c>
    </row>
    <row r="383" spans="1:7">
      <c r="A383" t="s">
        <v>770</v>
      </c>
      <c r="B383" t="s">
        <v>1294</v>
      </c>
      <c r="C383" s="16">
        <v>0</v>
      </c>
      <c r="D383" s="16">
        <v>122409731</v>
      </c>
      <c r="E383" s="16">
        <f t="shared" si="10"/>
        <v>122409731</v>
      </c>
      <c r="F383" s="173">
        <f>IFERROR(VLOOKUP(A383,old_GL발!$A$2:$B$345,2,0),0)</f>
        <v>118498829</v>
      </c>
      <c r="G383" s="174">
        <f t="shared" si="11"/>
        <v>-3910902</v>
      </c>
    </row>
    <row r="384" spans="1:7">
      <c r="A384" t="s">
        <v>771</v>
      </c>
      <c r="B384" t="s">
        <v>1295</v>
      </c>
      <c r="C384" s="16">
        <v>0</v>
      </c>
      <c r="D384" s="16">
        <v>41470281</v>
      </c>
      <c r="E384" s="16">
        <f t="shared" si="10"/>
        <v>41470281</v>
      </c>
      <c r="F384" s="173">
        <f>IFERROR(VLOOKUP(A384,old_GL발!$A$2:$B$345,2,0),0)</f>
        <v>41138891</v>
      </c>
      <c r="G384" s="174">
        <f t="shared" si="11"/>
        <v>-331390</v>
      </c>
    </row>
    <row r="385" spans="1:7">
      <c r="A385" t="s">
        <v>772</v>
      </c>
      <c r="B385" t="s">
        <v>1296</v>
      </c>
      <c r="C385" s="16">
        <v>0</v>
      </c>
      <c r="D385" s="16">
        <v>369951</v>
      </c>
      <c r="E385" s="16">
        <f t="shared" si="10"/>
        <v>369951</v>
      </c>
      <c r="F385" s="173">
        <f>IFERROR(VLOOKUP(A385,old_GL발!$A$2:$B$345,2,0),0)</f>
        <v>369951</v>
      </c>
      <c r="G385" s="174">
        <f t="shared" si="11"/>
        <v>0</v>
      </c>
    </row>
    <row r="386" spans="1:7">
      <c r="A386" t="s">
        <v>773</v>
      </c>
      <c r="B386" t="s">
        <v>1297</v>
      </c>
      <c r="C386" s="16">
        <v>0</v>
      </c>
      <c r="D386" s="16">
        <v>685178467</v>
      </c>
      <c r="E386" s="16">
        <f t="shared" si="10"/>
        <v>685178467</v>
      </c>
      <c r="F386" s="173">
        <f>IFERROR(VLOOKUP(A386,old_GL발!$A$2:$B$345,2,0),0)</f>
        <v>588864216</v>
      </c>
      <c r="G386" s="174">
        <f t="shared" si="11"/>
        <v>-96314251</v>
      </c>
    </row>
    <row r="387" spans="1:7">
      <c r="A387" t="s">
        <v>774</v>
      </c>
      <c r="B387" t="s">
        <v>1298</v>
      </c>
      <c r="C387" s="16">
        <v>0</v>
      </c>
      <c r="D387" s="16">
        <v>1242960217</v>
      </c>
      <c r="E387" s="16">
        <f t="shared" si="10"/>
        <v>1242960217</v>
      </c>
      <c r="F387" s="173">
        <f>IFERROR(VLOOKUP(A387,old_GL발!$A$2:$B$345,2,0),0)</f>
        <v>1061848290</v>
      </c>
      <c r="G387" s="174">
        <f t="shared" si="11"/>
        <v>-181111927</v>
      </c>
    </row>
    <row r="388" spans="1:7">
      <c r="A388" t="s">
        <v>775</v>
      </c>
      <c r="B388" t="s">
        <v>1299</v>
      </c>
      <c r="C388" s="16">
        <v>0</v>
      </c>
      <c r="D388" s="16">
        <v>4949408617</v>
      </c>
      <c r="E388" s="16">
        <f t="shared" ref="E388:E438" si="12">D388-C388</f>
        <v>4949408617</v>
      </c>
      <c r="F388" s="173">
        <f>IFERROR(VLOOKUP(A388,old_GL발!$A$2:$B$345,2,0),0)</f>
        <v>5122826104</v>
      </c>
      <c r="G388" s="174">
        <f t="shared" ref="G388:G438" si="13">F388-E388</f>
        <v>173417487</v>
      </c>
    </row>
    <row r="389" spans="1:7">
      <c r="A389" t="s">
        <v>776</v>
      </c>
      <c r="B389" t="s">
        <v>1300</v>
      </c>
      <c r="C389" s="16">
        <v>0</v>
      </c>
      <c r="D389" s="16">
        <v>653112950</v>
      </c>
      <c r="E389" s="16">
        <f t="shared" si="12"/>
        <v>653112950</v>
      </c>
      <c r="F389" s="173">
        <f>IFERROR(VLOOKUP(A389,old_GL발!$A$2:$B$345,2,0),0)</f>
        <v>691755660</v>
      </c>
      <c r="G389" s="174">
        <f t="shared" si="13"/>
        <v>38642710</v>
      </c>
    </row>
    <row r="390" spans="1:7">
      <c r="A390" t="s">
        <v>777</v>
      </c>
      <c r="B390" t="s">
        <v>1301</v>
      </c>
      <c r="C390" s="16">
        <v>0</v>
      </c>
      <c r="D390" s="16">
        <v>8184019997</v>
      </c>
      <c r="E390" s="16">
        <f t="shared" si="12"/>
        <v>8184019997</v>
      </c>
      <c r="F390" s="173">
        <f>IFERROR(VLOOKUP(A390,old_GL발!$A$2:$B$345,2,0),0)</f>
        <v>6947746792</v>
      </c>
      <c r="G390" s="174">
        <f t="shared" si="13"/>
        <v>-1236273205</v>
      </c>
    </row>
    <row r="391" spans="1:7">
      <c r="A391" t="s">
        <v>778</v>
      </c>
      <c r="B391" t="s">
        <v>1302</v>
      </c>
      <c r="C391" s="16">
        <v>0</v>
      </c>
      <c r="D391" s="16">
        <v>1000000</v>
      </c>
      <c r="E391" s="16">
        <f t="shared" si="12"/>
        <v>1000000</v>
      </c>
      <c r="F391" s="173">
        <f>IFERROR(VLOOKUP(A391,old_GL발!$A$2:$B$345,2,0),0)</f>
        <v>1000000</v>
      </c>
      <c r="G391" s="174">
        <f t="shared" si="13"/>
        <v>0</v>
      </c>
    </row>
    <row r="392" spans="1:7">
      <c r="A392" t="s">
        <v>779</v>
      </c>
      <c r="B392" t="s">
        <v>1303</v>
      </c>
      <c r="C392" s="16">
        <v>0</v>
      </c>
      <c r="D392" s="16">
        <v>199687519</v>
      </c>
      <c r="E392" s="16">
        <f t="shared" si="12"/>
        <v>199687519</v>
      </c>
      <c r="F392" s="173">
        <f>IFERROR(VLOOKUP(A392,old_GL발!$A$2:$B$345,2,0),0)</f>
        <v>168780209</v>
      </c>
      <c r="G392" s="174">
        <f t="shared" si="13"/>
        <v>-30907310</v>
      </c>
    </row>
    <row r="393" spans="1:7">
      <c r="A393" t="s">
        <v>780</v>
      </c>
      <c r="B393" t="s">
        <v>1304</v>
      </c>
      <c r="C393" s="16">
        <v>0</v>
      </c>
      <c r="D393" s="16">
        <v>1645148388</v>
      </c>
      <c r="E393" s="16">
        <f t="shared" si="12"/>
        <v>1645148388</v>
      </c>
      <c r="F393" s="173">
        <f>IFERROR(VLOOKUP(A393,old_GL발!$A$2:$B$345,2,0),0)</f>
        <v>1508052689</v>
      </c>
      <c r="G393" s="174">
        <f t="shared" si="13"/>
        <v>-137095699</v>
      </c>
    </row>
    <row r="394" spans="1:7">
      <c r="A394" t="s">
        <v>781</v>
      </c>
      <c r="B394" t="s">
        <v>1305</v>
      </c>
      <c r="C394" s="16">
        <v>0</v>
      </c>
      <c r="D394" s="16">
        <v>90308490</v>
      </c>
      <c r="E394" s="16">
        <f t="shared" si="12"/>
        <v>90308490</v>
      </c>
      <c r="F394" s="173">
        <f>IFERROR(VLOOKUP(A394,old_GL발!$A$2:$B$345,2,0),0)</f>
        <v>90308490</v>
      </c>
      <c r="G394" s="174">
        <f t="shared" si="13"/>
        <v>0</v>
      </c>
    </row>
    <row r="395" spans="1:7">
      <c r="A395" t="s">
        <v>782</v>
      </c>
      <c r="B395" t="s">
        <v>1306</v>
      </c>
      <c r="C395" s="16">
        <v>0</v>
      </c>
      <c r="D395" s="16">
        <v>7970000</v>
      </c>
      <c r="E395" s="16">
        <f t="shared" si="12"/>
        <v>7970000</v>
      </c>
      <c r="F395" s="173">
        <f>IFERROR(VLOOKUP(A395,old_GL발!$A$2:$B$345,2,0),0)</f>
        <v>7970000</v>
      </c>
      <c r="G395" s="174">
        <f t="shared" si="13"/>
        <v>0</v>
      </c>
    </row>
    <row r="396" spans="1:7">
      <c r="A396" t="s">
        <v>783</v>
      </c>
      <c r="B396" t="s">
        <v>1307</v>
      </c>
      <c r="C396" s="16">
        <v>0</v>
      </c>
      <c r="D396" s="16">
        <v>293152491</v>
      </c>
      <c r="E396" s="16">
        <f t="shared" si="12"/>
        <v>293152491</v>
      </c>
      <c r="F396" s="173">
        <f>IFERROR(VLOOKUP(A396,old_GL발!$A$2:$B$345,2,0),0)</f>
        <v>296870751</v>
      </c>
      <c r="G396" s="174">
        <f t="shared" si="13"/>
        <v>3718260</v>
      </c>
    </row>
    <row r="397" spans="1:7">
      <c r="A397" t="s">
        <v>784</v>
      </c>
      <c r="B397" t="s">
        <v>1308</v>
      </c>
      <c r="C397" s="16">
        <v>0</v>
      </c>
      <c r="D397" s="16">
        <v>277566645</v>
      </c>
      <c r="E397" s="16">
        <f t="shared" si="12"/>
        <v>277566645</v>
      </c>
      <c r="F397" s="173">
        <f>IFERROR(VLOOKUP(A397,old_GL발!$A$2:$B$345,2,0),0)</f>
        <v>293239395</v>
      </c>
      <c r="G397" s="174">
        <f t="shared" si="13"/>
        <v>15672750</v>
      </c>
    </row>
    <row r="398" spans="1:7">
      <c r="A398" t="s">
        <v>785</v>
      </c>
      <c r="B398" t="s">
        <v>1309</v>
      </c>
      <c r="C398" s="16">
        <v>0</v>
      </c>
      <c r="D398" s="16">
        <v>1837249119</v>
      </c>
      <c r="E398" s="16">
        <f t="shared" si="12"/>
        <v>1837249119</v>
      </c>
      <c r="F398" s="173">
        <f>IFERROR(VLOOKUP(A398,old_GL발!$A$2:$B$345,2,0),0)</f>
        <v>733664917</v>
      </c>
      <c r="G398" s="174">
        <f t="shared" si="13"/>
        <v>-1103584202</v>
      </c>
    </row>
    <row r="399" spans="1:7">
      <c r="A399" t="s">
        <v>786</v>
      </c>
      <c r="B399" t="s">
        <v>1310</v>
      </c>
      <c r="C399" s="16">
        <v>0</v>
      </c>
      <c r="D399" s="16">
        <v>28394131</v>
      </c>
      <c r="E399" s="16">
        <f t="shared" si="12"/>
        <v>28394131</v>
      </c>
      <c r="F399" s="173">
        <f>IFERROR(VLOOKUP(A399,old_GL발!$A$2:$B$345,2,0),0)</f>
        <v>27180860</v>
      </c>
      <c r="G399" s="174">
        <f t="shared" si="13"/>
        <v>-1213271</v>
      </c>
    </row>
    <row r="400" spans="1:7">
      <c r="A400" t="s">
        <v>787</v>
      </c>
      <c r="B400" t="s">
        <v>1311</v>
      </c>
      <c r="C400" s="16">
        <v>0</v>
      </c>
      <c r="D400" s="16">
        <v>304551050</v>
      </c>
      <c r="E400" s="16">
        <f t="shared" si="12"/>
        <v>304551050</v>
      </c>
      <c r="F400" s="173">
        <f>IFERROR(VLOOKUP(A400,old_GL발!$A$2:$B$345,2,0),0)</f>
        <v>304551050</v>
      </c>
      <c r="G400" s="174">
        <f t="shared" si="13"/>
        <v>0</v>
      </c>
    </row>
    <row r="401" spans="1:7">
      <c r="A401" t="s">
        <v>788</v>
      </c>
      <c r="B401" t="s">
        <v>1312</v>
      </c>
      <c r="C401" s="16">
        <v>0</v>
      </c>
      <c r="D401" s="16">
        <v>19356425749</v>
      </c>
      <c r="E401" s="16">
        <f t="shared" si="12"/>
        <v>19356425749</v>
      </c>
      <c r="F401" s="173">
        <f>IFERROR(VLOOKUP(A401,old_GL발!$A$2:$B$345,2,0),0)</f>
        <v>16835941576</v>
      </c>
      <c r="G401" s="174">
        <f t="shared" si="13"/>
        <v>-2520484173</v>
      </c>
    </row>
    <row r="402" spans="1:7">
      <c r="A402" t="s">
        <v>789</v>
      </c>
      <c r="B402" t="s">
        <v>1313</v>
      </c>
      <c r="C402" s="16">
        <v>0</v>
      </c>
      <c r="D402" s="16">
        <v>10539453669</v>
      </c>
      <c r="E402" s="16">
        <f t="shared" si="12"/>
        <v>10539453669</v>
      </c>
      <c r="F402" s="173">
        <f>IFERROR(VLOOKUP(A402,old_GL발!$A$2:$B$345,2,0),0)</f>
        <v>9635277378</v>
      </c>
      <c r="G402" s="174">
        <f t="shared" si="13"/>
        <v>-904176291</v>
      </c>
    </row>
    <row r="403" spans="1:7">
      <c r="A403" t="s">
        <v>790</v>
      </c>
      <c r="B403" t="s">
        <v>1314</v>
      </c>
      <c r="C403" s="16">
        <v>0</v>
      </c>
      <c r="D403" s="16">
        <v>1434487541</v>
      </c>
      <c r="E403" s="16">
        <f t="shared" si="12"/>
        <v>1434487541</v>
      </c>
      <c r="F403" s="173">
        <f>IFERROR(VLOOKUP(A403,old_GL발!$A$2:$B$345,2,0),0)</f>
        <v>1268164161</v>
      </c>
      <c r="G403" s="174">
        <f t="shared" si="13"/>
        <v>-166323380</v>
      </c>
    </row>
    <row r="404" spans="1:7">
      <c r="A404" t="s">
        <v>791</v>
      </c>
      <c r="B404" t="s">
        <v>1323</v>
      </c>
      <c r="C404" s="16">
        <v>0</v>
      </c>
      <c r="D404" s="16">
        <v>-13039114844</v>
      </c>
      <c r="E404" s="16">
        <f t="shared" si="12"/>
        <v>-13039114844</v>
      </c>
      <c r="F404" s="173">
        <f>IFERROR(VLOOKUP(A404,old_GL발!$A$2:$B$345,2,0),0)</f>
        <v>-10884733584</v>
      </c>
      <c r="G404" s="174">
        <f t="shared" si="13"/>
        <v>2154381260</v>
      </c>
    </row>
    <row r="405" spans="1:7">
      <c r="A405" t="s">
        <v>792</v>
      </c>
      <c r="B405" t="s">
        <v>1324</v>
      </c>
      <c r="C405" s="16">
        <v>0</v>
      </c>
      <c r="D405" s="16">
        <v>-10123557595</v>
      </c>
      <c r="E405" s="16">
        <f t="shared" si="12"/>
        <v>-10123557595</v>
      </c>
      <c r="F405" s="173">
        <f>IFERROR(VLOOKUP(A405,old_GL발!$A$2:$B$345,2,0),0)</f>
        <v>-8771910875</v>
      </c>
      <c r="G405" s="174">
        <f t="shared" si="13"/>
        <v>1351646720</v>
      </c>
    </row>
    <row r="406" spans="1:7">
      <c r="A406" t="s">
        <v>793</v>
      </c>
      <c r="B406" t="s">
        <v>1325</v>
      </c>
      <c r="C406" s="16">
        <v>0</v>
      </c>
      <c r="D406" s="16">
        <v>-4890486872</v>
      </c>
      <c r="E406" s="16">
        <f t="shared" si="12"/>
        <v>-4890486872</v>
      </c>
      <c r="F406" s="173">
        <f>IFERROR(VLOOKUP(A406,old_GL발!$A$2:$B$345,2,0),0)</f>
        <v>7256342043</v>
      </c>
      <c r="G406" s="174">
        <f t="shared" si="13"/>
        <v>12146828915</v>
      </c>
    </row>
    <row r="407" spans="1:7">
      <c r="A407" t="s">
        <v>794</v>
      </c>
      <c r="B407" t="s">
        <v>1326</v>
      </c>
      <c r="C407" s="16">
        <v>0</v>
      </c>
      <c r="D407" s="16">
        <v>-38315808604</v>
      </c>
      <c r="E407" s="16">
        <f t="shared" si="12"/>
        <v>-38315808604</v>
      </c>
      <c r="F407" s="173">
        <f>IFERROR(VLOOKUP(A407,old_GL발!$A$2:$B$345,2,0),0)</f>
        <v>-40821866220</v>
      </c>
      <c r="G407" s="174">
        <f t="shared" si="13"/>
        <v>-2506057616</v>
      </c>
    </row>
    <row r="408" spans="1:7">
      <c r="A408" t="s">
        <v>795</v>
      </c>
      <c r="B408" t="s">
        <v>1327</v>
      </c>
      <c r="C408" s="16">
        <v>0</v>
      </c>
      <c r="D408" s="16">
        <v>-454344038</v>
      </c>
      <c r="E408" s="16">
        <f t="shared" si="12"/>
        <v>-454344038</v>
      </c>
      <c r="F408" s="173">
        <f>IFERROR(VLOOKUP(A408,old_GL발!$A$2:$B$345,2,0),0)</f>
        <v>-1714083124</v>
      </c>
      <c r="G408" s="174">
        <f t="shared" si="13"/>
        <v>-1259739086</v>
      </c>
    </row>
    <row r="409" spans="1:7">
      <c r="A409" t="s">
        <v>796</v>
      </c>
      <c r="B409" t="s">
        <v>1328</v>
      </c>
      <c r="C409" s="16">
        <v>0</v>
      </c>
      <c r="D409" s="16">
        <v>-80835</v>
      </c>
      <c r="E409" s="16">
        <f t="shared" si="12"/>
        <v>-80835</v>
      </c>
      <c r="F409" s="173">
        <f>IFERROR(VLOOKUP(A409,old_GL발!$A$2:$B$345,2,0),0)</f>
        <v>-80827</v>
      </c>
      <c r="G409" s="174">
        <f t="shared" si="13"/>
        <v>8</v>
      </c>
    </row>
    <row r="410" spans="1:7">
      <c r="A410" t="s">
        <v>797</v>
      </c>
      <c r="B410" t="s">
        <v>1329</v>
      </c>
      <c r="C410" s="16">
        <v>0</v>
      </c>
      <c r="D410" s="16">
        <v>-585849248</v>
      </c>
      <c r="E410" s="16">
        <f t="shared" si="12"/>
        <v>-585849248</v>
      </c>
      <c r="F410" s="173">
        <f>IFERROR(VLOOKUP(A410,old_GL발!$A$2:$B$345,2,0),0)</f>
        <v>-558012947</v>
      </c>
      <c r="G410" s="174">
        <f t="shared" si="13"/>
        <v>27836301</v>
      </c>
    </row>
    <row r="411" spans="1:7">
      <c r="A411" t="s">
        <v>798</v>
      </c>
      <c r="B411" t="s">
        <v>1330</v>
      </c>
      <c r="C411" s="16">
        <v>0</v>
      </c>
      <c r="D411" s="16">
        <v>-235707971</v>
      </c>
      <c r="E411" s="16">
        <f t="shared" si="12"/>
        <v>-235707971</v>
      </c>
      <c r="F411" s="173">
        <f>IFERROR(VLOOKUP(A411,old_GL발!$A$2:$B$345,2,0),0)</f>
        <v>8912377076</v>
      </c>
      <c r="G411" s="174">
        <f t="shared" si="13"/>
        <v>9148085047</v>
      </c>
    </row>
    <row r="412" spans="1:7">
      <c r="A412" t="s">
        <v>799</v>
      </c>
      <c r="B412" t="s">
        <v>1331</v>
      </c>
      <c r="C412" s="16">
        <v>0</v>
      </c>
      <c r="D412" s="16">
        <v>-53352859</v>
      </c>
      <c r="E412" s="16">
        <f t="shared" si="12"/>
        <v>-53352859</v>
      </c>
      <c r="F412" s="173">
        <f>IFERROR(VLOOKUP(A412,old_GL발!$A$2:$B$345,2,0),0)</f>
        <v>2140621320</v>
      </c>
      <c r="G412" s="174">
        <f t="shared" si="13"/>
        <v>2193974179</v>
      </c>
    </row>
    <row r="413" spans="1:7">
      <c r="A413" t="s">
        <v>800</v>
      </c>
      <c r="B413" t="s">
        <v>1332</v>
      </c>
      <c r="C413" s="16">
        <v>0</v>
      </c>
      <c r="D413" s="16">
        <v>-3952716914</v>
      </c>
      <c r="E413" s="16">
        <f t="shared" si="12"/>
        <v>-3952716914</v>
      </c>
      <c r="F413" s="173">
        <f>IFERROR(VLOOKUP(A413,old_GL발!$A$2:$B$345,2,0),0)</f>
        <v>-3256738308</v>
      </c>
      <c r="G413" s="174">
        <f t="shared" si="13"/>
        <v>695978606</v>
      </c>
    </row>
    <row r="414" spans="1:7">
      <c r="A414" t="s">
        <v>801</v>
      </c>
      <c r="B414" t="s">
        <v>1333</v>
      </c>
      <c r="C414" s="16">
        <v>0</v>
      </c>
      <c r="D414" s="16">
        <v>-1715800000</v>
      </c>
      <c r="E414" s="16">
        <f t="shared" si="12"/>
        <v>-1715800000</v>
      </c>
      <c r="F414" s="173">
        <f>IFERROR(VLOOKUP(A414,old_GL발!$A$2:$B$345,2,0),0)</f>
        <v>-1655800000</v>
      </c>
      <c r="G414" s="174">
        <f t="shared" si="13"/>
        <v>60000000</v>
      </c>
    </row>
    <row r="415" spans="1:7">
      <c r="A415" t="s">
        <v>802</v>
      </c>
      <c r="B415" t="s">
        <v>1334</v>
      </c>
      <c r="C415" s="16">
        <v>0</v>
      </c>
      <c r="D415" s="16">
        <v>615950989</v>
      </c>
      <c r="E415" s="16">
        <f t="shared" si="12"/>
        <v>615950989</v>
      </c>
      <c r="F415" s="173">
        <f>IFERROR(VLOOKUP(A415,old_GL발!$A$2:$B$345,2,0),0)</f>
        <v>369718126</v>
      </c>
      <c r="G415" s="174">
        <f t="shared" si="13"/>
        <v>-246232863</v>
      </c>
    </row>
    <row r="416" spans="1:7">
      <c r="A416" t="s">
        <v>803</v>
      </c>
      <c r="B416" t="s">
        <v>1335</v>
      </c>
      <c r="C416" s="16">
        <v>0</v>
      </c>
      <c r="D416" s="16">
        <v>380887125</v>
      </c>
      <c r="E416" s="16">
        <f t="shared" si="12"/>
        <v>380887125</v>
      </c>
      <c r="F416" s="173">
        <f>IFERROR(VLOOKUP(A416,old_GL발!$A$2:$B$345,2,0),0)</f>
        <v>347376862</v>
      </c>
      <c r="G416" s="174">
        <f t="shared" si="13"/>
        <v>-33510263</v>
      </c>
    </row>
    <row r="417" spans="1:7">
      <c r="A417" t="s">
        <v>804</v>
      </c>
      <c r="B417" t="s">
        <v>1336</v>
      </c>
      <c r="C417" s="16">
        <v>0</v>
      </c>
      <c r="D417" s="16">
        <v>10556752524</v>
      </c>
      <c r="E417" s="16">
        <f t="shared" si="12"/>
        <v>10556752524</v>
      </c>
      <c r="F417" s="173">
        <f>IFERROR(VLOOKUP(A417,old_GL발!$A$2:$B$345,2,0),0)</f>
        <v>10459211012</v>
      </c>
      <c r="G417" s="174">
        <f t="shared" si="13"/>
        <v>-97541512</v>
      </c>
    </row>
    <row r="418" spans="1:7">
      <c r="A418" t="s">
        <v>805</v>
      </c>
      <c r="B418" t="s">
        <v>1337</v>
      </c>
      <c r="C418" s="16">
        <v>0</v>
      </c>
      <c r="D418" s="16">
        <v>-658806981</v>
      </c>
      <c r="E418" s="16">
        <f t="shared" si="12"/>
        <v>-658806981</v>
      </c>
      <c r="F418" s="173">
        <f>IFERROR(VLOOKUP(A418,old_GL발!$A$2:$B$345,2,0),0)</f>
        <v>-4724041534</v>
      </c>
      <c r="G418" s="174">
        <f t="shared" si="13"/>
        <v>-4065234553</v>
      </c>
    </row>
    <row r="419" spans="1:7">
      <c r="A419" t="s">
        <v>806</v>
      </c>
      <c r="B419" t="s">
        <v>1338</v>
      </c>
      <c r="C419" s="16">
        <v>0</v>
      </c>
      <c r="D419" s="16">
        <v>33172659738</v>
      </c>
      <c r="E419" s="16">
        <f t="shared" si="12"/>
        <v>33172659738</v>
      </c>
      <c r="F419" s="173">
        <f>IFERROR(VLOOKUP(A419,old_GL발!$A$2:$B$345,2,0),0)</f>
        <v>36962104932</v>
      </c>
      <c r="G419" s="174">
        <f t="shared" si="13"/>
        <v>3789445194</v>
      </c>
    </row>
    <row r="420" spans="1:7">
      <c r="A420" t="s">
        <v>807</v>
      </c>
      <c r="B420" t="s">
        <v>1339</v>
      </c>
      <c r="C420" s="16">
        <v>0</v>
      </c>
      <c r="D420" s="16">
        <v>-1001875569</v>
      </c>
      <c r="E420" s="16">
        <f t="shared" si="12"/>
        <v>-1001875569</v>
      </c>
      <c r="F420" s="173">
        <f>IFERROR(VLOOKUP(A420,old_GL발!$A$2:$B$345,2,0),0)</f>
        <v>4999387971</v>
      </c>
      <c r="G420" s="174">
        <f t="shared" si="13"/>
        <v>6001263540</v>
      </c>
    </row>
    <row r="421" spans="1:7">
      <c r="A421" t="s">
        <v>808</v>
      </c>
      <c r="B421" t="s">
        <v>1340</v>
      </c>
      <c r="C421" s="16">
        <v>0</v>
      </c>
      <c r="D421" s="16">
        <v>49</v>
      </c>
      <c r="E421" s="16">
        <f t="shared" si="12"/>
        <v>49</v>
      </c>
      <c r="F421" s="173">
        <f>IFERROR(VLOOKUP(A421,old_GL발!$A$2:$B$345,2,0),0)</f>
        <v>42</v>
      </c>
      <c r="G421" s="174">
        <f t="shared" si="13"/>
        <v>-7</v>
      </c>
    </row>
    <row r="422" spans="1:7">
      <c r="A422" t="s">
        <v>809</v>
      </c>
      <c r="B422" t="s">
        <v>1341</v>
      </c>
      <c r="C422" s="16">
        <v>0</v>
      </c>
      <c r="D422" s="16">
        <v>85088394</v>
      </c>
      <c r="E422" s="16">
        <f t="shared" si="12"/>
        <v>85088394</v>
      </c>
      <c r="F422" s="173">
        <f>IFERROR(VLOOKUP(A422,old_GL발!$A$2:$B$345,2,0),0)</f>
        <v>83723333</v>
      </c>
      <c r="G422" s="174">
        <f t="shared" si="13"/>
        <v>-1365061</v>
      </c>
    </row>
    <row r="423" spans="1:7">
      <c r="A423" t="s">
        <v>810</v>
      </c>
      <c r="B423" t="s">
        <v>1342</v>
      </c>
      <c r="C423" s="16">
        <v>0</v>
      </c>
      <c r="D423" s="16">
        <v>2468361757</v>
      </c>
      <c r="E423" s="16">
        <f t="shared" si="12"/>
        <v>2468361757</v>
      </c>
      <c r="F423" s="173">
        <f>IFERROR(VLOOKUP(A423,old_GL발!$A$2:$B$345,2,0),0)</f>
        <v>-7566475275</v>
      </c>
      <c r="G423" s="174">
        <f t="shared" si="13"/>
        <v>-10034837032</v>
      </c>
    </row>
    <row r="424" spans="1:7">
      <c r="A424" t="s">
        <v>811</v>
      </c>
      <c r="B424" t="s">
        <v>1343</v>
      </c>
      <c r="C424" s="16">
        <v>0</v>
      </c>
      <c r="D424" s="16">
        <v>51515410</v>
      </c>
      <c r="E424" s="16">
        <f t="shared" si="12"/>
        <v>51515410</v>
      </c>
      <c r="F424" s="173">
        <f>IFERROR(VLOOKUP(A424,old_GL발!$A$2:$B$345,2,0),0)</f>
        <v>-3111054278</v>
      </c>
      <c r="G424" s="174">
        <f t="shared" si="13"/>
        <v>-3162569688</v>
      </c>
    </row>
    <row r="425" spans="1:7">
      <c r="A425" t="s">
        <v>812</v>
      </c>
      <c r="B425" t="s">
        <v>1344</v>
      </c>
      <c r="C425" s="16">
        <v>0</v>
      </c>
      <c r="D425" s="16">
        <v>882946959</v>
      </c>
      <c r="E425" s="16">
        <f t="shared" si="12"/>
        <v>882946959</v>
      </c>
      <c r="F425" s="173">
        <f>IFERROR(VLOOKUP(A425,old_GL발!$A$2:$B$345,2,0),0)</f>
        <v>814087717</v>
      </c>
      <c r="G425" s="174">
        <f t="shared" si="13"/>
        <v>-68859242</v>
      </c>
    </row>
    <row r="426" spans="1:7">
      <c r="A426" t="s">
        <v>813</v>
      </c>
      <c r="B426" t="s">
        <v>1345</v>
      </c>
      <c r="C426" s="16">
        <v>0</v>
      </c>
      <c r="D426" s="16">
        <v>638870968</v>
      </c>
      <c r="E426" s="16">
        <f t="shared" si="12"/>
        <v>638870968</v>
      </c>
      <c r="F426" s="173">
        <f>IFERROR(VLOOKUP(A426,old_GL발!$A$2:$B$345,2,0),0)</f>
        <v>638870968</v>
      </c>
      <c r="G426" s="174">
        <f t="shared" si="13"/>
        <v>0</v>
      </c>
    </row>
    <row r="427" spans="1:7">
      <c r="A427" t="s">
        <v>814</v>
      </c>
      <c r="B427" t="s">
        <v>1346</v>
      </c>
      <c r="C427" s="16">
        <v>0</v>
      </c>
      <c r="D427" s="16">
        <v>0</v>
      </c>
      <c r="E427" s="16">
        <f t="shared" si="12"/>
        <v>0</v>
      </c>
      <c r="F427" s="173">
        <f>IFERROR(VLOOKUP(A427,old_GL발!$A$2:$B$345,2,0),0)</f>
        <v>-1120000</v>
      </c>
      <c r="G427" s="174">
        <f t="shared" si="13"/>
        <v>-1120000</v>
      </c>
    </row>
    <row r="428" spans="1:7">
      <c r="A428" t="s">
        <v>370</v>
      </c>
      <c r="B428" t="s">
        <v>1349</v>
      </c>
      <c r="C428" s="16">
        <v>0</v>
      </c>
      <c r="D428" s="16">
        <v>153288682</v>
      </c>
      <c r="E428" s="16">
        <f t="shared" si="12"/>
        <v>153288682</v>
      </c>
      <c r="F428" s="173">
        <f>IFERROR(VLOOKUP(A428,old_GL발!$A$2:$B$345,2,0),0)</f>
        <v>139585155</v>
      </c>
      <c r="G428" s="174">
        <f t="shared" si="13"/>
        <v>-13703527</v>
      </c>
    </row>
    <row r="429" spans="1:7">
      <c r="A429" t="s">
        <v>815</v>
      </c>
      <c r="B429" t="s">
        <v>1350</v>
      </c>
      <c r="C429" s="16">
        <v>0</v>
      </c>
      <c r="D429" s="16">
        <v>0</v>
      </c>
      <c r="E429" s="16">
        <f t="shared" si="12"/>
        <v>0</v>
      </c>
      <c r="F429" s="173">
        <f>IFERROR(VLOOKUP(A429,old_GL발!$A$2:$B$345,2,0),0)</f>
        <v>0</v>
      </c>
      <c r="G429" s="174">
        <f t="shared" si="13"/>
        <v>0</v>
      </c>
    </row>
    <row r="430" spans="1:7">
      <c r="A430" t="s">
        <v>816</v>
      </c>
      <c r="B430" t="s">
        <v>1351</v>
      </c>
      <c r="C430" s="16">
        <v>0</v>
      </c>
      <c r="D430" s="16">
        <v>389335114</v>
      </c>
      <c r="E430" s="16">
        <f t="shared" si="12"/>
        <v>389335114</v>
      </c>
      <c r="F430" s="173">
        <f>IFERROR(VLOOKUP(A430,old_GL발!$A$2:$B$345,2,0),0)</f>
        <v>389335114</v>
      </c>
      <c r="G430" s="174">
        <f t="shared" si="13"/>
        <v>0</v>
      </c>
    </row>
    <row r="431" spans="1:7">
      <c r="A431" t="s">
        <v>817</v>
      </c>
      <c r="B431" t="s">
        <v>1352</v>
      </c>
      <c r="C431" s="16">
        <v>0</v>
      </c>
      <c r="D431" s="16">
        <v>91596339</v>
      </c>
      <c r="E431" s="16">
        <f t="shared" si="12"/>
        <v>91596339</v>
      </c>
      <c r="F431" s="173">
        <f>IFERROR(VLOOKUP(A431,old_GL발!$A$2:$B$345,2,0),0)</f>
        <v>91596339</v>
      </c>
      <c r="G431" s="174">
        <f t="shared" si="13"/>
        <v>0</v>
      </c>
    </row>
    <row r="432" spans="1:7">
      <c r="A432" t="s">
        <v>818</v>
      </c>
      <c r="B432" t="s">
        <v>1353</v>
      </c>
      <c r="C432" s="16">
        <v>0</v>
      </c>
      <c r="D432" s="16">
        <v>0</v>
      </c>
      <c r="E432" s="16">
        <f t="shared" si="12"/>
        <v>0</v>
      </c>
      <c r="F432" s="173">
        <f>IFERROR(VLOOKUP(A432,old_GL발!$A$2:$B$345,2,0),0)</f>
        <v>0</v>
      </c>
      <c r="G432" s="174">
        <f t="shared" si="13"/>
        <v>0</v>
      </c>
    </row>
    <row r="433" spans="1:7">
      <c r="A433" t="s">
        <v>819</v>
      </c>
      <c r="B433" t="s">
        <v>1354</v>
      </c>
      <c r="C433" s="16">
        <v>0</v>
      </c>
      <c r="D433" s="16">
        <v>29545739</v>
      </c>
      <c r="E433" s="16">
        <f t="shared" si="12"/>
        <v>29545739</v>
      </c>
      <c r="F433" s="173">
        <f>IFERROR(VLOOKUP(A433,old_GL발!$A$2:$B$345,2,0),0)</f>
        <v>0</v>
      </c>
      <c r="G433" s="174">
        <f t="shared" si="13"/>
        <v>-29545739</v>
      </c>
    </row>
    <row r="434" spans="1:7">
      <c r="A434" t="s">
        <v>820</v>
      </c>
      <c r="B434" t="s">
        <v>1355</v>
      </c>
      <c r="C434" s="16">
        <v>0</v>
      </c>
      <c r="D434" s="16">
        <v>19756548</v>
      </c>
      <c r="E434" s="16">
        <f t="shared" si="12"/>
        <v>19756548</v>
      </c>
      <c r="F434" s="173">
        <f>IFERROR(VLOOKUP(A434,old_GL발!$A$2:$B$345,2,0),0)</f>
        <v>19756548</v>
      </c>
      <c r="G434" s="174">
        <f t="shared" si="13"/>
        <v>0</v>
      </c>
    </row>
    <row r="435" spans="1:7">
      <c r="A435" t="s">
        <v>821</v>
      </c>
      <c r="B435" t="s">
        <v>1356</v>
      </c>
      <c r="C435" s="16">
        <v>0</v>
      </c>
      <c r="D435" s="16">
        <v>95557131</v>
      </c>
      <c r="E435" s="16">
        <f t="shared" si="12"/>
        <v>95557131</v>
      </c>
      <c r="F435" s="173">
        <f>IFERROR(VLOOKUP(A435,old_GL발!$A$2:$B$345,2,0),0)</f>
        <v>94647131</v>
      </c>
      <c r="G435" s="174">
        <f t="shared" si="13"/>
        <v>-910000</v>
      </c>
    </row>
    <row r="436" spans="1:7">
      <c r="A436" t="s">
        <v>822</v>
      </c>
      <c r="B436" t="s">
        <v>1359</v>
      </c>
      <c r="C436" s="16">
        <v>0</v>
      </c>
      <c r="D436" s="16">
        <v>39438860704</v>
      </c>
      <c r="E436" s="16">
        <f t="shared" si="12"/>
        <v>39438860704</v>
      </c>
      <c r="F436" s="173">
        <f>IFERROR(VLOOKUP(A436,old_GL발!$A$2:$B$345,2,0),0)</f>
        <v>33528183847</v>
      </c>
      <c r="G436" s="174">
        <f t="shared" si="13"/>
        <v>-5910676857</v>
      </c>
    </row>
    <row r="437" spans="1:7">
      <c r="A437" t="s">
        <v>823</v>
      </c>
      <c r="B437" t="s">
        <v>1360</v>
      </c>
      <c r="C437" s="16">
        <v>0</v>
      </c>
      <c r="D437" s="16">
        <v>8332858689</v>
      </c>
      <c r="E437" s="16">
        <f t="shared" si="12"/>
        <v>8332858689</v>
      </c>
      <c r="F437" s="173">
        <f>IFERROR(VLOOKUP(A437,old_GL발!$A$2:$B$345,2,0),0)</f>
        <v>15614397366</v>
      </c>
      <c r="G437" s="174">
        <f t="shared" si="13"/>
        <v>7281538677</v>
      </c>
    </row>
    <row r="438" spans="1:7">
      <c r="A438" t="s">
        <v>824</v>
      </c>
      <c r="B438" t="s">
        <v>1361</v>
      </c>
      <c r="C438" s="16">
        <v>0</v>
      </c>
      <c r="D438" s="16">
        <v>180000000000</v>
      </c>
      <c r="E438" s="16">
        <f t="shared" si="12"/>
        <v>180000000000</v>
      </c>
      <c r="F438" s="173">
        <f>IFERROR(VLOOKUP(A438,old_GL발!$A$2:$B$345,2,0),0)</f>
        <v>180000000000</v>
      </c>
      <c r="G438" s="174">
        <f t="shared" si="13"/>
        <v>0</v>
      </c>
    </row>
  </sheetData>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832B-0DF6-4D8A-8119-0BE34115D77F}">
  <sheetPr codeName="Sheet15" filterMode="1"/>
  <dimension ref="A1:O737"/>
  <sheetViews>
    <sheetView zoomScale="70" zoomScaleNormal="70" workbookViewId="0">
      <pane ySplit="2" topLeftCell="A3" activePane="bottomLeft" state="frozen"/>
      <selection activeCell="A41" sqref="A41"/>
      <selection pane="bottomLeft" activeCell="A41" sqref="A41"/>
    </sheetView>
  </sheetViews>
  <sheetFormatPr defaultRowHeight="16.5"/>
  <cols>
    <col min="1" max="1" width="13.75" style="30" bestFit="1" customWidth="1"/>
    <col min="2" max="2" width="48.625" style="30" customWidth="1"/>
    <col min="3" max="3" width="16.75" style="164" customWidth="1"/>
    <col min="4" max="6" width="21.25" style="164" bestFit="1" customWidth="1"/>
    <col min="7" max="7" width="16.75" style="164" customWidth="1"/>
    <col min="8" max="8" width="18.375" style="90" bestFit="1" customWidth="1"/>
    <col min="9" max="9" width="9" style="30" bestFit="1" customWidth="1"/>
    <col min="10" max="10" width="18.375" style="168" bestFit="1" customWidth="1"/>
    <col min="11" max="11" width="17.125" style="164" bestFit="1" customWidth="1"/>
    <col min="12" max="12" width="18.375" style="85" bestFit="1" customWidth="1"/>
    <col min="13" max="13" width="17.125" style="164" bestFit="1" customWidth="1"/>
    <col min="14" max="16384" width="9" style="30"/>
  </cols>
  <sheetData>
    <row r="1" spans="1:13">
      <c r="C1" s="164">
        <f>SUM(C3:C444)</f>
        <v>0</v>
      </c>
      <c r="D1" s="164">
        <f t="shared" ref="D1:G1" si="0">SUM(D3:D444)</f>
        <v>40461630955236</v>
      </c>
      <c r="E1" s="164">
        <f t="shared" si="0"/>
        <v>-40461630955236</v>
      </c>
      <c r="F1" s="164">
        <f t="shared" si="0"/>
        <v>80923261910472</v>
      </c>
      <c r="G1" s="164">
        <f t="shared" si="0"/>
        <v>0</v>
      </c>
      <c r="J1" s="168" t="s">
        <v>1419</v>
      </c>
      <c r="L1" s="179" t="s">
        <v>1418</v>
      </c>
    </row>
    <row r="2" spans="1:13">
      <c r="A2" s="30" t="s">
        <v>31</v>
      </c>
      <c r="B2" s="30" t="s">
        <v>32</v>
      </c>
      <c r="C2" s="167" t="s">
        <v>195</v>
      </c>
      <c r="D2" s="167" t="s">
        <v>198</v>
      </c>
      <c r="E2" s="167" t="s">
        <v>201</v>
      </c>
      <c r="F2" s="167" t="s">
        <v>204</v>
      </c>
      <c r="G2" s="167" t="s">
        <v>207</v>
      </c>
      <c r="H2" s="166" t="s">
        <v>1362</v>
      </c>
      <c r="I2" s="64" t="s">
        <v>1365</v>
      </c>
      <c r="J2" s="169" t="s">
        <v>1363</v>
      </c>
      <c r="L2" s="82" t="s">
        <v>1417</v>
      </c>
    </row>
    <row r="3" spans="1:13">
      <c r="A3" s="30" t="s">
        <v>484</v>
      </c>
      <c r="B3" s="30" t="s">
        <v>825</v>
      </c>
      <c r="C3" s="164">
        <v>146580700</v>
      </c>
      <c r="D3" s="164">
        <v>1776743860</v>
      </c>
      <c r="E3" s="164">
        <v>-1746022510</v>
      </c>
      <c r="F3" s="164">
        <v>3522766370</v>
      </c>
      <c r="G3" s="164">
        <v>177302050</v>
      </c>
      <c r="H3" s="165">
        <f>G3-C3</f>
        <v>30721350</v>
      </c>
      <c r="I3" s="30">
        <f>COUNTIF($A$3:$A$444,A3)</f>
        <v>1</v>
      </c>
      <c r="J3" s="170">
        <f>SUMIFS(old_GL발!$B:$B,old_GL발!$A:$A,old_TB발!$A3)</f>
        <v>-305717680</v>
      </c>
      <c r="K3" s="164">
        <f>J3-H3</f>
        <v>-336439030</v>
      </c>
      <c r="L3" s="178">
        <f>IFERROR(VLOOKUP(A3,old_GL발!$A$2:$H$345,8,0),0)</f>
        <v>-404899880</v>
      </c>
      <c r="M3" s="164">
        <f>H3-L3</f>
        <v>435621230</v>
      </c>
    </row>
    <row r="4" spans="1:13">
      <c r="A4" s="30" t="s">
        <v>485</v>
      </c>
      <c r="B4" s="30" t="s">
        <v>826</v>
      </c>
      <c r="C4" s="164">
        <v>0</v>
      </c>
      <c r="D4" s="164">
        <v>1335705039</v>
      </c>
      <c r="E4" s="164">
        <v>-1335705039</v>
      </c>
      <c r="F4" s="164">
        <v>2671410078</v>
      </c>
      <c r="G4" s="164">
        <v>0</v>
      </c>
      <c r="H4" s="165">
        <f t="shared" ref="H4:H67" si="1">G4-C4</f>
        <v>0</v>
      </c>
      <c r="I4" s="30">
        <f t="shared" ref="I4:I67" si="2">COUNTIF($A$3:$A$444,A4)</f>
        <v>1</v>
      </c>
      <c r="J4" s="170">
        <f>SUMIFS(old_GL발!$B:$B,old_GL발!$A:$A,old_TB발!$A4)</f>
        <v>150309697</v>
      </c>
      <c r="K4" s="164">
        <f t="shared" ref="K4:K67" si="3">J4-H4</f>
        <v>150309697</v>
      </c>
      <c r="L4" s="178">
        <f>IFERROR(VLOOKUP(A4,old_GL발!$A$2:$H$345,8,0),0)</f>
        <v>181794162</v>
      </c>
      <c r="M4" s="164">
        <f t="shared" ref="M4:M67" si="4">H4-L4</f>
        <v>-181794162</v>
      </c>
    </row>
    <row r="5" spans="1:13" hidden="1">
      <c r="A5" s="30" t="s">
        <v>827</v>
      </c>
      <c r="B5" s="30" t="s">
        <v>828</v>
      </c>
      <c r="C5" s="164">
        <v>0</v>
      </c>
      <c r="D5" s="164">
        <v>0</v>
      </c>
      <c r="E5" s="164">
        <v>0</v>
      </c>
      <c r="F5" s="164">
        <v>0</v>
      </c>
      <c r="G5" s="164">
        <v>0</v>
      </c>
      <c r="H5" s="165">
        <f t="shared" si="1"/>
        <v>0</v>
      </c>
      <c r="I5" s="30">
        <f t="shared" si="2"/>
        <v>1</v>
      </c>
      <c r="J5" s="170">
        <f>SUMIFS(old_GL발!$B:$B,old_GL발!$A:$A,old_TB발!$A5)</f>
        <v>0</v>
      </c>
      <c r="K5" s="164">
        <f t="shared" si="3"/>
        <v>0</v>
      </c>
      <c r="L5" s="178">
        <f>IFERROR(VLOOKUP(A5,old_GL발!$A$2:$H$345,8,0),0)</f>
        <v>0</v>
      </c>
      <c r="M5" s="164">
        <f t="shared" si="4"/>
        <v>0</v>
      </c>
    </row>
    <row r="6" spans="1:13">
      <c r="A6" s="30" t="s">
        <v>486</v>
      </c>
      <c r="B6" s="30" t="s">
        <v>828</v>
      </c>
      <c r="C6" s="164">
        <v>44184961</v>
      </c>
      <c r="D6" s="164">
        <v>1670669489</v>
      </c>
      <c r="E6" s="164">
        <v>-1654430326</v>
      </c>
      <c r="F6" s="164">
        <v>3325099815</v>
      </c>
      <c r="G6" s="164">
        <v>60424124</v>
      </c>
      <c r="H6" s="165">
        <f t="shared" si="1"/>
        <v>16239163</v>
      </c>
      <c r="I6" s="30">
        <f t="shared" si="2"/>
        <v>1</v>
      </c>
      <c r="J6" s="170">
        <f>SUMIFS(old_GL발!$B:$B,old_GL발!$A:$A,old_TB발!$A6)</f>
        <v>259783267</v>
      </c>
      <c r="K6" s="164">
        <f t="shared" si="3"/>
        <v>243544104</v>
      </c>
      <c r="L6" s="178">
        <f>IFERROR(VLOOKUP(A6,old_GL발!$A$2:$H$345,8,0),0)</f>
        <v>285497768</v>
      </c>
      <c r="M6" s="164">
        <f t="shared" si="4"/>
        <v>-269258605</v>
      </c>
    </row>
    <row r="7" spans="1:13" hidden="1">
      <c r="A7" s="30" t="s">
        <v>487</v>
      </c>
      <c r="B7" s="30" t="s">
        <v>829</v>
      </c>
      <c r="C7" s="164">
        <v>0</v>
      </c>
      <c r="D7" s="164">
        <v>153000000</v>
      </c>
      <c r="E7" s="164">
        <v>-153000000</v>
      </c>
      <c r="F7" s="164">
        <v>306000000</v>
      </c>
      <c r="G7" s="164">
        <v>0</v>
      </c>
      <c r="H7" s="165">
        <f t="shared" si="1"/>
        <v>0</v>
      </c>
      <c r="I7" s="30">
        <f t="shared" si="2"/>
        <v>1</v>
      </c>
      <c r="J7" s="170">
        <f>SUMIFS(old_GL발!$B:$B,old_GL발!$A:$A,old_TB발!$A7)</f>
        <v>0</v>
      </c>
      <c r="K7" s="164">
        <f t="shared" si="3"/>
        <v>0</v>
      </c>
      <c r="L7" s="178">
        <f>IFERROR(VLOOKUP(A7,old_GL발!$A$2:$H$345,8,0),0)</f>
        <v>0</v>
      </c>
      <c r="M7" s="164">
        <f t="shared" si="4"/>
        <v>0</v>
      </c>
    </row>
    <row r="8" spans="1:13">
      <c r="A8" s="30" t="s">
        <v>488</v>
      </c>
      <c r="B8" s="30" t="s">
        <v>830</v>
      </c>
      <c r="C8" s="164">
        <v>100000000</v>
      </c>
      <c r="D8" s="164">
        <v>366140093532</v>
      </c>
      <c r="E8" s="164">
        <v>-366041037519</v>
      </c>
      <c r="F8" s="164">
        <v>732181131051</v>
      </c>
      <c r="G8" s="164">
        <v>199056013</v>
      </c>
      <c r="H8" s="165">
        <f t="shared" si="1"/>
        <v>99056013</v>
      </c>
      <c r="I8" s="30">
        <f t="shared" si="2"/>
        <v>1</v>
      </c>
      <c r="J8" s="170">
        <f>SUMIFS(old_GL발!$B:$B,old_GL발!$A:$A,old_TB발!$A8)</f>
        <v>2521561651</v>
      </c>
      <c r="K8" s="164">
        <f t="shared" si="3"/>
        <v>2422505638</v>
      </c>
      <c r="L8" s="178">
        <f>IFERROR(VLOOKUP(A8,old_GL발!$A$2:$H$345,8,0),0)</f>
        <v>2521150603</v>
      </c>
      <c r="M8" s="164">
        <f t="shared" si="4"/>
        <v>-2422094590</v>
      </c>
    </row>
    <row r="9" spans="1:13">
      <c r="A9" s="30" t="s">
        <v>489</v>
      </c>
      <c r="B9" s="30" t="s">
        <v>831</v>
      </c>
      <c r="C9" s="164">
        <v>100000000</v>
      </c>
      <c r="D9" s="164">
        <v>414011431879</v>
      </c>
      <c r="E9" s="164">
        <v>-414011431879</v>
      </c>
      <c r="F9" s="164">
        <v>828022863758</v>
      </c>
      <c r="G9" s="164">
        <v>100000000</v>
      </c>
      <c r="H9" s="165">
        <f t="shared" si="1"/>
        <v>0</v>
      </c>
      <c r="I9" s="30">
        <f t="shared" si="2"/>
        <v>1</v>
      </c>
      <c r="J9" s="170">
        <f>SUMIFS(old_GL발!$B:$B,old_GL발!$A:$A,old_TB발!$A9)</f>
        <v>21102</v>
      </c>
      <c r="K9" s="164">
        <f t="shared" si="3"/>
        <v>21102</v>
      </c>
      <c r="L9" s="178">
        <f>IFERROR(VLOOKUP(A9,old_GL발!$A$2:$H$345,8,0),0)</f>
        <v>21102</v>
      </c>
      <c r="M9" s="164">
        <f t="shared" si="4"/>
        <v>-21102</v>
      </c>
    </row>
    <row r="10" spans="1:13" hidden="1">
      <c r="A10" s="30" t="s">
        <v>832</v>
      </c>
      <c r="B10" s="30" t="s">
        <v>833</v>
      </c>
      <c r="C10" s="164">
        <v>0</v>
      </c>
      <c r="D10" s="164">
        <v>0</v>
      </c>
      <c r="E10" s="164">
        <v>0</v>
      </c>
      <c r="F10" s="164">
        <v>0</v>
      </c>
      <c r="G10" s="164">
        <v>0</v>
      </c>
      <c r="H10" s="165">
        <f t="shared" si="1"/>
        <v>0</v>
      </c>
      <c r="I10" s="30">
        <f t="shared" si="2"/>
        <v>1</v>
      </c>
      <c r="J10" s="170">
        <f>SUMIFS(old_GL발!$B:$B,old_GL발!$A:$A,old_TB발!$A10)</f>
        <v>0</v>
      </c>
      <c r="K10" s="164">
        <f t="shared" si="3"/>
        <v>0</v>
      </c>
      <c r="L10" s="178">
        <f>IFERROR(VLOOKUP(A10,old_GL발!$A$2:$H$345,8,0),0)</f>
        <v>0</v>
      </c>
      <c r="M10" s="164">
        <f t="shared" si="4"/>
        <v>0</v>
      </c>
    </row>
    <row r="11" spans="1:13" hidden="1">
      <c r="A11" s="30" t="s">
        <v>834</v>
      </c>
      <c r="B11" s="30" t="s">
        <v>835</v>
      </c>
      <c r="C11" s="164">
        <v>0</v>
      </c>
      <c r="D11" s="164">
        <v>0</v>
      </c>
      <c r="E11" s="164">
        <v>0</v>
      </c>
      <c r="F11" s="164">
        <v>0</v>
      </c>
      <c r="G11" s="164">
        <v>0</v>
      </c>
      <c r="H11" s="165">
        <f t="shared" si="1"/>
        <v>0</v>
      </c>
      <c r="I11" s="30">
        <f t="shared" si="2"/>
        <v>1</v>
      </c>
      <c r="J11" s="170">
        <f>SUMIFS(old_GL발!$B:$B,old_GL발!$A:$A,old_TB발!$A11)</f>
        <v>0</v>
      </c>
      <c r="K11" s="164">
        <f t="shared" si="3"/>
        <v>0</v>
      </c>
      <c r="L11" s="178">
        <f>IFERROR(VLOOKUP(A11,old_GL발!$A$2:$H$345,8,0),0)</f>
        <v>0</v>
      </c>
      <c r="M11" s="164">
        <f t="shared" si="4"/>
        <v>0</v>
      </c>
    </row>
    <row r="12" spans="1:13" hidden="1">
      <c r="A12" s="30" t="s">
        <v>490</v>
      </c>
      <c r="B12" s="30" t="s">
        <v>836</v>
      </c>
      <c r="C12" s="164">
        <v>0</v>
      </c>
      <c r="D12" s="164">
        <v>23644106</v>
      </c>
      <c r="E12" s="164">
        <v>-23644106</v>
      </c>
      <c r="F12" s="164">
        <v>47288212</v>
      </c>
      <c r="G12" s="164">
        <v>0</v>
      </c>
      <c r="H12" s="165">
        <f t="shared" si="1"/>
        <v>0</v>
      </c>
      <c r="I12" s="30">
        <f t="shared" si="2"/>
        <v>1</v>
      </c>
      <c r="J12" s="170">
        <f>SUMIFS(old_GL발!$B:$B,old_GL발!$A:$A,old_TB발!$A12)</f>
        <v>0</v>
      </c>
      <c r="K12" s="164">
        <f t="shared" si="3"/>
        <v>0</v>
      </c>
      <c r="L12" s="178">
        <f>IFERROR(VLOOKUP(A12,old_GL발!$A$2:$H$345,8,0),0)</f>
        <v>0</v>
      </c>
      <c r="M12" s="164">
        <f t="shared" si="4"/>
        <v>0</v>
      </c>
    </row>
    <row r="13" spans="1:13">
      <c r="A13" s="30" t="s">
        <v>491</v>
      </c>
      <c r="B13" s="30" t="s">
        <v>837</v>
      </c>
      <c r="C13" s="164">
        <v>880548</v>
      </c>
      <c r="D13" s="164">
        <v>1988693</v>
      </c>
      <c r="E13" s="164">
        <v>-2095215</v>
      </c>
      <c r="F13" s="164">
        <v>4083908</v>
      </c>
      <c r="G13" s="164">
        <v>774026</v>
      </c>
      <c r="H13" s="165">
        <f t="shared" si="1"/>
        <v>-106522</v>
      </c>
      <c r="I13" s="30">
        <f t="shared" si="2"/>
        <v>1</v>
      </c>
      <c r="J13" s="170">
        <f>SUMIFS(old_GL발!$B:$B,old_GL발!$A:$A,old_TB발!$A13)</f>
        <v>82578</v>
      </c>
      <c r="K13" s="164">
        <f t="shared" si="3"/>
        <v>189100</v>
      </c>
      <c r="L13" s="178">
        <f>IFERROR(VLOOKUP(A13,old_GL발!$A$2:$H$345,8,0),0)</f>
        <v>76578</v>
      </c>
      <c r="M13" s="164">
        <f t="shared" si="4"/>
        <v>-183100</v>
      </c>
    </row>
    <row r="14" spans="1:13" hidden="1">
      <c r="A14" s="30" t="s">
        <v>838</v>
      </c>
      <c r="B14" s="30" t="s">
        <v>839</v>
      </c>
      <c r="C14" s="164">
        <v>0</v>
      </c>
      <c r="D14" s="164">
        <v>0</v>
      </c>
      <c r="E14" s="164">
        <v>0</v>
      </c>
      <c r="F14" s="164">
        <v>0</v>
      </c>
      <c r="G14" s="164">
        <v>0</v>
      </c>
      <c r="H14" s="165">
        <f t="shared" si="1"/>
        <v>0</v>
      </c>
      <c r="I14" s="30">
        <f t="shared" si="2"/>
        <v>1</v>
      </c>
      <c r="J14" s="170">
        <f>SUMIFS(old_GL발!$B:$B,old_GL발!$A:$A,old_TB발!$A14)</f>
        <v>0</v>
      </c>
      <c r="K14" s="164">
        <f t="shared" si="3"/>
        <v>0</v>
      </c>
      <c r="L14" s="178">
        <f>IFERROR(VLOOKUP(A14,old_GL발!$A$2:$H$345,8,0),0)</f>
        <v>0</v>
      </c>
      <c r="M14" s="164">
        <f t="shared" si="4"/>
        <v>0</v>
      </c>
    </row>
    <row r="15" spans="1:13" hidden="1">
      <c r="A15" s="30" t="s">
        <v>840</v>
      </c>
      <c r="B15" s="30" t="s">
        <v>841</v>
      </c>
      <c r="C15" s="164">
        <v>0</v>
      </c>
      <c r="D15" s="164">
        <v>0</v>
      </c>
      <c r="E15" s="164">
        <v>0</v>
      </c>
      <c r="F15" s="164">
        <v>0</v>
      </c>
      <c r="G15" s="164">
        <v>0</v>
      </c>
      <c r="H15" s="165">
        <f t="shared" si="1"/>
        <v>0</v>
      </c>
      <c r="I15" s="30">
        <f t="shared" si="2"/>
        <v>1</v>
      </c>
      <c r="J15" s="170">
        <f>SUMIFS(old_GL발!$B:$B,old_GL발!$A:$A,old_TB발!$A15)</f>
        <v>0</v>
      </c>
      <c r="K15" s="164">
        <f t="shared" si="3"/>
        <v>0</v>
      </c>
      <c r="L15" s="178">
        <f>IFERROR(VLOOKUP(A15,old_GL발!$A$2:$H$345,8,0),0)</f>
        <v>0</v>
      </c>
      <c r="M15" s="164">
        <f t="shared" si="4"/>
        <v>0</v>
      </c>
    </row>
    <row r="16" spans="1:13" hidden="1">
      <c r="A16" s="30" t="s">
        <v>842</v>
      </c>
      <c r="B16" s="30" t="s">
        <v>843</v>
      </c>
      <c r="C16" s="164">
        <v>0</v>
      </c>
      <c r="D16" s="164">
        <v>0</v>
      </c>
      <c r="E16" s="164">
        <v>0</v>
      </c>
      <c r="F16" s="164">
        <v>0</v>
      </c>
      <c r="G16" s="164">
        <v>0</v>
      </c>
      <c r="H16" s="165">
        <f t="shared" si="1"/>
        <v>0</v>
      </c>
      <c r="I16" s="30">
        <f t="shared" si="2"/>
        <v>1</v>
      </c>
      <c r="J16" s="170">
        <f>SUMIFS(old_GL발!$B:$B,old_GL발!$A:$A,old_TB발!$A16)</f>
        <v>0</v>
      </c>
      <c r="K16" s="164">
        <f t="shared" si="3"/>
        <v>0</v>
      </c>
      <c r="L16" s="178">
        <f>IFERROR(VLOOKUP(A16,old_GL발!$A$2:$H$345,8,0),0)</f>
        <v>0</v>
      </c>
      <c r="M16" s="164">
        <f t="shared" si="4"/>
        <v>0</v>
      </c>
    </row>
    <row r="17" spans="1:13" hidden="1">
      <c r="A17" s="30" t="s">
        <v>492</v>
      </c>
      <c r="B17" s="30" t="s">
        <v>844</v>
      </c>
      <c r="C17" s="164">
        <v>0</v>
      </c>
      <c r="D17" s="164">
        <v>83541310826</v>
      </c>
      <c r="E17" s="164">
        <v>-83541310826</v>
      </c>
      <c r="F17" s="164">
        <v>167082621652</v>
      </c>
      <c r="G17" s="164">
        <v>0</v>
      </c>
      <c r="H17" s="165">
        <f t="shared" si="1"/>
        <v>0</v>
      </c>
      <c r="I17" s="30">
        <f t="shared" si="2"/>
        <v>1</v>
      </c>
      <c r="J17" s="170">
        <f>SUMIFS(old_GL발!$B:$B,old_GL발!$A:$A,old_TB발!$A17)</f>
        <v>0</v>
      </c>
      <c r="K17" s="164">
        <f t="shared" si="3"/>
        <v>0</v>
      </c>
      <c r="L17" s="178">
        <f>IFERROR(VLOOKUP(A17,old_GL발!$A$2:$H$345,8,0),0)</f>
        <v>0</v>
      </c>
      <c r="M17" s="164">
        <f t="shared" si="4"/>
        <v>0</v>
      </c>
    </row>
    <row r="18" spans="1:13">
      <c r="A18" s="30" t="s">
        <v>493</v>
      </c>
      <c r="B18" s="30" t="s">
        <v>845</v>
      </c>
      <c r="C18" s="164">
        <v>11418</v>
      </c>
      <c r="D18" s="164">
        <v>12012</v>
      </c>
      <c r="E18" s="164">
        <v>-5400</v>
      </c>
      <c r="F18" s="164">
        <v>17412</v>
      </c>
      <c r="G18" s="164">
        <v>18030</v>
      </c>
      <c r="H18" s="165">
        <f t="shared" si="1"/>
        <v>6612</v>
      </c>
      <c r="I18" s="30">
        <f t="shared" si="2"/>
        <v>1</v>
      </c>
      <c r="J18" s="170">
        <f>SUMIFS(old_GL발!$B:$B,old_GL발!$A:$A,old_TB발!$A18)</f>
        <v>6452</v>
      </c>
      <c r="K18" s="164">
        <f t="shared" si="3"/>
        <v>-160</v>
      </c>
      <c r="L18" s="178">
        <f>IFERROR(VLOOKUP(A18,old_GL발!$A$2:$H$345,8,0),0)</f>
        <v>7132</v>
      </c>
      <c r="M18" s="164">
        <f t="shared" si="4"/>
        <v>-520</v>
      </c>
    </row>
    <row r="19" spans="1:13" hidden="1">
      <c r="A19" s="30" t="s">
        <v>846</v>
      </c>
      <c r="B19" s="30" t="s">
        <v>847</v>
      </c>
      <c r="C19" s="164">
        <v>0</v>
      </c>
      <c r="D19" s="164">
        <v>0</v>
      </c>
      <c r="E19" s="164">
        <v>0</v>
      </c>
      <c r="F19" s="164">
        <v>0</v>
      </c>
      <c r="G19" s="164">
        <v>0</v>
      </c>
      <c r="H19" s="165">
        <f t="shared" si="1"/>
        <v>0</v>
      </c>
      <c r="I19" s="30">
        <f t="shared" si="2"/>
        <v>1</v>
      </c>
      <c r="J19" s="170">
        <f>SUMIFS(old_GL발!$B:$B,old_GL발!$A:$A,old_TB발!$A19)</f>
        <v>0</v>
      </c>
      <c r="K19" s="164">
        <f t="shared" si="3"/>
        <v>0</v>
      </c>
      <c r="L19" s="178">
        <f>IFERROR(VLOOKUP(A19,old_GL발!$A$2:$H$345,8,0),0)</f>
        <v>0</v>
      </c>
      <c r="M19" s="164">
        <f t="shared" si="4"/>
        <v>0</v>
      </c>
    </row>
    <row r="20" spans="1:13" hidden="1">
      <c r="A20" s="30" t="s">
        <v>848</v>
      </c>
      <c r="B20" s="30" t="s">
        <v>849</v>
      </c>
      <c r="C20" s="164">
        <v>0</v>
      </c>
      <c r="D20" s="164">
        <v>0</v>
      </c>
      <c r="E20" s="164">
        <v>0</v>
      </c>
      <c r="F20" s="164">
        <v>0</v>
      </c>
      <c r="G20" s="164">
        <v>0</v>
      </c>
      <c r="H20" s="165">
        <f t="shared" si="1"/>
        <v>0</v>
      </c>
      <c r="I20" s="30">
        <f t="shared" si="2"/>
        <v>1</v>
      </c>
      <c r="J20" s="170">
        <f>SUMIFS(old_GL발!$B:$B,old_GL발!$A:$A,old_TB발!$A20)</f>
        <v>0</v>
      </c>
      <c r="K20" s="164">
        <f t="shared" si="3"/>
        <v>0</v>
      </c>
      <c r="L20" s="178">
        <f>IFERROR(VLOOKUP(A20,old_GL발!$A$2:$H$345,8,0),0)</f>
        <v>0</v>
      </c>
      <c r="M20" s="164">
        <f t="shared" si="4"/>
        <v>0</v>
      </c>
    </row>
    <row r="21" spans="1:13">
      <c r="A21" s="30" t="s">
        <v>494</v>
      </c>
      <c r="B21" s="30" t="s">
        <v>850</v>
      </c>
      <c r="C21" s="164">
        <v>24673231554</v>
      </c>
      <c r="D21" s="164">
        <v>1779485985843</v>
      </c>
      <c r="E21" s="164">
        <v>-1718853385299</v>
      </c>
      <c r="F21" s="164">
        <v>3498339371142</v>
      </c>
      <c r="G21" s="164">
        <v>85305832098</v>
      </c>
      <c r="H21" s="165">
        <f t="shared" si="1"/>
        <v>60632600544</v>
      </c>
      <c r="I21" s="30">
        <f t="shared" si="2"/>
        <v>1</v>
      </c>
      <c r="J21" s="170">
        <f>SUMIFS(old_GL발!$B:$B,old_GL발!$A:$A,old_TB발!$A21)</f>
        <v>26139604979</v>
      </c>
      <c r="K21" s="164">
        <f t="shared" si="3"/>
        <v>-34492995565</v>
      </c>
      <c r="L21" s="178">
        <f>IFERROR(VLOOKUP(A21,old_GL발!$A$2:$H$345,8,0),0)</f>
        <v>23610786148</v>
      </c>
      <c r="M21" s="164">
        <f t="shared" si="4"/>
        <v>37021814396</v>
      </c>
    </row>
    <row r="22" spans="1:13">
      <c r="A22" s="30" t="s">
        <v>495</v>
      </c>
      <c r="B22" s="30" t="s">
        <v>851</v>
      </c>
      <c r="C22" s="164">
        <v>7658152</v>
      </c>
      <c r="D22" s="164">
        <v>550894905751</v>
      </c>
      <c r="E22" s="164">
        <v>-549519072268</v>
      </c>
      <c r="F22" s="164">
        <v>1100413978019</v>
      </c>
      <c r="G22" s="164">
        <v>1383491635</v>
      </c>
      <c r="H22" s="165">
        <f t="shared" si="1"/>
        <v>1375833483</v>
      </c>
      <c r="I22" s="30">
        <f t="shared" si="2"/>
        <v>1</v>
      </c>
      <c r="J22" s="170">
        <f>SUMIFS(old_GL발!$B:$B,old_GL발!$A:$A,old_TB발!$A22)</f>
        <v>50774192369</v>
      </c>
      <c r="K22" s="164">
        <f t="shared" si="3"/>
        <v>49398358886</v>
      </c>
      <c r="L22" s="178">
        <f>IFERROR(VLOOKUP(A22,old_GL발!$A$2:$H$345,8,0),0)</f>
        <v>66656355156</v>
      </c>
      <c r="M22" s="164">
        <f t="shared" si="4"/>
        <v>-65280521673</v>
      </c>
    </row>
    <row r="23" spans="1:13">
      <c r="A23" s="30" t="s">
        <v>496</v>
      </c>
      <c r="B23" s="30" t="s">
        <v>852</v>
      </c>
      <c r="C23" s="164">
        <v>0</v>
      </c>
      <c r="D23" s="164">
        <v>1307848549</v>
      </c>
      <c r="E23" s="164">
        <v>-1299190496</v>
      </c>
      <c r="F23" s="164">
        <v>2607039045</v>
      </c>
      <c r="G23" s="164">
        <v>8658053</v>
      </c>
      <c r="H23" s="165">
        <f t="shared" si="1"/>
        <v>8658053</v>
      </c>
      <c r="I23" s="30">
        <f t="shared" si="2"/>
        <v>1</v>
      </c>
      <c r="J23" s="170">
        <f>SUMIFS(old_GL발!$B:$B,old_GL발!$A:$A,old_TB발!$A23)</f>
        <v>7594965</v>
      </c>
      <c r="K23" s="164">
        <f t="shared" si="3"/>
        <v>-1063088</v>
      </c>
      <c r="L23" s="178">
        <f>IFERROR(VLOOKUP(A23,old_GL발!$A$2:$H$345,8,0),0)</f>
        <v>7594965</v>
      </c>
      <c r="M23" s="164">
        <f t="shared" si="4"/>
        <v>1063088</v>
      </c>
    </row>
    <row r="24" spans="1:13" hidden="1">
      <c r="A24" s="30" t="s">
        <v>497</v>
      </c>
      <c r="B24" s="30" t="s">
        <v>853</v>
      </c>
      <c r="C24" s="164">
        <v>0</v>
      </c>
      <c r="D24" s="164">
        <v>1009022435193</v>
      </c>
      <c r="E24" s="164">
        <v>-1009022435193</v>
      </c>
      <c r="F24" s="164">
        <v>2018044870386</v>
      </c>
      <c r="G24" s="164">
        <v>0</v>
      </c>
      <c r="H24" s="165">
        <f t="shared" si="1"/>
        <v>0</v>
      </c>
      <c r="I24" s="30">
        <f t="shared" si="2"/>
        <v>1</v>
      </c>
      <c r="J24" s="170">
        <f>SUMIFS(old_GL발!$B:$B,old_GL발!$A:$A,old_TB발!$A24)</f>
        <v>0</v>
      </c>
      <c r="K24" s="164">
        <f t="shared" si="3"/>
        <v>0</v>
      </c>
      <c r="L24" s="178">
        <f>IFERROR(VLOOKUP(A24,old_GL발!$A$2:$H$345,8,0),0)</f>
        <v>0</v>
      </c>
      <c r="M24" s="164">
        <f t="shared" si="4"/>
        <v>0</v>
      </c>
    </row>
    <row r="25" spans="1:13" hidden="1">
      <c r="A25" s="30" t="s">
        <v>854</v>
      </c>
      <c r="B25" s="30" t="s">
        <v>855</v>
      </c>
      <c r="C25" s="164">
        <v>875</v>
      </c>
      <c r="D25" s="164">
        <v>0</v>
      </c>
      <c r="E25" s="164">
        <v>0</v>
      </c>
      <c r="F25" s="164">
        <v>0</v>
      </c>
      <c r="G25" s="164">
        <v>875</v>
      </c>
      <c r="H25" s="165">
        <f t="shared" si="1"/>
        <v>0</v>
      </c>
      <c r="I25" s="30">
        <f t="shared" si="2"/>
        <v>1</v>
      </c>
      <c r="J25" s="170">
        <f>SUMIFS(old_GL발!$B:$B,old_GL발!$A:$A,old_TB발!$A25)</f>
        <v>0</v>
      </c>
      <c r="K25" s="164">
        <f t="shared" si="3"/>
        <v>0</v>
      </c>
      <c r="L25" s="178">
        <f>IFERROR(VLOOKUP(A25,old_GL발!$A$2:$H$345,8,0),0)</f>
        <v>0</v>
      </c>
      <c r="M25" s="164">
        <f t="shared" si="4"/>
        <v>0</v>
      </c>
    </row>
    <row r="26" spans="1:13" hidden="1">
      <c r="A26" s="30" t="s">
        <v>856</v>
      </c>
      <c r="B26" s="30" t="s">
        <v>857</v>
      </c>
      <c r="C26" s="164">
        <v>0</v>
      </c>
      <c r="D26" s="164">
        <v>0</v>
      </c>
      <c r="E26" s="164">
        <v>0</v>
      </c>
      <c r="F26" s="164">
        <v>0</v>
      </c>
      <c r="G26" s="164">
        <v>0</v>
      </c>
      <c r="H26" s="165">
        <f t="shared" si="1"/>
        <v>0</v>
      </c>
      <c r="I26" s="30">
        <f t="shared" si="2"/>
        <v>1</v>
      </c>
      <c r="J26" s="170">
        <f>SUMIFS(old_GL발!$B:$B,old_GL발!$A:$A,old_TB발!$A26)</f>
        <v>0</v>
      </c>
      <c r="K26" s="164">
        <f t="shared" si="3"/>
        <v>0</v>
      </c>
      <c r="L26" s="178">
        <f>IFERROR(VLOOKUP(A26,old_GL발!$A$2:$H$345,8,0),0)</f>
        <v>0</v>
      </c>
      <c r="M26" s="164">
        <f t="shared" si="4"/>
        <v>0</v>
      </c>
    </row>
    <row r="27" spans="1:13" hidden="1">
      <c r="A27" s="30" t="s">
        <v>858</v>
      </c>
      <c r="B27" s="30" t="s">
        <v>859</v>
      </c>
      <c r="C27" s="164">
        <v>0</v>
      </c>
      <c r="D27" s="164">
        <v>0</v>
      </c>
      <c r="E27" s="164">
        <v>0</v>
      </c>
      <c r="F27" s="164">
        <v>0</v>
      </c>
      <c r="G27" s="164">
        <v>0</v>
      </c>
      <c r="H27" s="165">
        <f t="shared" si="1"/>
        <v>0</v>
      </c>
      <c r="I27" s="30">
        <f t="shared" si="2"/>
        <v>1</v>
      </c>
      <c r="J27" s="170">
        <f>SUMIFS(old_GL발!$B:$B,old_GL발!$A:$A,old_TB발!$A27)</f>
        <v>0</v>
      </c>
      <c r="K27" s="164">
        <f t="shared" si="3"/>
        <v>0</v>
      </c>
      <c r="L27" s="178">
        <f>IFERROR(VLOOKUP(A27,old_GL발!$A$2:$H$345,8,0),0)</f>
        <v>0</v>
      </c>
      <c r="M27" s="164">
        <f t="shared" si="4"/>
        <v>0</v>
      </c>
    </row>
    <row r="28" spans="1:13" hidden="1">
      <c r="A28" s="30" t="s">
        <v>498</v>
      </c>
      <c r="B28" s="30" t="s">
        <v>860</v>
      </c>
      <c r="C28" s="164">
        <v>0</v>
      </c>
      <c r="D28" s="164">
        <v>75000000000</v>
      </c>
      <c r="E28" s="164">
        <v>-75000000000</v>
      </c>
      <c r="F28" s="164">
        <v>150000000000</v>
      </c>
      <c r="G28" s="164">
        <v>0</v>
      </c>
      <c r="H28" s="165">
        <f t="shared" si="1"/>
        <v>0</v>
      </c>
      <c r="I28" s="30">
        <f t="shared" si="2"/>
        <v>1</v>
      </c>
      <c r="J28" s="170">
        <f>SUMIFS(old_GL발!$B:$B,old_GL발!$A:$A,old_TB발!$A28)</f>
        <v>0</v>
      </c>
      <c r="K28" s="164">
        <f t="shared" si="3"/>
        <v>0</v>
      </c>
      <c r="L28" s="178">
        <f>IFERROR(VLOOKUP(A28,old_GL발!$A$2:$H$345,8,0),0)</f>
        <v>0</v>
      </c>
      <c r="M28" s="164">
        <f t="shared" si="4"/>
        <v>0</v>
      </c>
    </row>
    <row r="29" spans="1:13" hidden="1">
      <c r="A29" s="30" t="s">
        <v>861</v>
      </c>
      <c r="B29" s="30" t="s">
        <v>862</v>
      </c>
      <c r="C29" s="164">
        <v>0</v>
      </c>
      <c r="D29" s="164">
        <v>0</v>
      </c>
      <c r="E29" s="164">
        <v>0</v>
      </c>
      <c r="F29" s="164">
        <v>0</v>
      </c>
      <c r="G29" s="164">
        <v>0</v>
      </c>
      <c r="H29" s="165">
        <f t="shared" si="1"/>
        <v>0</v>
      </c>
      <c r="I29" s="30">
        <f t="shared" si="2"/>
        <v>1</v>
      </c>
      <c r="J29" s="170">
        <f>SUMIFS(old_GL발!$B:$B,old_GL발!$A:$A,old_TB발!$A29)</f>
        <v>0</v>
      </c>
      <c r="K29" s="164">
        <f t="shared" si="3"/>
        <v>0</v>
      </c>
      <c r="L29" s="178">
        <f>IFERROR(VLOOKUP(A29,old_GL발!$A$2:$H$345,8,0),0)</f>
        <v>0</v>
      </c>
      <c r="M29" s="164">
        <f t="shared" si="4"/>
        <v>0</v>
      </c>
    </row>
    <row r="30" spans="1:13" hidden="1">
      <c r="A30" s="30" t="s">
        <v>863</v>
      </c>
      <c r="B30" s="30" t="s">
        <v>864</v>
      </c>
      <c r="C30" s="164">
        <v>0</v>
      </c>
      <c r="D30" s="164">
        <v>0</v>
      </c>
      <c r="E30" s="164">
        <v>0</v>
      </c>
      <c r="F30" s="164">
        <v>0</v>
      </c>
      <c r="G30" s="164">
        <v>0</v>
      </c>
      <c r="H30" s="165">
        <f t="shared" si="1"/>
        <v>0</v>
      </c>
      <c r="I30" s="30">
        <f t="shared" si="2"/>
        <v>1</v>
      </c>
      <c r="J30" s="170">
        <f>SUMIFS(old_GL발!$B:$B,old_GL발!$A:$A,old_TB발!$A30)</f>
        <v>0</v>
      </c>
      <c r="K30" s="164">
        <f t="shared" si="3"/>
        <v>0</v>
      </c>
      <c r="L30" s="178">
        <f>IFERROR(VLOOKUP(A30,old_GL발!$A$2:$H$345,8,0),0)</f>
        <v>0</v>
      </c>
      <c r="M30" s="164">
        <f t="shared" si="4"/>
        <v>0</v>
      </c>
    </row>
    <row r="31" spans="1:13" hidden="1">
      <c r="A31" s="30" t="s">
        <v>865</v>
      </c>
      <c r="B31" s="30" t="s">
        <v>866</v>
      </c>
      <c r="C31" s="164">
        <v>0</v>
      </c>
      <c r="D31" s="164">
        <v>0</v>
      </c>
      <c r="E31" s="164">
        <v>0</v>
      </c>
      <c r="F31" s="164">
        <v>0</v>
      </c>
      <c r="G31" s="164">
        <v>0</v>
      </c>
      <c r="H31" s="165">
        <f t="shared" si="1"/>
        <v>0</v>
      </c>
      <c r="I31" s="30">
        <f t="shared" si="2"/>
        <v>1</v>
      </c>
      <c r="J31" s="170">
        <f>SUMIFS(old_GL발!$B:$B,old_GL발!$A:$A,old_TB발!$A31)</f>
        <v>0</v>
      </c>
      <c r="K31" s="164">
        <f t="shared" si="3"/>
        <v>0</v>
      </c>
      <c r="L31" s="178">
        <f>IFERROR(VLOOKUP(A31,old_GL발!$A$2:$H$345,8,0),0)</f>
        <v>0</v>
      </c>
      <c r="M31" s="164">
        <f t="shared" si="4"/>
        <v>0</v>
      </c>
    </row>
    <row r="32" spans="1:13" hidden="1">
      <c r="A32" s="30" t="s">
        <v>867</v>
      </c>
      <c r="B32" s="30" t="s">
        <v>868</v>
      </c>
      <c r="C32" s="164">
        <v>0</v>
      </c>
      <c r="D32" s="164">
        <v>0</v>
      </c>
      <c r="E32" s="164">
        <v>0</v>
      </c>
      <c r="F32" s="164">
        <v>0</v>
      </c>
      <c r="G32" s="164">
        <v>0</v>
      </c>
      <c r="H32" s="165">
        <f t="shared" si="1"/>
        <v>0</v>
      </c>
      <c r="I32" s="30">
        <f t="shared" si="2"/>
        <v>1</v>
      </c>
      <c r="J32" s="170">
        <f>SUMIFS(old_GL발!$B:$B,old_GL발!$A:$A,old_TB발!$A32)</f>
        <v>0</v>
      </c>
      <c r="K32" s="164">
        <f t="shared" si="3"/>
        <v>0</v>
      </c>
      <c r="L32" s="178">
        <f>IFERROR(VLOOKUP(A32,old_GL발!$A$2:$H$345,8,0),0)</f>
        <v>0</v>
      </c>
      <c r="M32" s="164">
        <f t="shared" si="4"/>
        <v>0</v>
      </c>
    </row>
    <row r="33" spans="1:15" hidden="1">
      <c r="A33" s="30" t="s">
        <v>869</v>
      </c>
      <c r="B33" s="30" t="s">
        <v>870</v>
      </c>
      <c r="C33" s="164">
        <v>0</v>
      </c>
      <c r="D33" s="164">
        <v>0</v>
      </c>
      <c r="E33" s="164">
        <v>0</v>
      </c>
      <c r="F33" s="164">
        <v>0</v>
      </c>
      <c r="G33" s="164">
        <v>0</v>
      </c>
      <c r="H33" s="165">
        <f t="shared" si="1"/>
        <v>0</v>
      </c>
      <c r="I33" s="30">
        <f t="shared" si="2"/>
        <v>1</v>
      </c>
      <c r="J33" s="170">
        <f>SUMIFS(old_GL발!$B:$B,old_GL발!$A:$A,old_TB발!$A33)</f>
        <v>0</v>
      </c>
      <c r="K33" s="164">
        <f t="shared" si="3"/>
        <v>0</v>
      </c>
      <c r="L33" s="178">
        <f>IFERROR(VLOOKUP(A33,old_GL발!$A$2:$H$345,8,0),0)</f>
        <v>0</v>
      </c>
      <c r="M33" s="164">
        <f t="shared" si="4"/>
        <v>0</v>
      </c>
    </row>
    <row r="34" spans="1:15" hidden="1">
      <c r="A34" s="30" t="s">
        <v>871</v>
      </c>
      <c r="B34" s="30" t="s">
        <v>872</v>
      </c>
      <c r="C34" s="164">
        <v>0</v>
      </c>
      <c r="D34" s="164">
        <v>0</v>
      </c>
      <c r="E34" s="164">
        <v>0</v>
      </c>
      <c r="F34" s="164">
        <v>0</v>
      </c>
      <c r="G34" s="164">
        <v>0</v>
      </c>
      <c r="H34" s="165">
        <f t="shared" si="1"/>
        <v>0</v>
      </c>
      <c r="I34" s="30">
        <f t="shared" si="2"/>
        <v>1</v>
      </c>
      <c r="J34" s="170">
        <f>SUMIFS(old_GL발!$B:$B,old_GL발!$A:$A,old_TB발!$A34)</f>
        <v>0</v>
      </c>
      <c r="K34" s="164">
        <f t="shared" si="3"/>
        <v>0</v>
      </c>
      <c r="L34" s="178">
        <f>IFERROR(VLOOKUP(A34,old_GL발!$A$2:$H$345,8,0),0)</f>
        <v>0</v>
      </c>
      <c r="M34" s="164">
        <f t="shared" si="4"/>
        <v>0</v>
      </c>
    </row>
    <row r="35" spans="1:15" hidden="1">
      <c r="A35" s="30" t="s">
        <v>873</v>
      </c>
      <c r="B35" s="30" t="s">
        <v>874</v>
      </c>
      <c r="C35" s="164">
        <v>0</v>
      </c>
      <c r="D35" s="164">
        <v>0</v>
      </c>
      <c r="E35" s="164">
        <v>0</v>
      </c>
      <c r="F35" s="164">
        <v>0</v>
      </c>
      <c r="G35" s="164">
        <v>0</v>
      </c>
      <c r="H35" s="165">
        <f t="shared" si="1"/>
        <v>0</v>
      </c>
      <c r="I35" s="30">
        <f t="shared" si="2"/>
        <v>1</v>
      </c>
      <c r="J35" s="170">
        <f>SUMIFS(old_GL발!$B:$B,old_GL발!$A:$A,old_TB발!$A35)</f>
        <v>0</v>
      </c>
      <c r="K35" s="164">
        <f t="shared" si="3"/>
        <v>0</v>
      </c>
      <c r="L35" s="178">
        <f>IFERROR(VLOOKUP(A35,old_GL발!$A$2:$H$345,8,0),0)</f>
        <v>0</v>
      </c>
      <c r="M35" s="164">
        <f t="shared" si="4"/>
        <v>0</v>
      </c>
    </row>
    <row r="36" spans="1:15" hidden="1">
      <c r="A36" s="30" t="s">
        <v>875</v>
      </c>
      <c r="B36" s="30" t="s">
        <v>876</v>
      </c>
      <c r="C36" s="164">
        <v>0</v>
      </c>
      <c r="D36" s="164">
        <v>0</v>
      </c>
      <c r="E36" s="164">
        <v>0</v>
      </c>
      <c r="F36" s="164">
        <v>0</v>
      </c>
      <c r="G36" s="164">
        <v>0</v>
      </c>
      <c r="H36" s="165">
        <f t="shared" si="1"/>
        <v>0</v>
      </c>
      <c r="I36" s="30">
        <f t="shared" si="2"/>
        <v>1</v>
      </c>
      <c r="J36" s="170">
        <f>SUMIFS(old_GL발!$B:$B,old_GL발!$A:$A,old_TB발!$A36)</f>
        <v>0</v>
      </c>
      <c r="K36" s="164">
        <f t="shared" si="3"/>
        <v>0</v>
      </c>
      <c r="L36" s="178">
        <f>IFERROR(VLOOKUP(A36,old_GL발!$A$2:$H$345,8,0),0)</f>
        <v>0</v>
      </c>
      <c r="M36" s="164">
        <f t="shared" si="4"/>
        <v>0</v>
      </c>
    </row>
    <row r="37" spans="1:15" hidden="1">
      <c r="A37" s="30" t="s">
        <v>499</v>
      </c>
      <c r="B37" s="30" t="s">
        <v>877</v>
      </c>
      <c r="C37" s="164">
        <v>11</v>
      </c>
      <c r="D37" s="164">
        <v>11290775474</v>
      </c>
      <c r="E37" s="164">
        <v>-11290775485</v>
      </c>
      <c r="F37" s="164">
        <v>22581550959</v>
      </c>
      <c r="G37" s="164">
        <v>0</v>
      </c>
      <c r="H37" s="165">
        <f t="shared" si="1"/>
        <v>-11</v>
      </c>
      <c r="I37" s="30">
        <f t="shared" si="2"/>
        <v>1</v>
      </c>
      <c r="J37" s="170">
        <f>SUMIFS(old_GL발!$B:$B,old_GL발!$A:$A,old_TB발!$A37)</f>
        <v>-11</v>
      </c>
      <c r="K37" s="164">
        <f t="shared" si="3"/>
        <v>0</v>
      </c>
      <c r="L37" s="178">
        <f>IFERROR(VLOOKUP(A37,old_GL발!$A$2:$H$345,8,0),0)</f>
        <v>-11</v>
      </c>
      <c r="M37" s="164">
        <f t="shared" si="4"/>
        <v>0</v>
      </c>
    </row>
    <row r="38" spans="1:15" hidden="1">
      <c r="A38" s="30" t="s">
        <v>500</v>
      </c>
      <c r="B38" s="30" t="s">
        <v>878</v>
      </c>
      <c r="C38" s="164">
        <v>0</v>
      </c>
      <c r="D38" s="164">
        <v>106885524718</v>
      </c>
      <c r="E38" s="164">
        <v>-106885524718</v>
      </c>
      <c r="F38" s="164">
        <v>213771049436</v>
      </c>
      <c r="G38" s="164">
        <v>0</v>
      </c>
      <c r="H38" s="165">
        <f t="shared" si="1"/>
        <v>0</v>
      </c>
      <c r="I38" s="30">
        <f t="shared" si="2"/>
        <v>1</v>
      </c>
      <c r="J38" s="170">
        <f>SUMIFS(old_GL발!$B:$B,old_GL발!$A:$A,old_TB발!$A38)</f>
        <v>0</v>
      </c>
      <c r="K38" s="164">
        <f t="shared" si="3"/>
        <v>0</v>
      </c>
      <c r="L38" s="178">
        <f>IFERROR(VLOOKUP(A38,old_GL발!$A$2:$H$345,8,0),0)</f>
        <v>0</v>
      </c>
      <c r="M38" s="164">
        <f t="shared" si="4"/>
        <v>0</v>
      </c>
    </row>
    <row r="39" spans="1:15">
      <c r="A39" s="30" t="s">
        <v>501</v>
      </c>
      <c r="B39" s="30" t="s">
        <v>879</v>
      </c>
      <c r="C39" s="164">
        <v>2231913</v>
      </c>
      <c r="D39" s="164">
        <v>1838804801</v>
      </c>
      <c r="E39" s="164">
        <v>-1841036714</v>
      </c>
      <c r="F39" s="164">
        <v>3679841515</v>
      </c>
      <c r="G39" s="164">
        <v>0</v>
      </c>
      <c r="H39" s="165">
        <f t="shared" si="1"/>
        <v>-2231913</v>
      </c>
      <c r="I39" s="30">
        <f t="shared" si="2"/>
        <v>1</v>
      </c>
      <c r="J39" s="170">
        <f>SUMIFS(old_GL발!$B:$B,old_GL발!$A:$A,old_TB발!$A39)</f>
        <v>-5305647</v>
      </c>
      <c r="K39" s="164">
        <f t="shared" si="3"/>
        <v>-3073734</v>
      </c>
      <c r="L39" s="178">
        <f>IFERROR(VLOOKUP(A39,old_GL발!$A$2:$H$345,8,0),0)</f>
        <v>-5305647</v>
      </c>
      <c r="M39" s="164">
        <f t="shared" si="4"/>
        <v>3073734</v>
      </c>
    </row>
    <row r="40" spans="1:15" hidden="1">
      <c r="A40" s="30" t="s">
        <v>502</v>
      </c>
      <c r="B40" s="30" t="s">
        <v>880</v>
      </c>
      <c r="C40" s="164">
        <v>0</v>
      </c>
      <c r="D40" s="164">
        <v>153000000</v>
      </c>
      <c r="E40" s="164">
        <v>-153000000</v>
      </c>
      <c r="F40" s="164">
        <v>306000000</v>
      </c>
      <c r="G40" s="164">
        <v>0</v>
      </c>
      <c r="H40" s="165">
        <f t="shared" si="1"/>
        <v>0</v>
      </c>
      <c r="I40" s="30">
        <f t="shared" si="2"/>
        <v>1</v>
      </c>
      <c r="J40" s="170">
        <f>SUMIFS(old_GL발!$B:$B,old_GL발!$A:$A,old_TB발!$A40)</f>
        <v>0</v>
      </c>
      <c r="K40" s="164">
        <f t="shared" si="3"/>
        <v>0</v>
      </c>
      <c r="L40" s="178">
        <f>IFERROR(VLOOKUP(A40,old_GL발!$A$2:$H$345,8,0),0)</f>
        <v>0</v>
      </c>
      <c r="M40" s="164">
        <f t="shared" si="4"/>
        <v>0</v>
      </c>
    </row>
    <row r="41" spans="1:15" s="89" customFormat="1">
      <c r="A41" s="89" t="s">
        <v>503</v>
      </c>
      <c r="B41" s="89" t="s">
        <v>881</v>
      </c>
      <c r="C41" s="101">
        <v>0</v>
      </c>
      <c r="D41" s="101">
        <v>670167541062</v>
      </c>
      <c r="E41" s="101">
        <v>-670167541062</v>
      </c>
      <c r="F41" s="101">
        <v>1340335082124</v>
      </c>
      <c r="G41" s="101">
        <v>0</v>
      </c>
      <c r="H41" s="180">
        <f t="shared" si="1"/>
        <v>0</v>
      </c>
      <c r="I41" s="89">
        <f t="shared" si="2"/>
        <v>1</v>
      </c>
      <c r="J41" s="101">
        <f>SUMIFS(old_GL발!$B:$B,old_GL발!$A:$A,old_TB발!$A41)</f>
        <v>-20992180259</v>
      </c>
      <c r="K41" s="101">
        <f t="shared" si="3"/>
        <v>-20992180259</v>
      </c>
      <c r="L41" s="101">
        <f>IFERROR(VLOOKUP(A41,old_GL발!$A$2:$H$345,8,0),0)</f>
        <v>-17212996147</v>
      </c>
      <c r="M41" s="101">
        <f t="shared" si="4"/>
        <v>17212996147</v>
      </c>
      <c r="O41" s="101">
        <f>VLOOKUP(A41,old_GL발!$J$1:$K$259,2,0)</f>
        <v>0</v>
      </c>
    </row>
    <row r="42" spans="1:15" hidden="1">
      <c r="A42" s="30" t="s">
        <v>504</v>
      </c>
      <c r="B42" s="30" t="s">
        <v>882</v>
      </c>
      <c r="C42" s="164">
        <v>0</v>
      </c>
      <c r="D42" s="164">
        <v>414011588465</v>
      </c>
      <c r="E42" s="164">
        <v>-414011588465</v>
      </c>
      <c r="F42" s="164">
        <v>828023176930</v>
      </c>
      <c r="G42" s="164">
        <v>0</v>
      </c>
      <c r="H42" s="165">
        <f t="shared" si="1"/>
        <v>0</v>
      </c>
      <c r="I42" s="30">
        <f t="shared" si="2"/>
        <v>1</v>
      </c>
      <c r="J42" s="170">
        <f>SUMIFS(old_GL발!$B:$B,old_GL발!$A:$A,old_TB발!$A42)</f>
        <v>7262106</v>
      </c>
      <c r="K42" s="164">
        <f t="shared" si="3"/>
        <v>7262106</v>
      </c>
      <c r="L42" s="178">
        <f>IFERROR(VLOOKUP(A42,old_GL발!$A$2:$H$345,8,0),0)</f>
        <v>0</v>
      </c>
      <c r="M42" s="164">
        <f t="shared" si="4"/>
        <v>0</v>
      </c>
    </row>
    <row r="43" spans="1:15" hidden="1">
      <c r="A43" s="30" t="s">
        <v>883</v>
      </c>
      <c r="B43" s="30" t="s">
        <v>884</v>
      </c>
      <c r="C43" s="164">
        <v>0</v>
      </c>
      <c r="D43" s="164">
        <v>0</v>
      </c>
      <c r="E43" s="164">
        <v>0</v>
      </c>
      <c r="F43" s="164">
        <v>0</v>
      </c>
      <c r="G43" s="164">
        <v>0</v>
      </c>
      <c r="H43" s="165">
        <f t="shared" si="1"/>
        <v>0</v>
      </c>
      <c r="I43" s="30">
        <f t="shared" si="2"/>
        <v>1</v>
      </c>
      <c r="J43" s="170">
        <f>SUMIFS(old_GL발!$B:$B,old_GL발!$A:$A,old_TB발!$A43)</f>
        <v>0</v>
      </c>
      <c r="K43" s="164">
        <f t="shared" si="3"/>
        <v>0</v>
      </c>
      <c r="L43" s="178">
        <f>IFERROR(VLOOKUP(A43,old_GL발!$A$2:$H$345,8,0),0)</f>
        <v>0</v>
      </c>
      <c r="M43" s="164">
        <f t="shared" si="4"/>
        <v>0</v>
      </c>
    </row>
    <row r="44" spans="1:15" hidden="1">
      <c r="A44" s="30" t="s">
        <v>885</v>
      </c>
      <c r="B44" s="30" t="s">
        <v>886</v>
      </c>
      <c r="C44" s="164">
        <v>0</v>
      </c>
      <c r="D44" s="164">
        <v>0</v>
      </c>
      <c r="E44" s="164">
        <v>0</v>
      </c>
      <c r="F44" s="164">
        <v>0</v>
      </c>
      <c r="G44" s="164">
        <v>0</v>
      </c>
      <c r="H44" s="165">
        <f t="shared" si="1"/>
        <v>0</v>
      </c>
      <c r="I44" s="30">
        <f t="shared" si="2"/>
        <v>1</v>
      </c>
      <c r="J44" s="170">
        <f>SUMIFS(old_GL발!$B:$B,old_GL발!$A:$A,old_TB발!$A44)</f>
        <v>0</v>
      </c>
      <c r="K44" s="164">
        <f t="shared" si="3"/>
        <v>0</v>
      </c>
      <c r="L44" s="178">
        <f>IFERROR(VLOOKUP(A44,old_GL발!$A$2:$H$345,8,0),0)</f>
        <v>0</v>
      </c>
      <c r="M44" s="164">
        <f t="shared" si="4"/>
        <v>0</v>
      </c>
    </row>
    <row r="45" spans="1:15" hidden="1">
      <c r="A45" s="30" t="s">
        <v>887</v>
      </c>
      <c r="B45" s="30" t="s">
        <v>888</v>
      </c>
      <c r="C45" s="164">
        <v>0</v>
      </c>
      <c r="D45" s="164">
        <v>0</v>
      </c>
      <c r="E45" s="164">
        <v>0</v>
      </c>
      <c r="F45" s="164">
        <v>0</v>
      </c>
      <c r="G45" s="164">
        <v>0</v>
      </c>
      <c r="H45" s="165">
        <f t="shared" si="1"/>
        <v>0</v>
      </c>
      <c r="I45" s="30">
        <f t="shared" si="2"/>
        <v>1</v>
      </c>
      <c r="J45" s="170">
        <f>SUMIFS(old_GL발!$B:$B,old_GL발!$A:$A,old_TB발!$A45)</f>
        <v>0</v>
      </c>
      <c r="K45" s="164">
        <f t="shared" si="3"/>
        <v>0</v>
      </c>
      <c r="L45" s="178">
        <f>IFERROR(VLOOKUP(A45,old_GL발!$A$2:$H$345,8,0),0)</f>
        <v>0</v>
      </c>
      <c r="M45" s="164">
        <f t="shared" si="4"/>
        <v>0</v>
      </c>
    </row>
    <row r="46" spans="1:15" hidden="1">
      <c r="A46" s="30" t="s">
        <v>505</v>
      </c>
      <c r="B46" s="30" t="s">
        <v>889</v>
      </c>
      <c r="C46" s="164">
        <v>0</v>
      </c>
      <c r="D46" s="164">
        <v>3977386</v>
      </c>
      <c r="E46" s="164">
        <v>-3977386</v>
      </c>
      <c r="F46" s="164">
        <v>7954772</v>
      </c>
      <c r="G46" s="164">
        <v>0</v>
      </c>
      <c r="H46" s="165">
        <f t="shared" si="1"/>
        <v>0</v>
      </c>
      <c r="I46" s="30">
        <f t="shared" si="2"/>
        <v>1</v>
      </c>
      <c r="J46" s="170">
        <f>SUMIFS(old_GL발!$B:$B,old_GL발!$A:$A,old_TB발!$A46)</f>
        <v>0</v>
      </c>
      <c r="K46" s="164">
        <f t="shared" si="3"/>
        <v>0</v>
      </c>
      <c r="L46" s="178">
        <f>IFERROR(VLOOKUP(A46,old_GL발!$A$2:$H$345,8,0),0)</f>
        <v>0</v>
      </c>
      <c r="M46" s="164">
        <f t="shared" si="4"/>
        <v>0</v>
      </c>
    </row>
    <row r="47" spans="1:15" hidden="1">
      <c r="A47" s="30" t="s">
        <v>890</v>
      </c>
      <c r="B47" s="30" t="s">
        <v>891</v>
      </c>
      <c r="C47" s="164">
        <v>0</v>
      </c>
      <c r="D47" s="164">
        <v>0</v>
      </c>
      <c r="E47" s="164">
        <v>0</v>
      </c>
      <c r="F47" s="164">
        <v>0</v>
      </c>
      <c r="G47" s="164">
        <v>0</v>
      </c>
      <c r="H47" s="165">
        <f t="shared" si="1"/>
        <v>0</v>
      </c>
      <c r="I47" s="30">
        <f t="shared" si="2"/>
        <v>1</v>
      </c>
      <c r="J47" s="170">
        <f>SUMIFS(old_GL발!$B:$B,old_GL발!$A:$A,old_TB발!$A47)</f>
        <v>0</v>
      </c>
      <c r="K47" s="164">
        <f t="shared" si="3"/>
        <v>0</v>
      </c>
      <c r="L47" s="178">
        <f>IFERROR(VLOOKUP(A47,old_GL발!$A$2:$H$345,8,0),0)</f>
        <v>0</v>
      </c>
      <c r="M47" s="164">
        <f t="shared" si="4"/>
        <v>0</v>
      </c>
    </row>
    <row r="48" spans="1:15" hidden="1">
      <c r="A48" s="30" t="s">
        <v>892</v>
      </c>
      <c r="B48" s="30" t="s">
        <v>893</v>
      </c>
      <c r="C48" s="164">
        <v>0</v>
      </c>
      <c r="D48" s="164">
        <v>0</v>
      </c>
      <c r="E48" s="164">
        <v>0</v>
      </c>
      <c r="F48" s="164">
        <v>0</v>
      </c>
      <c r="G48" s="164">
        <v>0</v>
      </c>
      <c r="H48" s="165">
        <f t="shared" si="1"/>
        <v>0</v>
      </c>
      <c r="I48" s="30">
        <f t="shared" si="2"/>
        <v>1</v>
      </c>
      <c r="J48" s="170">
        <f>SUMIFS(old_GL발!$B:$B,old_GL발!$A:$A,old_TB발!$A48)</f>
        <v>0</v>
      </c>
      <c r="K48" s="164">
        <f t="shared" si="3"/>
        <v>0</v>
      </c>
      <c r="L48" s="178">
        <f>IFERROR(VLOOKUP(A48,old_GL발!$A$2:$H$345,8,0),0)</f>
        <v>0</v>
      </c>
      <c r="M48" s="164">
        <f t="shared" si="4"/>
        <v>0</v>
      </c>
    </row>
    <row r="49" spans="1:15" hidden="1">
      <c r="A49" s="30" t="s">
        <v>894</v>
      </c>
      <c r="B49" s="30" t="s">
        <v>895</v>
      </c>
      <c r="C49" s="164">
        <v>0</v>
      </c>
      <c r="D49" s="164">
        <v>0</v>
      </c>
      <c r="E49" s="164">
        <v>0</v>
      </c>
      <c r="F49" s="164">
        <v>0</v>
      </c>
      <c r="G49" s="164">
        <v>0</v>
      </c>
      <c r="H49" s="165">
        <f t="shared" si="1"/>
        <v>0</v>
      </c>
      <c r="I49" s="30">
        <f t="shared" si="2"/>
        <v>1</v>
      </c>
      <c r="J49" s="170">
        <f>SUMIFS(old_GL발!$B:$B,old_GL발!$A:$A,old_TB발!$A49)</f>
        <v>0</v>
      </c>
      <c r="K49" s="164">
        <f t="shared" si="3"/>
        <v>0</v>
      </c>
      <c r="L49" s="178">
        <f>IFERROR(VLOOKUP(A49,old_GL발!$A$2:$H$345,8,0),0)</f>
        <v>0</v>
      </c>
      <c r="M49" s="164">
        <f t="shared" si="4"/>
        <v>0</v>
      </c>
    </row>
    <row r="50" spans="1:15" s="89" customFormat="1">
      <c r="A50" s="89" t="s">
        <v>506</v>
      </c>
      <c r="B50" s="89" t="s">
        <v>896</v>
      </c>
      <c r="C50" s="101">
        <v>0</v>
      </c>
      <c r="D50" s="101">
        <v>174050089006</v>
      </c>
      <c r="E50" s="101">
        <v>-174050089006</v>
      </c>
      <c r="F50" s="101">
        <v>348100178012</v>
      </c>
      <c r="G50" s="101">
        <v>0</v>
      </c>
      <c r="H50" s="180">
        <f t="shared" si="1"/>
        <v>0</v>
      </c>
      <c r="I50" s="89">
        <f t="shared" si="2"/>
        <v>1</v>
      </c>
      <c r="J50" s="101">
        <f>SUMIFS(old_GL발!$B:$B,old_GL발!$A:$A,old_TB발!$A50)</f>
        <v>-8269357167</v>
      </c>
      <c r="K50" s="101">
        <f t="shared" si="3"/>
        <v>-8269357167</v>
      </c>
      <c r="L50" s="101">
        <f>IFERROR(VLOOKUP(A50,old_GL발!$A$2:$H$345,8,0),0)</f>
        <v>-5135736774</v>
      </c>
      <c r="M50" s="101">
        <f t="shared" si="4"/>
        <v>5135736774</v>
      </c>
      <c r="O50" s="101">
        <f>VLOOKUP(A50,old_GL발!$J$1:$K$259,2,0)</f>
        <v>0</v>
      </c>
    </row>
    <row r="51" spans="1:15" hidden="1">
      <c r="A51" s="30" t="s">
        <v>507</v>
      </c>
      <c r="B51" s="30" t="s">
        <v>897</v>
      </c>
      <c r="C51" s="164">
        <v>0</v>
      </c>
      <c r="D51" s="164">
        <v>33816</v>
      </c>
      <c r="E51" s="164">
        <v>-33816</v>
      </c>
      <c r="F51" s="164">
        <v>67632</v>
      </c>
      <c r="G51" s="164">
        <v>0</v>
      </c>
      <c r="H51" s="165">
        <f t="shared" si="1"/>
        <v>0</v>
      </c>
      <c r="I51" s="30">
        <f t="shared" si="2"/>
        <v>1</v>
      </c>
      <c r="J51" s="170">
        <f>SUMIFS(old_GL발!$B:$B,old_GL발!$A:$A,old_TB발!$A51)</f>
        <v>320</v>
      </c>
      <c r="K51" s="164">
        <f t="shared" si="3"/>
        <v>320</v>
      </c>
      <c r="L51" s="178">
        <f>IFERROR(VLOOKUP(A51,old_GL발!$A$2:$H$345,8,0),0)</f>
        <v>0</v>
      </c>
      <c r="M51" s="164">
        <f t="shared" si="4"/>
        <v>0</v>
      </c>
    </row>
    <row r="52" spans="1:15" hidden="1">
      <c r="A52" s="30" t="s">
        <v>898</v>
      </c>
      <c r="B52" s="30" t="s">
        <v>899</v>
      </c>
      <c r="C52" s="164">
        <v>0</v>
      </c>
      <c r="D52" s="164">
        <v>0</v>
      </c>
      <c r="E52" s="164">
        <v>0</v>
      </c>
      <c r="F52" s="164">
        <v>0</v>
      </c>
      <c r="G52" s="164">
        <v>0</v>
      </c>
      <c r="H52" s="165">
        <f t="shared" si="1"/>
        <v>0</v>
      </c>
      <c r="I52" s="30">
        <f t="shared" si="2"/>
        <v>1</v>
      </c>
      <c r="J52" s="170">
        <f>SUMIFS(old_GL발!$B:$B,old_GL발!$A:$A,old_TB발!$A52)</f>
        <v>0</v>
      </c>
      <c r="K52" s="164">
        <f t="shared" si="3"/>
        <v>0</v>
      </c>
      <c r="L52" s="178">
        <f>IFERROR(VLOOKUP(A52,old_GL발!$A$2:$H$345,8,0),0)</f>
        <v>0</v>
      </c>
      <c r="M52" s="164">
        <f t="shared" si="4"/>
        <v>0</v>
      </c>
    </row>
    <row r="53" spans="1:15" hidden="1">
      <c r="A53" s="30" t="s">
        <v>900</v>
      </c>
      <c r="B53" s="30" t="s">
        <v>901</v>
      </c>
      <c r="C53" s="164">
        <v>0</v>
      </c>
      <c r="D53" s="164">
        <v>0</v>
      </c>
      <c r="E53" s="164">
        <v>0</v>
      </c>
      <c r="F53" s="164">
        <v>0</v>
      </c>
      <c r="G53" s="164">
        <v>0</v>
      </c>
      <c r="H53" s="165">
        <f t="shared" si="1"/>
        <v>0</v>
      </c>
      <c r="I53" s="30">
        <f t="shared" si="2"/>
        <v>1</v>
      </c>
      <c r="J53" s="170">
        <f>SUMIFS(old_GL발!$B:$B,old_GL발!$A:$A,old_TB발!$A53)</f>
        <v>0</v>
      </c>
      <c r="K53" s="164">
        <f t="shared" si="3"/>
        <v>0</v>
      </c>
      <c r="L53" s="178">
        <f>IFERROR(VLOOKUP(A53,old_GL발!$A$2:$H$345,8,0),0)</f>
        <v>0</v>
      </c>
      <c r="M53" s="164">
        <f t="shared" si="4"/>
        <v>0</v>
      </c>
    </row>
    <row r="54" spans="1:15" s="89" customFormat="1">
      <c r="A54" s="89" t="s">
        <v>508</v>
      </c>
      <c r="B54" s="89" t="s">
        <v>902</v>
      </c>
      <c r="C54" s="101">
        <v>0</v>
      </c>
      <c r="D54" s="101">
        <v>4115653225626</v>
      </c>
      <c r="E54" s="101">
        <v>-4115653225626</v>
      </c>
      <c r="F54" s="101">
        <v>8231306451252</v>
      </c>
      <c r="G54" s="101">
        <v>0</v>
      </c>
      <c r="H54" s="180">
        <f t="shared" si="1"/>
        <v>0</v>
      </c>
      <c r="I54" s="89">
        <f t="shared" si="2"/>
        <v>1</v>
      </c>
      <c r="J54" s="101">
        <f>SUMIFS(old_GL발!$B:$B,old_GL발!$A:$A,old_TB발!$A54)</f>
        <v>-52869212950</v>
      </c>
      <c r="K54" s="101">
        <f t="shared" si="3"/>
        <v>-52869212950</v>
      </c>
      <c r="L54" s="101">
        <f>IFERROR(VLOOKUP(A54,old_GL발!$A$2:$H$345,8,0),0)</f>
        <v>-32297281202</v>
      </c>
      <c r="M54" s="101">
        <f t="shared" si="4"/>
        <v>32297281202</v>
      </c>
      <c r="O54" s="101">
        <f>VLOOKUP(A54,old_GL발!$J$1:$K$259,2,0)</f>
        <v>0</v>
      </c>
    </row>
    <row r="55" spans="1:15" s="89" customFormat="1">
      <c r="A55" s="89" t="s">
        <v>509</v>
      </c>
      <c r="B55" s="89" t="s">
        <v>903</v>
      </c>
      <c r="C55" s="101">
        <v>0</v>
      </c>
      <c r="D55" s="101">
        <v>1206449298996</v>
      </c>
      <c r="E55" s="101">
        <v>-1206449298996</v>
      </c>
      <c r="F55" s="101">
        <v>2412898597992</v>
      </c>
      <c r="G55" s="101">
        <v>0</v>
      </c>
      <c r="H55" s="180">
        <f t="shared" si="1"/>
        <v>0</v>
      </c>
      <c r="I55" s="89">
        <f t="shared" si="2"/>
        <v>1</v>
      </c>
      <c r="J55" s="101">
        <f>SUMIFS(old_GL발!$B:$B,old_GL발!$A:$A,old_TB발!$A55)</f>
        <v>-28261976873</v>
      </c>
      <c r="K55" s="101">
        <f t="shared" si="3"/>
        <v>-28261976873</v>
      </c>
      <c r="L55" s="101">
        <f>IFERROR(VLOOKUP(A55,old_GL발!$A$2:$H$345,8,0),0)</f>
        <v>-27876665589</v>
      </c>
      <c r="M55" s="101">
        <f t="shared" si="4"/>
        <v>27876665589</v>
      </c>
      <c r="O55" s="101">
        <f>VLOOKUP(A55,old_GL발!$J$1:$K$259,2,0)</f>
        <v>0</v>
      </c>
    </row>
    <row r="56" spans="1:15" s="89" customFormat="1">
      <c r="A56" s="89" t="s">
        <v>510</v>
      </c>
      <c r="B56" s="89" t="s">
        <v>904</v>
      </c>
      <c r="C56" s="101">
        <v>0</v>
      </c>
      <c r="D56" s="101">
        <v>1340716879</v>
      </c>
      <c r="E56" s="101">
        <v>-1340716879</v>
      </c>
      <c r="F56" s="101">
        <v>2681433758</v>
      </c>
      <c r="G56" s="101">
        <v>0</v>
      </c>
      <c r="H56" s="180">
        <f t="shared" si="1"/>
        <v>0</v>
      </c>
      <c r="I56" s="89">
        <f t="shared" si="2"/>
        <v>1</v>
      </c>
      <c r="J56" s="101">
        <f>SUMIFS(old_GL발!$B:$B,old_GL발!$A:$A,old_TB발!$A56)</f>
        <v>-6053877</v>
      </c>
      <c r="K56" s="101">
        <f t="shared" si="3"/>
        <v>-6053877</v>
      </c>
      <c r="L56" s="101">
        <f>IFERROR(VLOOKUP(A56,old_GL발!$A$2:$H$345,8,0),0)</f>
        <v>-1509633</v>
      </c>
      <c r="M56" s="101">
        <f t="shared" si="4"/>
        <v>1509633</v>
      </c>
      <c r="O56" s="101">
        <f>VLOOKUP(A56,old_GL발!$J$1:$K$259,2,0)</f>
        <v>0</v>
      </c>
    </row>
    <row r="57" spans="1:15" s="89" customFormat="1">
      <c r="A57" s="89" t="s">
        <v>511</v>
      </c>
      <c r="B57" s="89" t="s">
        <v>905</v>
      </c>
      <c r="C57" s="101">
        <v>0</v>
      </c>
      <c r="D57" s="101">
        <v>1018774301642</v>
      </c>
      <c r="E57" s="101">
        <v>-1018774301642</v>
      </c>
      <c r="F57" s="101">
        <v>2037548603284</v>
      </c>
      <c r="G57" s="101">
        <v>0</v>
      </c>
      <c r="H57" s="180">
        <f t="shared" si="1"/>
        <v>0</v>
      </c>
      <c r="I57" s="89">
        <f t="shared" si="2"/>
        <v>1</v>
      </c>
      <c r="J57" s="101">
        <f>SUMIFS(old_GL발!$B:$B,old_GL발!$A:$A,old_TB발!$A57)</f>
        <v>39699877</v>
      </c>
      <c r="K57" s="101">
        <f t="shared" si="3"/>
        <v>39699877</v>
      </c>
      <c r="L57" s="101">
        <f>IFERROR(VLOOKUP(A57,old_GL발!$A$2:$H$345,8,0),0)</f>
        <v>-81749250</v>
      </c>
      <c r="M57" s="101">
        <f t="shared" si="4"/>
        <v>81749250</v>
      </c>
      <c r="O57" s="101">
        <f>VLOOKUP(A57,old_GL발!$J$1:$K$259,2,0)</f>
        <v>0</v>
      </c>
    </row>
    <row r="58" spans="1:15" hidden="1">
      <c r="A58" s="30" t="s">
        <v>906</v>
      </c>
      <c r="B58" s="30" t="s">
        <v>907</v>
      </c>
      <c r="C58" s="164">
        <v>0</v>
      </c>
      <c r="D58" s="164">
        <v>0</v>
      </c>
      <c r="E58" s="164">
        <v>0</v>
      </c>
      <c r="F58" s="164">
        <v>0</v>
      </c>
      <c r="G58" s="164">
        <v>0</v>
      </c>
      <c r="H58" s="165">
        <f t="shared" si="1"/>
        <v>0</v>
      </c>
      <c r="I58" s="30">
        <f t="shared" si="2"/>
        <v>1</v>
      </c>
      <c r="J58" s="170">
        <f>SUMIFS(old_GL발!$B:$B,old_GL발!$A:$A,old_TB발!$A58)</f>
        <v>0</v>
      </c>
      <c r="K58" s="164">
        <f t="shared" si="3"/>
        <v>0</v>
      </c>
      <c r="L58" s="178">
        <f>IFERROR(VLOOKUP(A58,old_GL발!$A$2:$H$345,8,0),0)</f>
        <v>0</v>
      </c>
      <c r="M58" s="164">
        <f t="shared" si="4"/>
        <v>0</v>
      </c>
    </row>
    <row r="59" spans="1:15" hidden="1">
      <c r="A59" s="30" t="s">
        <v>908</v>
      </c>
      <c r="B59" s="30" t="s">
        <v>909</v>
      </c>
      <c r="C59" s="164">
        <v>0</v>
      </c>
      <c r="D59" s="164">
        <v>0</v>
      </c>
      <c r="E59" s="164">
        <v>0</v>
      </c>
      <c r="F59" s="164">
        <v>0</v>
      </c>
      <c r="G59" s="164">
        <v>0</v>
      </c>
      <c r="H59" s="165">
        <f t="shared" si="1"/>
        <v>0</v>
      </c>
      <c r="I59" s="30">
        <f t="shared" si="2"/>
        <v>1</v>
      </c>
      <c r="J59" s="170">
        <f>SUMIFS(old_GL발!$B:$B,old_GL발!$A:$A,old_TB발!$A59)</f>
        <v>0</v>
      </c>
      <c r="K59" s="164">
        <f t="shared" si="3"/>
        <v>0</v>
      </c>
      <c r="L59" s="178">
        <f>IFERROR(VLOOKUP(A59,old_GL발!$A$2:$H$345,8,0),0)</f>
        <v>0</v>
      </c>
      <c r="M59" s="164">
        <f t="shared" si="4"/>
        <v>0</v>
      </c>
    </row>
    <row r="60" spans="1:15" hidden="1">
      <c r="A60" s="30" t="s">
        <v>910</v>
      </c>
      <c r="B60" s="30" t="s">
        <v>911</v>
      </c>
      <c r="C60" s="164">
        <v>0</v>
      </c>
      <c r="D60" s="164">
        <v>0</v>
      </c>
      <c r="E60" s="164">
        <v>0</v>
      </c>
      <c r="F60" s="164">
        <v>0</v>
      </c>
      <c r="G60" s="164">
        <v>0</v>
      </c>
      <c r="H60" s="165">
        <f t="shared" si="1"/>
        <v>0</v>
      </c>
      <c r="I60" s="30">
        <f t="shared" si="2"/>
        <v>1</v>
      </c>
      <c r="J60" s="170">
        <f>SUMIFS(old_GL발!$B:$B,old_GL발!$A:$A,old_TB발!$A60)</f>
        <v>0</v>
      </c>
      <c r="K60" s="164">
        <f t="shared" si="3"/>
        <v>0</v>
      </c>
      <c r="L60" s="178">
        <f>IFERROR(VLOOKUP(A60,old_GL발!$A$2:$H$345,8,0),0)</f>
        <v>0</v>
      </c>
      <c r="M60" s="164">
        <f t="shared" si="4"/>
        <v>0</v>
      </c>
    </row>
    <row r="61" spans="1:15" hidden="1">
      <c r="A61" s="30" t="s">
        <v>512</v>
      </c>
      <c r="B61" s="30" t="s">
        <v>912</v>
      </c>
      <c r="C61" s="164">
        <v>0</v>
      </c>
      <c r="D61" s="164">
        <v>75000000000</v>
      </c>
      <c r="E61" s="164">
        <v>-75000000000</v>
      </c>
      <c r="F61" s="164">
        <v>150000000000</v>
      </c>
      <c r="G61" s="164">
        <v>0</v>
      </c>
      <c r="H61" s="165">
        <f t="shared" si="1"/>
        <v>0</v>
      </c>
      <c r="I61" s="30">
        <f t="shared" si="2"/>
        <v>1</v>
      </c>
      <c r="J61" s="170">
        <f>SUMIFS(old_GL발!$B:$B,old_GL발!$A:$A,old_TB발!$A61)</f>
        <v>0</v>
      </c>
      <c r="K61" s="164">
        <f t="shared" si="3"/>
        <v>0</v>
      </c>
      <c r="L61" s="178">
        <f>IFERROR(VLOOKUP(A61,old_GL발!$A$2:$H$345,8,0),0)</f>
        <v>0</v>
      </c>
      <c r="M61" s="164">
        <f t="shared" si="4"/>
        <v>0</v>
      </c>
    </row>
    <row r="62" spans="1:15" hidden="1">
      <c r="A62" s="30" t="s">
        <v>913</v>
      </c>
      <c r="B62" s="30" t="s">
        <v>914</v>
      </c>
      <c r="C62" s="164">
        <v>0</v>
      </c>
      <c r="D62" s="164">
        <v>0</v>
      </c>
      <c r="E62" s="164">
        <v>0</v>
      </c>
      <c r="F62" s="164">
        <v>0</v>
      </c>
      <c r="G62" s="164">
        <v>0</v>
      </c>
      <c r="H62" s="165">
        <f t="shared" si="1"/>
        <v>0</v>
      </c>
      <c r="I62" s="30">
        <f t="shared" si="2"/>
        <v>1</v>
      </c>
      <c r="J62" s="170">
        <f>SUMIFS(old_GL발!$B:$B,old_GL발!$A:$A,old_TB발!$A62)</f>
        <v>0</v>
      </c>
      <c r="K62" s="164">
        <f t="shared" si="3"/>
        <v>0</v>
      </c>
      <c r="L62" s="178">
        <f>IFERROR(VLOOKUP(A62,old_GL발!$A$2:$H$345,8,0),0)</f>
        <v>0</v>
      </c>
      <c r="M62" s="164">
        <f t="shared" si="4"/>
        <v>0</v>
      </c>
    </row>
    <row r="63" spans="1:15" hidden="1">
      <c r="A63" s="30" t="s">
        <v>915</v>
      </c>
      <c r="B63" s="30" t="s">
        <v>916</v>
      </c>
      <c r="C63" s="164">
        <v>0</v>
      </c>
      <c r="D63" s="164">
        <v>0</v>
      </c>
      <c r="E63" s="164">
        <v>0</v>
      </c>
      <c r="F63" s="164">
        <v>0</v>
      </c>
      <c r="G63" s="164">
        <v>0</v>
      </c>
      <c r="H63" s="165">
        <f t="shared" si="1"/>
        <v>0</v>
      </c>
      <c r="I63" s="30">
        <f t="shared" si="2"/>
        <v>1</v>
      </c>
      <c r="J63" s="170">
        <f>SUMIFS(old_GL발!$B:$B,old_GL발!$A:$A,old_TB발!$A63)</f>
        <v>0</v>
      </c>
      <c r="K63" s="164">
        <f t="shared" si="3"/>
        <v>0</v>
      </c>
      <c r="L63" s="178">
        <f>IFERROR(VLOOKUP(A63,old_GL발!$A$2:$H$345,8,0),0)</f>
        <v>0</v>
      </c>
      <c r="M63" s="164">
        <f t="shared" si="4"/>
        <v>0</v>
      </c>
    </row>
    <row r="64" spans="1:15" hidden="1">
      <c r="A64" s="30" t="s">
        <v>917</v>
      </c>
      <c r="B64" s="30" t="s">
        <v>918</v>
      </c>
      <c r="C64" s="164">
        <v>0</v>
      </c>
      <c r="D64" s="164">
        <v>0</v>
      </c>
      <c r="E64" s="164">
        <v>0</v>
      </c>
      <c r="F64" s="164">
        <v>0</v>
      </c>
      <c r="G64" s="164">
        <v>0</v>
      </c>
      <c r="H64" s="165">
        <f t="shared" si="1"/>
        <v>0</v>
      </c>
      <c r="I64" s="30">
        <f t="shared" si="2"/>
        <v>1</v>
      </c>
      <c r="J64" s="170">
        <f>SUMIFS(old_GL발!$B:$B,old_GL발!$A:$A,old_TB발!$A64)</f>
        <v>0</v>
      </c>
      <c r="K64" s="164">
        <f t="shared" si="3"/>
        <v>0</v>
      </c>
      <c r="L64" s="178">
        <f>IFERROR(VLOOKUP(A64,old_GL발!$A$2:$H$345,8,0),0)</f>
        <v>0</v>
      </c>
      <c r="M64" s="164">
        <f t="shared" si="4"/>
        <v>0</v>
      </c>
    </row>
    <row r="65" spans="1:15" hidden="1">
      <c r="A65" s="30" t="s">
        <v>919</v>
      </c>
      <c r="B65" s="30" t="s">
        <v>920</v>
      </c>
      <c r="C65" s="164">
        <v>0</v>
      </c>
      <c r="D65" s="164">
        <v>0</v>
      </c>
      <c r="E65" s="164">
        <v>0</v>
      </c>
      <c r="F65" s="164">
        <v>0</v>
      </c>
      <c r="G65" s="164">
        <v>0</v>
      </c>
      <c r="H65" s="165">
        <f t="shared" si="1"/>
        <v>0</v>
      </c>
      <c r="I65" s="30">
        <f t="shared" si="2"/>
        <v>1</v>
      </c>
      <c r="J65" s="170">
        <f>SUMIFS(old_GL발!$B:$B,old_GL발!$A:$A,old_TB발!$A65)</f>
        <v>0</v>
      </c>
      <c r="K65" s="164">
        <f t="shared" si="3"/>
        <v>0</v>
      </c>
      <c r="L65" s="178">
        <f>IFERROR(VLOOKUP(A65,old_GL발!$A$2:$H$345,8,0),0)</f>
        <v>0</v>
      </c>
      <c r="M65" s="164">
        <f t="shared" si="4"/>
        <v>0</v>
      </c>
    </row>
    <row r="66" spans="1:15" hidden="1">
      <c r="A66" s="30" t="s">
        <v>921</v>
      </c>
      <c r="B66" s="30" t="s">
        <v>922</v>
      </c>
      <c r="C66" s="164">
        <v>0</v>
      </c>
      <c r="D66" s="164">
        <v>0</v>
      </c>
      <c r="E66" s="164">
        <v>0</v>
      </c>
      <c r="F66" s="164">
        <v>0</v>
      </c>
      <c r="G66" s="164">
        <v>0</v>
      </c>
      <c r="H66" s="165">
        <f t="shared" si="1"/>
        <v>0</v>
      </c>
      <c r="I66" s="30">
        <f t="shared" si="2"/>
        <v>1</v>
      </c>
      <c r="J66" s="170">
        <f>SUMIFS(old_GL발!$B:$B,old_GL발!$A:$A,old_TB발!$A66)</f>
        <v>0</v>
      </c>
      <c r="K66" s="164">
        <f t="shared" si="3"/>
        <v>0</v>
      </c>
      <c r="L66" s="178">
        <f>IFERROR(VLOOKUP(A66,old_GL발!$A$2:$H$345,8,0),0)</f>
        <v>0</v>
      </c>
      <c r="M66" s="164">
        <f t="shared" si="4"/>
        <v>0</v>
      </c>
    </row>
    <row r="67" spans="1:15" hidden="1">
      <c r="A67" s="30" t="s">
        <v>923</v>
      </c>
      <c r="B67" s="30" t="s">
        <v>924</v>
      </c>
      <c r="C67" s="164">
        <v>0</v>
      </c>
      <c r="D67" s="164">
        <v>0</v>
      </c>
      <c r="E67" s="164">
        <v>0</v>
      </c>
      <c r="F67" s="164">
        <v>0</v>
      </c>
      <c r="G67" s="164">
        <v>0</v>
      </c>
      <c r="H67" s="165">
        <f t="shared" si="1"/>
        <v>0</v>
      </c>
      <c r="I67" s="30">
        <f t="shared" si="2"/>
        <v>1</v>
      </c>
      <c r="J67" s="170">
        <f>SUMIFS(old_GL발!$B:$B,old_GL발!$A:$A,old_TB발!$A67)</f>
        <v>0</v>
      </c>
      <c r="K67" s="164">
        <f t="shared" si="3"/>
        <v>0</v>
      </c>
      <c r="L67" s="178">
        <f>IFERROR(VLOOKUP(A67,old_GL발!$A$2:$H$345,8,0),0)</f>
        <v>0</v>
      </c>
      <c r="M67" s="164">
        <f t="shared" si="4"/>
        <v>0</v>
      </c>
    </row>
    <row r="68" spans="1:15" hidden="1">
      <c r="A68" s="30" t="s">
        <v>925</v>
      </c>
      <c r="B68" s="30" t="s">
        <v>926</v>
      </c>
      <c r="C68" s="164">
        <v>0</v>
      </c>
      <c r="D68" s="164">
        <v>0</v>
      </c>
      <c r="E68" s="164">
        <v>0</v>
      </c>
      <c r="F68" s="164">
        <v>0</v>
      </c>
      <c r="G68" s="164">
        <v>0</v>
      </c>
      <c r="H68" s="165">
        <f t="shared" ref="H68:H131" si="5">G68-C68</f>
        <v>0</v>
      </c>
      <c r="I68" s="30">
        <f t="shared" ref="I68:I131" si="6">COUNTIF($A$3:$A$444,A68)</f>
        <v>1</v>
      </c>
      <c r="J68" s="170">
        <f>SUMIFS(old_GL발!$B:$B,old_GL발!$A:$A,old_TB발!$A68)</f>
        <v>0</v>
      </c>
      <c r="K68" s="164">
        <f t="shared" ref="K68:K131" si="7">J68-H68</f>
        <v>0</v>
      </c>
      <c r="L68" s="178">
        <f>IFERROR(VLOOKUP(A68,old_GL발!$A$2:$H$345,8,0),0)</f>
        <v>0</v>
      </c>
      <c r="M68" s="164">
        <f t="shared" ref="M68:M131" si="8">H68-L68</f>
        <v>0</v>
      </c>
    </row>
    <row r="69" spans="1:15" hidden="1">
      <c r="A69" s="30" t="s">
        <v>513</v>
      </c>
      <c r="B69" s="30" t="s">
        <v>927</v>
      </c>
      <c r="C69" s="164">
        <v>0</v>
      </c>
      <c r="D69" s="164">
        <v>11290775474</v>
      </c>
      <c r="E69" s="164">
        <v>-11290775474</v>
      </c>
      <c r="F69" s="164">
        <v>22581550948</v>
      </c>
      <c r="G69" s="164">
        <v>0</v>
      </c>
      <c r="H69" s="165">
        <f t="shared" si="5"/>
        <v>0</v>
      </c>
      <c r="I69" s="30">
        <f t="shared" si="6"/>
        <v>1</v>
      </c>
      <c r="J69" s="170">
        <f>SUMIFS(old_GL발!$B:$B,old_GL발!$A:$A,old_TB발!$A69)</f>
        <v>0</v>
      </c>
      <c r="K69" s="164">
        <f t="shared" si="7"/>
        <v>0</v>
      </c>
      <c r="L69" s="178">
        <f>IFERROR(VLOOKUP(A69,old_GL발!$A$2:$H$345,8,0),0)</f>
        <v>0</v>
      </c>
      <c r="M69" s="164">
        <f t="shared" si="8"/>
        <v>0</v>
      </c>
    </row>
    <row r="70" spans="1:15" hidden="1">
      <c r="A70" s="30" t="s">
        <v>514</v>
      </c>
      <c r="B70" s="30" t="s">
        <v>928</v>
      </c>
      <c r="C70" s="164">
        <v>0</v>
      </c>
      <c r="D70" s="164">
        <v>150398473103</v>
      </c>
      <c r="E70" s="164">
        <v>-150398473103</v>
      </c>
      <c r="F70" s="164">
        <v>300796946206</v>
      </c>
      <c r="G70" s="164">
        <v>0</v>
      </c>
      <c r="H70" s="165">
        <f t="shared" si="5"/>
        <v>0</v>
      </c>
      <c r="I70" s="30">
        <f t="shared" si="6"/>
        <v>1</v>
      </c>
      <c r="J70" s="170">
        <f>SUMIFS(old_GL발!$B:$B,old_GL발!$A:$A,old_TB발!$A70)</f>
        <v>0</v>
      </c>
      <c r="K70" s="164">
        <f t="shared" si="7"/>
        <v>0</v>
      </c>
      <c r="L70" s="178">
        <f>IFERROR(VLOOKUP(A70,old_GL발!$A$2:$H$345,8,0),0)</f>
        <v>0</v>
      </c>
      <c r="M70" s="164">
        <f t="shared" si="8"/>
        <v>0</v>
      </c>
    </row>
    <row r="71" spans="1:15" hidden="1">
      <c r="A71" s="30" t="s">
        <v>515</v>
      </c>
      <c r="B71" s="30" t="s">
        <v>929</v>
      </c>
      <c r="C71" s="164">
        <v>0</v>
      </c>
      <c r="D71" s="164">
        <v>4258186160</v>
      </c>
      <c r="E71" s="164">
        <v>-4258186160</v>
      </c>
      <c r="F71" s="164">
        <v>8516372320</v>
      </c>
      <c r="G71" s="164">
        <v>0</v>
      </c>
      <c r="H71" s="165">
        <f t="shared" si="5"/>
        <v>0</v>
      </c>
      <c r="I71" s="30">
        <f t="shared" si="6"/>
        <v>1</v>
      </c>
      <c r="J71" s="170">
        <f>SUMIFS(old_GL발!$B:$B,old_GL발!$A:$A,old_TB발!$A71)</f>
        <v>0</v>
      </c>
      <c r="K71" s="164">
        <f t="shared" si="7"/>
        <v>0</v>
      </c>
      <c r="L71" s="178">
        <f>IFERROR(VLOOKUP(A71,old_GL발!$A$2:$H$345,8,0),0)</f>
        <v>0</v>
      </c>
      <c r="M71" s="164">
        <f t="shared" si="8"/>
        <v>0</v>
      </c>
    </row>
    <row r="72" spans="1:15" hidden="1">
      <c r="A72" s="30" t="s">
        <v>516</v>
      </c>
      <c r="B72" s="30" t="s">
        <v>930</v>
      </c>
      <c r="C72" s="164">
        <v>0</v>
      </c>
      <c r="D72" s="164">
        <v>153000000</v>
      </c>
      <c r="E72" s="164">
        <v>-153000000</v>
      </c>
      <c r="F72" s="164">
        <v>306000000</v>
      </c>
      <c r="G72" s="164">
        <v>0</v>
      </c>
      <c r="H72" s="165">
        <f t="shared" si="5"/>
        <v>0</v>
      </c>
      <c r="I72" s="30">
        <f t="shared" si="6"/>
        <v>1</v>
      </c>
      <c r="J72" s="170">
        <f>SUMIFS(old_GL발!$B:$B,old_GL발!$A:$A,old_TB발!$A72)</f>
        <v>0</v>
      </c>
      <c r="K72" s="164">
        <f t="shared" si="7"/>
        <v>0</v>
      </c>
      <c r="L72" s="178">
        <f>IFERROR(VLOOKUP(A72,old_GL발!$A$2:$H$345,8,0),0)</f>
        <v>0</v>
      </c>
      <c r="M72" s="164">
        <f t="shared" si="8"/>
        <v>0</v>
      </c>
    </row>
    <row r="73" spans="1:15" s="89" customFormat="1">
      <c r="A73" s="89" t="s">
        <v>517</v>
      </c>
      <c r="B73" s="89" t="s">
        <v>931</v>
      </c>
      <c r="C73" s="101">
        <v>0</v>
      </c>
      <c r="D73" s="101">
        <v>366192287609</v>
      </c>
      <c r="E73" s="101">
        <v>-366192287609</v>
      </c>
      <c r="F73" s="101">
        <v>732384575218</v>
      </c>
      <c r="G73" s="101">
        <v>0</v>
      </c>
      <c r="H73" s="180">
        <f t="shared" si="5"/>
        <v>0</v>
      </c>
      <c r="I73" s="89">
        <f t="shared" si="6"/>
        <v>1</v>
      </c>
      <c r="J73" s="101">
        <f>SUMIFS(old_GL발!$B:$B,old_GL발!$A:$A,old_TB발!$A73)</f>
        <v>-4470321812</v>
      </c>
      <c r="K73" s="101">
        <f t="shared" si="7"/>
        <v>-4470321812</v>
      </c>
      <c r="L73" s="101">
        <f>IFERROR(VLOOKUP(A73,old_GL발!$A$2:$H$345,8,0),0)</f>
        <v>5072216776</v>
      </c>
      <c r="M73" s="101">
        <f t="shared" si="8"/>
        <v>-5072216776</v>
      </c>
      <c r="O73" s="101">
        <f>VLOOKUP(A73,old_GL발!$J$1:$K$259,2,0)</f>
        <v>0</v>
      </c>
    </row>
    <row r="74" spans="1:15" hidden="1">
      <c r="A74" s="30" t="s">
        <v>518</v>
      </c>
      <c r="B74" s="30" t="s">
        <v>932</v>
      </c>
      <c r="C74" s="164">
        <v>0</v>
      </c>
      <c r="D74" s="164">
        <v>414011444999</v>
      </c>
      <c r="E74" s="164">
        <v>-414011444999</v>
      </c>
      <c r="F74" s="164">
        <v>828022889998</v>
      </c>
      <c r="G74" s="164">
        <v>0</v>
      </c>
      <c r="H74" s="165">
        <f t="shared" si="5"/>
        <v>0</v>
      </c>
      <c r="I74" s="30">
        <f t="shared" si="6"/>
        <v>1</v>
      </c>
      <c r="J74" s="170">
        <f>SUMIFS(old_GL발!$B:$B,old_GL발!$A:$A,old_TB발!$A74)</f>
        <v>-7262106</v>
      </c>
      <c r="K74" s="164">
        <f t="shared" si="7"/>
        <v>-7262106</v>
      </c>
      <c r="L74" s="178">
        <f>IFERROR(VLOOKUP(A74,old_GL발!$A$2:$H$345,8,0),0)</f>
        <v>0</v>
      </c>
      <c r="M74" s="164">
        <f t="shared" si="8"/>
        <v>0</v>
      </c>
    </row>
    <row r="75" spans="1:15" hidden="1">
      <c r="A75" s="30" t="s">
        <v>933</v>
      </c>
      <c r="B75" s="30" t="s">
        <v>934</v>
      </c>
      <c r="C75" s="164">
        <v>0</v>
      </c>
      <c r="D75" s="164">
        <v>0</v>
      </c>
      <c r="E75" s="164">
        <v>0</v>
      </c>
      <c r="F75" s="164">
        <v>0</v>
      </c>
      <c r="G75" s="164">
        <v>0</v>
      </c>
      <c r="H75" s="165">
        <f t="shared" si="5"/>
        <v>0</v>
      </c>
      <c r="I75" s="30">
        <f t="shared" si="6"/>
        <v>1</v>
      </c>
      <c r="J75" s="170">
        <f>SUMIFS(old_GL발!$B:$B,old_GL발!$A:$A,old_TB발!$A75)</f>
        <v>0</v>
      </c>
      <c r="K75" s="164">
        <f t="shared" si="7"/>
        <v>0</v>
      </c>
      <c r="L75" s="178">
        <f>IFERROR(VLOOKUP(A75,old_GL발!$A$2:$H$345,8,0),0)</f>
        <v>0</v>
      </c>
      <c r="M75" s="164">
        <f t="shared" si="8"/>
        <v>0</v>
      </c>
    </row>
    <row r="76" spans="1:15" hidden="1">
      <c r="A76" s="30" t="s">
        <v>935</v>
      </c>
      <c r="B76" s="30" t="s">
        <v>936</v>
      </c>
      <c r="C76" s="164">
        <v>0</v>
      </c>
      <c r="D76" s="164">
        <v>0</v>
      </c>
      <c r="E76" s="164">
        <v>0</v>
      </c>
      <c r="F76" s="164">
        <v>0</v>
      </c>
      <c r="G76" s="164">
        <v>0</v>
      </c>
      <c r="H76" s="165">
        <f t="shared" si="5"/>
        <v>0</v>
      </c>
      <c r="I76" s="30">
        <f t="shared" si="6"/>
        <v>1</v>
      </c>
      <c r="J76" s="170">
        <f>SUMIFS(old_GL발!$B:$B,old_GL발!$A:$A,old_TB발!$A76)</f>
        <v>0</v>
      </c>
      <c r="K76" s="164">
        <f t="shared" si="7"/>
        <v>0</v>
      </c>
      <c r="L76" s="178">
        <f>IFERROR(VLOOKUP(A76,old_GL발!$A$2:$H$345,8,0),0)</f>
        <v>0</v>
      </c>
      <c r="M76" s="164">
        <f t="shared" si="8"/>
        <v>0</v>
      </c>
    </row>
    <row r="77" spans="1:15" hidden="1">
      <c r="A77" s="30" t="s">
        <v>937</v>
      </c>
      <c r="B77" s="30" t="s">
        <v>938</v>
      </c>
      <c r="C77" s="164">
        <v>0</v>
      </c>
      <c r="D77" s="164">
        <v>0</v>
      </c>
      <c r="E77" s="164">
        <v>0</v>
      </c>
      <c r="F77" s="164">
        <v>0</v>
      </c>
      <c r="G77" s="164">
        <v>0</v>
      </c>
      <c r="H77" s="165">
        <f t="shared" si="5"/>
        <v>0</v>
      </c>
      <c r="I77" s="30">
        <f t="shared" si="6"/>
        <v>1</v>
      </c>
      <c r="J77" s="170">
        <f>SUMIFS(old_GL발!$B:$B,old_GL발!$A:$A,old_TB발!$A77)</f>
        <v>0</v>
      </c>
      <c r="K77" s="164">
        <f t="shared" si="7"/>
        <v>0</v>
      </c>
      <c r="L77" s="178">
        <f>IFERROR(VLOOKUP(A77,old_GL발!$A$2:$H$345,8,0),0)</f>
        <v>0</v>
      </c>
      <c r="M77" s="164">
        <f t="shared" si="8"/>
        <v>0</v>
      </c>
    </row>
    <row r="78" spans="1:15" hidden="1">
      <c r="A78" s="30" t="s">
        <v>519</v>
      </c>
      <c r="B78" s="30" t="s">
        <v>939</v>
      </c>
      <c r="C78" s="164">
        <v>0</v>
      </c>
      <c r="D78" s="164">
        <v>4265330</v>
      </c>
      <c r="E78" s="164">
        <v>-4265330</v>
      </c>
      <c r="F78" s="164">
        <v>8530660</v>
      </c>
      <c r="G78" s="164">
        <v>0</v>
      </c>
      <c r="H78" s="165">
        <f t="shared" si="5"/>
        <v>0</v>
      </c>
      <c r="I78" s="30">
        <f t="shared" si="6"/>
        <v>1</v>
      </c>
      <c r="J78" s="170">
        <f>SUMIFS(old_GL발!$B:$B,old_GL발!$A:$A,old_TB발!$A78)</f>
        <v>0</v>
      </c>
      <c r="K78" s="164">
        <f t="shared" si="7"/>
        <v>0</v>
      </c>
      <c r="L78" s="178">
        <f>IFERROR(VLOOKUP(A78,old_GL발!$A$2:$H$345,8,0),0)</f>
        <v>0</v>
      </c>
      <c r="M78" s="164">
        <f t="shared" si="8"/>
        <v>0</v>
      </c>
    </row>
    <row r="79" spans="1:15" hidden="1">
      <c r="A79" s="30" t="s">
        <v>940</v>
      </c>
      <c r="B79" s="30" t="s">
        <v>941</v>
      </c>
      <c r="C79" s="164">
        <v>0</v>
      </c>
      <c r="D79" s="164">
        <v>0</v>
      </c>
      <c r="E79" s="164">
        <v>0</v>
      </c>
      <c r="F79" s="164">
        <v>0</v>
      </c>
      <c r="G79" s="164">
        <v>0</v>
      </c>
      <c r="H79" s="165">
        <f t="shared" si="5"/>
        <v>0</v>
      </c>
      <c r="I79" s="30">
        <f t="shared" si="6"/>
        <v>1</v>
      </c>
      <c r="J79" s="170">
        <f>SUMIFS(old_GL발!$B:$B,old_GL발!$A:$A,old_TB발!$A79)</f>
        <v>0</v>
      </c>
      <c r="K79" s="164">
        <f t="shared" si="7"/>
        <v>0</v>
      </c>
      <c r="L79" s="178">
        <f>IFERROR(VLOOKUP(A79,old_GL발!$A$2:$H$345,8,0),0)</f>
        <v>0</v>
      </c>
      <c r="M79" s="164">
        <f t="shared" si="8"/>
        <v>0</v>
      </c>
    </row>
    <row r="80" spans="1:15" hidden="1">
      <c r="A80" s="30" t="s">
        <v>942</v>
      </c>
      <c r="B80" s="30" t="s">
        <v>943</v>
      </c>
      <c r="C80" s="164">
        <v>0</v>
      </c>
      <c r="D80" s="164">
        <v>0</v>
      </c>
      <c r="E80" s="164">
        <v>0</v>
      </c>
      <c r="F80" s="164">
        <v>0</v>
      </c>
      <c r="G80" s="164">
        <v>0</v>
      </c>
      <c r="H80" s="165">
        <f t="shared" si="5"/>
        <v>0</v>
      </c>
      <c r="I80" s="30">
        <f t="shared" si="6"/>
        <v>1</v>
      </c>
      <c r="J80" s="170">
        <f>SUMIFS(old_GL발!$B:$B,old_GL발!$A:$A,old_TB발!$A80)</f>
        <v>0</v>
      </c>
      <c r="K80" s="164">
        <f t="shared" si="7"/>
        <v>0</v>
      </c>
      <c r="L80" s="178">
        <f>IFERROR(VLOOKUP(A80,old_GL발!$A$2:$H$345,8,0),0)</f>
        <v>0</v>
      </c>
      <c r="M80" s="164">
        <f t="shared" si="8"/>
        <v>0</v>
      </c>
    </row>
    <row r="81" spans="1:15" hidden="1">
      <c r="A81" s="30" t="s">
        <v>944</v>
      </c>
      <c r="B81" s="30" t="s">
        <v>945</v>
      </c>
      <c r="C81" s="164">
        <v>0</v>
      </c>
      <c r="D81" s="164">
        <v>0</v>
      </c>
      <c r="E81" s="164">
        <v>0</v>
      </c>
      <c r="F81" s="164">
        <v>0</v>
      </c>
      <c r="G81" s="164">
        <v>0</v>
      </c>
      <c r="H81" s="165">
        <f t="shared" si="5"/>
        <v>0</v>
      </c>
      <c r="I81" s="30">
        <f t="shared" si="6"/>
        <v>1</v>
      </c>
      <c r="J81" s="170">
        <f>SUMIFS(old_GL발!$B:$B,old_GL발!$A:$A,old_TB발!$A81)</f>
        <v>0</v>
      </c>
      <c r="K81" s="164">
        <f t="shared" si="7"/>
        <v>0</v>
      </c>
      <c r="L81" s="178">
        <f>IFERROR(VLOOKUP(A81,old_GL발!$A$2:$H$345,8,0),0)</f>
        <v>0</v>
      </c>
      <c r="M81" s="164">
        <f t="shared" si="8"/>
        <v>0</v>
      </c>
    </row>
    <row r="82" spans="1:15" s="89" customFormat="1">
      <c r="A82" s="89" t="s">
        <v>520</v>
      </c>
      <c r="B82" s="89" t="s">
        <v>946</v>
      </c>
      <c r="C82" s="101">
        <v>0</v>
      </c>
      <c r="D82" s="101">
        <v>83541310826</v>
      </c>
      <c r="E82" s="101">
        <v>-83541310826</v>
      </c>
      <c r="F82" s="101">
        <v>167082621652</v>
      </c>
      <c r="G82" s="101">
        <v>0</v>
      </c>
      <c r="H82" s="180">
        <f t="shared" si="5"/>
        <v>0</v>
      </c>
      <c r="I82" s="89">
        <f t="shared" si="6"/>
        <v>1</v>
      </c>
      <c r="J82" s="101">
        <f>SUMIFS(old_GL발!$B:$B,old_GL발!$A:$A,old_TB발!$A82)</f>
        <v>-1291701252</v>
      </c>
      <c r="K82" s="101">
        <f t="shared" si="7"/>
        <v>-1291701252</v>
      </c>
      <c r="L82" s="101">
        <f>IFERROR(VLOOKUP(A82,old_GL발!$A$2:$H$345,8,0),0)</f>
        <v>1657395735</v>
      </c>
      <c r="M82" s="101">
        <f t="shared" si="8"/>
        <v>-1657395735</v>
      </c>
      <c r="O82" s="101">
        <f>VLOOKUP(A82,old_GL발!$J$1:$K$259,2,0)</f>
        <v>0</v>
      </c>
    </row>
    <row r="83" spans="1:15" hidden="1">
      <c r="A83" s="30" t="s">
        <v>521</v>
      </c>
      <c r="B83" s="30" t="s">
        <v>947</v>
      </c>
      <c r="C83" s="164">
        <v>0</v>
      </c>
      <c r="D83" s="164">
        <v>6840</v>
      </c>
      <c r="E83" s="164">
        <v>-6840</v>
      </c>
      <c r="F83" s="164">
        <v>13680</v>
      </c>
      <c r="G83" s="164">
        <v>0</v>
      </c>
      <c r="H83" s="165">
        <f t="shared" si="5"/>
        <v>0</v>
      </c>
      <c r="I83" s="30">
        <f t="shared" si="6"/>
        <v>1</v>
      </c>
      <c r="J83" s="170">
        <f>SUMIFS(old_GL발!$B:$B,old_GL발!$A:$A,old_TB발!$A83)</f>
        <v>-320</v>
      </c>
      <c r="K83" s="164">
        <f t="shared" si="7"/>
        <v>-320</v>
      </c>
      <c r="L83" s="178">
        <f>IFERROR(VLOOKUP(A83,old_GL발!$A$2:$H$345,8,0),0)</f>
        <v>0</v>
      </c>
      <c r="M83" s="164">
        <f t="shared" si="8"/>
        <v>0</v>
      </c>
    </row>
    <row r="84" spans="1:15" hidden="1">
      <c r="A84" s="30" t="s">
        <v>948</v>
      </c>
      <c r="B84" s="30" t="s">
        <v>949</v>
      </c>
      <c r="C84" s="164">
        <v>0</v>
      </c>
      <c r="D84" s="164">
        <v>0</v>
      </c>
      <c r="E84" s="164">
        <v>0</v>
      </c>
      <c r="F84" s="164">
        <v>0</v>
      </c>
      <c r="G84" s="164">
        <v>0</v>
      </c>
      <c r="H84" s="165">
        <f t="shared" si="5"/>
        <v>0</v>
      </c>
      <c r="I84" s="30">
        <f t="shared" si="6"/>
        <v>1</v>
      </c>
      <c r="J84" s="170">
        <f>SUMIFS(old_GL발!$B:$B,old_GL발!$A:$A,old_TB발!$A84)</f>
        <v>0</v>
      </c>
      <c r="K84" s="164">
        <f t="shared" si="7"/>
        <v>0</v>
      </c>
      <c r="L84" s="178">
        <f>IFERROR(VLOOKUP(A84,old_GL발!$A$2:$H$345,8,0),0)</f>
        <v>0</v>
      </c>
      <c r="M84" s="164">
        <f t="shared" si="8"/>
        <v>0</v>
      </c>
    </row>
    <row r="85" spans="1:15" hidden="1">
      <c r="A85" s="30" t="s">
        <v>950</v>
      </c>
      <c r="B85" s="30" t="s">
        <v>951</v>
      </c>
      <c r="C85" s="164">
        <v>0</v>
      </c>
      <c r="D85" s="164">
        <v>0</v>
      </c>
      <c r="E85" s="164">
        <v>0</v>
      </c>
      <c r="F85" s="164">
        <v>0</v>
      </c>
      <c r="G85" s="164">
        <v>0</v>
      </c>
      <c r="H85" s="165">
        <f t="shared" si="5"/>
        <v>0</v>
      </c>
      <c r="I85" s="30">
        <f t="shared" si="6"/>
        <v>1</v>
      </c>
      <c r="J85" s="170">
        <f>SUMIFS(old_GL발!$B:$B,old_GL발!$A:$A,old_TB발!$A85)</f>
        <v>0</v>
      </c>
      <c r="K85" s="164">
        <f t="shared" si="7"/>
        <v>0</v>
      </c>
      <c r="L85" s="178">
        <f>IFERROR(VLOOKUP(A85,old_GL발!$A$2:$H$345,8,0),0)</f>
        <v>0</v>
      </c>
      <c r="M85" s="164">
        <f t="shared" si="8"/>
        <v>0</v>
      </c>
    </row>
    <row r="86" spans="1:15" s="89" customFormat="1">
      <c r="A86" s="89" t="s">
        <v>522</v>
      </c>
      <c r="B86" s="89" t="s">
        <v>952</v>
      </c>
      <c r="C86" s="101">
        <v>0</v>
      </c>
      <c r="D86" s="101">
        <v>2203853385299</v>
      </c>
      <c r="E86" s="101">
        <v>-2203853385299</v>
      </c>
      <c r="F86" s="101">
        <v>4407706770598</v>
      </c>
      <c r="G86" s="101">
        <v>0</v>
      </c>
      <c r="H86" s="180">
        <f t="shared" si="5"/>
        <v>0</v>
      </c>
      <c r="I86" s="89">
        <f t="shared" si="6"/>
        <v>1</v>
      </c>
      <c r="J86" s="101">
        <f>SUMIFS(old_GL발!$B:$B,old_GL발!$A:$A,old_TB발!$A86)</f>
        <v>1034188873</v>
      </c>
      <c r="K86" s="101">
        <f t="shared" si="7"/>
        <v>1034188873</v>
      </c>
      <c r="L86" s="101">
        <f>IFERROR(VLOOKUP(A86,old_GL발!$A$2:$H$345,8,0),0)</f>
        <v>1159059660</v>
      </c>
      <c r="M86" s="101">
        <f t="shared" si="8"/>
        <v>-1159059660</v>
      </c>
      <c r="O86" s="101">
        <f>VLOOKUP(A86,old_GL발!$J$1:$K$259,2,0)</f>
        <v>0</v>
      </c>
    </row>
    <row r="87" spans="1:15" s="89" customFormat="1">
      <c r="A87" s="89" t="s">
        <v>523</v>
      </c>
      <c r="B87" s="89" t="s">
        <v>953</v>
      </c>
      <c r="C87" s="101">
        <v>0</v>
      </c>
      <c r="D87" s="101">
        <v>1244939768789</v>
      </c>
      <c r="E87" s="101">
        <v>-1244939768789</v>
      </c>
      <c r="F87" s="101">
        <v>2489879537578</v>
      </c>
      <c r="G87" s="101">
        <v>0</v>
      </c>
      <c r="H87" s="180">
        <f t="shared" si="5"/>
        <v>0</v>
      </c>
      <c r="I87" s="89">
        <f t="shared" si="6"/>
        <v>1</v>
      </c>
      <c r="J87" s="101">
        <f>SUMIFS(old_GL발!$B:$B,old_GL발!$A:$A,old_TB발!$A87)</f>
        <v>-20968620205</v>
      </c>
      <c r="K87" s="101">
        <f t="shared" si="7"/>
        <v>-20968620205</v>
      </c>
      <c r="L87" s="101">
        <f>IFERROR(VLOOKUP(A87,old_GL발!$A$2:$H$345,8,0),0)</f>
        <v>-20968620205</v>
      </c>
      <c r="M87" s="101">
        <f t="shared" si="8"/>
        <v>20968620205</v>
      </c>
      <c r="O87" s="101">
        <f>VLOOKUP(A87,old_GL발!$J$1:$K$259,2,0)</f>
        <v>0</v>
      </c>
    </row>
    <row r="88" spans="1:15" hidden="1">
      <c r="A88" s="30" t="s">
        <v>524</v>
      </c>
      <c r="B88" s="30" t="s">
        <v>954</v>
      </c>
      <c r="C88" s="164">
        <v>0</v>
      </c>
      <c r="D88" s="164">
        <v>2899826577</v>
      </c>
      <c r="E88" s="164">
        <v>-2899826577</v>
      </c>
      <c r="F88" s="164">
        <v>5799653154</v>
      </c>
      <c r="G88" s="164">
        <v>0</v>
      </c>
      <c r="H88" s="165">
        <f t="shared" si="5"/>
        <v>0</v>
      </c>
      <c r="I88" s="30">
        <f t="shared" si="6"/>
        <v>1</v>
      </c>
      <c r="J88" s="170">
        <f>SUMIFS(old_GL발!$B:$B,old_GL발!$A:$A,old_TB발!$A88)</f>
        <v>0</v>
      </c>
      <c r="K88" s="164">
        <f t="shared" si="7"/>
        <v>0</v>
      </c>
      <c r="L88" s="178">
        <f>IFERROR(VLOOKUP(A88,old_GL발!$A$2:$H$345,8,0),0)</f>
        <v>0</v>
      </c>
      <c r="M88" s="164">
        <f t="shared" si="8"/>
        <v>0</v>
      </c>
    </row>
    <row r="89" spans="1:15" s="89" customFormat="1">
      <c r="A89" s="89" t="s">
        <v>525</v>
      </c>
      <c r="B89" s="89" t="s">
        <v>955</v>
      </c>
      <c r="C89" s="101">
        <v>0</v>
      </c>
      <c r="D89" s="101">
        <v>2029262610546</v>
      </c>
      <c r="E89" s="101">
        <v>-2029262610546</v>
      </c>
      <c r="F89" s="101">
        <v>4058525221092</v>
      </c>
      <c r="G89" s="101">
        <v>0</v>
      </c>
      <c r="H89" s="180">
        <f t="shared" si="5"/>
        <v>0</v>
      </c>
      <c r="I89" s="89">
        <f t="shared" si="6"/>
        <v>1</v>
      </c>
      <c r="J89" s="101">
        <f>SUMIFS(old_GL발!$B:$B,old_GL발!$A:$A,old_TB발!$A89)</f>
        <v>-11584554294</v>
      </c>
      <c r="K89" s="101">
        <f t="shared" si="7"/>
        <v>-11584554294</v>
      </c>
      <c r="L89" s="101">
        <f>IFERROR(VLOOKUP(A89,old_GL발!$A$2:$H$345,8,0),0)</f>
        <v>-11584554294</v>
      </c>
      <c r="M89" s="101">
        <f t="shared" si="8"/>
        <v>11584554294</v>
      </c>
      <c r="O89" s="101">
        <f>VLOOKUP(A89,old_GL발!$J$1:$K$259,2,0)</f>
        <v>0</v>
      </c>
    </row>
    <row r="90" spans="1:15" hidden="1">
      <c r="A90" s="30" t="s">
        <v>956</v>
      </c>
      <c r="B90" s="30" t="s">
        <v>957</v>
      </c>
      <c r="C90" s="164">
        <v>0</v>
      </c>
      <c r="D90" s="164">
        <v>0</v>
      </c>
      <c r="E90" s="164">
        <v>0</v>
      </c>
      <c r="F90" s="164">
        <v>0</v>
      </c>
      <c r="G90" s="164">
        <v>0</v>
      </c>
      <c r="H90" s="165">
        <f t="shared" si="5"/>
        <v>0</v>
      </c>
      <c r="I90" s="30">
        <f t="shared" si="6"/>
        <v>1</v>
      </c>
      <c r="J90" s="170">
        <f>SUMIFS(old_GL발!$B:$B,old_GL발!$A:$A,old_TB발!$A90)</f>
        <v>0</v>
      </c>
      <c r="K90" s="164">
        <f t="shared" si="7"/>
        <v>0</v>
      </c>
      <c r="L90" s="178">
        <f>IFERROR(VLOOKUP(A90,old_GL발!$A$2:$H$345,8,0),0)</f>
        <v>0</v>
      </c>
      <c r="M90" s="164">
        <f t="shared" si="8"/>
        <v>0</v>
      </c>
    </row>
    <row r="91" spans="1:15" hidden="1">
      <c r="A91" s="30" t="s">
        <v>958</v>
      </c>
      <c r="B91" s="30" t="s">
        <v>959</v>
      </c>
      <c r="C91" s="164">
        <v>0</v>
      </c>
      <c r="D91" s="164">
        <v>0</v>
      </c>
      <c r="E91" s="164">
        <v>0</v>
      </c>
      <c r="F91" s="164">
        <v>0</v>
      </c>
      <c r="G91" s="164">
        <v>0</v>
      </c>
      <c r="H91" s="165">
        <f t="shared" si="5"/>
        <v>0</v>
      </c>
      <c r="I91" s="30">
        <f t="shared" si="6"/>
        <v>1</v>
      </c>
      <c r="J91" s="170">
        <f>SUMIFS(old_GL발!$B:$B,old_GL발!$A:$A,old_TB발!$A91)</f>
        <v>0</v>
      </c>
      <c r="K91" s="164">
        <f t="shared" si="7"/>
        <v>0</v>
      </c>
      <c r="L91" s="178">
        <f>IFERROR(VLOOKUP(A91,old_GL발!$A$2:$H$345,8,0),0)</f>
        <v>0</v>
      </c>
      <c r="M91" s="164">
        <f t="shared" si="8"/>
        <v>0</v>
      </c>
    </row>
    <row r="92" spans="1:15" hidden="1">
      <c r="A92" s="30" t="s">
        <v>960</v>
      </c>
      <c r="B92" s="30" t="s">
        <v>961</v>
      </c>
      <c r="C92" s="164">
        <v>0</v>
      </c>
      <c r="D92" s="164">
        <v>0</v>
      </c>
      <c r="E92" s="164">
        <v>0</v>
      </c>
      <c r="F92" s="164">
        <v>0</v>
      </c>
      <c r="G92" s="164">
        <v>0</v>
      </c>
      <c r="H92" s="165">
        <f t="shared" si="5"/>
        <v>0</v>
      </c>
      <c r="I92" s="30">
        <f t="shared" si="6"/>
        <v>1</v>
      </c>
      <c r="J92" s="170">
        <f>SUMIFS(old_GL발!$B:$B,old_GL발!$A:$A,old_TB발!$A92)</f>
        <v>0</v>
      </c>
      <c r="K92" s="164">
        <f t="shared" si="7"/>
        <v>0</v>
      </c>
      <c r="L92" s="178">
        <f>IFERROR(VLOOKUP(A92,old_GL발!$A$2:$H$345,8,0),0)</f>
        <v>0</v>
      </c>
      <c r="M92" s="164">
        <f t="shared" si="8"/>
        <v>0</v>
      </c>
    </row>
    <row r="93" spans="1:15" hidden="1">
      <c r="A93" s="30" t="s">
        <v>526</v>
      </c>
      <c r="B93" s="30" t="s">
        <v>962</v>
      </c>
      <c r="C93" s="164">
        <v>0</v>
      </c>
      <c r="D93" s="164">
        <v>75000000000</v>
      </c>
      <c r="E93" s="164">
        <v>-75000000000</v>
      </c>
      <c r="F93" s="164">
        <v>150000000000</v>
      </c>
      <c r="G93" s="164">
        <v>0</v>
      </c>
      <c r="H93" s="165">
        <f t="shared" si="5"/>
        <v>0</v>
      </c>
      <c r="I93" s="30">
        <f t="shared" si="6"/>
        <v>1</v>
      </c>
      <c r="J93" s="170">
        <f>SUMIFS(old_GL발!$B:$B,old_GL발!$A:$A,old_TB발!$A93)</f>
        <v>0</v>
      </c>
      <c r="K93" s="164">
        <f t="shared" si="7"/>
        <v>0</v>
      </c>
      <c r="L93" s="178">
        <f>IFERROR(VLOOKUP(A93,old_GL발!$A$2:$H$345,8,0),0)</f>
        <v>0</v>
      </c>
      <c r="M93" s="164">
        <f t="shared" si="8"/>
        <v>0</v>
      </c>
    </row>
    <row r="94" spans="1:15" hidden="1">
      <c r="A94" s="30" t="s">
        <v>963</v>
      </c>
      <c r="B94" s="30" t="s">
        <v>964</v>
      </c>
      <c r="C94" s="164">
        <v>0</v>
      </c>
      <c r="D94" s="164">
        <v>0</v>
      </c>
      <c r="E94" s="164">
        <v>0</v>
      </c>
      <c r="F94" s="164">
        <v>0</v>
      </c>
      <c r="G94" s="164">
        <v>0</v>
      </c>
      <c r="H94" s="165">
        <f t="shared" si="5"/>
        <v>0</v>
      </c>
      <c r="I94" s="30">
        <f t="shared" si="6"/>
        <v>1</v>
      </c>
      <c r="J94" s="170">
        <f>SUMIFS(old_GL발!$B:$B,old_GL발!$A:$A,old_TB발!$A94)</f>
        <v>0</v>
      </c>
      <c r="K94" s="164">
        <f t="shared" si="7"/>
        <v>0</v>
      </c>
      <c r="L94" s="178">
        <f>IFERROR(VLOOKUP(A94,old_GL발!$A$2:$H$345,8,0),0)</f>
        <v>0</v>
      </c>
      <c r="M94" s="164">
        <f t="shared" si="8"/>
        <v>0</v>
      </c>
    </row>
    <row r="95" spans="1:15" hidden="1">
      <c r="A95" s="30" t="s">
        <v>965</v>
      </c>
      <c r="B95" s="30" t="s">
        <v>966</v>
      </c>
      <c r="C95" s="164">
        <v>0</v>
      </c>
      <c r="D95" s="164">
        <v>0</v>
      </c>
      <c r="E95" s="164">
        <v>0</v>
      </c>
      <c r="F95" s="164">
        <v>0</v>
      </c>
      <c r="G95" s="164">
        <v>0</v>
      </c>
      <c r="H95" s="165">
        <f t="shared" si="5"/>
        <v>0</v>
      </c>
      <c r="I95" s="30">
        <f t="shared" si="6"/>
        <v>1</v>
      </c>
      <c r="J95" s="170">
        <f>SUMIFS(old_GL발!$B:$B,old_GL발!$A:$A,old_TB발!$A95)</f>
        <v>0</v>
      </c>
      <c r="K95" s="164">
        <f t="shared" si="7"/>
        <v>0</v>
      </c>
      <c r="L95" s="178">
        <f>IFERROR(VLOOKUP(A95,old_GL발!$A$2:$H$345,8,0),0)</f>
        <v>0</v>
      </c>
      <c r="M95" s="164">
        <f t="shared" si="8"/>
        <v>0</v>
      </c>
    </row>
    <row r="96" spans="1:15" hidden="1">
      <c r="A96" s="30" t="s">
        <v>967</v>
      </c>
      <c r="B96" s="30" t="s">
        <v>968</v>
      </c>
      <c r="C96" s="164">
        <v>0</v>
      </c>
      <c r="D96" s="164">
        <v>0</v>
      </c>
      <c r="E96" s="164">
        <v>0</v>
      </c>
      <c r="F96" s="164">
        <v>0</v>
      </c>
      <c r="G96" s="164">
        <v>0</v>
      </c>
      <c r="H96" s="165">
        <f t="shared" si="5"/>
        <v>0</v>
      </c>
      <c r="I96" s="30">
        <f t="shared" si="6"/>
        <v>1</v>
      </c>
      <c r="J96" s="170">
        <f>SUMIFS(old_GL발!$B:$B,old_GL발!$A:$A,old_TB발!$A96)</f>
        <v>0</v>
      </c>
      <c r="K96" s="164">
        <f t="shared" si="7"/>
        <v>0</v>
      </c>
      <c r="L96" s="178">
        <f>IFERROR(VLOOKUP(A96,old_GL발!$A$2:$H$345,8,0),0)</f>
        <v>0</v>
      </c>
      <c r="M96" s="164">
        <f t="shared" si="8"/>
        <v>0</v>
      </c>
    </row>
    <row r="97" spans="1:13" hidden="1">
      <c r="A97" s="30" t="s">
        <v>969</v>
      </c>
      <c r="B97" s="30" t="s">
        <v>970</v>
      </c>
      <c r="C97" s="164">
        <v>0</v>
      </c>
      <c r="D97" s="164">
        <v>0</v>
      </c>
      <c r="E97" s="164">
        <v>0</v>
      </c>
      <c r="F97" s="164">
        <v>0</v>
      </c>
      <c r="G97" s="164">
        <v>0</v>
      </c>
      <c r="H97" s="165">
        <f t="shared" si="5"/>
        <v>0</v>
      </c>
      <c r="I97" s="30">
        <f t="shared" si="6"/>
        <v>1</v>
      </c>
      <c r="J97" s="170">
        <f>SUMIFS(old_GL발!$B:$B,old_GL발!$A:$A,old_TB발!$A97)</f>
        <v>0</v>
      </c>
      <c r="K97" s="164">
        <f t="shared" si="7"/>
        <v>0</v>
      </c>
      <c r="L97" s="178">
        <f>IFERROR(VLOOKUP(A97,old_GL발!$A$2:$H$345,8,0),0)</f>
        <v>0</v>
      </c>
      <c r="M97" s="164">
        <f t="shared" si="8"/>
        <v>0</v>
      </c>
    </row>
    <row r="98" spans="1:13" hidden="1">
      <c r="A98" s="30" t="s">
        <v>971</v>
      </c>
      <c r="B98" s="30" t="s">
        <v>972</v>
      </c>
      <c r="C98" s="164">
        <v>0</v>
      </c>
      <c r="D98" s="164">
        <v>0</v>
      </c>
      <c r="E98" s="164">
        <v>0</v>
      </c>
      <c r="F98" s="164">
        <v>0</v>
      </c>
      <c r="G98" s="164">
        <v>0</v>
      </c>
      <c r="H98" s="165">
        <f t="shared" si="5"/>
        <v>0</v>
      </c>
      <c r="I98" s="30">
        <f t="shared" si="6"/>
        <v>1</v>
      </c>
      <c r="J98" s="170">
        <f>SUMIFS(old_GL발!$B:$B,old_GL발!$A:$A,old_TB발!$A98)</f>
        <v>0</v>
      </c>
      <c r="K98" s="164">
        <f t="shared" si="7"/>
        <v>0</v>
      </c>
      <c r="L98" s="178">
        <f>IFERROR(VLOOKUP(A98,old_GL발!$A$2:$H$345,8,0),0)</f>
        <v>0</v>
      </c>
      <c r="M98" s="164">
        <f t="shared" si="8"/>
        <v>0</v>
      </c>
    </row>
    <row r="99" spans="1:13" hidden="1">
      <c r="A99" s="30" t="s">
        <v>973</v>
      </c>
      <c r="B99" s="30" t="s">
        <v>974</v>
      </c>
      <c r="C99" s="164">
        <v>0</v>
      </c>
      <c r="D99" s="164">
        <v>0</v>
      </c>
      <c r="E99" s="164">
        <v>0</v>
      </c>
      <c r="F99" s="164">
        <v>0</v>
      </c>
      <c r="G99" s="164">
        <v>0</v>
      </c>
      <c r="H99" s="165">
        <f t="shared" si="5"/>
        <v>0</v>
      </c>
      <c r="I99" s="30">
        <f t="shared" si="6"/>
        <v>1</v>
      </c>
      <c r="J99" s="170">
        <f>SUMIFS(old_GL발!$B:$B,old_GL발!$A:$A,old_TB발!$A99)</f>
        <v>0</v>
      </c>
      <c r="K99" s="164">
        <f t="shared" si="7"/>
        <v>0</v>
      </c>
      <c r="L99" s="178">
        <f>IFERROR(VLOOKUP(A99,old_GL발!$A$2:$H$345,8,0),0)</f>
        <v>0</v>
      </c>
      <c r="M99" s="164">
        <f t="shared" si="8"/>
        <v>0</v>
      </c>
    </row>
    <row r="100" spans="1:13" hidden="1">
      <c r="A100" s="30" t="s">
        <v>975</v>
      </c>
      <c r="B100" s="30" t="s">
        <v>976</v>
      </c>
      <c r="C100" s="164">
        <v>0</v>
      </c>
      <c r="D100" s="164">
        <v>0</v>
      </c>
      <c r="E100" s="164">
        <v>0</v>
      </c>
      <c r="F100" s="164">
        <v>0</v>
      </c>
      <c r="G100" s="164">
        <v>0</v>
      </c>
      <c r="H100" s="165">
        <f t="shared" si="5"/>
        <v>0</v>
      </c>
      <c r="I100" s="30">
        <f t="shared" si="6"/>
        <v>1</v>
      </c>
      <c r="J100" s="170">
        <f>SUMIFS(old_GL발!$B:$B,old_GL발!$A:$A,old_TB발!$A100)</f>
        <v>0</v>
      </c>
      <c r="K100" s="164">
        <f t="shared" si="7"/>
        <v>0</v>
      </c>
      <c r="L100" s="178">
        <f>IFERROR(VLOOKUP(A100,old_GL발!$A$2:$H$345,8,0),0)</f>
        <v>0</v>
      </c>
      <c r="M100" s="164">
        <f t="shared" si="8"/>
        <v>0</v>
      </c>
    </row>
    <row r="101" spans="1:13" hidden="1">
      <c r="A101" s="30" t="s">
        <v>977</v>
      </c>
      <c r="B101" s="30" t="s">
        <v>978</v>
      </c>
      <c r="C101" s="164">
        <v>0</v>
      </c>
      <c r="D101" s="164">
        <v>0</v>
      </c>
      <c r="E101" s="164">
        <v>0</v>
      </c>
      <c r="F101" s="164">
        <v>0</v>
      </c>
      <c r="G101" s="164">
        <v>0</v>
      </c>
      <c r="H101" s="165">
        <f t="shared" si="5"/>
        <v>0</v>
      </c>
      <c r="I101" s="30">
        <f t="shared" si="6"/>
        <v>1</v>
      </c>
      <c r="J101" s="170">
        <f>SUMIFS(old_GL발!$B:$B,old_GL발!$A:$A,old_TB발!$A101)</f>
        <v>0</v>
      </c>
      <c r="K101" s="164">
        <f t="shared" si="7"/>
        <v>0</v>
      </c>
      <c r="L101" s="178">
        <f>IFERROR(VLOOKUP(A101,old_GL발!$A$2:$H$345,8,0),0)</f>
        <v>0</v>
      </c>
      <c r="M101" s="164">
        <f t="shared" si="8"/>
        <v>0</v>
      </c>
    </row>
    <row r="102" spans="1:13" hidden="1">
      <c r="A102" s="30" t="s">
        <v>527</v>
      </c>
      <c r="B102" s="30" t="s">
        <v>979</v>
      </c>
      <c r="C102" s="164">
        <v>0</v>
      </c>
      <c r="D102" s="164">
        <v>11290775485</v>
      </c>
      <c r="E102" s="164">
        <v>-11290775485</v>
      </c>
      <c r="F102" s="164">
        <v>22581550970</v>
      </c>
      <c r="G102" s="164">
        <v>0</v>
      </c>
      <c r="H102" s="165">
        <f t="shared" si="5"/>
        <v>0</v>
      </c>
      <c r="I102" s="30">
        <f t="shared" si="6"/>
        <v>1</v>
      </c>
      <c r="J102" s="170">
        <f>SUMIFS(old_GL발!$B:$B,old_GL발!$A:$A,old_TB발!$A102)</f>
        <v>0</v>
      </c>
      <c r="K102" s="164">
        <f t="shared" si="7"/>
        <v>0</v>
      </c>
      <c r="L102" s="178">
        <f>IFERROR(VLOOKUP(A102,old_GL발!$A$2:$H$345,8,0),0)</f>
        <v>0</v>
      </c>
      <c r="M102" s="164">
        <f t="shared" si="8"/>
        <v>0</v>
      </c>
    </row>
    <row r="103" spans="1:13" hidden="1">
      <c r="A103" s="30" t="s">
        <v>528</v>
      </c>
      <c r="B103" s="30" t="s">
        <v>980</v>
      </c>
      <c r="C103" s="164">
        <v>0</v>
      </c>
      <c r="D103" s="164">
        <v>170362126827</v>
      </c>
      <c r="E103" s="164">
        <v>-170362126827</v>
      </c>
      <c r="F103" s="164">
        <v>340724253654</v>
      </c>
      <c r="G103" s="164">
        <v>0</v>
      </c>
      <c r="H103" s="165">
        <f t="shared" si="5"/>
        <v>0</v>
      </c>
      <c r="I103" s="30">
        <f t="shared" si="6"/>
        <v>1</v>
      </c>
      <c r="J103" s="170">
        <f>SUMIFS(old_GL발!$B:$B,old_GL발!$A:$A,old_TB발!$A103)</f>
        <v>0</v>
      </c>
      <c r="K103" s="164">
        <f t="shared" si="7"/>
        <v>0</v>
      </c>
      <c r="L103" s="178">
        <f>IFERROR(VLOOKUP(A103,old_GL발!$A$2:$H$345,8,0),0)</f>
        <v>0</v>
      </c>
      <c r="M103" s="164">
        <f t="shared" si="8"/>
        <v>0</v>
      </c>
    </row>
    <row r="104" spans="1:13" hidden="1">
      <c r="A104" s="30" t="s">
        <v>529</v>
      </c>
      <c r="B104" s="30" t="s">
        <v>981</v>
      </c>
      <c r="C104" s="164">
        <v>0</v>
      </c>
      <c r="D104" s="164">
        <v>3191324980</v>
      </c>
      <c r="E104" s="164">
        <v>-3191324980</v>
      </c>
      <c r="F104" s="164">
        <v>6382649960</v>
      </c>
      <c r="G104" s="164">
        <v>0</v>
      </c>
      <c r="H104" s="165">
        <f t="shared" si="5"/>
        <v>0</v>
      </c>
      <c r="I104" s="30">
        <f t="shared" si="6"/>
        <v>1</v>
      </c>
      <c r="J104" s="170">
        <f>SUMIFS(old_GL발!$B:$B,old_GL발!$A:$A,old_TB발!$A104)</f>
        <v>0</v>
      </c>
      <c r="K104" s="164">
        <f t="shared" si="7"/>
        <v>0</v>
      </c>
      <c r="L104" s="178">
        <f>IFERROR(VLOOKUP(A104,old_GL발!$A$2:$H$345,8,0),0)</f>
        <v>0</v>
      </c>
      <c r="M104" s="164">
        <f t="shared" si="8"/>
        <v>0</v>
      </c>
    </row>
    <row r="105" spans="1:13" hidden="1">
      <c r="A105" s="30" t="s">
        <v>530</v>
      </c>
      <c r="B105" s="30" t="s">
        <v>982</v>
      </c>
      <c r="C105" s="164">
        <v>0</v>
      </c>
      <c r="D105" s="164">
        <v>29253046420</v>
      </c>
      <c r="E105" s="164">
        <v>-29253046420</v>
      </c>
      <c r="F105" s="164">
        <v>58506092840</v>
      </c>
      <c r="G105" s="164">
        <v>0</v>
      </c>
      <c r="H105" s="165">
        <f t="shared" si="5"/>
        <v>0</v>
      </c>
      <c r="I105" s="30">
        <f t="shared" si="6"/>
        <v>1</v>
      </c>
      <c r="J105" s="170">
        <f>SUMIFS(old_GL발!$B:$B,old_GL발!$A:$A,old_TB발!$A105)</f>
        <v>0</v>
      </c>
      <c r="K105" s="164">
        <f t="shared" si="7"/>
        <v>0</v>
      </c>
      <c r="L105" s="178">
        <f>IFERROR(VLOOKUP(A105,old_GL발!$A$2:$H$345,8,0),0)</f>
        <v>0</v>
      </c>
      <c r="M105" s="164">
        <f t="shared" si="8"/>
        <v>0</v>
      </c>
    </row>
    <row r="106" spans="1:13" hidden="1">
      <c r="A106" s="30" t="s">
        <v>531</v>
      </c>
      <c r="B106" s="30" t="s">
        <v>983</v>
      </c>
      <c r="C106" s="164">
        <v>340000000000</v>
      </c>
      <c r="D106" s="164">
        <v>485000000000</v>
      </c>
      <c r="E106" s="164">
        <v>-580000000000</v>
      </c>
      <c r="F106" s="164">
        <v>1065000000000</v>
      </c>
      <c r="G106" s="164">
        <v>245000000000</v>
      </c>
      <c r="H106" s="165">
        <f t="shared" si="5"/>
        <v>-95000000000</v>
      </c>
      <c r="I106" s="30">
        <f t="shared" si="6"/>
        <v>1</v>
      </c>
      <c r="J106" s="170">
        <f>SUMIFS(old_GL발!$B:$B,old_GL발!$A:$A,old_TB발!$A106)</f>
        <v>-95000000000</v>
      </c>
      <c r="K106" s="164">
        <f t="shared" si="7"/>
        <v>0</v>
      </c>
      <c r="L106" s="178">
        <f>IFERROR(VLOOKUP(A106,old_GL발!$A$2:$H$345,8,0),0)</f>
        <v>-95000000000</v>
      </c>
      <c r="M106" s="164">
        <f t="shared" si="8"/>
        <v>0</v>
      </c>
    </row>
    <row r="107" spans="1:13" hidden="1">
      <c r="A107" s="30" t="s">
        <v>984</v>
      </c>
      <c r="B107" s="30" t="s">
        <v>985</v>
      </c>
      <c r="C107" s="164">
        <v>0</v>
      </c>
      <c r="D107" s="164">
        <v>0</v>
      </c>
      <c r="E107" s="164">
        <v>0</v>
      </c>
      <c r="F107" s="164">
        <v>0</v>
      </c>
      <c r="G107" s="164">
        <v>0</v>
      </c>
      <c r="H107" s="165">
        <f t="shared" si="5"/>
        <v>0</v>
      </c>
      <c r="I107" s="30">
        <f t="shared" si="6"/>
        <v>1</v>
      </c>
      <c r="J107" s="170">
        <f>SUMIFS(old_GL발!$B:$B,old_GL발!$A:$A,old_TB발!$A107)</f>
        <v>0</v>
      </c>
      <c r="K107" s="164">
        <f t="shared" si="7"/>
        <v>0</v>
      </c>
      <c r="L107" s="178">
        <f>IFERROR(VLOOKUP(A107,old_GL발!$A$2:$H$345,8,0),0)</f>
        <v>0</v>
      </c>
      <c r="M107" s="164">
        <f t="shared" si="8"/>
        <v>0</v>
      </c>
    </row>
    <row r="108" spans="1:13">
      <c r="A108" s="30" t="s">
        <v>532</v>
      </c>
      <c r="B108" s="30" t="s">
        <v>986</v>
      </c>
      <c r="C108" s="164">
        <v>1806744815</v>
      </c>
      <c r="D108" s="164">
        <v>52521993440</v>
      </c>
      <c r="E108" s="164">
        <v>-52248798024</v>
      </c>
      <c r="F108" s="164">
        <v>104770791464</v>
      </c>
      <c r="G108" s="164">
        <v>2079940231</v>
      </c>
      <c r="H108" s="165">
        <f t="shared" si="5"/>
        <v>273195416</v>
      </c>
      <c r="I108" s="30">
        <f t="shared" si="6"/>
        <v>1</v>
      </c>
      <c r="J108" s="170">
        <f>SUMIFS(old_GL발!$B:$B,old_GL발!$A:$A,old_TB발!$A108)</f>
        <v>1961346080</v>
      </c>
      <c r="K108" s="164">
        <f t="shared" si="7"/>
        <v>1688150664</v>
      </c>
      <c r="L108" s="178">
        <f>IFERROR(VLOOKUP(A108,old_GL발!$A$2:$H$345,8,0),0)</f>
        <v>-1172280670</v>
      </c>
      <c r="M108" s="164">
        <f t="shared" si="8"/>
        <v>1445476086</v>
      </c>
    </row>
    <row r="109" spans="1:13" hidden="1">
      <c r="A109" s="30" t="s">
        <v>533</v>
      </c>
      <c r="B109" s="30" t="s">
        <v>987</v>
      </c>
      <c r="C109" s="164">
        <v>0</v>
      </c>
      <c r="D109" s="164">
        <v>1693926342792</v>
      </c>
      <c r="E109" s="164">
        <v>-1693926342792</v>
      </c>
      <c r="F109" s="164">
        <v>3387852685584</v>
      </c>
      <c r="G109" s="164">
        <v>0</v>
      </c>
      <c r="H109" s="165">
        <f t="shared" si="5"/>
        <v>0</v>
      </c>
      <c r="I109" s="30">
        <f t="shared" si="6"/>
        <v>1</v>
      </c>
      <c r="J109" s="170">
        <f>SUMIFS(old_GL발!$B:$B,old_GL발!$A:$A,old_TB발!$A109)</f>
        <v>0</v>
      </c>
      <c r="K109" s="164">
        <f t="shared" si="7"/>
        <v>0</v>
      </c>
      <c r="L109" s="178">
        <f>IFERROR(VLOOKUP(A109,old_GL발!$A$2:$H$345,8,0),0)</f>
        <v>0</v>
      </c>
      <c r="M109" s="164">
        <f t="shared" si="8"/>
        <v>0</v>
      </c>
    </row>
    <row r="110" spans="1:13" hidden="1">
      <c r="A110" s="30" t="s">
        <v>534</v>
      </c>
      <c r="B110" s="30" t="s">
        <v>988</v>
      </c>
      <c r="C110" s="164">
        <v>0</v>
      </c>
      <c r="D110" s="164">
        <v>343842717858</v>
      </c>
      <c r="E110" s="164">
        <v>-343842717858</v>
      </c>
      <c r="F110" s="164">
        <v>687685435716</v>
      </c>
      <c r="G110" s="164">
        <v>0</v>
      </c>
      <c r="H110" s="165">
        <f t="shared" si="5"/>
        <v>0</v>
      </c>
      <c r="I110" s="30">
        <f t="shared" si="6"/>
        <v>1</v>
      </c>
      <c r="J110" s="170">
        <f>SUMIFS(old_GL발!$B:$B,old_GL발!$A:$A,old_TB발!$A110)</f>
        <v>0</v>
      </c>
      <c r="K110" s="164">
        <f t="shared" si="7"/>
        <v>0</v>
      </c>
      <c r="L110" s="178">
        <f>IFERROR(VLOOKUP(A110,old_GL발!$A$2:$H$345,8,0),0)</f>
        <v>0</v>
      </c>
      <c r="M110" s="164">
        <f t="shared" si="8"/>
        <v>0</v>
      </c>
    </row>
    <row r="111" spans="1:13">
      <c r="A111" s="30" t="s">
        <v>535</v>
      </c>
      <c r="B111" s="30" t="s">
        <v>989</v>
      </c>
      <c r="C111" s="164">
        <v>343105074</v>
      </c>
      <c r="D111" s="164">
        <v>7077635302</v>
      </c>
      <c r="E111" s="164">
        <v>-7675327107</v>
      </c>
      <c r="F111" s="164">
        <v>14752962409</v>
      </c>
      <c r="G111" s="164">
        <v>-254586731</v>
      </c>
      <c r="H111" s="165">
        <f t="shared" si="5"/>
        <v>-597691805</v>
      </c>
      <c r="I111" s="30">
        <f t="shared" si="6"/>
        <v>1</v>
      </c>
      <c r="J111" s="170">
        <f>SUMIFS(old_GL발!$B:$B,old_GL발!$A:$A,old_TB발!$A111)</f>
        <v>-1394639022</v>
      </c>
      <c r="K111" s="164">
        <f t="shared" si="7"/>
        <v>-796947217</v>
      </c>
      <c r="L111" s="178">
        <f>IFERROR(VLOOKUP(A111,old_GL발!$A$2:$H$345,8,0),0)</f>
        <v>-1799202793</v>
      </c>
      <c r="M111" s="164">
        <f t="shared" si="8"/>
        <v>1201510988</v>
      </c>
    </row>
    <row r="112" spans="1:13">
      <c r="A112" s="30" t="s">
        <v>536</v>
      </c>
      <c r="B112" s="30" t="s">
        <v>990</v>
      </c>
      <c r="C112" s="164">
        <v>3049823245</v>
      </c>
      <c r="D112" s="164">
        <v>622666475779</v>
      </c>
      <c r="E112" s="164">
        <v>-621404801275</v>
      </c>
      <c r="F112" s="164">
        <v>1244071277054</v>
      </c>
      <c r="G112" s="164">
        <v>4311497749</v>
      </c>
      <c r="H112" s="165">
        <f t="shared" si="5"/>
        <v>1261674504</v>
      </c>
      <c r="I112" s="30">
        <f t="shared" si="6"/>
        <v>1</v>
      </c>
      <c r="J112" s="170">
        <f>SUMIFS(old_GL발!$B:$B,old_GL발!$A:$A,old_TB발!$A112)</f>
        <v>17613743683</v>
      </c>
      <c r="K112" s="164">
        <f t="shared" si="7"/>
        <v>16352069179</v>
      </c>
      <c r="L112" s="178">
        <f>IFERROR(VLOOKUP(A112,old_GL발!$A$2:$H$345,8,0),0)</f>
        <v>-25581820650</v>
      </c>
      <c r="M112" s="164">
        <f t="shared" si="8"/>
        <v>26843495154</v>
      </c>
    </row>
    <row r="113" spans="1:13" hidden="1">
      <c r="A113" s="30" t="s">
        <v>991</v>
      </c>
      <c r="B113" s="30" t="s">
        <v>992</v>
      </c>
      <c r="C113" s="164">
        <v>0</v>
      </c>
      <c r="D113" s="164">
        <v>0</v>
      </c>
      <c r="E113" s="164">
        <v>0</v>
      </c>
      <c r="F113" s="164">
        <v>0</v>
      </c>
      <c r="G113" s="164">
        <v>0</v>
      </c>
      <c r="H113" s="165">
        <f t="shared" si="5"/>
        <v>0</v>
      </c>
      <c r="I113" s="30">
        <f t="shared" si="6"/>
        <v>1</v>
      </c>
      <c r="J113" s="170">
        <f>SUMIFS(old_GL발!$B:$B,old_GL발!$A:$A,old_TB발!$A113)</f>
        <v>0</v>
      </c>
      <c r="K113" s="164">
        <f t="shared" si="7"/>
        <v>0</v>
      </c>
      <c r="L113" s="178">
        <f>IFERROR(VLOOKUP(A113,old_GL발!$A$2:$H$345,8,0),0)</f>
        <v>0</v>
      </c>
      <c r="M113" s="164">
        <f t="shared" si="8"/>
        <v>0</v>
      </c>
    </row>
    <row r="114" spans="1:13">
      <c r="A114" s="30" t="s">
        <v>537</v>
      </c>
      <c r="B114" s="30" t="s">
        <v>993</v>
      </c>
      <c r="C114" s="164">
        <v>0</v>
      </c>
      <c r="D114" s="164">
        <v>876713361563</v>
      </c>
      <c r="E114" s="164">
        <v>-876713361563</v>
      </c>
      <c r="F114" s="164">
        <v>1753426723126</v>
      </c>
      <c r="G114" s="164">
        <v>0</v>
      </c>
      <c r="H114" s="165">
        <f t="shared" si="5"/>
        <v>0</v>
      </c>
      <c r="I114" s="30">
        <f t="shared" si="6"/>
        <v>1</v>
      </c>
      <c r="J114" s="170">
        <f>SUMIFS(old_GL발!$B:$B,old_GL발!$A:$A,old_TB발!$A114)</f>
        <v>40938800660</v>
      </c>
      <c r="K114" s="164">
        <f t="shared" si="7"/>
        <v>40938800660</v>
      </c>
      <c r="L114" s="178">
        <f>IFERROR(VLOOKUP(A114,old_GL발!$A$2:$H$345,8,0),0)</f>
        <v>59383274630</v>
      </c>
      <c r="M114" s="164">
        <f t="shared" si="8"/>
        <v>-59383274630</v>
      </c>
    </row>
    <row r="115" spans="1:13">
      <c r="A115" s="30" t="s">
        <v>538</v>
      </c>
      <c r="B115" s="30" t="s">
        <v>994</v>
      </c>
      <c r="C115" s="164">
        <v>0</v>
      </c>
      <c r="D115" s="164">
        <v>4674725959</v>
      </c>
      <c r="E115" s="164">
        <v>-5209608750</v>
      </c>
      <c r="F115" s="164">
        <v>9884334709</v>
      </c>
      <c r="G115" s="164">
        <v>-534882791</v>
      </c>
      <c r="H115" s="165">
        <f t="shared" si="5"/>
        <v>-534882791</v>
      </c>
      <c r="I115" s="30">
        <f t="shared" si="6"/>
        <v>1</v>
      </c>
      <c r="J115" s="170">
        <f>SUMIFS(old_GL발!$B:$B,old_GL발!$A:$A,old_TB발!$A115)</f>
        <v>691777209</v>
      </c>
      <c r="K115" s="164">
        <f t="shared" si="7"/>
        <v>1226660000</v>
      </c>
      <c r="L115" s="178">
        <f>IFERROR(VLOOKUP(A115,old_GL발!$A$2:$H$345,8,0),0)</f>
        <v>691777209</v>
      </c>
      <c r="M115" s="164">
        <f t="shared" si="8"/>
        <v>-1226660000</v>
      </c>
    </row>
    <row r="116" spans="1:13">
      <c r="A116" s="30" t="s">
        <v>539</v>
      </c>
      <c r="B116" s="30" t="s">
        <v>995</v>
      </c>
      <c r="C116" s="164">
        <v>18411972003</v>
      </c>
      <c r="D116" s="164">
        <v>364342537022</v>
      </c>
      <c r="E116" s="164">
        <v>-369036994090</v>
      </c>
      <c r="F116" s="164">
        <v>733379531112</v>
      </c>
      <c r="G116" s="164">
        <v>13717514935</v>
      </c>
      <c r="H116" s="165">
        <f t="shared" si="5"/>
        <v>-4694457068</v>
      </c>
      <c r="I116" s="30">
        <f t="shared" si="6"/>
        <v>1</v>
      </c>
      <c r="J116" s="170">
        <f>SUMIFS(old_GL발!$B:$B,old_GL발!$A:$A,old_TB발!$A116)</f>
        <v>-486423559</v>
      </c>
      <c r="K116" s="164">
        <f t="shared" si="7"/>
        <v>4208033509</v>
      </c>
      <c r="L116" s="178">
        <f>IFERROR(VLOOKUP(A116,old_GL발!$A$2:$H$345,8,0),0)</f>
        <v>-18996412907</v>
      </c>
      <c r="M116" s="164">
        <f t="shared" si="8"/>
        <v>14301955839</v>
      </c>
    </row>
    <row r="117" spans="1:13">
      <c r="A117" s="30" t="s">
        <v>540</v>
      </c>
      <c r="B117" s="30" t="s">
        <v>996</v>
      </c>
      <c r="C117" s="164">
        <v>0</v>
      </c>
      <c r="D117" s="164">
        <v>738968207826</v>
      </c>
      <c r="E117" s="164">
        <v>-738968207826</v>
      </c>
      <c r="F117" s="164">
        <v>1477936415652</v>
      </c>
      <c r="G117" s="164">
        <v>0</v>
      </c>
      <c r="H117" s="165">
        <f t="shared" si="5"/>
        <v>0</v>
      </c>
      <c r="I117" s="30">
        <f t="shared" si="6"/>
        <v>1</v>
      </c>
      <c r="J117" s="170">
        <f>SUMIFS(old_GL발!$B:$B,old_GL발!$A:$A,old_TB발!$A117)</f>
        <v>30353911910</v>
      </c>
      <c r="K117" s="164">
        <f t="shared" si="7"/>
        <v>30353911910</v>
      </c>
      <c r="L117" s="178">
        <f>IFERROR(VLOOKUP(A117,old_GL발!$A$2:$H$345,8,0),0)</f>
        <v>44390499150</v>
      </c>
      <c r="M117" s="164">
        <f t="shared" si="8"/>
        <v>-44390499150</v>
      </c>
    </row>
    <row r="118" spans="1:13">
      <c r="A118" s="30" t="s">
        <v>541</v>
      </c>
      <c r="B118" s="30" t="s">
        <v>997</v>
      </c>
      <c r="C118" s="164">
        <v>94385578</v>
      </c>
      <c r="D118" s="164">
        <v>4346554319</v>
      </c>
      <c r="E118" s="164">
        <v>-4286410165</v>
      </c>
      <c r="F118" s="164">
        <v>8632964484</v>
      </c>
      <c r="G118" s="164">
        <v>154529732</v>
      </c>
      <c r="H118" s="165">
        <f t="shared" si="5"/>
        <v>60144154</v>
      </c>
      <c r="I118" s="30">
        <f t="shared" si="6"/>
        <v>1</v>
      </c>
      <c r="J118" s="170">
        <f>SUMIFS(old_GL발!$B:$B,old_GL발!$A:$A,old_TB발!$A118)</f>
        <v>-300202171</v>
      </c>
      <c r="K118" s="164">
        <f t="shared" si="7"/>
        <v>-360346325</v>
      </c>
      <c r="L118" s="178">
        <f>IFERROR(VLOOKUP(A118,old_GL발!$A$2:$H$345,8,0),0)</f>
        <v>-363602967</v>
      </c>
      <c r="M118" s="164">
        <f t="shared" si="8"/>
        <v>423747121</v>
      </c>
    </row>
    <row r="119" spans="1:13" hidden="1">
      <c r="A119" s="30" t="s">
        <v>998</v>
      </c>
      <c r="B119" s="30" t="s">
        <v>999</v>
      </c>
      <c r="C119" s="164">
        <v>0</v>
      </c>
      <c r="D119" s="164">
        <v>0</v>
      </c>
      <c r="E119" s="164">
        <v>0</v>
      </c>
      <c r="F119" s="164">
        <v>0</v>
      </c>
      <c r="G119" s="164">
        <v>0</v>
      </c>
      <c r="H119" s="165">
        <f t="shared" si="5"/>
        <v>0</v>
      </c>
      <c r="I119" s="30">
        <f t="shared" si="6"/>
        <v>1</v>
      </c>
      <c r="J119" s="170">
        <f>SUMIFS(old_GL발!$B:$B,old_GL발!$A:$A,old_TB발!$A119)</f>
        <v>0</v>
      </c>
      <c r="K119" s="164">
        <f t="shared" si="7"/>
        <v>0</v>
      </c>
      <c r="L119" s="178">
        <f>IFERROR(VLOOKUP(A119,old_GL발!$A$2:$H$345,8,0),0)</f>
        <v>0</v>
      </c>
      <c r="M119" s="164">
        <f t="shared" si="8"/>
        <v>0</v>
      </c>
    </row>
    <row r="120" spans="1:13" hidden="1">
      <c r="A120" s="30" t="s">
        <v>1000</v>
      </c>
      <c r="B120" s="30" t="s">
        <v>1001</v>
      </c>
      <c r="C120" s="164">
        <v>0</v>
      </c>
      <c r="D120" s="164">
        <v>0</v>
      </c>
      <c r="E120" s="164">
        <v>0</v>
      </c>
      <c r="F120" s="164">
        <v>0</v>
      </c>
      <c r="G120" s="164">
        <v>0</v>
      </c>
      <c r="H120" s="165">
        <f t="shared" si="5"/>
        <v>0</v>
      </c>
      <c r="I120" s="30">
        <f t="shared" si="6"/>
        <v>1</v>
      </c>
      <c r="J120" s="170">
        <f>SUMIFS(old_GL발!$B:$B,old_GL발!$A:$A,old_TB발!$A120)</f>
        <v>0</v>
      </c>
      <c r="K120" s="164">
        <f t="shared" si="7"/>
        <v>0</v>
      </c>
      <c r="L120" s="178">
        <f>IFERROR(VLOOKUP(A120,old_GL발!$A$2:$H$345,8,0),0)</f>
        <v>0</v>
      </c>
      <c r="M120" s="164">
        <f t="shared" si="8"/>
        <v>0</v>
      </c>
    </row>
    <row r="121" spans="1:13" hidden="1">
      <c r="A121" s="30" t="s">
        <v>542</v>
      </c>
      <c r="B121" s="30" t="s">
        <v>1002</v>
      </c>
      <c r="C121" s="164">
        <v>0</v>
      </c>
      <c r="D121" s="164">
        <v>170642331683</v>
      </c>
      <c r="E121" s="164">
        <v>-170642331683</v>
      </c>
      <c r="F121" s="164">
        <v>341284663366</v>
      </c>
      <c r="G121" s="164">
        <v>0</v>
      </c>
      <c r="H121" s="165">
        <f t="shared" si="5"/>
        <v>0</v>
      </c>
      <c r="I121" s="30">
        <f t="shared" si="6"/>
        <v>1</v>
      </c>
      <c r="J121" s="170">
        <f>SUMIFS(old_GL발!$B:$B,old_GL발!$A:$A,old_TB발!$A121)</f>
        <v>0</v>
      </c>
      <c r="K121" s="164">
        <f t="shared" si="7"/>
        <v>0</v>
      </c>
      <c r="L121" s="178">
        <f>IFERROR(VLOOKUP(A121,old_GL발!$A$2:$H$345,8,0),0)</f>
        <v>0</v>
      </c>
      <c r="M121" s="164">
        <f t="shared" si="8"/>
        <v>0</v>
      </c>
    </row>
    <row r="122" spans="1:13">
      <c r="A122" s="30" t="s">
        <v>543</v>
      </c>
      <c r="B122" s="30" t="s">
        <v>1003</v>
      </c>
      <c r="C122" s="164">
        <v>129946423658</v>
      </c>
      <c r="D122" s="164">
        <v>1120078166902</v>
      </c>
      <c r="E122" s="164">
        <v>-1122949673520</v>
      </c>
      <c r="F122" s="164">
        <v>2243027840422</v>
      </c>
      <c r="G122" s="164">
        <v>127074917040</v>
      </c>
      <c r="H122" s="165">
        <f t="shared" si="5"/>
        <v>-2871506618</v>
      </c>
      <c r="I122" s="30">
        <f t="shared" si="6"/>
        <v>1</v>
      </c>
      <c r="J122" s="170">
        <f>SUMIFS(old_GL발!$B:$B,old_GL발!$A:$A,old_TB발!$A122)</f>
        <v>5153749947</v>
      </c>
      <c r="K122" s="164">
        <f t="shared" si="7"/>
        <v>8025256565</v>
      </c>
      <c r="L122" s="178">
        <f>IFERROR(VLOOKUP(A122,old_GL발!$A$2:$H$345,8,0),0)</f>
        <v>8688003762</v>
      </c>
      <c r="M122" s="164">
        <f t="shared" si="8"/>
        <v>-11559510380</v>
      </c>
    </row>
    <row r="123" spans="1:13">
      <c r="A123" s="30" t="s">
        <v>544</v>
      </c>
      <c r="B123" s="30" t="s">
        <v>1004</v>
      </c>
      <c r="C123" s="164">
        <v>7075530471</v>
      </c>
      <c r="D123" s="164">
        <v>127388080448</v>
      </c>
      <c r="E123" s="164">
        <v>-134953688211</v>
      </c>
      <c r="F123" s="164">
        <v>262341768659</v>
      </c>
      <c r="G123" s="164">
        <v>-490077292</v>
      </c>
      <c r="H123" s="165">
        <f t="shared" si="5"/>
        <v>-7565607763</v>
      </c>
      <c r="I123" s="30">
        <f t="shared" si="6"/>
        <v>1</v>
      </c>
      <c r="J123" s="170">
        <f>SUMIFS(old_GL발!$B:$B,old_GL발!$A:$A,old_TB발!$A123)</f>
        <v>-5309384093</v>
      </c>
      <c r="K123" s="164">
        <f t="shared" si="7"/>
        <v>2256223670</v>
      </c>
      <c r="L123" s="178">
        <f>IFERROR(VLOOKUP(A123,old_GL발!$A$2:$H$345,8,0),0)</f>
        <v>-5249722590</v>
      </c>
      <c r="M123" s="164">
        <f t="shared" si="8"/>
        <v>-2315885173</v>
      </c>
    </row>
    <row r="124" spans="1:13" hidden="1">
      <c r="A124" s="30" t="s">
        <v>1005</v>
      </c>
      <c r="B124" s="30" t="s">
        <v>1006</v>
      </c>
      <c r="C124" s="164">
        <v>0</v>
      </c>
      <c r="D124" s="164">
        <v>0</v>
      </c>
      <c r="E124" s="164">
        <v>0</v>
      </c>
      <c r="F124" s="164">
        <v>0</v>
      </c>
      <c r="G124" s="164">
        <v>0</v>
      </c>
      <c r="H124" s="165">
        <f t="shared" si="5"/>
        <v>0</v>
      </c>
      <c r="I124" s="30">
        <f t="shared" si="6"/>
        <v>1</v>
      </c>
      <c r="J124" s="170">
        <f>SUMIFS(old_GL발!$B:$B,old_GL발!$A:$A,old_TB발!$A124)</f>
        <v>0</v>
      </c>
      <c r="K124" s="164">
        <f t="shared" si="7"/>
        <v>0</v>
      </c>
      <c r="L124" s="178">
        <f>IFERROR(VLOOKUP(A124,old_GL발!$A$2:$H$345,8,0),0)</f>
        <v>0</v>
      </c>
      <c r="M124" s="164">
        <f t="shared" si="8"/>
        <v>0</v>
      </c>
    </row>
    <row r="125" spans="1:13" hidden="1">
      <c r="A125" s="30" t="s">
        <v>1007</v>
      </c>
      <c r="B125" s="30" t="s">
        <v>1008</v>
      </c>
      <c r="C125" s="164">
        <v>0</v>
      </c>
      <c r="D125" s="164">
        <v>0</v>
      </c>
      <c r="E125" s="164">
        <v>0</v>
      </c>
      <c r="F125" s="164">
        <v>0</v>
      </c>
      <c r="G125" s="164">
        <v>0</v>
      </c>
      <c r="H125" s="165">
        <f t="shared" si="5"/>
        <v>0</v>
      </c>
      <c r="I125" s="30">
        <f t="shared" si="6"/>
        <v>1</v>
      </c>
      <c r="J125" s="170">
        <f>SUMIFS(old_GL발!$B:$B,old_GL발!$A:$A,old_TB발!$A125)</f>
        <v>0</v>
      </c>
      <c r="K125" s="164">
        <f t="shared" si="7"/>
        <v>0</v>
      </c>
      <c r="L125" s="178">
        <f>IFERROR(VLOOKUP(A125,old_GL발!$A$2:$H$345,8,0),0)</f>
        <v>0</v>
      </c>
      <c r="M125" s="164">
        <f t="shared" si="8"/>
        <v>0</v>
      </c>
    </row>
    <row r="126" spans="1:13">
      <c r="A126" s="30" t="s">
        <v>545</v>
      </c>
      <c r="B126" s="30" t="s">
        <v>1009</v>
      </c>
      <c r="C126" s="164">
        <v>0</v>
      </c>
      <c r="D126" s="164">
        <v>40886970292</v>
      </c>
      <c r="E126" s="164">
        <v>-40931980271</v>
      </c>
      <c r="F126" s="164">
        <v>81818950563</v>
      </c>
      <c r="G126" s="164">
        <v>-45009979</v>
      </c>
      <c r="H126" s="165">
        <f t="shared" si="5"/>
        <v>-45009979</v>
      </c>
      <c r="I126" s="30">
        <f t="shared" si="6"/>
        <v>1</v>
      </c>
      <c r="J126" s="170">
        <f>SUMIFS(old_GL발!$B:$B,old_GL발!$A:$A,old_TB발!$A126)</f>
        <v>-44722992</v>
      </c>
      <c r="K126" s="164">
        <f t="shared" si="7"/>
        <v>286987</v>
      </c>
      <c r="L126" s="178">
        <f>IFERROR(VLOOKUP(A126,old_GL발!$A$2:$H$345,8,0),0)</f>
        <v>-44723073</v>
      </c>
      <c r="M126" s="164">
        <f t="shared" si="8"/>
        <v>-286906</v>
      </c>
    </row>
    <row r="127" spans="1:13">
      <c r="A127" s="30" t="s">
        <v>546</v>
      </c>
      <c r="B127" s="30" t="s">
        <v>1010</v>
      </c>
      <c r="C127" s="164">
        <v>3346706664</v>
      </c>
      <c r="D127" s="164">
        <v>408670056201</v>
      </c>
      <c r="E127" s="164">
        <v>-408764832580</v>
      </c>
      <c r="F127" s="164">
        <v>817434888781</v>
      </c>
      <c r="G127" s="164">
        <v>3251930285</v>
      </c>
      <c r="H127" s="165">
        <f t="shared" si="5"/>
        <v>-94776379</v>
      </c>
      <c r="I127" s="30">
        <f t="shared" si="6"/>
        <v>1</v>
      </c>
      <c r="J127" s="170">
        <f>SUMIFS(old_GL발!$B:$B,old_GL발!$A:$A,old_TB발!$A127)</f>
        <v>-1234237702</v>
      </c>
      <c r="K127" s="164">
        <f t="shared" si="7"/>
        <v>-1139461323</v>
      </c>
      <c r="L127" s="178">
        <f>IFERROR(VLOOKUP(A127,old_GL발!$A$2:$H$345,8,0),0)</f>
        <v>80889906</v>
      </c>
      <c r="M127" s="164">
        <f t="shared" si="8"/>
        <v>-175666285</v>
      </c>
    </row>
    <row r="128" spans="1:13">
      <c r="A128" s="30" t="s">
        <v>547</v>
      </c>
      <c r="B128" s="30" t="s">
        <v>1011</v>
      </c>
      <c r="C128" s="164">
        <v>10196325358</v>
      </c>
      <c r="D128" s="164">
        <v>797208374954</v>
      </c>
      <c r="E128" s="164">
        <v>-797626282110</v>
      </c>
      <c r="F128" s="164">
        <v>1594834657064</v>
      </c>
      <c r="G128" s="164">
        <v>9778418202</v>
      </c>
      <c r="H128" s="165">
        <f t="shared" si="5"/>
        <v>-417907156</v>
      </c>
      <c r="I128" s="30">
        <f t="shared" si="6"/>
        <v>1</v>
      </c>
      <c r="J128" s="170">
        <f>SUMIFS(old_GL발!$B:$B,old_GL발!$A:$A,old_TB발!$A128)</f>
        <v>-6369612057</v>
      </c>
      <c r="K128" s="164">
        <f t="shared" si="7"/>
        <v>-5951704901</v>
      </c>
      <c r="L128" s="178">
        <f>IFERROR(VLOOKUP(A128,old_GL발!$A$2:$H$345,8,0),0)</f>
        <v>-3369196819</v>
      </c>
      <c r="M128" s="164">
        <f t="shared" si="8"/>
        <v>2951289663</v>
      </c>
    </row>
    <row r="129" spans="1:13">
      <c r="A129" s="30" t="s">
        <v>548</v>
      </c>
      <c r="B129" s="30" t="s">
        <v>1012</v>
      </c>
      <c r="C129" s="164">
        <v>-363545166</v>
      </c>
      <c r="D129" s="164">
        <v>1540442239</v>
      </c>
      <c r="E129" s="164">
        <v>-1473993883</v>
      </c>
      <c r="F129" s="164">
        <v>3014436122</v>
      </c>
      <c r="G129" s="164">
        <v>-297096810</v>
      </c>
      <c r="H129" s="165">
        <f t="shared" si="5"/>
        <v>66448356</v>
      </c>
      <c r="I129" s="30">
        <f t="shared" si="6"/>
        <v>1</v>
      </c>
      <c r="J129" s="170">
        <f>SUMIFS(old_GL발!$B:$B,old_GL발!$A:$A,old_TB발!$A129)</f>
        <v>620681640</v>
      </c>
      <c r="K129" s="164">
        <f t="shared" si="7"/>
        <v>554233284</v>
      </c>
      <c r="L129" s="178">
        <f>IFERROR(VLOOKUP(A129,old_GL발!$A$2:$H$345,8,0),0)</f>
        <v>620681640</v>
      </c>
      <c r="M129" s="164">
        <f t="shared" si="8"/>
        <v>-554233284</v>
      </c>
    </row>
    <row r="130" spans="1:13" hidden="1">
      <c r="A130" s="30" t="s">
        <v>549</v>
      </c>
      <c r="B130" s="30" t="s">
        <v>1013</v>
      </c>
      <c r="C130" s="164">
        <v>0</v>
      </c>
      <c r="D130" s="164">
        <v>362275234</v>
      </c>
      <c r="E130" s="164">
        <v>0</v>
      </c>
      <c r="F130" s="164">
        <v>362275234</v>
      </c>
      <c r="G130" s="164">
        <v>362275234</v>
      </c>
      <c r="H130" s="165">
        <f t="shared" si="5"/>
        <v>362275234</v>
      </c>
      <c r="I130" s="30">
        <f t="shared" si="6"/>
        <v>1</v>
      </c>
      <c r="J130" s="170">
        <f>SUMIFS(old_GL발!$B:$B,old_GL발!$A:$A,old_TB발!$A130)</f>
        <v>362275234</v>
      </c>
      <c r="K130" s="164">
        <f t="shared" si="7"/>
        <v>0</v>
      </c>
      <c r="L130" s="178">
        <f>IFERROR(VLOOKUP(A130,old_GL발!$A$2:$H$345,8,0),0)</f>
        <v>362275234</v>
      </c>
      <c r="M130" s="164">
        <f t="shared" si="8"/>
        <v>0</v>
      </c>
    </row>
    <row r="131" spans="1:13">
      <c r="A131" s="30" t="s">
        <v>550</v>
      </c>
      <c r="B131" s="30" t="s">
        <v>1014</v>
      </c>
      <c r="C131" s="164">
        <v>164679172</v>
      </c>
      <c r="D131" s="164">
        <v>13034135181</v>
      </c>
      <c r="E131" s="164">
        <v>-12377776514</v>
      </c>
      <c r="F131" s="164">
        <v>25411911695</v>
      </c>
      <c r="G131" s="164">
        <v>821037839</v>
      </c>
      <c r="H131" s="165">
        <f t="shared" si="5"/>
        <v>656358667</v>
      </c>
      <c r="I131" s="30">
        <f t="shared" si="6"/>
        <v>1</v>
      </c>
      <c r="J131" s="170">
        <f>SUMIFS(old_GL발!$B:$B,old_GL발!$A:$A,old_TB발!$A131)</f>
        <v>-1125103743</v>
      </c>
      <c r="K131" s="164">
        <f t="shared" si="7"/>
        <v>-1781462410</v>
      </c>
      <c r="L131" s="178">
        <f>IFERROR(VLOOKUP(A131,old_GL발!$A$2:$H$345,8,0),0)</f>
        <v>-1341014113</v>
      </c>
      <c r="M131" s="164">
        <f t="shared" si="8"/>
        <v>1997372780</v>
      </c>
    </row>
    <row r="132" spans="1:13">
      <c r="A132" s="30" t="s">
        <v>551</v>
      </c>
      <c r="B132" s="30" t="s">
        <v>1015</v>
      </c>
      <c r="C132" s="164">
        <v>0</v>
      </c>
      <c r="D132" s="164">
        <v>21529859</v>
      </c>
      <c r="E132" s="164">
        <v>-9541279</v>
      </c>
      <c r="F132" s="164">
        <v>31071138</v>
      </c>
      <c r="G132" s="164">
        <v>11988580</v>
      </c>
      <c r="H132" s="165">
        <f t="shared" ref="H132:H195" si="9">G132-C132</f>
        <v>11988580</v>
      </c>
      <c r="I132" s="30">
        <f t="shared" ref="I132:I195" si="10">COUNTIF($A$3:$A$444,A132)</f>
        <v>1</v>
      </c>
      <c r="J132" s="170">
        <f>SUMIFS(old_GL발!$B:$B,old_GL발!$A:$A,old_TB발!$A132)</f>
        <v>575994</v>
      </c>
      <c r="K132" s="164">
        <f t="shared" ref="K132:K195" si="11">J132-H132</f>
        <v>-11412586</v>
      </c>
      <c r="L132" s="178">
        <f>IFERROR(VLOOKUP(A132,old_GL발!$A$2:$H$345,8,0),0)</f>
        <v>575994</v>
      </c>
      <c r="M132" s="164">
        <f t="shared" ref="M132:M195" si="12">H132-L132</f>
        <v>11412586</v>
      </c>
    </row>
    <row r="133" spans="1:13">
      <c r="A133" s="30" t="s">
        <v>552</v>
      </c>
      <c r="B133" s="30" t="s">
        <v>1016</v>
      </c>
      <c r="C133" s="164">
        <v>435677893</v>
      </c>
      <c r="D133" s="164">
        <v>253462709</v>
      </c>
      <c r="E133" s="164">
        <v>-755772365</v>
      </c>
      <c r="F133" s="164">
        <v>1009235074</v>
      </c>
      <c r="G133" s="164">
        <v>-66631763</v>
      </c>
      <c r="H133" s="165">
        <f t="shared" si="9"/>
        <v>-502309656</v>
      </c>
      <c r="I133" s="30">
        <f t="shared" si="10"/>
        <v>1</v>
      </c>
      <c r="J133" s="170">
        <f>SUMIFS(old_GL발!$B:$B,old_GL발!$A:$A,old_TB발!$A133)</f>
        <v>-554517136</v>
      </c>
      <c r="K133" s="164">
        <f t="shared" si="11"/>
        <v>-52207480</v>
      </c>
      <c r="L133" s="178">
        <f>IFERROR(VLOOKUP(A133,old_GL발!$A$2:$H$345,8,0),0)</f>
        <v>-563685888</v>
      </c>
      <c r="M133" s="164">
        <f t="shared" si="12"/>
        <v>61376232</v>
      </c>
    </row>
    <row r="134" spans="1:13">
      <c r="A134" s="30" t="s">
        <v>553</v>
      </c>
      <c r="B134" s="30" t="s">
        <v>1017</v>
      </c>
      <c r="C134" s="164">
        <v>69416859</v>
      </c>
      <c r="D134" s="164">
        <v>1380696478</v>
      </c>
      <c r="E134" s="164">
        <v>-1348501096</v>
      </c>
      <c r="F134" s="164">
        <v>2729197574</v>
      </c>
      <c r="G134" s="164">
        <v>101612241</v>
      </c>
      <c r="H134" s="165">
        <f t="shared" si="9"/>
        <v>32195382</v>
      </c>
      <c r="I134" s="30">
        <f t="shared" si="10"/>
        <v>1</v>
      </c>
      <c r="J134" s="170">
        <f>SUMIFS(old_GL발!$B:$B,old_GL발!$A:$A,old_TB발!$A134)</f>
        <v>-171234467</v>
      </c>
      <c r="K134" s="164">
        <f t="shared" si="11"/>
        <v>-203429849</v>
      </c>
      <c r="L134" s="178">
        <f>IFERROR(VLOOKUP(A134,old_GL발!$A$2:$H$345,8,0),0)</f>
        <v>-272323369</v>
      </c>
      <c r="M134" s="164">
        <f t="shared" si="12"/>
        <v>304518751</v>
      </c>
    </row>
    <row r="135" spans="1:13">
      <c r="A135" s="30" t="s">
        <v>554</v>
      </c>
      <c r="B135" s="30" t="s">
        <v>1018</v>
      </c>
      <c r="C135" s="164">
        <v>0</v>
      </c>
      <c r="D135" s="164">
        <v>1312084360</v>
      </c>
      <c r="E135" s="164">
        <v>-1312084360</v>
      </c>
      <c r="F135" s="164">
        <v>2624168720</v>
      </c>
      <c r="G135" s="164">
        <v>0</v>
      </c>
      <c r="H135" s="165">
        <f t="shared" si="9"/>
        <v>0</v>
      </c>
      <c r="I135" s="30">
        <f t="shared" si="10"/>
        <v>1</v>
      </c>
      <c r="J135" s="170">
        <f>SUMIFS(old_GL발!$B:$B,old_GL발!$A:$A,old_TB발!$A135)</f>
        <v>54239210</v>
      </c>
      <c r="K135" s="164">
        <f t="shared" si="11"/>
        <v>54239210</v>
      </c>
      <c r="L135" s="178">
        <f>IFERROR(VLOOKUP(A135,old_GL발!$A$2:$H$345,8,0),0)</f>
        <v>76423510</v>
      </c>
      <c r="M135" s="164">
        <f t="shared" si="12"/>
        <v>-76423510</v>
      </c>
    </row>
    <row r="136" spans="1:13">
      <c r="A136" s="30" t="s">
        <v>555</v>
      </c>
      <c r="B136" s="30" t="s">
        <v>1019</v>
      </c>
      <c r="C136" s="164">
        <v>5200</v>
      </c>
      <c r="D136" s="164">
        <v>7529533482</v>
      </c>
      <c r="E136" s="164">
        <v>-6961240650</v>
      </c>
      <c r="F136" s="164">
        <v>14490774132</v>
      </c>
      <c r="G136" s="164">
        <v>568298032</v>
      </c>
      <c r="H136" s="165">
        <f t="shared" si="9"/>
        <v>568292832</v>
      </c>
      <c r="I136" s="30">
        <f t="shared" si="10"/>
        <v>1</v>
      </c>
      <c r="J136" s="170">
        <f>SUMIFS(old_GL발!$B:$B,old_GL발!$A:$A,old_TB발!$A136)</f>
        <v>417434308</v>
      </c>
      <c r="K136" s="164">
        <f t="shared" si="11"/>
        <v>-150858524</v>
      </c>
      <c r="L136" s="178">
        <f>IFERROR(VLOOKUP(A136,old_GL발!$A$2:$H$345,8,0),0)</f>
        <v>435100228</v>
      </c>
      <c r="M136" s="164">
        <f t="shared" si="12"/>
        <v>133192604</v>
      </c>
    </row>
    <row r="137" spans="1:13" hidden="1">
      <c r="A137" s="30" t="s">
        <v>1020</v>
      </c>
      <c r="B137" s="30" t="s">
        <v>1019</v>
      </c>
      <c r="C137" s="164">
        <v>0</v>
      </c>
      <c r="D137" s="164">
        <v>0</v>
      </c>
      <c r="E137" s="164">
        <v>0</v>
      </c>
      <c r="F137" s="164">
        <v>0</v>
      </c>
      <c r="G137" s="164">
        <v>0</v>
      </c>
      <c r="H137" s="165">
        <f t="shared" si="9"/>
        <v>0</v>
      </c>
      <c r="I137" s="30">
        <f t="shared" si="10"/>
        <v>1</v>
      </c>
      <c r="J137" s="170">
        <f>SUMIFS(old_GL발!$B:$B,old_GL발!$A:$A,old_TB발!$A137)</f>
        <v>0</v>
      </c>
      <c r="K137" s="164">
        <f t="shared" si="11"/>
        <v>0</v>
      </c>
      <c r="L137" s="178">
        <f>IFERROR(VLOOKUP(A137,old_GL발!$A$2:$H$345,8,0),0)</f>
        <v>0</v>
      </c>
      <c r="M137" s="164">
        <f t="shared" si="12"/>
        <v>0</v>
      </c>
    </row>
    <row r="138" spans="1:13">
      <c r="A138" s="30" t="s">
        <v>556</v>
      </c>
      <c r="B138" s="30" t="s">
        <v>1021</v>
      </c>
      <c r="C138" s="164">
        <v>436613320</v>
      </c>
      <c r="D138" s="164">
        <v>13842632674</v>
      </c>
      <c r="E138" s="164">
        <v>-13768956809</v>
      </c>
      <c r="F138" s="164">
        <v>27611589483</v>
      </c>
      <c r="G138" s="164">
        <v>510289185</v>
      </c>
      <c r="H138" s="165">
        <f t="shared" si="9"/>
        <v>73675865</v>
      </c>
      <c r="I138" s="30">
        <f t="shared" si="10"/>
        <v>1</v>
      </c>
      <c r="J138" s="170">
        <f>SUMIFS(old_GL발!$B:$B,old_GL발!$A:$A,old_TB발!$A138)</f>
        <v>-233354017</v>
      </c>
      <c r="K138" s="164">
        <f t="shared" si="11"/>
        <v>-307029882</v>
      </c>
      <c r="L138" s="178">
        <f>IFERROR(VLOOKUP(A138,old_GL발!$A$2:$H$345,8,0),0)</f>
        <v>-676537841</v>
      </c>
      <c r="M138" s="164">
        <f t="shared" si="12"/>
        <v>750213706</v>
      </c>
    </row>
    <row r="139" spans="1:13">
      <c r="A139" s="30" t="s">
        <v>557</v>
      </c>
      <c r="B139" s="30" t="s">
        <v>1022</v>
      </c>
      <c r="C139" s="164">
        <v>9739367</v>
      </c>
      <c r="D139" s="164">
        <v>384492219</v>
      </c>
      <c r="E139" s="164">
        <v>-386807281</v>
      </c>
      <c r="F139" s="164">
        <v>771299500</v>
      </c>
      <c r="G139" s="164">
        <v>7424305</v>
      </c>
      <c r="H139" s="165">
        <f t="shared" si="9"/>
        <v>-2315062</v>
      </c>
      <c r="I139" s="30">
        <f t="shared" si="10"/>
        <v>1</v>
      </c>
      <c r="J139" s="170">
        <f>SUMIFS(old_GL발!$B:$B,old_GL발!$A:$A,old_TB발!$A139)</f>
        <v>-7549222</v>
      </c>
      <c r="K139" s="164">
        <f t="shared" si="11"/>
        <v>-5234160</v>
      </c>
      <c r="L139" s="178">
        <f>IFERROR(VLOOKUP(A139,old_GL발!$A$2:$H$345,8,0),0)</f>
        <v>-13578363</v>
      </c>
      <c r="M139" s="164">
        <f t="shared" si="12"/>
        <v>11263301</v>
      </c>
    </row>
    <row r="140" spans="1:13">
      <c r="A140" s="30" t="s">
        <v>558</v>
      </c>
      <c r="B140" s="30" t="s">
        <v>1023</v>
      </c>
      <c r="C140" s="164">
        <v>319976587</v>
      </c>
      <c r="D140" s="164">
        <v>4527038620</v>
      </c>
      <c r="E140" s="164">
        <v>-4531113472</v>
      </c>
      <c r="F140" s="164">
        <v>9058152092</v>
      </c>
      <c r="G140" s="164">
        <v>315901735</v>
      </c>
      <c r="H140" s="165">
        <f t="shared" si="9"/>
        <v>-4074852</v>
      </c>
      <c r="I140" s="30">
        <f t="shared" si="10"/>
        <v>1</v>
      </c>
      <c r="J140" s="170">
        <f>SUMIFS(old_GL발!$B:$B,old_GL발!$A:$A,old_TB발!$A140)</f>
        <v>175117036</v>
      </c>
      <c r="K140" s="164">
        <f t="shared" si="11"/>
        <v>179191888</v>
      </c>
      <c r="L140" s="178">
        <f>IFERROR(VLOOKUP(A140,old_GL발!$A$2:$H$345,8,0),0)</f>
        <v>147187101</v>
      </c>
      <c r="M140" s="164">
        <f t="shared" si="12"/>
        <v>-151261953</v>
      </c>
    </row>
    <row r="141" spans="1:13" hidden="1">
      <c r="A141" s="30" t="s">
        <v>559</v>
      </c>
      <c r="B141" s="30" t="s">
        <v>1024</v>
      </c>
      <c r="C141" s="164">
        <v>0</v>
      </c>
      <c r="D141" s="164">
        <v>934505405</v>
      </c>
      <c r="E141" s="164">
        <v>-959505405</v>
      </c>
      <c r="F141" s="164">
        <v>1894010810</v>
      </c>
      <c r="G141" s="164">
        <v>-25000000</v>
      </c>
      <c r="H141" s="165">
        <f t="shared" si="9"/>
        <v>-25000000</v>
      </c>
      <c r="I141" s="30">
        <f t="shared" si="10"/>
        <v>1</v>
      </c>
      <c r="J141" s="170">
        <f>SUMIFS(old_GL발!$B:$B,old_GL발!$A:$A,old_TB발!$A141)</f>
        <v>198829954</v>
      </c>
      <c r="K141" s="164">
        <f t="shared" si="11"/>
        <v>223829954</v>
      </c>
      <c r="L141" s="178">
        <f>IFERROR(VLOOKUP(A141,old_GL발!$A$2:$H$345,8,0),0)</f>
        <v>-25000000</v>
      </c>
      <c r="M141" s="164">
        <f t="shared" si="12"/>
        <v>0</v>
      </c>
    </row>
    <row r="142" spans="1:13" hidden="1">
      <c r="A142" s="30" t="s">
        <v>560</v>
      </c>
      <c r="B142" s="30" t="s">
        <v>1025</v>
      </c>
      <c r="C142" s="164">
        <v>0</v>
      </c>
      <c r="D142" s="164">
        <v>66254946</v>
      </c>
      <c r="E142" s="164">
        <v>0</v>
      </c>
      <c r="F142" s="164">
        <v>66254946</v>
      </c>
      <c r="G142" s="164">
        <v>66254946</v>
      </c>
      <c r="H142" s="165">
        <f t="shared" si="9"/>
        <v>66254946</v>
      </c>
      <c r="I142" s="30">
        <f t="shared" si="10"/>
        <v>1</v>
      </c>
      <c r="J142" s="170">
        <f>SUMIFS(old_GL발!$B:$B,old_GL발!$A:$A,old_TB발!$A142)</f>
        <v>66254946</v>
      </c>
      <c r="K142" s="164">
        <f t="shared" si="11"/>
        <v>0</v>
      </c>
      <c r="L142" s="178">
        <f>IFERROR(VLOOKUP(A142,old_GL발!$A$2:$H$345,8,0),0)</f>
        <v>66254946</v>
      </c>
      <c r="M142" s="164">
        <f t="shared" si="12"/>
        <v>0</v>
      </c>
    </row>
    <row r="143" spans="1:13" hidden="1">
      <c r="A143" s="30" t="s">
        <v>561</v>
      </c>
      <c r="B143" s="30" t="s">
        <v>1026</v>
      </c>
      <c r="C143" s="164">
        <v>0</v>
      </c>
      <c r="D143" s="164">
        <v>2326434268</v>
      </c>
      <c r="E143" s="164">
        <v>-2326434268</v>
      </c>
      <c r="F143" s="164">
        <v>4652868536</v>
      </c>
      <c r="G143" s="164">
        <v>0</v>
      </c>
      <c r="H143" s="165">
        <f t="shared" si="9"/>
        <v>0</v>
      </c>
      <c r="I143" s="30">
        <f t="shared" si="10"/>
        <v>1</v>
      </c>
      <c r="J143" s="170">
        <f>SUMIFS(old_GL발!$B:$B,old_GL발!$A:$A,old_TB발!$A143)</f>
        <v>0</v>
      </c>
      <c r="K143" s="164">
        <f t="shared" si="11"/>
        <v>0</v>
      </c>
      <c r="L143" s="178">
        <f>IFERROR(VLOOKUP(A143,old_GL발!$A$2:$H$345,8,0),0)</f>
        <v>0</v>
      </c>
      <c r="M143" s="164">
        <f t="shared" si="12"/>
        <v>0</v>
      </c>
    </row>
    <row r="144" spans="1:13" hidden="1">
      <c r="A144" s="30" t="s">
        <v>1027</v>
      </c>
      <c r="B144" s="30" t="s">
        <v>1028</v>
      </c>
      <c r="C144" s="164">
        <v>0</v>
      </c>
      <c r="D144" s="164">
        <v>0</v>
      </c>
      <c r="E144" s="164">
        <v>0</v>
      </c>
      <c r="F144" s="164">
        <v>0</v>
      </c>
      <c r="G144" s="164">
        <v>0</v>
      </c>
      <c r="H144" s="165">
        <f t="shared" si="9"/>
        <v>0</v>
      </c>
      <c r="I144" s="30">
        <f t="shared" si="10"/>
        <v>1</v>
      </c>
      <c r="J144" s="170">
        <f>SUMIFS(old_GL발!$B:$B,old_GL발!$A:$A,old_TB발!$A144)</f>
        <v>0</v>
      </c>
      <c r="K144" s="164">
        <f t="shared" si="11"/>
        <v>0</v>
      </c>
      <c r="L144" s="178">
        <f>IFERROR(VLOOKUP(A144,old_GL발!$A$2:$H$345,8,0),0)</f>
        <v>0</v>
      </c>
      <c r="M144" s="164">
        <f t="shared" si="12"/>
        <v>0</v>
      </c>
    </row>
    <row r="145" spans="1:13">
      <c r="A145" s="30" t="s">
        <v>562</v>
      </c>
      <c r="B145" s="30" t="s">
        <v>1029</v>
      </c>
      <c r="C145" s="164">
        <v>1793032875</v>
      </c>
      <c r="D145" s="164">
        <v>8701632680</v>
      </c>
      <c r="E145" s="164">
        <v>-8326429939</v>
      </c>
      <c r="F145" s="164">
        <v>17028062619</v>
      </c>
      <c r="G145" s="164">
        <v>2168235616</v>
      </c>
      <c r="H145" s="165">
        <f t="shared" si="9"/>
        <v>375202741</v>
      </c>
      <c r="I145" s="30">
        <f t="shared" si="10"/>
        <v>1</v>
      </c>
      <c r="J145" s="170">
        <f>SUMIFS(old_GL발!$B:$B,old_GL발!$A:$A,old_TB발!$A145)</f>
        <v>-1493884928</v>
      </c>
      <c r="K145" s="164">
        <f t="shared" si="11"/>
        <v>-1869087669</v>
      </c>
      <c r="L145" s="178">
        <f>IFERROR(VLOOKUP(A145,old_GL발!$A$2:$H$345,8,0),0)</f>
        <v>-1493884928</v>
      </c>
      <c r="M145" s="164">
        <f t="shared" si="12"/>
        <v>1869087669</v>
      </c>
    </row>
    <row r="146" spans="1:13" hidden="1">
      <c r="A146" s="30" t="s">
        <v>563</v>
      </c>
      <c r="B146" s="30" t="s">
        <v>1030</v>
      </c>
      <c r="C146" s="164">
        <v>0</v>
      </c>
      <c r="D146" s="164">
        <v>157251</v>
      </c>
      <c r="E146" s="164">
        <v>-157251</v>
      </c>
      <c r="F146" s="164">
        <v>314502</v>
      </c>
      <c r="G146" s="164">
        <v>0</v>
      </c>
      <c r="H146" s="165">
        <f t="shared" si="9"/>
        <v>0</v>
      </c>
      <c r="I146" s="30">
        <f t="shared" si="10"/>
        <v>1</v>
      </c>
      <c r="J146" s="170">
        <f>SUMIFS(old_GL발!$B:$B,old_GL발!$A:$A,old_TB발!$A146)</f>
        <v>0</v>
      </c>
      <c r="K146" s="164">
        <f t="shared" si="11"/>
        <v>0</v>
      </c>
      <c r="L146" s="178">
        <f>IFERROR(VLOOKUP(A146,old_GL발!$A$2:$H$345,8,0),0)</f>
        <v>0</v>
      </c>
      <c r="M146" s="164">
        <f t="shared" si="12"/>
        <v>0</v>
      </c>
    </row>
    <row r="147" spans="1:13">
      <c r="A147" s="30" t="s">
        <v>564</v>
      </c>
      <c r="B147" s="30" t="s">
        <v>1031</v>
      </c>
      <c r="C147" s="164">
        <v>-16193585168</v>
      </c>
      <c r="D147" s="164">
        <v>612389075113</v>
      </c>
      <c r="E147" s="164">
        <v>-612389075113</v>
      </c>
      <c r="F147" s="164">
        <v>1224778150226</v>
      </c>
      <c r="G147" s="164">
        <v>-16193585168</v>
      </c>
      <c r="H147" s="165">
        <f t="shared" si="9"/>
        <v>0</v>
      </c>
      <c r="I147" s="30">
        <f t="shared" si="10"/>
        <v>1</v>
      </c>
      <c r="J147" s="170">
        <f>SUMIFS(old_GL발!$B:$B,old_GL발!$A:$A,old_TB발!$A147)</f>
        <v>25749604830</v>
      </c>
      <c r="K147" s="164">
        <f t="shared" si="11"/>
        <v>25749604830</v>
      </c>
      <c r="L147" s="178">
        <f>IFERROR(VLOOKUP(A147,old_GL발!$A$2:$H$345,8,0),0)</f>
        <v>25749604830</v>
      </c>
      <c r="M147" s="164">
        <f t="shared" si="12"/>
        <v>-25749604830</v>
      </c>
    </row>
    <row r="148" spans="1:13" hidden="1">
      <c r="A148" s="30" t="s">
        <v>1032</v>
      </c>
      <c r="B148" s="30" t="s">
        <v>1033</v>
      </c>
      <c r="C148" s="164">
        <v>16193585168</v>
      </c>
      <c r="D148" s="164">
        <v>0</v>
      </c>
      <c r="E148" s="164">
        <v>0</v>
      </c>
      <c r="F148" s="164">
        <v>0</v>
      </c>
      <c r="G148" s="164">
        <v>16193585168</v>
      </c>
      <c r="H148" s="165">
        <f t="shared" si="9"/>
        <v>0</v>
      </c>
      <c r="I148" s="30">
        <f t="shared" si="10"/>
        <v>1</v>
      </c>
      <c r="J148" s="170">
        <f>SUMIFS(old_GL발!$B:$B,old_GL발!$A:$A,old_TB발!$A148)</f>
        <v>0</v>
      </c>
      <c r="K148" s="164">
        <f t="shared" si="11"/>
        <v>0</v>
      </c>
      <c r="L148" s="178">
        <f>IFERROR(VLOOKUP(A148,old_GL발!$A$2:$H$345,8,0),0)</f>
        <v>0</v>
      </c>
      <c r="M148" s="164">
        <f t="shared" si="12"/>
        <v>0</v>
      </c>
    </row>
    <row r="149" spans="1:13">
      <c r="A149" s="30" t="s">
        <v>565</v>
      </c>
      <c r="B149" s="30" t="s">
        <v>1034</v>
      </c>
      <c r="C149" s="164">
        <v>2705333436</v>
      </c>
      <c r="D149" s="164">
        <v>19174720282</v>
      </c>
      <c r="E149" s="164">
        <v>-19422147278</v>
      </c>
      <c r="F149" s="164">
        <v>38596867560</v>
      </c>
      <c r="G149" s="164">
        <v>2457906440</v>
      </c>
      <c r="H149" s="165">
        <f t="shared" si="9"/>
        <v>-247426996</v>
      </c>
      <c r="I149" s="30">
        <f t="shared" si="10"/>
        <v>1</v>
      </c>
      <c r="J149" s="170">
        <f>SUMIFS(old_GL발!$B:$B,old_GL발!$A:$A,old_TB발!$A149)</f>
        <v>7878449079</v>
      </c>
      <c r="K149" s="164">
        <f t="shared" si="11"/>
        <v>8125876075</v>
      </c>
      <c r="L149" s="178">
        <f>IFERROR(VLOOKUP(A149,old_GL발!$A$2:$H$345,8,0),0)</f>
        <v>472680626</v>
      </c>
      <c r="M149" s="164">
        <f t="shared" si="12"/>
        <v>-720107622</v>
      </c>
    </row>
    <row r="150" spans="1:13">
      <c r="A150" s="30" t="s">
        <v>566</v>
      </c>
      <c r="B150" s="30" t="s">
        <v>1035</v>
      </c>
      <c r="C150" s="164">
        <v>12476321</v>
      </c>
      <c r="D150" s="164">
        <v>55773102648</v>
      </c>
      <c r="E150" s="164">
        <v>-58243485409</v>
      </c>
      <c r="F150" s="164">
        <v>114016588057</v>
      </c>
      <c r="G150" s="164">
        <v>-2457906440</v>
      </c>
      <c r="H150" s="165">
        <f t="shared" si="9"/>
        <v>-2470382761</v>
      </c>
      <c r="I150" s="30">
        <f t="shared" si="10"/>
        <v>1</v>
      </c>
      <c r="J150" s="170">
        <f>SUMIFS(old_GL발!$B:$B,old_GL발!$A:$A,old_TB발!$A150)</f>
        <v>20678826425</v>
      </c>
      <c r="K150" s="164">
        <f t="shared" si="11"/>
        <v>23149209186</v>
      </c>
      <c r="L150" s="178">
        <f>IFERROR(VLOOKUP(A150,old_GL발!$A$2:$H$345,8,0),0)</f>
        <v>19050994860</v>
      </c>
      <c r="M150" s="164">
        <f t="shared" si="12"/>
        <v>-21521377621</v>
      </c>
    </row>
    <row r="151" spans="1:13">
      <c r="A151" s="30" t="s">
        <v>567</v>
      </c>
      <c r="B151" s="30" t="s">
        <v>1036</v>
      </c>
      <c r="C151" s="164">
        <v>0</v>
      </c>
      <c r="D151" s="164">
        <v>5476863896</v>
      </c>
      <c r="E151" s="164">
        <v>-5476863896</v>
      </c>
      <c r="F151" s="164">
        <v>10953727792</v>
      </c>
      <c r="G151" s="164">
        <v>0</v>
      </c>
      <c r="H151" s="165">
        <f t="shared" si="9"/>
        <v>0</v>
      </c>
      <c r="I151" s="30">
        <f t="shared" si="10"/>
        <v>1</v>
      </c>
      <c r="J151" s="170">
        <f>SUMIFS(old_GL발!$B:$B,old_GL발!$A:$A,old_TB발!$A151)</f>
        <v>-22900090</v>
      </c>
      <c r="K151" s="164">
        <f t="shared" si="11"/>
        <v>-22900090</v>
      </c>
      <c r="L151" s="178">
        <f>IFERROR(VLOOKUP(A151,old_GL발!$A$2:$H$345,8,0),0)</f>
        <v>-9318240</v>
      </c>
      <c r="M151" s="164">
        <f t="shared" si="12"/>
        <v>9318240</v>
      </c>
    </row>
    <row r="152" spans="1:13">
      <c r="A152" s="30" t="s">
        <v>568</v>
      </c>
      <c r="B152" s="30" t="s">
        <v>1037</v>
      </c>
      <c r="C152" s="164">
        <v>7514942896</v>
      </c>
      <c r="D152" s="164">
        <v>43645969924</v>
      </c>
      <c r="E152" s="164">
        <v>-44189450307</v>
      </c>
      <c r="F152" s="164">
        <v>87835420231</v>
      </c>
      <c r="G152" s="164">
        <v>6971462513</v>
      </c>
      <c r="H152" s="165">
        <f t="shared" si="9"/>
        <v>-543480383</v>
      </c>
      <c r="I152" s="30">
        <f t="shared" si="10"/>
        <v>1</v>
      </c>
      <c r="J152" s="170">
        <f>SUMIFS(old_GL발!$B:$B,old_GL발!$A:$A,old_TB발!$A152)</f>
        <v>-565548398</v>
      </c>
      <c r="K152" s="164">
        <f t="shared" si="11"/>
        <v>-22068015</v>
      </c>
      <c r="L152" s="178">
        <f>IFERROR(VLOOKUP(A152,old_GL발!$A$2:$H$345,8,0),0)</f>
        <v>-565548398</v>
      </c>
      <c r="M152" s="164">
        <f t="shared" si="12"/>
        <v>22068015</v>
      </c>
    </row>
    <row r="153" spans="1:13">
      <c r="A153" s="30" t="s">
        <v>569</v>
      </c>
      <c r="B153" s="30" t="s">
        <v>1038</v>
      </c>
      <c r="C153" s="164">
        <v>1506260000</v>
      </c>
      <c r="D153" s="164">
        <v>1788566670</v>
      </c>
      <c r="E153" s="164">
        <v>-1358066670</v>
      </c>
      <c r="F153" s="164">
        <v>3146633340</v>
      </c>
      <c r="G153" s="164">
        <v>1936760000</v>
      </c>
      <c r="H153" s="165">
        <f t="shared" si="9"/>
        <v>430500000</v>
      </c>
      <c r="I153" s="30">
        <f t="shared" si="10"/>
        <v>1</v>
      </c>
      <c r="J153" s="170">
        <f>SUMIFS(old_GL발!$B:$B,old_GL발!$A:$A,old_TB발!$A153)</f>
        <v>175000000</v>
      </c>
      <c r="K153" s="164">
        <f t="shared" si="11"/>
        <v>-255500000</v>
      </c>
      <c r="L153" s="178">
        <f>IFERROR(VLOOKUP(A153,old_GL발!$A$2:$H$345,8,0),0)</f>
        <v>150000000</v>
      </c>
      <c r="M153" s="164">
        <f t="shared" si="12"/>
        <v>280500000</v>
      </c>
    </row>
    <row r="154" spans="1:13">
      <c r="A154" s="30" t="s">
        <v>570</v>
      </c>
      <c r="B154" s="30" t="s">
        <v>1039</v>
      </c>
      <c r="C154" s="164">
        <v>32861291170</v>
      </c>
      <c r="D154" s="164">
        <v>91717262350</v>
      </c>
      <c r="E154" s="164">
        <v>-105179580285</v>
      </c>
      <c r="F154" s="164">
        <v>196896842635</v>
      </c>
      <c r="G154" s="164">
        <v>19398973235</v>
      </c>
      <c r="H154" s="165">
        <f t="shared" si="9"/>
        <v>-13462317935</v>
      </c>
      <c r="I154" s="30">
        <f t="shared" si="10"/>
        <v>1</v>
      </c>
      <c r="J154" s="170">
        <f>SUMIFS(old_GL발!$B:$B,old_GL발!$A:$A,old_TB발!$A154)</f>
        <v>-21372376630</v>
      </c>
      <c r="K154" s="164">
        <f t="shared" si="11"/>
        <v>-7910058695</v>
      </c>
      <c r="L154" s="178">
        <f>IFERROR(VLOOKUP(A154,old_GL발!$A$2:$H$345,8,0),0)</f>
        <v>-21372376630</v>
      </c>
      <c r="M154" s="164">
        <f t="shared" si="12"/>
        <v>7910058695</v>
      </c>
    </row>
    <row r="155" spans="1:13" hidden="1">
      <c r="A155" s="30" t="s">
        <v>1040</v>
      </c>
      <c r="B155" s="30" t="s">
        <v>1041</v>
      </c>
      <c r="C155" s="164">
        <v>0</v>
      </c>
      <c r="D155" s="164">
        <v>0</v>
      </c>
      <c r="E155" s="164">
        <v>0</v>
      </c>
      <c r="F155" s="164">
        <v>0</v>
      </c>
      <c r="G155" s="164">
        <v>0</v>
      </c>
      <c r="H155" s="165">
        <f t="shared" si="9"/>
        <v>0</v>
      </c>
      <c r="I155" s="30">
        <f t="shared" si="10"/>
        <v>1</v>
      </c>
      <c r="J155" s="170">
        <f>SUMIFS(old_GL발!$B:$B,old_GL발!$A:$A,old_TB발!$A155)</f>
        <v>0</v>
      </c>
      <c r="K155" s="164">
        <f t="shared" si="11"/>
        <v>0</v>
      </c>
      <c r="L155" s="178">
        <f>IFERROR(VLOOKUP(A155,old_GL발!$A$2:$H$345,8,0),0)</f>
        <v>0</v>
      </c>
      <c r="M155" s="164">
        <f t="shared" si="12"/>
        <v>0</v>
      </c>
    </row>
    <row r="156" spans="1:13" hidden="1">
      <c r="A156" s="30" t="s">
        <v>1042</v>
      </c>
      <c r="B156" s="30" t="s">
        <v>1043</v>
      </c>
      <c r="C156" s="164">
        <v>0</v>
      </c>
      <c r="D156" s="164">
        <v>0</v>
      </c>
      <c r="E156" s="164">
        <v>0</v>
      </c>
      <c r="F156" s="164">
        <v>0</v>
      </c>
      <c r="G156" s="164">
        <v>0</v>
      </c>
      <c r="H156" s="165">
        <f t="shared" si="9"/>
        <v>0</v>
      </c>
      <c r="I156" s="30">
        <f t="shared" si="10"/>
        <v>1</v>
      </c>
      <c r="J156" s="170">
        <f>SUMIFS(old_GL발!$B:$B,old_GL발!$A:$A,old_TB발!$A156)</f>
        <v>0</v>
      </c>
      <c r="K156" s="164">
        <f t="shared" si="11"/>
        <v>0</v>
      </c>
      <c r="L156" s="178">
        <f>IFERROR(VLOOKUP(A156,old_GL발!$A$2:$H$345,8,0),0)</f>
        <v>0</v>
      </c>
      <c r="M156" s="164">
        <f t="shared" si="12"/>
        <v>0</v>
      </c>
    </row>
    <row r="157" spans="1:13">
      <c r="A157" s="30" t="s">
        <v>571</v>
      </c>
      <c r="B157" s="30" t="s">
        <v>1044</v>
      </c>
      <c r="C157" s="164">
        <v>2831292412</v>
      </c>
      <c r="D157" s="164">
        <v>10572173212</v>
      </c>
      <c r="E157" s="164">
        <v>-13051079907</v>
      </c>
      <c r="F157" s="164">
        <v>23623253119</v>
      </c>
      <c r="G157" s="164">
        <v>352385717</v>
      </c>
      <c r="H157" s="165">
        <f t="shared" si="9"/>
        <v>-2478906695</v>
      </c>
      <c r="I157" s="30">
        <f t="shared" si="10"/>
        <v>1</v>
      </c>
      <c r="J157" s="170">
        <f>SUMIFS(old_GL발!$B:$B,old_GL발!$A:$A,old_TB발!$A157)</f>
        <v>-4261463548</v>
      </c>
      <c r="K157" s="164">
        <f t="shared" si="11"/>
        <v>-1782556853</v>
      </c>
      <c r="L157" s="178">
        <f>IFERROR(VLOOKUP(A157,old_GL발!$A$2:$H$345,8,0),0)</f>
        <v>-4376481029</v>
      </c>
      <c r="M157" s="164">
        <f t="shared" si="12"/>
        <v>1897574334</v>
      </c>
    </row>
    <row r="158" spans="1:13" hidden="1">
      <c r="A158" s="30" t="s">
        <v>1045</v>
      </c>
      <c r="B158" s="30" t="s">
        <v>1046</v>
      </c>
      <c r="C158" s="164">
        <v>0</v>
      </c>
      <c r="D158" s="164">
        <v>0</v>
      </c>
      <c r="E158" s="164">
        <v>0</v>
      </c>
      <c r="F158" s="164">
        <v>0</v>
      </c>
      <c r="G158" s="164">
        <v>0</v>
      </c>
      <c r="H158" s="165">
        <f t="shared" si="9"/>
        <v>0</v>
      </c>
      <c r="I158" s="30">
        <f t="shared" si="10"/>
        <v>1</v>
      </c>
      <c r="J158" s="170">
        <f>SUMIFS(old_GL발!$B:$B,old_GL발!$A:$A,old_TB발!$A158)</f>
        <v>0</v>
      </c>
      <c r="K158" s="164">
        <f t="shared" si="11"/>
        <v>0</v>
      </c>
      <c r="L158" s="178">
        <f>IFERROR(VLOOKUP(A158,old_GL발!$A$2:$H$345,8,0),0)</f>
        <v>0</v>
      </c>
      <c r="M158" s="164">
        <f t="shared" si="12"/>
        <v>0</v>
      </c>
    </row>
    <row r="159" spans="1:13" hidden="1">
      <c r="A159" s="30" t="s">
        <v>572</v>
      </c>
      <c r="B159" s="30" t="s">
        <v>1047</v>
      </c>
      <c r="C159" s="164">
        <v>0</v>
      </c>
      <c r="D159" s="164">
        <v>1792700445402</v>
      </c>
      <c r="E159" s="164">
        <v>-1792700445402</v>
      </c>
      <c r="F159" s="164">
        <v>3585400890804</v>
      </c>
      <c r="G159" s="164">
        <v>0</v>
      </c>
      <c r="H159" s="165">
        <f t="shared" si="9"/>
        <v>0</v>
      </c>
      <c r="I159" s="30">
        <f t="shared" si="10"/>
        <v>1</v>
      </c>
      <c r="J159" s="170">
        <f>SUMIFS(old_GL발!$B:$B,old_GL발!$A:$A,old_TB발!$A159)</f>
        <v>0</v>
      </c>
      <c r="K159" s="164">
        <f t="shared" si="11"/>
        <v>0</v>
      </c>
      <c r="L159" s="178">
        <f>IFERROR(VLOOKUP(A159,old_GL발!$A$2:$H$345,8,0),0)</f>
        <v>0</v>
      </c>
      <c r="M159" s="164">
        <f t="shared" si="12"/>
        <v>0</v>
      </c>
    </row>
    <row r="160" spans="1:13" hidden="1">
      <c r="A160" s="30" t="s">
        <v>573</v>
      </c>
      <c r="B160" s="30" t="s">
        <v>1048</v>
      </c>
      <c r="C160" s="164">
        <v>196235616577</v>
      </c>
      <c r="D160" s="164">
        <v>31473392575</v>
      </c>
      <c r="E160" s="164">
        <v>-31473392575</v>
      </c>
      <c r="F160" s="164">
        <v>62946785150</v>
      </c>
      <c r="G160" s="164">
        <v>196235616577</v>
      </c>
      <c r="H160" s="165">
        <f t="shared" si="9"/>
        <v>0</v>
      </c>
      <c r="I160" s="30">
        <f t="shared" si="10"/>
        <v>1</v>
      </c>
      <c r="J160" s="170">
        <f>SUMIFS(old_GL발!$B:$B,old_GL발!$A:$A,old_TB발!$A160)</f>
        <v>0</v>
      </c>
      <c r="K160" s="164">
        <f t="shared" si="11"/>
        <v>0</v>
      </c>
      <c r="L160" s="178">
        <f>IFERROR(VLOOKUP(A160,old_GL발!$A$2:$H$345,8,0),0)</f>
        <v>0</v>
      </c>
      <c r="M160" s="164">
        <f t="shared" si="12"/>
        <v>0</v>
      </c>
    </row>
    <row r="161" spans="1:13" hidden="1">
      <c r="A161" s="30" t="s">
        <v>1049</v>
      </c>
      <c r="B161" s="30" t="s">
        <v>1050</v>
      </c>
      <c r="C161" s="164">
        <v>-196235616577</v>
      </c>
      <c r="D161" s="164">
        <v>0</v>
      </c>
      <c r="E161" s="164">
        <v>0</v>
      </c>
      <c r="F161" s="164">
        <v>0</v>
      </c>
      <c r="G161" s="164">
        <v>-196235616577</v>
      </c>
      <c r="H161" s="165">
        <f t="shared" si="9"/>
        <v>0</v>
      </c>
      <c r="I161" s="30">
        <f t="shared" si="10"/>
        <v>1</v>
      </c>
      <c r="J161" s="170">
        <f>SUMIFS(old_GL발!$B:$B,old_GL발!$A:$A,old_TB발!$A161)</f>
        <v>0</v>
      </c>
      <c r="K161" s="164">
        <f t="shared" si="11"/>
        <v>0</v>
      </c>
      <c r="L161" s="178">
        <f>IFERROR(VLOOKUP(A161,old_GL발!$A$2:$H$345,8,0),0)</f>
        <v>0</v>
      </c>
      <c r="M161" s="164">
        <f t="shared" si="12"/>
        <v>0</v>
      </c>
    </row>
    <row r="162" spans="1:13" hidden="1">
      <c r="A162" s="30" t="s">
        <v>1051</v>
      </c>
      <c r="B162" s="30" t="s">
        <v>1052</v>
      </c>
      <c r="C162" s="164">
        <v>0</v>
      </c>
      <c r="D162" s="164">
        <v>3500988597899</v>
      </c>
      <c r="E162" s="164">
        <v>-3500988597899</v>
      </c>
      <c r="F162" s="164">
        <v>7001977195798</v>
      </c>
      <c r="G162" s="164">
        <v>0</v>
      </c>
      <c r="H162" s="165">
        <f t="shared" si="9"/>
        <v>0</v>
      </c>
      <c r="I162" s="30">
        <f t="shared" si="10"/>
        <v>1</v>
      </c>
      <c r="J162" s="170">
        <f>SUMIFS(old_GL발!$B:$B,old_GL발!$A:$A,old_TB발!$A162)</f>
        <v>0</v>
      </c>
      <c r="K162" s="164">
        <f t="shared" si="11"/>
        <v>0</v>
      </c>
      <c r="L162" s="178">
        <f>IFERROR(VLOOKUP(A162,old_GL발!$A$2:$H$345,8,0),0)</f>
        <v>0</v>
      </c>
      <c r="M162" s="164">
        <f t="shared" si="12"/>
        <v>0</v>
      </c>
    </row>
    <row r="163" spans="1:13" hidden="1">
      <c r="A163" s="30" t="s">
        <v>574</v>
      </c>
      <c r="B163" s="30" t="s">
        <v>1053</v>
      </c>
      <c r="C163" s="164">
        <v>18022585013</v>
      </c>
      <c r="D163" s="164">
        <v>122787500</v>
      </c>
      <c r="E163" s="164">
        <v>0</v>
      </c>
      <c r="F163" s="164">
        <v>122787500</v>
      </c>
      <c r="G163" s="164">
        <v>18145372513</v>
      </c>
      <c r="H163" s="165">
        <f t="shared" si="9"/>
        <v>122787500</v>
      </c>
      <c r="I163" s="30">
        <f t="shared" si="10"/>
        <v>1</v>
      </c>
      <c r="J163" s="170">
        <f>SUMIFS(old_GL발!$B:$B,old_GL발!$A:$A,old_TB발!$A163)</f>
        <v>122787500</v>
      </c>
      <c r="K163" s="164">
        <f t="shared" si="11"/>
        <v>0</v>
      </c>
      <c r="L163" s="178">
        <f>IFERROR(VLOOKUP(A163,old_GL발!$A$2:$H$345,8,0),0)</f>
        <v>122787500</v>
      </c>
      <c r="M163" s="164">
        <f t="shared" si="12"/>
        <v>0</v>
      </c>
    </row>
    <row r="164" spans="1:13" hidden="1">
      <c r="A164" s="30" t="s">
        <v>575</v>
      </c>
      <c r="B164" s="30" t="s">
        <v>1054</v>
      </c>
      <c r="C164" s="164">
        <v>0</v>
      </c>
      <c r="D164" s="164">
        <v>380799</v>
      </c>
      <c r="E164" s="164">
        <v>0</v>
      </c>
      <c r="F164" s="164">
        <v>380799</v>
      </c>
      <c r="G164" s="164">
        <v>380799</v>
      </c>
      <c r="H164" s="165">
        <f t="shared" si="9"/>
        <v>380799</v>
      </c>
      <c r="I164" s="30">
        <f t="shared" si="10"/>
        <v>1</v>
      </c>
      <c r="J164" s="170">
        <f>SUMIFS(old_GL발!$B:$B,old_GL발!$A:$A,old_TB발!$A164)</f>
        <v>380799</v>
      </c>
      <c r="K164" s="164">
        <f t="shared" si="11"/>
        <v>0</v>
      </c>
      <c r="L164" s="178">
        <f>IFERROR(VLOOKUP(A164,old_GL발!$A$2:$H$345,8,0),0)</f>
        <v>380799</v>
      </c>
      <c r="M164" s="164">
        <f t="shared" si="12"/>
        <v>0</v>
      </c>
    </row>
    <row r="165" spans="1:13">
      <c r="A165" s="30" t="s">
        <v>365</v>
      </c>
      <c r="B165" s="30" t="s">
        <v>1055</v>
      </c>
      <c r="C165" s="164">
        <v>69864129879</v>
      </c>
      <c r="D165" s="164">
        <v>13655995050</v>
      </c>
      <c r="E165" s="164">
        <v>-2618707251</v>
      </c>
      <c r="F165" s="164">
        <v>16274702301</v>
      </c>
      <c r="G165" s="164">
        <v>80901417678</v>
      </c>
      <c r="H165" s="165">
        <f t="shared" si="9"/>
        <v>11037287799</v>
      </c>
      <c r="I165" s="30">
        <f t="shared" si="10"/>
        <v>1</v>
      </c>
      <c r="J165" s="170">
        <f>SUMIFS(old_GL발!$B:$B,old_GL발!$A:$A,old_TB발!$A165)</f>
        <v>11351916268</v>
      </c>
      <c r="K165" s="164">
        <f t="shared" si="11"/>
        <v>314628469</v>
      </c>
      <c r="L165" s="178">
        <f>IFERROR(VLOOKUP(A165,old_GL발!$A$2:$H$345,8,0),0)</f>
        <v>11351916268</v>
      </c>
      <c r="M165" s="164">
        <f t="shared" si="12"/>
        <v>-314628469</v>
      </c>
    </row>
    <row r="166" spans="1:13" hidden="1">
      <c r="A166" s="30" t="s">
        <v>1056</v>
      </c>
      <c r="B166" s="30" t="s">
        <v>1057</v>
      </c>
      <c r="C166" s="164">
        <v>0</v>
      </c>
      <c r="D166" s="164">
        <v>0</v>
      </c>
      <c r="E166" s="164">
        <v>0</v>
      </c>
      <c r="F166" s="164">
        <v>0</v>
      </c>
      <c r="G166" s="164">
        <v>0</v>
      </c>
      <c r="H166" s="165">
        <f t="shared" si="9"/>
        <v>0</v>
      </c>
      <c r="I166" s="30">
        <f t="shared" si="10"/>
        <v>1</v>
      </c>
      <c r="J166" s="170">
        <f>SUMIFS(old_GL발!$B:$B,old_GL발!$A:$A,old_TB발!$A166)</f>
        <v>0</v>
      </c>
      <c r="K166" s="164">
        <f t="shared" si="11"/>
        <v>0</v>
      </c>
      <c r="L166" s="178">
        <f>IFERROR(VLOOKUP(A166,old_GL발!$A$2:$H$345,8,0),0)</f>
        <v>0</v>
      </c>
      <c r="M166" s="164">
        <f t="shared" si="12"/>
        <v>0</v>
      </c>
    </row>
    <row r="167" spans="1:13">
      <c r="A167" s="30" t="s">
        <v>576</v>
      </c>
      <c r="B167" s="30" t="s">
        <v>1058</v>
      </c>
      <c r="C167" s="164">
        <v>55364731235</v>
      </c>
      <c r="D167" s="164">
        <v>6904799990</v>
      </c>
      <c r="E167" s="164">
        <v>-2707700509</v>
      </c>
      <c r="F167" s="164">
        <v>9612500499</v>
      </c>
      <c r="G167" s="164">
        <v>59561830716</v>
      </c>
      <c r="H167" s="165">
        <f t="shared" si="9"/>
        <v>4197099481</v>
      </c>
      <c r="I167" s="30">
        <f t="shared" si="10"/>
        <v>1</v>
      </c>
      <c r="J167" s="170">
        <f>SUMIFS(old_GL발!$B:$B,old_GL발!$A:$A,old_TB발!$A167)</f>
        <v>2928050250</v>
      </c>
      <c r="K167" s="164">
        <f t="shared" si="11"/>
        <v>-1269049231</v>
      </c>
      <c r="L167" s="178">
        <f>IFERROR(VLOOKUP(A167,old_GL발!$A$2:$H$345,8,0),0)</f>
        <v>2935799250</v>
      </c>
      <c r="M167" s="164">
        <f t="shared" si="12"/>
        <v>1261300231</v>
      </c>
    </row>
    <row r="168" spans="1:13" hidden="1">
      <c r="A168" s="30" t="s">
        <v>1059</v>
      </c>
      <c r="B168" s="30" t="s">
        <v>1060</v>
      </c>
      <c r="C168" s="164">
        <v>0</v>
      </c>
      <c r="D168" s="164">
        <v>0</v>
      </c>
      <c r="E168" s="164">
        <v>0</v>
      </c>
      <c r="F168" s="164">
        <v>0</v>
      </c>
      <c r="G168" s="164">
        <v>0</v>
      </c>
      <c r="H168" s="165">
        <f t="shared" si="9"/>
        <v>0</v>
      </c>
      <c r="I168" s="30">
        <f t="shared" si="10"/>
        <v>1</v>
      </c>
      <c r="J168" s="170">
        <f>SUMIFS(old_GL발!$B:$B,old_GL발!$A:$A,old_TB발!$A168)</f>
        <v>0</v>
      </c>
      <c r="K168" s="164">
        <f t="shared" si="11"/>
        <v>0</v>
      </c>
      <c r="L168" s="178">
        <f>IFERROR(VLOOKUP(A168,old_GL발!$A$2:$H$345,8,0),0)</f>
        <v>0</v>
      </c>
      <c r="M168" s="164">
        <f t="shared" si="12"/>
        <v>0</v>
      </c>
    </row>
    <row r="169" spans="1:13">
      <c r="A169" s="30" t="s">
        <v>577</v>
      </c>
      <c r="B169" s="30" t="s">
        <v>1060</v>
      </c>
      <c r="C169" s="164">
        <v>2593170121</v>
      </c>
      <c r="D169" s="164">
        <v>50559748509</v>
      </c>
      <c r="E169" s="164">
        <v>-52304734787</v>
      </c>
      <c r="F169" s="164">
        <v>102864483296</v>
      </c>
      <c r="G169" s="164">
        <v>848183843</v>
      </c>
      <c r="H169" s="165">
        <f t="shared" si="9"/>
        <v>-1744986278</v>
      </c>
      <c r="I169" s="30">
        <f t="shared" si="10"/>
        <v>1</v>
      </c>
      <c r="J169" s="170">
        <f>SUMIFS(old_GL발!$B:$B,old_GL발!$A:$A,old_TB발!$A169)</f>
        <v>-1073102319</v>
      </c>
      <c r="K169" s="164">
        <f t="shared" si="11"/>
        <v>671883959</v>
      </c>
      <c r="L169" s="178">
        <f>IFERROR(VLOOKUP(A169,old_GL발!$A$2:$H$345,8,0),0)</f>
        <v>-1074771569</v>
      </c>
      <c r="M169" s="164">
        <f t="shared" si="12"/>
        <v>-670214709</v>
      </c>
    </row>
    <row r="170" spans="1:13" hidden="1">
      <c r="A170" s="30" t="s">
        <v>578</v>
      </c>
      <c r="B170" s="30" t="s">
        <v>1061</v>
      </c>
      <c r="C170" s="164">
        <v>0</v>
      </c>
      <c r="D170" s="164">
        <v>23150619435</v>
      </c>
      <c r="E170" s="164">
        <v>-23150619435</v>
      </c>
      <c r="F170" s="164">
        <v>46301238870</v>
      </c>
      <c r="G170" s="164">
        <v>0</v>
      </c>
      <c r="H170" s="165">
        <f t="shared" si="9"/>
        <v>0</v>
      </c>
      <c r="I170" s="30">
        <f t="shared" si="10"/>
        <v>1</v>
      </c>
      <c r="J170" s="170">
        <f>SUMIFS(old_GL발!$B:$B,old_GL발!$A:$A,old_TB발!$A170)</f>
        <v>0</v>
      </c>
      <c r="K170" s="164">
        <f t="shared" si="11"/>
        <v>0</v>
      </c>
      <c r="L170" s="178">
        <f>IFERROR(VLOOKUP(A170,old_GL발!$A$2:$H$345,8,0),0)</f>
        <v>0</v>
      </c>
      <c r="M170" s="164">
        <f t="shared" si="12"/>
        <v>0</v>
      </c>
    </row>
    <row r="171" spans="1:13" hidden="1">
      <c r="A171" s="30" t="s">
        <v>579</v>
      </c>
      <c r="B171" s="30" t="s">
        <v>1062</v>
      </c>
      <c r="C171" s="164">
        <v>22985749</v>
      </c>
      <c r="D171" s="164">
        <v>0</v>
      </c>
      <c r="E171" s="164">
        <v>-7171817</v>
      </c>
      <c r="F171" s="164">
        <v>7171817</v>
      </c>
      <c r="G171" s="164">
        <v>15813932</v>
      </c>
      <c r="H171" s="165">
        <f t="shared" si="9"/>
        <v>-7171817</v>
      </c>
      <c r="I171" s="30">
        <f t="shared" si="10"/>
        <v>1</v>
      </c>
      <c r="J171" s="170">
        <f>SUMIFS(old_GL발!$B:$B,old_GL발!$A:$A,old_TB발!$A171)</f>
        <v>-7171817</v>
      </c>
      <c r="K171" s="164">
        <f t="shared" si="11"/>
        <v>0</v>
      </c>
      <c r="L171" s="178">
        <f>IFERROR(VLOOKUP(A171,old_GL발!$A$2:$H$345,8,0),0)</f>
        <v>-7171817</v>
      </c>
      <c r="M171" s="164">
        <f t="shared" si="12"/>
        <v>0</v>
      </c>
    </row>
    <row r="172" spans="1:13">
      <c r="A172" s="30" t="s">
        <v>580</v>
      </c>
      <c r="B172" s="30" t="s">
        <v>1063</v>
      </c>
      <c r="C172" s="164">
        <v>-12831380332</v>
      </c>
      <c r="D172" s="164">
        <v>0</v>
      </c>
      <c r="E172" s="164">
        <v>-1435749677</v>
      </c>
      <c r="F172" s="164">
        <v>1435749677</v>
      </c>
      <c r="G172" s="164">
        <v>-14267130009</v>
      </c>
      <c r="H172" s="165">
        <f t="shared" si="9"/>
        <v>-1435749677</v>
      </c>
      <c r="I172" s="30">
        <f t="shared" si="10"/>
        <v>1</v>
      </c>
      <c r="J172" s="170">
        <f>SUMIFS(old_GL발!$B:$B,old_GL발!$A:$A,old_TB발!$A172)</f>
        <v>-1191352759</v>
      </c>
      <c r="K172" s="164">
        <f t="shared" si="11"/>
        <v>244396918</v>
      </c>
      <c r="L172" s="178">
        <f>IFERROR(VLOOKUP(A172,old_GL발!$A$2:$H$345,8,0),0)</f>
        <v>-1191352759</v>
      </c>
      <c r="M172" s="164">
        <f t="shared" si="12"/>
        <v>-244396918</v>
      </c>
    </row>
    <row r="173" spans="1:13" hidden="1">
      <c r="A173" s="30" t="s">
        <v>581</v>
      </c>
      <c r="B173" s="30" t="s">
        <v>1064</v>
      </c>
      <c r="C173" s="164">
        <v>4673087294</v>
      </c>
      <c r="D173" s="164">
        <v>1873925545</v>
      </c>
      <c r="E173" s="164">
        <v>-4885790504</v>
      </c>
      <c r="F173" s="164">
        <v>6759716049</v>
      </c>
      <c r="G173" s="164">
        <v>1661222335</v>
      </c>
      <c r="H173" s="165">
        <f t="shared" si="9"/>
        <v>-3011864959</v>
      </c>
      <c r="I173" s="30">
        <f t="shared" si="10"/>
        <v>1</v>
      </c>
      <c r="J173" s="170">
        <f>SUMIFS(old_GL발!$B:$B,old_GL발!$A:$A,old_TB발!$A173)</f>
        <v>-3011864959</v>
      </c>
      <c r="K173" s="164">
        <f t="shared" si="11"/>
        <v>0</v>
      </c>
      <c r="L173" s="178">
        <f>IFERROR(VLOOKUP(A173,old_GL발!$A$2:$H$345,8,0),0)</f>
        <v>-3011864959</v>
      </c>
      <c r="M173" s="164">
        <f t="shared" si="12"/>
        <v>0</v>
      </c>
    </row>
    <row r="174" spans="1:13">
      <c r="A174" s="30" t="s">
        <v>369</v>
      </c>
      <c r="B174" s="30" t="s">
        <v>1065</v>
      </c>
      <c r="C174" s="164">
        <v>-51444279560</v>
      </c>
      <c r="D174" s="164">
        <v>1441934582</v>
      </c>
      <c r="E174" s="164">
        <v>-6599272319</v>
      </c>
      <c r="F174" s="164">
        <v>8041206901</v>
      </c>
      <c r="G174" s="164">
        <v>-56601617297</v>
      </c>
      <c r="H174" s="165">
        <f t="shared" si="9"/>
        <v>-5157337737</v>
      </c>
      <c r="I174" s="30">
        <f t="shared" si="10"/>
        <v>1</v>
      </c>
      <c r="J174" s="170">
        <f>SUMIFS(old_GL발!$B:$B,old_GL발!$A:$A,old_TB발!$A174)</f>
        <v>-4031912141</v>
      </c>
      <c r="K174" s="164">
        <f t="shared" si="11"/>
        <v>1125425596</v>
      </c>
      <c r="L174" s="178">
        <f>IFERROR(VLOOKUP(A174,old_GL발!$A$2:$H$345,8,0),0)</f>
        <v>-4031912141</v>
      </c>
      <c r="M174" s="164">
        <f t="shared" si="12"/>
        <v>-1125425596</v>
      </c>
    </row>
    <row r="175" spans="1:13" hidden="1">
      <c r="A175" s="30" t="s">
        <v>1066</v>
      </c>
      <c r="B175" s="30" t="s">
        <v>1067</v>
      </c>
      <c r="C175" s="164">
        <v>414379</v>
      </c>
      <c r="D175" s="164">
        <v>0</v>
      </c>
      <c r="E175" s="164">
        <v>0</v>
      </c>
      <c r="F175" s="164">
        <v>0</v>
      </c>
      <c r="G175" s="164">
        <v>414379</v>
      </c>
      <c r="H175" s="165">
        <f t="shared" si="9"/>
        <v>0</v>
      </c>
      <c r="I175" s="30">
        <f t="shared" si="10"/>
        <v>1</v>
      </c>
      <c r="J175" s="170">
        <f>SUMIFS(old_GL발!$B:$B,old_GL발!$A:$A,old_TB발!$A175)</f>
        <v>0</v>
      </c>
      <c r="K175" s="164">
        <f t="shared" si="11"/>
        <v>0</v>
      </c>
      <c r="L175" s="178">
        <f>IFERROR(VLOOKUP(A175,old_GL발!$A$2:$H$345,8,0),0)</f>
        <v>0</v>
      </c>
      <c r="M175" s="164">
        <f t="shared" si="12"/>
        <v>0</v>
      </c>
    </row>
    <row r="176" spans="1:13">
      <c r="A176" s="30" t="s">
        <v>582</v>
      </c>
      <c r="B176" s="30" t="s">
        <v>1068</v>
      </c>
      <c r="C176" s="164">
        <v>-49862850726</v>
      </c>
      <c r="D176" s="164">
        <v>2244452338</v>
      </c>
      <c r="E176" s="164">
        <v>-3699856851</v>
      </c>
      <c r="F176" s="164">
        <v>5944309189</v>
      </c>
      <c r="G176" s="164">
        <v>-51318255239</v>
      </c>
      <c r="H176" s="165">
        <f t="shared" si="9"/>
        <v>-1455404513</v>
      </c>
      <c r="I176" s="30">
        <f t="shared" si="10"/>
        <v>1</v>
      </c>
      <c r="J176" s="170">
        <f>SUMIFS(old_GL발!$B:$B,old_GL발!$A:$A,old_TB발!$A176)</f>
        <v>-784014925</v>
      </c>
      <c r="K176" s="164">
        <f t="shared" si="11"/>
        <v>671389588</v>
      </c>
      <c r="L176" s="178">
        <f>IFERROR(VLOOKUP(A176,old_GL발!$A$2:$H$345,8,0),0)</f>
        <v>-784014925</v>
      </c>
      <c r="M176" s="164">
        <f t="shared" si="12"/>
        <v>-671389588</v>
      </c>
    </row>
    <row r="177" spans="1:13" hidden="1">
      <c r="A177" s="30" t="s">
        <v>1069</v>
      </c>
      <c r="B177" s="30" t="s">
        <v>1070</v>
      </c>
      <c r="C177" s="164">
        <v>0</v>
      </c>
      <c r="D177" s="164">
        <v>0</v>
      </c>
      <c r="E177" s="164">
        <v>0</v>
      </c>
      <c r="F177" s="164">
        <v>0</v>
      </c>
      <c r="G177" s="164">
        <v>0</v>
      </c>
      <c r="H177" s="165">
        <f t="shared" si="9"/>
        <v>0</v>
      </c>
      <c r="I177" s="30">
        <f t="shared" si="10"/>
        <v>1</v>
      </c>
      <c r="J177" s="170">
        <f>SUMIFS(old_GL발!$B:$B,old_GL발!$A:$A,old_TB발!$A177)</f>
        <v>0</v>
      </c>
      <c r="K177" s="164">
        <f t="shared" si="11"/>
        <v>0</v>
      </c>
      <c r="L177" s="178">
        <f>IFERROR(VLOOKUP(A177,old_GL발!$A$2:$H$345,8,0),0)</f>
        <v>0</v>
      </c>
      <c r="M177" s="164">
        <f t="shared" si="12"/>
        <v>0</v>
      </c>
    </row>
    <row r="178" spans="1:13" hidden="1">
      <c r="A178" s="30" t="s">
        <v>583</v>
      </c>
      <c r="B178" s="30" t="s">
        <v>1071</v>
      </c>
      <c r="C178" s="164">
        <v>-2985854412</v>
      </c>
      <c r="D178" s="164">
        <v>677891044</v>
      </c>
      <c r="E178" s="164">
        <v>0</v>
      </c>
      <c r="F178" s="164">
        <v>677891044</v>
      </c>
      <c r="G178" s="164">
        <v>-2307963368</v>
      </c>
      <c r="H178" s="165">
        <f t="shared" si="9"/>
        <v>677891044</v>
      </c>
      <c r="I178" s="30">
        <f t="shared" si="10"/>
        <v>1</v>
      </c>
      <c r="J178" s="170">
        <f>SUMIFS(old_GL발!$B:$B,old_GL발!$A:$A,old_TB발!$A178)</f>
        <v>677891044</v>
      </c>
      <c r="K178" s="164">
        <f t="shared" si="11"/>
        <v>0</v>
      </c>
      <c r="L178" s="178">
        <f>IFERROR(VLOOKUP(A178,old_GL발!$A$2:$H$345,8,0),0)</f>
        <v>677891044</v>
      </c>
      <c r="M178" s="164">
        <f t="shared" si="12"/>
        <v>0</v>
      </c>
    </row>
    <row r="179" spans="1:13">
      <c r="A179" s="30" t="s">
        <v>584</v>
      </c>
      <c r="B179" s="30" t="s">
        <v>1072</v>
      </c>
      <c r="C179" s="164">
        <v>-5572110322</v>
      </c>
      <c r="D179" s="164">
        <v>5018138966</v>
      </c>
      <c r="E179" s="164">
        <v>-828307070</v>
      </c>
      <c r="F179" s="164">
        <v>5846446036</v>
      </c>
      <c r="G179" s="164">
        <v>-1382278426</v>
      </c>
      <c r="H179" s="165">
        <f t="shared" si="9"/>
        <v>4189831896</v>
      </c>
      <c r="I179" s="30">
        <f t="shared" si="10"/>
        <v>1</v>
      </c>
      <c r="J179" s="170">
        <f>SUMIFS(old_GL발!$B:$B,old_GL발!$A:$A,old_TB발!$A179)</f>
        <v>4214650317</v>
      </c>
      <c r="K179" s="164">
        <f t="shared" si="11"/>
        <v>24818421</v>
      </c>
      <c r="L179" s="178">
        <f>IFERROR(VLOOKUP(A179,old_GL발!$A$2:$H$345,8,0),0)</f>
        <v>4214650317</v>
      </c>
      <c r="M179" s="164">
        <f t="shared" si="12"/>
        <v>-24818421</v>
      </c>
    </row>
    <row r="180" spans="1:13">
      <c r="A180" s="30" t="s">
        <v>585</v>
      </c>
      <c r="B180" s="30" t="s">
        <v>1073</v>
      </c>
      <c r="C180" s="164">
        <v>-1852292013</v>
      </c>
      <c r="D180" s="164">
        <v>1745435281</v>
      </c>
      <c r="E180" s="164">
        <v>-192647314</v>
      </c>
      <c r="F180" s="164">
        <v>1938082595</v>
      </c>
      <c r="G180" s="164">
        <v>-299504046</v>
      </c>
      <c r="H180" s="165">
        <f t="shared" si="9"/>
        <v>1552787967</v>
      </c>
      <c r="I180" s="30">
        <f t="shared" si="10"/>
        <v>1</v>
      </c>
      <c r="J180" s="170">
        <f>SUMIFS(old_GL발!$B:$B,old_GL발!$A:$A,old_TB발!$A180)</f>
        <v>1557515285</v>
      </c>
      <c r="K180" s="164">
        <f t="shared" si="11"/>
        <v>4727318</v>
      </c>
      <c r="L180" s="178">
        <f>IFERROR(VLOOKUP(A180,old_GL발!$A$2:$H$345,8,0),0)</f>
        <v>1557515285</v>
      </c>
      <c r="M180" s="164">
        <f t="shared" si="12"/>
        <v>-4727318</v>
      </c>
    </row>
    <row r="181" spans="1:13">
      <c r="A181" s="30" t="s">
        <v>586</v>
      </c>
      <c r="B181" s="30" t="s">
        <v>1074</v>
      </c>
      <c r="C181" s="164">
        <v>1195040000</v>
      </c>
      <c r="D181" s="164">
        <v>1956464871</v>
      </c>
      <c r="E181" s="164">
        <v>-2176006771</v>
      </c>
      <c r="F181" s="164">
        <v>4132471642</v>
      </c>
      <c r="G181" s="164">
        <v>975498100</v>
      </c>
      <c r="H181" s="165">
        <f t="shared" si="9"/>
        <v>-219541900</v>
      </c>
      <c r="I181" s="30">
        <f t="shared" si="10"/>
        <v>1</v>
      </c>
      <c r="J181" s="170">
        <f>SUMIFS(old_GL발!$B:$B,old_GL발!$A:$A,old_TB발!$A181)</f>
        <v>-402043800</v>
      </c>
      <c r="K181" s="164">
        <f t="shared" si="11"/>
        <v>-182501900</v>
      </c>
      <c r="L181" s="178">
        <f>IFERROR(VLOOKUP(A181,old_GL발!$A$2:$H$345,8,0),0)</f>
        <v>-402043800</v>
      </c>
      <c r="M181" s="164">
        <f t="shared" si="12"/>
        <v>182501900</v>
      </c>
    </row>
    <row r="182" spans="1:13">
      <c r="A182" s="30" t="s">
        <v>587</v>
      </c>
      <c r="B182" s="30" t="s">
        <v>1075</v>
      </c>
      <c r="C182" s="164">
        <v>9787538743</v>
      </c>
      <c r="D182" s="164">
        <v>47218147915</v>
      </c>
      <c r="E182" s="164">
        <v>-47025849598</v>
      </c>
      <c r="F182" s="164">
        <v>94243997513</v>
      </c>
      <c r="G182" s="164">
        <v>9979837060</v>
      </c>
      <c r="H182" s="165">
        <f t="shared" si="9"/>
        <v>192298317</v>
      </c>
      <c r="I182" s="30">
        <f t="shared" si="10"/>
        <v>1</v>
      </c>
      <c r="J182" s="170">
        <f>SUMIFS(old_GL발!$B:$B,old_GL발!$A:$A,old_TB발!$A182)</f>
        <v>-4483154972</v>
      </c>
      <c r="K182" s="164">
        <f t="shared" si="11"/>
        <v>-4675453289</v>
      </c>
      <c r="L182" s="178">
        <f>IFERROR(VLOOKUP(A182,old_GL발!$A$2:$H$345,8,0),0)</f>
        <v>-4483154972</v>
      </c>
      <c r="M182" s="164">
        <f t="shared" si="12"/>
        <v>4675453289</v>
      </c>
    </row>
    <row r="183" spans="1:13">
      <c r="A183" s="30" t="s">
        <v>588</v>
      </c>
      <c r="B183" s="30" t="s">
        <v>1076</v>
      </c>
      <c r="C183" s="164">
        <v>15812455302</v>
      </c>
      <c r="D183" s="164">
        <v>52718224948</v>
      </c>
      <c r="E183" s="164">
        <v>-51392236198</v>
      </c>
      <c r="F183" s="164">
        <v>104110461146</v>
      </c>
      <c r="G183" s="164">
        <v>17138444052</v>
      </c>
      <c r="H183" s="165">
        <f t="shared" si="9"/>
        <v>1325988750</v>
      </c>
      <c r="I183" s="30">
        <f t="shared" si="10"/>
        <v>1</v>
      </c>
      <c r="J183" s="170">
        <f>SUMIFS(old_GL발!$B:$B,old_GL발!$A:$A,old_TB발!$A183)</f>
        <v>1891899792</v>
      </c>
      <c r="K183" s="164">
        <f t="shared" si="11"/>
        <v>565911042</v>
      </c>
      <c r="L183" s="178">
        <f>IFERROR(VLOOKUP(A183,old_GL발!$A$2:$H$345,8,0),0)</f>
        <v>1766101250</v>
      </c>
      <c r="M183" s="164">
        <f t="shared" si="12"/>
        <v>-440112500</v>
      </c>
    </row>
    <row r="184" spans="1:13" hidden="1">
      <c r="A184" s="30" t="s">
        <v>589</v>
      </c>
      <c r="B184" s="30" t="s">
        <v>1077</v>
      </c>
      <c r="C184" s="164">
        <v>-5785472129</v>
      </c>
      <c r="D184" s="164">
        <v>5097835080</v>
      </c>
      <c r="E184" s="164">
        <v>-21430848</v>
      </c>
      <c r="F184" s="164">
        <v>5119265928</v>
      </c>
      <c r="G184" s="164">
        <v>-709067897</v>
      </c>
      <c r="H184" s="165">
        <f t="shared" si="9"/>
        <v>5076404232</v>
      </c>
      <c r="I184" s="30">
        <f t="shared" si="10"/>
        <v>1</v>
      </c>
      <c r="J184" s="170">
        <f>SUMIFS(old_GL발!$B:$B,old_GL발!$A:$A,old_TB발!$A184)</f>
        <v>5076404232</v>
      </c>
      <c r="K184" s="164">
        <f t="shared" si="11"/>
        <v>0</v>
      </c>
      <c r="L184" s="178">
        <f>IFERROR(VLOOKUP(A184,old_GL발!$A$2:$H$345,8,0),0)</f>
        <v>5076404232</v>
      </c>
      <c r="M184" s="164">
        <f t="shared" si="12"/>
        <v>0</v>
      </c>
    </row>
    <row r="185" spans="1:13" hidden="1">
      <c r="A185" s="30" t="s">
        <v>1078</v>
      </c>
      <c r="B185" s="30" t="s">
        <v>1079</v>
      </c>
      <c r="C185" s="164">
        <v>0</v>
      </c>
      <c r="D185" s="164">
        <v>0</v>
      </c>
      <c r="E185" s="164">
        <v>0</v>
      </c>
      <c r="F185" s="164">
        <v>0</v>
      </c>
      <c r="G185" s="164">
        <v>0</v>
      </c>
      <c r="H185" s="165">
        <f t="shared" si="9"/>
        <v>0</v>
      </c>
      <c r="I185" s="30">
        <f t="shared" si="10"/>
        <v>1</v>
      </c>
      <c r="J185" s="170">
        <f>SUMIFS(old_GL발!$B:$B,old_GL발!$A:$A,old_TB발!$A185)</f>
        <v>0</v>
      </c>
      <c r="K185" s="164">
        <f t="shared" si="11"/>
        <v>0</v>
      </c>
      <c r="L185" s="178">
        <f>IFERROR(VLOOKUP(A185,old_GL발!$A$2:$H$345,8,0),0)</f>
        <v>0</v>
      </c>
      <c r="M185" s="164">
        <f t="shared" si="12"/>
        <v>0</v>
      </c>
    </row>
    <row r="186" spans="1:13" hidden="1">
      <c r="A186" s="30" t="s">
        <v>590</v>
      </c>
      <c r="B186" s="30" t="s">
        <v>1080</v>
      </c>
      <c r="C186" s="164">
        <v>3388952590</v>
      </c>
      <c r="D186" s="164">
        <v>2134508671</v>
      </c>
      <c r="E186" s="164">
        <v>0</v>
      </c>
      <c r="F186" s="164">
        <v>2134508671</v>
      </c>
      <c r="G186" s="164">
        <v>5523461261</v>
      </c>
      <c r="H186" s="165">
        <f t="shared" si="9"/>
        <v>2134508671</v>
      </c>
      <c r="I186" s="30">
        <f t="shared" si="10"/>
        <v>1</v>
      </c>
      <c r="J186" s="170">
        <f>SUMIFS(old_GL발!$B:$B,old_GL발!$A:$A,old_TB발!$A186)</f>
        <v>2134508671</v>
      </c>
      <c r="K186" s="164">
        <f t="shared" si="11"/>
        <v>0</v>
      </c>
      <c r="L186" s="178">
        <f>IFERROR(VLOOKUP(A186,old_GL발!$A$2:$H$345,8,0),0)</f>
        <v>2134508671</v>
      </c>
      <c r="M186" s="164">
        <f t="shared" si="12"/>
        <v>0</v>
      </c>
    </row>
    <row r="187" spans="1:13">
      <c r="A187" s="30" t="s">
        <v>591</v>
      </c>
      <c r="B187" s="30" t="s">
        <v>1081</v>
      </c>
      <c r="C187" s="164">
        <v>-3021039060</v>
      </c>
      <c r="D187" s="164">
        <v>0</v>
      </c>
      <c r="E187" s="164">
        <v>-663769904</v>
      </c>
      <c r="F187" s="164">
        <v>663769904</v>
      </c>
      <c r="G187" s="164">
        <v>-3684808964</v>
      </c>
      <c r="H187" s="165">
        <f t="shared" si="9"/>
        <v>-663769904</v>
      </c>
      <c r="I187" s="30">
        <f t="shared" si="10"/>
        <v>1</v>
      </c>
      <c r="J187" s="170">
        <f>SUMIFS(old_GL발!$B:$B,old_GL발!$A:$A,old_TB발!$A187)</f>
        <v>-536308311</v>
      </c>
      <c r="K187" s="164">
        <f t="shared" si="11"/>
        <v>127461593</v>
      </c>
      <c r="L187" s="178">
        <f>IFERROR(VLOOKUP(A187,old_GL발!$A$2:$H$345,8,0),0)</f>
        <v>-536308311</v>
      </c>
      <c r="M187" s="164">
        <f t="shared" si="12"/>
        <v>-127461593</v>
      </c>
    </row>
    <row r="188" spans="1:13" hidden="1">
      <c r="A188" s="30" t="s">
        <v>1082</v>
      </c>
      <c r="B188" s="30" t="s">
        <v>1083</v>
      </c>
      <c r="C188" s="164">
        <v>0</v>
      </c>
      <c r="D188" s="164">
        <v>0</v>
      </c>
      <c r="E188" s="164">
        <v>0</v>
      </c>
      <c r="F188" s="164">
        <v>0</v>
      </c>
      <c r="G188" s="164">
        <v>0</v>
      </c>
      <c r="H188" s="165">
        <f t="shared" si="9"/>
        <v>0</v>
      </c>
      <c r="I188" s="30">
        <f t="shared" si="10"/>
        <v>1</v>
      </c>
      <c r="J188" s="170">
        <f>SUMIFS(old_GL발!$B:$B,old_GL발!$A:$A,old_TB발!$A188)</f>
        <v>0</v>
      </c>
      <c r="K188" s="164">
        <f t="shared" si="11"/>
        <v>0</v>
      </c>
      <c r="L188" s="178">
        <f>IFERROR(VLOOKUP(A188,old_GL발!$A$2:$H$345,8,0),0)</f>
        <v>0</v>
      </c>
      <c r="M188" s="164">
        <f t="shared" si="12"/>
        <v>0</v>
      </c>
    </row>
    <row r="189" spans="1:13" hidden="1">
      <c r="A189" s="30" t="s">
        <v>592</v>
      </c>
      <c r="B189" s="30" t="s">
        <v>1084</v>
      </c>
      <c r="C189" s="164">
        <v>0</v>
      </c>
      <c r="D189" s="164">
        <v>53938567953</v>
      </c>
      <c r="E189" s="164">
        <v>-53938567953</v>
      </c>
      <c r="F189" s="164">
        <v>107877135906</v>
      </c>
      <c r="G189" s="164">
        <v>0</v>
      </c>
      <c r="H189" s="165">
        <f t="shared" si="9"/>
        <v>0</v>
      </c>
      <c r="I189" s="30">
        <f t="shared" si="10"/>
        <v>1</v>
      </c>
      <c r="J189" s="170">
        <f>SUMIFS(old_GL발!$B:$B,old_GL발!$A:$A,old_TB발!$A189)</f>
        <v>0</v>
      </c>
      <c r="K189" s="164">
        <f t="shared" si="11"/>
        <v>0</v>
      </c>
      <c r="L189" s="178">
        <f>IFERROR(VLOOKUP(A189,old_GL발!$A$2:$H$345,8,0),0)</f>
        <v>0</v>
      </c>
      <c r="M189" s="164">
        <f t="shared" si="12"/>
        <v>0</v>
      </c>
    </row>
    <row r="190" spans="1:13">
      <c r="A190" s="30" t="s">
        <v>593</v>
      </c>
      <c r="B190" s="30" t="s">
        <v>1085</v>
      </c>
      <c r="C190" s="164">
        <v>23054850594</v>
      </c>
      <c r="D190" s="164">
        <v>52638496035</v>
      </c>
      <c r="E190" s="164">
        <v>-70397787771</v>
      </c>
      <c r="F190" s="164">
        <v>123036283806</v>
      </c>
      <c r="G190" s="164">
        <v>5295558858</v>
      </c>
      <c r="H190" s="165">
        <f t="shared" si="9"/>
        <v>-17759291736</v>
      </c>
      <c r="I190" s="30">
        <f t="shared" si="10"/>
        <v>1</v>
      </c>
      <c r="J190" s="170">
        <f>SUMIFS(old_GL발!$B:$B,old_GL발!$A:$A,old_TB발!$A190)</f>
        <v>-20997484406</v>
      </c>
      <c r="K190" s="164">
        <f t="shared" si="11"/>
        <v>-3238192670</v>
      </c>
      <c r="L190" s="178">
        <f>IFERROR(VLOOKUP(A190,old_GL발!$A$2:$H$345,8,0),0)</f>
        <v>-20997484406</v>
      </c>
      <c r="M190" s="164">
        <f t="shared" si="12"/>
        <v>3238192670</v>
      </c>
    </row>
    <row r="191" spans="1:13">
      <c r="A191" s="30" t="s">
        <v>594</v>
      </c>
      <c r="B191" s="30" t="s">
        <v>1086</v>
      </c>
      <c r="C191" s="164">
        <v>35530672468</v>
      </c>
      <c r="D191" s="164">
        <v>207501583743</v>
      </c>
      <c r="E191" s="164">
        <v>-206154225852</v>
      </c>
      <c r="F191" s="164">
        <v>413655809595</v>
      </c>
      <c r="G191" s="164">
        <v>36878030359</v>
      </c>
      <c r="H191" s="165">
        <f t="shared" si="9"/>
        <v>1347357891</v>
      </c>
      <c r="I191" s="30">
        <f t="shared" si="10"/>
        <v>1</v>
      </c>
      <c r="J191" s="170">
        <f>SUMIFS(old_GL발!$B:$B,old_GL발!$A:$A,old_TB발!$A191)</f>
        <v>1232843425</v>
      </c>
      <c r="K191" s="164">
        <f t="shared" si="11"/>
        <v>-114514466</v>
      </c>
      <c r="L191" s="178">
        <f>IFERROR(VLOOKUP(A191,old_GL발!$A$2:$H$345,8,0),0)</f>
        <v>599261420</v>
      </c>
      <c r="M191" s="164">
        <f t="shared" si="12"/>
        <v>748096471</v>
      </c>
    </row>
    <row r="192" spans="1:13" hidden="1">
      <c r="A192" s="30" t="s">
        <v>1087</v>
      </c>
      <c r="B192" s="30" t="s">
        <v>1088</v>
      </c>
      <c r="C192" s="164">
        <v>0</v>
      </c>
      <c r="D192" s="164">
        <v>0</v>
      </c>
      <c r="E192" s="164">
        <v>0</v>
      </c>
      <c r="F192" s="164">
        <v>0</v>
      </c>
      <c r="G192" s="164">
        <v>0</v>
      </c>
      <c r="H192" s="165">
        <f t="shared" si="9"/>
        <v>0</v>
      </c>
      <c r="I192" s="30">
        <f t="shared" si="10"/>
        <v>1</v>
      </c>
      <c r="J192" s="170">
        <f>SUMIFS(old_GL발!$B:$B,old_GL발!$A:$A,old_TB발!$A192)</f>
        <v>0</v>
      </c>
      <c r="K192" s="164">
        <f t="shared" si="11"/>
        <v>0</v>
      </c>
      <c r="L192" s="178">
        <f>IFERROR(VLOOKUP(A192,old_GL발!$A$2:$H$345,8,0),0)</f>
        <v>0</v>
      </c>
      <c r="M192" s="164">
        <f t="shared" si="12"/>
        <v>0</v>
      </c>
    </row>
    <row r="193" spans="1:13" hidden="1">
      <c r="A193" s="30" t="s">
        <v>1089</v>
      </c>
      <c r="B193" s="30" t="s">
        <v>1090</v>
      </c>
      <c r="C193" s="164">
        <v>498327200</v>
      </c>
      <c r="D193" s="164">
        <v>0</v>
      </c>
      <c r="E193" s="164">
        <v>0</v>
      </c>
      <c r="F193" s="164">
        <v>0</v>
      </c>
      <c r="G193" s="164">
        <v>498327200</v>
      </c>
      <c r="H193" s="165">
        <f t="shared" si="9"/>
        <v>0</v>
      </c>
      <c r="I193" s="30">
        <f t="shared" si="10"/>
        <v>1</v>
      </c>
      <c r="J193" s="170">
        <f>SUMIFS(old_GL발!$B:$B,old_GL발!$A:$A,old_TB발!$A193)</f>
        <v>0</v>
      </c>
      <c r="K193" s="164">
        <f t="shared" si="11"/>
        <v>0</v>
      </c>
      <c r="L193" s="178">
        <f>IFERROR(VLOOKUP(A193,old_GL발!$A$2:$H$345,8,0),0)</f>
        <v>0</v>
      </c>
      <c r="M193" s="164">
        <f t="shared" si="12"/>
        <v>0</v>
      </c>
    </row>
    <row r="194" spans="1:13" hidden="1">
      <c r="A194" s="30" t="s">
        <v>595</v>
      </c>
      <c r="B194" s="30" t="s">
        <v>1091</v>
      </c>
      <c r="C194" s="164">
        <v>464609132</v>
      </c>
      <c r="D194" s="164">
        <v>12923103696</v>
      </c>
      <c r="E194" s="164">
        <v>-8817381498</v>
      </c>
      <c r="F194" s="164">
        <v>21740485194</v>
      </c>
      <c r="G194" s="164">
        <v>4570331330</v>
      </c>
      <c r="H194" s="165">
        <f t="shared" si="9"/>
        <v>4105722198</v>
      </c>
      <c r="I194" s="30">
        <f t="shared" si="10"/>
        <v>1</v>
      </c>
      <c r="J194" s="170">
        <f>SUMIFS(old_GL발!$B:$B,old_GL발!$A:$A,old_TB발!$A194)</f>
        <v>4105722198</v>
      </c>
      <c r="K194" s="164">
        <f t="shared" si="11"/>
        <v>0</v>
      </c>
      <c r="L194" s="178">
        <f>IFERROR(VLOOKUP(A194,old_GL발!$A$2:$H$345,8,0),0)</f>
        <v>4105722198</v>
      </c>
      <c r="M194" s="164">
        <f t="shared" si="12"/>
        <v>0</v>
      </c>
    </row>
    <row r="195" spans="1:13" hidden="1">
      <c r="A195" s="30" t="s">
        <v>1092</v>
      </c>
      <c r="B195" s="30" t="s">
        <v>1093</v>
      </c>
      <c r="C195" s="164">
        <v>0</v>
      </c>
      <c r="D195" s="164">
        <v>0</v>
      </c>
      <c r="E195" s="164">
        <v>0</v>
      </c>
      <c r="F195" s="164">
        <v>0</v>
      </c>
      <c r="G195" s="164">
        <v>0</v>
      </c>
      <c r="H195" s="165">
        <f t="shared" si="9"/>
        <v>0</v>
      </c>
      <c r="I195" s="30">
        <f t="shared" si="10"/>
        <v>1</v>
      </c>
      <c r="J195" s="170">
        <f>SUMIFS(old_GL발!$B:$B,old_GL발!$A:$A,old_TB발!$A195)</f>
        <v>0</v>
      </c>
      <c r="K195" s="164">
        <f t="shared" si="11"/>
        <v>0</v>
      </c>
      <c r="L195" s="178">
        <f>IFERROR(VLOOKUP(A195,old_GL발!$A$2:$H$345,8,0),0)</f>
        <v>0</v>
      </c>
      <c r="M195" s="164">
        <f t="shared" si="12"/>
        <v>0</v>
      </c>
    </row>
    <row r="196" spans="1:13" hidden="1">
      <c r="A196" s="30" t="s">
        <v>596</v>
      </c>
      <c r="B196" s="30" t="s">
        <v>1094</v>
      </c>
      <c r="C196" s="164">
        <v>0</v>
      </c>
      <c r="D196" s="164">
        <v>2200000000</v>
      </c>
      <c r="E196" s="164">
        <v>0</v>
      </c>
      <c r="F196" s="164">
        <v>2200000000</v>
      </c>
      <c r="G196" s="164">
        <v>2200000000</v>
      </c>
      <c r="H196" s="165">
        <f t="shared" ref="H196:H259" si="13">G196-C196</f>
        <v>2200000000</v>
      </c>
      <c r="I196" s="30">
        <f t="shared" ref="I196:I259" si="14">COUNTIF($A$3:$A$444,A196)</f>
        <v>1</v>
      </c>
      <c r="J196" s="170">
        <f>SUMIFS(old_GL발!$B:$B,old_GL발!$A:$A,old_TB발!$A196)</f>
        <v>2200000000</v>
      </c>
      <c r="K196" s="164">
        <f t="shared" ref="K196:K259" si="15">J196-H196</f>
        <v>0</v>
      </c>
      <c r="L196" s="178">
        <f>IFERROR(VLOOKUP(A196,old_GL발!$A$2:$H$345,8,0),0)</f>
        <v>2200000000</v>
      </c>
      <c r="M196" s="164">
        <f t="shared" ref="M196:M259" si="16">H196-L196</f>
        <v>0</v>
      </c>
    </row>
    <row r="197" spans="1:13">
      <c r="A197" s="30" t="s">
        <v>597</v>
      </c>
      <c r="B197" s="30" t="s">
        <v>1095</v>
      </c>
      <c r="C197" s="164">
        <v>0</v>
      </c>
      <c r="D197" s="164">
        <v>73715548182</v>
      </c>
      <c r="E197" s="164">
        <v>-92408468744</v>
      </c>
      <c r="F197" s="164">
        <v>166124016926</v>
      </c>
      <c r="G197" s="164">
        <v>-18692920562</v>
      </c>
      <c r="H197" s="165">
        <f t="shared" si="13"/>
        <v>-18692920562</v>
      </c>
      <c r="I197" s="30">
        <f t="shared" si="14"/>
        <v>1</v>
      </c>
      <c r="J197" s="170">
        <f>SUMIFS(old_GL발!$B:$B,old_GL발!$A:$A,old_TB발!$A197)</f>
        <v>-4448590082</v>
      </c>
      <c r="K197" s="164">
        <f t="shared" si="15"/>
        <v>14244330480</v>
      </c>
      <c r="L197" s="178">
        <f>IFERROR(VLOOKUP(A197,old_GL발!$A$2:$H$345,8,0),0)</f>
        <v>-5900954246</v>
      </c>
      <c r="M197" s="164">
        <f t="shared" si="16"/>
        <v>-12791966316</v>
      </c>
    </row>
    <row r="198" spans="1:13">
      <c r="A198" s="30" t="s">
        <v>598</v>
      </c>
      <c r="B198" s="30" t="s">
        <v>1096</v>
      </c>
      <c r="C198" s="164">
        <v>-98517304197</v>
      </c>
      <c r="D198" s="164">
        <v>622619142233</v>
      </c>
      <c r="E198" s="164">
        <v>-579460769265</v>
      </c>
      <c r="F198" s="164">
        <v>1202079911498</v>
      </c>
      <c r="G198" s="164">
        <v>-55358931229</v>
      </c>
      <c r="H198" s="165">
        <f t="shared" si="13"/>
        <v>43158372968</v>
      </c>
      <c r="I198" s="30">
        <f t="shared" si="14"/>
        <v>1</v>
      </c>
      <c r="J198" s="170">
        <f>SUMIFS(old_GL발!$B:$B,old_GL발!$A:$A,old_TB발!$A198)</f>
        <v>37755133691</v>
      </c>
      <c r="K198" s="164">
        <f t="shared" si="15"/>
        <v>-5403239277</v>
      </c>
      <c r="L198" s="178">
        <f>IFERROR(VLOOKUP(A198,old_GL발!$A$2:$H$345,8,0),0)</f>
        <v>33609846134</v>
      </c>
      <c r="M198" s="164">
        <f t="shared" si="16"/>
        <v>9548526834</v>
      </c>
    </row>
    <row r="199" spans="1:13">
      <c r="A199" s="30" t="s">
        <v>599</v>
      </c>
      <c r="B199" s="30" t="s">
        <v>1097</v>
      </c>
      <c r="C199" s="164">
        <v>-4260470108</v>
      </c>
      <c r="D199" s="164">
        <v>47445020203</v>
      </c>
      <c r="E199" s="164">
        <v>-44158281949</v>
      </c>
      <c r="F199" s="164">
        <v>91603302152</v>
      </c>
      <c r="G199" s="164">
        <v>-973731854</v>
      </c>
      <c r="H199" s="165">
        <f t="shared" si="13"/>
        <v>3286738254</v>
      </c>
      <c r="I199" s="30">
        <f t="shared" si="14"/>
        <v>1</v>
      </c>
      <c r="J199" s="170">
        <f>SUMIFS(old_GL발!$B:$B,old_GL발!$A:$A,old_TB발!$A199)</f>
        <v>104497241</v>
      </c>
      <c r="K199" s="164">
        <f t="shared" si="15"/>
        <v>-3182241013</v>
      </c>
      <c r="L199" s="178">
        <f>IFERROR(VLOOKUP(A199,old_GL발!$A$2:$H$345,8,0),0)</f>
        <v>576397991</v>
      </c>
      <c r="M199" s="164">
        <f t="shared" si="16"/>
        <v>2710340263</v>
      </c>
    </row>
    <row r="200" spans="1:13">
      <c r="A200" s="30" t="s">
        <v>600</v>
      </c>
      <c r="B200" s="30" t="s">
        <v>1098</v>
      </c>
      <c r="C200" s="164">
        <v>-3644464711</v>
      </c>
      <c r="D200" s="164">
        <v>411687187916</v>
      </c>
      <c r="E200" s="164">
        <v>-411195113785</v>
      </c>
      <c r="F200" s="164">
        <v>822882301701</v>
      </c>
      <c r="G200" s="164">
        <v>-3152390580</v>
      </c>
      <c r="H200" s="165">
        <f t="shared" si="13"/>
        <v>492074131</v>
      </c>
      <c r="I200" s="30">
        <f t="shared" si="14"/>
        <v>1</v>
      </c>
      <c r="J200" s="170">
        <f>SUMIFS(old_GL발!$B:$B,old_GL발!$A:$A,old_TB발!$A200)</f>
        <v>1631535454</v>
      </c>
      <c r="K200" s="164">
        <f t="shared" si="15"/>
        <v>1139461323</v>
      </c>
      <c r="L200" s="178">
        <f>IFERROR(VLOOKUP(A200,old_GL발!$A$2:$H$345,8,0),0)</f>
        <v>316407846</v>
      </c>
      <c r="M200" s="164">
        <f t="shared" si="16"/>
        <v>175666285</v>
      </c>
    </row>
    <row r="201" spans="1:13" hidden="1">
      <c r="A201" s="30" t="s">
        <v>1099</v>
      </c>
      <c r="B201" s="30" t="s">
        <v>1100</v>
      </c>
      <c r="C201" s="164">
        <v>0</v>
      </c>
      <c r="D201" s="164">
        <v>0</v>
      </c>
      <c r="E201" s="164">
        <v>0</v>
      </c>
      <c r="F201" s="164">
        <v>0</v>
      </c>
      <c r="G201" s="164">
        <v>0</v>
      </c>
      <c r="H201" s="165">
        <f t="shared" si="13"/>
        <v>0</v>
      </c>
      <c r="I201" s="30">
        <f t="shared" si="14"/>
        <v>1</v>
      </c>
      <c r="J201" s="170">
        <f>SUMIFS(old_GL발!$B:$B,old_GL발!$A:$A,old_TB발!$A201)</f>
        <v>0</v>
      </c>
      <c r="K201" s="164">
        <f t="shared" si="15"/>
        <v>0</v>
      </c>
      <c r="L201" s="178">
        <f>IFERROR(VLOOKUP(A201,old_GL발!$A$2:$H$345,8,0),0)</f>
        <v>0</v>
      </c>
      <c r="M201" s="164">
        <f t="shared" si="16"/>
        <v>0</v>
      </c>
    </row>
    <row r="202" spans="1:13">
      <c r="A202" s="30" t="s">
        <v>601</v>
      </c>
      <c r="B202" s="30" t="s">
        <v>1101</v>
      </c>
      <c r="C202" s="164">
        <v>-3905775802</v>
      </c>
      <c r="D202" s="164">
        <v>69773212227</v>
      </c>
      <c r="E202" s="164">
        <v>-77937873602</v>
      </c>
      <c r="F202" s="164">
        <v>147711085829</v>
      </c>
      <c r="G202" s="164">
        <v>-12070437177</v>
      </c>
      <c r="H202" s="165">
        <f t="shared" si="13"/>
        <v>-8164661375</v>
      </c>
      <c r="I202" s="30">
        <f t="shared" si="14"/>
        <v>1</v>
      </c>
      <c r="J202" s="170">
        <f>SUMIFS(old_GL발!$B:$B,old_GL발!$A:$A,old_TB발!$A202)</f>
        <v>-3459441086</v>
      </c>
      <c r="K202" s="164">
        <f t="shared" si="15"/>
        <v>4705220289</v>
      </c>
      <c r="L202" s="178">
        <f>IFERROR(VLOOKUP(A202,old_GL발!$A$2:$H$345,8,0),0)</f>
        <v>-3459441086</v>
      </c>
      <c r="M202" s="164">
        <f t="shared" si="16"/>
        <v>-4705220289</v>
      </c>
    </row>
    <row r="203" spans="1:13">
      <c r="A203" s="30" t="s">
        <v>602</v>
      </c>
      <c r="B203" s="30" t="s">
        <v>1102</v>
      </c>
      <c r="C203" s="164">
        <v>-15018658531</v>
      </c>
      <c r="D203" s="164">
        <v>127861583108</v>
      </c>
      <c r="E203" s="164">
        <v>-120648896970</v>
      </c>
      <c r="F203" s="164">
        <v>248510480078</v>
      </c>
      <c r="G203" s="164">
        <v>-7805972393</v>
      </c>
      <c r="H203" s="165">
        <f t="shared" si="13"/>
        <v>7212686138</v>
      </c>
      <c r="I203" s="30">
        <f t="shared" si="14"/>
        <v>1</v>
      </c>
      <c r="J203" s="170">
        <f>SUMIFS(old_GL발!$B:$B,old_GL발!$A:$A,old_TB발!$A203)</f>
        <v>14520757007</v>
      </c>
      <c r="K203" s="164">
        <f t="shared" si="15"/>
        <v>7308070869</v>
      </c>
      <c r="L203" s="178">
        <f>IFERROR(VLOOKUP(A203,old_GL발!$A$2:$H$345,8,0),0)</f>
        <v>14976900182</v>
      </c>
      <c r="M203" s="164">
        <f t="shared" si="16"/>
        <v>-7764214044</v>
      </c>
    </row>
    <row r="204" spans="1:13">
      <c r="A204" s="30" t="s">
        <v>603</v>
      </c>
      <c r="B204" s="30" t="s">
        <v>1103</v>
      </c>
      <c r="C204" s="164">
        <v>21154835812</v>
      </c>
      <c r="D204" s="164">
        <v>116059244817</v>
      </c>
      <c r="E204" s="164">
        <v>-116966743730</v>
      </c>
      <c r="F204" s="164">
        <v>233025988547</v>
      </c>
      <c r="G204" s="164">
        <v>20247336899</v>
      </c>
      <c r="H204" s="165">
        <f t="shared" si="13"/>
        <v>-907498913</v>
      </c>
      <c r="I204" s="30">
        <f t="shared" si="14"/>
        <v>1</v>
      </c>
      <c r="J204" s="170">
        <f>SUMIFS(old_GL발!$B:$B,old_GL발!$A:$A,old_TB발!$A204)</f>
        <v>-11624574808</v>
      </c>
      <c r="K204" s="164">
        <f t="shared" si="15"/>
        <v>-10717075895</v>
      </c>
      <c r="L204" s="178">
        <f>IFERROR(VLOOKUP(A204,old_GL발!$A$2:$H$345,8,0),0)</f>
        <v>-11045460853</v>
      </c>
      <c r="M204" s="164">
        <f t="shared" si="16"/>
        <v>10137961940</v>
      </c>
    </row>
    <row r="205" spans="1:13" hidden="1">
      <c r="A205" s="30" t="s">
        <v>1104</v>
      </c>
      <c r="B205" s="30" t="s">
        <v>1105</v>
      </c>
      <c r="C205" s="164">
        <v>-22841360953</v>
      </c>
      <c r="D205" s="164">
        <v>0</v>
      </c>
      <c r="E205" s="164">
        <v>0</v>
      </c>
      <c r="F205" s="164">
        <v>0</v>
      </c>
      <c r="G205" s="164">
        <v>-22841360953</v>
      </c>
      <c r="H205" s="165">
        <f t="shared" si="13"/>
        <v>0</v>
      </c>
      <c r="I205" s="30">
        <f t="shared" si="14"/>
        <v>1</v>
      </c>
      <c r="J205" s="170">
        <f>SUMIFS(old_GL발!$B:$B,old_GL발!$A:$A,old_TB발!$A205)</f>
        <v>0</v>
      </c>
      <c r="K205" s="164">
        <f t="shared" si="15"/>
        <v>0</v>
      </c>
      <c r="L205" s="178">
        <f>IFERROR(VLOOKUP(A205,old_GL발!$A$2:$H$345,8,0),0)</f>
        <v>0</v>
      </c>
      <c r="M205" s="164">
        <f t="shared" si="16"/>
        <v>0</v>
      </c>
    </row>
    <row r="206" spans="1:13">
      <c r="A206" s="30" t="s">
        <v>604</v>
      </c>
      <c r="B206" s="30" t="s">
        <v>1106</v>
      </c>
      <c r="C206" s="164">
        <v>-14192189934</v>
      </c>
      <c r="D206" s="164">
        <v>998289249717</v>
      </c>
      <c r="E206" s="164">
        <v>-999174521037</v>
      </c>
      <c r="F206" s="164">
        <v>1997463770754</v>
      </c>
      <c r="G206" s="164">
        <v>-15077461254</v>
      </c>
      <c r="H206" s="165">
        <f t="shared" si="13"/>
        <v>-885271320</v>
      </c>
      <c r="I206" s="30">
        <f t="shared" si="14"/>
        <v>1</v>
      </c>
      <c r="J206" s="170">
        <f>SUMIFS(old_GL발!$B:$B,old_GL발!$A:$A,old_TB발!$A206)</f>
        <v>24775985931</v>
      </c>
      <c r="K206" s="164">
        <f t="shared" si="15"/>
        <v>25661257251</v>
      </c>
      <c r="L206" s="178">
        <f>IFERROR(VLOOKUP(A206,old_GL발!$A$2:$H$345,8,0),0)</f>
        <v>30859234060</v>
      </c>
      <c r="M206" s="164">
        <f t="shared" si="16"/>
        <v>-31744505380</v>
      </c>
    </row>
    <row r="207" spans="1:13">
      <c r="A207" s="30" t="s">
        <v>605</v>
      </c>
      <c r="B207" s="30" t="s">
        <v>1107</v>
      </c>
      <c r="C207" s="164">
        <v>-172280</v>
      </c>
      <c r="D207" s="164">
        <v>34550654783</v>
      </c>
      <c r="E207" s="164">
        <v>-34438645297</v>
      </c>
      <c r="F207" s="164">
        <v>68989300080</v>
      </c>
      <c r="G207" s="164">
        <v>111837206</v>
      </c>
      <c r="H207" s="165">
        <f t="shared" si="13"/>
        <v>112009486</v>
      </c>
      <c r="I207" s="30">
        <f t="shared" si="14"/>
        <v>1</v>
      </c>
      <c r="J207" s="170">
        <f>SUMIFS(old_GL발!$B:$B,old_GL발!$A:$A,old_TB발!$A207)</f>
        <v>-3416371436</v>
      </c>
      <c r="K207" s="164">
        <f t="shared" si="15"/>
        <v>-3528380922</v>
      </c>
      <c r="L207" s="178">
        <f>IFERROR(VLOOKUP(A207,old_GL발!$A$2:$H$345,8,0),0)</f>
        <v>-3496564012</v>
      </c>
      <c r="M207" s="164">
        <f t="shared" si="16"/>
        <v>3608573498</v>
      </c>
    </row>
    <row r="208" spans="1:13">
      <c r="A208" s="30" t="s">
        <v>606</v>
      </c>
      <c r="B208" s="30" t="s">
        <v>1108</v>
      </c>
      <c r="C208" s="164">
        <v>11347775953</v>
      </c>
      <c r="D208" s="164">
        <v>46483674777</v>
      </c>
      <c r="E208" s="164">
        <v>-60580829701</v>
      </c>
      <c r="F208" s="164">
        <v>107064504478</v>
      </c>
      <c r="G208" s="164">
        <v>-2749378971</v>
      </c>
      <c r="H208" s="165">
        <f t="shared" si="13"/>
        <v>-14097154924</v>
      </c>
      <c r="I208" s="30">
        <f t="shared" si="14"/>
        <v>1</v>
      </c>
      <c r="J208" s="170">
        <f>SUMIFS(old_GL발!$B:$B,old_GL발!$A:$A,old_TB발!$A208)</f>
        <v>-14017585855</v>
      </c>
      <c r="K208" s="164">
        <f t="shared" si="15"/>
        <v>79569069</v>
      </c>
      <c r="L208" s="178">
        <f>IFERROR(VLOOKUP(A208,old_GL발!$A$2:$H$345,8,0),0)</f>
        <v>-14017585855</v>
      </c>
      <c r="M208" s="164">
        <f t="shared" si="16"/>
        <v>-79569069</v>
      </c>
    </row>
    <row r="209" spans="1:13" hidden="1">
      <c r="A209" s="30" t="s">
        <v>607</v>
      </c>
      <c r="B209" s="30" t="s">
        <v>1109</v>
      </c>
      <c r="C209" s="164">
        <v>0</v>
      </c>
      <c r="D209" s="164">
        <v>390783843</v>
      </c>
      <c r="E209" s="164">
        <v>-390783843</v>
      </c>
      <c r="F209" s="164">
        <v>781567686</v>
      </c>
      <c r="G209" s="164">
        <v>0</v>
      </c>
      <c r="H209" s="165">
        <f t="shared" si="13"/>
        <v>0</v>
      </c>
      <c r="I209" s="30">
        <f t="shared" si="14"/>
        <v>1</v>
      </c>
      <c r="J209" s="170">
        <f>SUMIFS(old_GL발!$B:$B,old_GL발!$A:$A,old_TB발!$A209)</f>
        <v>0</v>
      </c>
      <c r="K209" s="164">
        <f t="shared" si="15"/>
        <v>0</v>
      </c>
      <c r="L209" s="178">
        <f>IFERROR(VLOOKUP(A209,old_GL발!$A$2:$H$345,8,0),0)</f>
        <v>0</v>
      </c>
      <c r="M209" s="164">
        <f t="shared" si="16"/>
        <v>0</v>
      </c>
    </row>
    <row r="210" spans="1:13">
      <c r="A210" s="30" t="s">
        <v>608</v>
      </c>
      <c r="B210" s="30" t="s">
        <v>1110</v>
      </c>
      <c r="C210" s="164">
        <v>-25895092192</v>
      </c>
      <c r="D210" s="164">
        <v>77529943019</v>
      </c>
      <c r="E210" s="164">
        <v>-67273512003</v>
      </c>
      <c r="F210" s="164">
        <v>144803455022</v>
      </c>
      <c r="G210" s="164">
        <v>-15638661176</v>
      </c>
      <c r="H210" s="165">
        <f t="shared" si="13"/>
        <v>10256431016</v>
      </c>
      <c r="I210" s="30">
        <f t="shared" si="14"/>
        <v>1</v>
      </c>
      <c r="J210" s="170">
        <f>SUMIFS(old_GL발!$B:$B,old_GL발!$A:$A,old_TB발!$A210)</f>
        <v>-3427192674</v>
      </c>
      <c r="K210" s="164">
        <f t="shared" si="15"/>
        <v>-13683623690</v>
      </c>
      <c r="L210" s="178">
        <f>IFERROR(VLOOKUP(A210,old_GL발!$A$2:$H$345,8,0),0)</f>
        <v>13886596832</v>
      </c>
      <c r="M210" s="164">
        <f t="shared" si="16"/>
        <v>-3630165816</v>
      </c>
    </row>
    <row r="211" spans="1:13">
      <c r="A211" s="30" t="s">
        <v>609</v>
      </c>
      <c r="B211" s="30" t="s">
        <v>1111</v>
      </c>
      <c r="C211" s="164">
        <v>-829781722</v>
      </c>
      <c r="D211" s="164">
        <v>128544102128</v>
      </c>
      <c r="E211" s="164">
        <v>-128133990713</v>
      </c>
      <c r="F211" s="164">
        <v>256678092841</v>
      </c>
      <c r="G211" s="164">
        <v>-419670307</v>
      </c>
      <c r="H211" s="165">
        <f t="shared" si="13"/>
        <v>410111415</v>
      </c>
      <c r="I211" s="30">
        <f t="shared" si="14"/>
        <v>1</v>
      </c>
      <c r="J211" s="170">
        <f>SUMIFS(old_GL발!$B:$B,old_GL발!$A:$A,old_TB발!$A211)</f>
        <v>15880991312</v>
      </c>
      <c r="K211" s="164">
        <f t="shared" si="15"/>
        <v>15470879897</v>
      </c>
      <c r="L211" s="178">
        <f>IFERROR(VLOOKUP(A211,old_GL발!$A$2:$H$345,8,0),0)</f>
        <v>296380594</v>
      </c>
      <c r="M211" s="164">
        <f t="shared" si="16"/>
        <v>113730821</v>
      </c>
    </row>
    <row r="212" spans="1:13">
      <c r="A212" s="30" t="s">
        <v>610</v>
      </c>
      <c r="B212" s="30" t="s">
        <v>1112</v>
      </c>
      <c r="C212" s="164">
        <v>-22391526</v>
      </c>
      <c r="D212" s="164">
        <v>1534078588</v>
      </c>
      <c r="E212" s="164">
        <v>-1461252883</v>
      </c>
      <c r="F212" s="164">
        <v>2995331471</v>
      </c>
      <c r="G212" s="164">
        <v>50434179</v>
      </c>
      <c r="H212" s="165">
        <f t="shared" si="13"/>
        <v>72825705</v>
      </c>
      <c r="I212" s="30">
        <f t="shared" si="14"/>
        <v>1</v>
      </c>
      <c r="J212" s="170">
        <f>SUMIFS(old_GL발!$B:$B,old_GL발!$A:$A,old_TB발!$A212)</f>
        <v>26990301</v>
      </c>
      <c r="K212" s="164">
        <f t="shared" si="15"/>
        <v>-45835404</v>
      </c>
      <c r="L212" s="178">
        <f>IFERROR(VLOOKUP(A212,old_GL발!$A$2:$H$345,8,0),0)</f>
        <v>43948190</v>
      </c>
      <c r="M212" s="164">
        <f t="shared" si="16"/>
        <v>28877515</v>
      </c>
    </row>
    <row r="213" spans="1:13" hidden="1">
      <c r="A213" s="30" t="s">
        <v>1113</v>
      </c>
      <c r="B213" s="30" t="s">
        <v>1114</v>
      </c>
      <c r="C213" s="164">
        <v>0</v>
      </c>
      <c r="D213" s="164">
        <v>0</v>
      </c>
      <c r="E213" s="164">
        <v>0</v>
      </c>
      <c r="F213" s="164">
        <v>0</v>
      </c>
      <c r="G213" s="164">
        <v>0</v>
      </c>
      <c r="H213" s="165">
        <f t="shared" si="13"/>
        <v>0</v>
      </c>
      <c r="I213" s="30">
        <f t="shared" si="14"/>
        <v>1</v>
      </c>
      <c r="J213" s="170">
        <f>SUMIFS(old_GL발!$B:$B,old_GL발!$A:$A,old_TB발!$A213)</f>
        <v>0</v>
      </c>
      <c r="K213" s="164">
        <f t="shared" si="15"/>
        <v>0</v>
      </c>
      <c r="L213" s="178">
        <f>IFERROR(VLOOKUP(A213,old_GL발!$A$2:$H$345,8,0),0)</f>
        <v>0</v>
      </c>
      <c r="M213" s="164">
        <f t="shared" si="16"/>
        <v>0</v>
      </c>
    </row>
    <row r="214" spans="1:13">
      <c r="A214" s="30" t="s">
        <v>611</v>
      </c>
      <c r="B214" s="30" t="s">
        <v>1115</v>
      </c>
      <c r="C214" s="164">
        <v>-510808210</v>
      </c>
      <c r="D214" s="164">
        <v>10479626418</v>
      </c>
      <c r="E214" s="164">
        <v>-10351689112</v>
      </c>
      <c r="F214" s="164">
        <v>20831315530</v>
      </c>
      <c r="G214" s="164">
        <v>-382870904</v>
      </c>
      <c r="H214" s="165">
        <f t="shared" si="13"/>
        <v>127937306</v>
      </c>
      <c r="I214" s="30">
        <f t="shared" si="14"/>
        <v>1</v>
      </c>
      <c r="J214" s="170">
        <f>SUMIFS(old_GL발!$B:$B,old_GL발!$A:$A,old_TB발!$A214)</f>
        <v>44210822</v>
      </c>
      <c r="K214" s="164">
        <f t="shared" si="15"/>
        <v>-83726484</v>
      </c>
      <c r="L214" s="178">
        <f>IFERROR(VLOOKUP(A214,old_GL발!$A$2:$H$345,8,0),0)</f>
        <v>35686922</v>
      </c>
      <c r="M214" s="164">
        <f t="shared" si="16"/>
        <v>92250384</v>
      </c>
    </row>
    <row r="215" spans="1:13">
      <c r="A215" s="30" t="s">
        <v>612</v>
      </c>
      <c r="B215" s="30" t="s">
        <v>1116</v>
      </c>
      <c r="C215" s="164">
        <v>0</v>
      </c>
      <c r="D215" s="164">
        <v>24313144</v>
      </c>
      <c r="E215" s="164">
        <v>-31688576</v>
      </c>
      <c r="F215" s="164">
        <v>56001720</v>
      </c>
      <c r="G215" s="164">
        <v>-7375432</v>
      </c>
      <c r="H215" s="165">
        <f t="shared" si="13"/>
        <v>-7375432</v>
      </c>
      <c r="I215" s="30">
        <f t="shared" si="14"/>
        <v>1</v>
      </c>
      <c r="J215" s="170">
        <f>SUMIFS(old_GL발!$B:$B,old_GL발!$A:$A,old_TB발!$A215)</f>
        <v>-7375432</v>
      </c>
      <c r="K215" s="164">
        <f t="shared" si="15"/>
        <v>0</v>
      </c>
      <c r="L215" s="178">
        <f>IFERROR(VLOOKUP(A215,old_GL발!$A$2:$H$345,8,0),0)</f>
        <v>-10480365</v>
      </c>
      <c r="M215" s="164">
        <f t="shared" si="16"/>
        <v>3104933</v>
      </c>
    </row>
    <row r="216" spans="1:13" hidden="1">
      <c r="A216" s="30" t="s">
        <v>613</v>
      </c>
      <c r="B216" s="30" t="s">
        <v>1117</v>
      </c>
      <c r="C216" s="164">
        <v>0</v>
      </c>
      <c r="D216" s="164">
        <v>270495623703</v>
      </c>
      <c r="E216" s="164">
        <v>-270495623703</v>
      </c>
      <c r="F216" s="164">
        <v>540991247406</v>
      </c>
      <c r="G216" s="164">
        <v>0</v>
      </c>
      <c r="H216" s="165">
        <f t="shared" si="13"/>
        <v>0</v>
      </c>
      <c r="I216" s="30">
        <f t="shared" si="14"/>
        <v>1</v>
      </c>
      <c r="J216" s="170">
        <f>SUMIFS(old_GL발!$B:$B,old_GL발!$A:$A,old_TB발!$A216)</f>
        <v>0</v>
      </c>
      <c r="K216" s="164">
        <f t="shared" si="15"/>
        <v>0</v>
      </c>
      <c r="L216" s="178">
        <f>IFERROR(VLOOKUP(A216,old_GL발!$A$2:$H$345,8,0),0)</f>
        <v>0</v>
      </c>
      <c r="M216" s="164">
        <f t="shared" si="16"/>
        <v>0</v>
      </c>
    </row>
    <row r="217" spans="1:13">
      <c r="A217" s="30" t="s">
        <v>614</v>
      </c>
      <c r="B217" s="30" t="s">
        <v>1118</v>
      </c>
      <c r="C217" s="164">
        <v>-13604775731</v>
      </c>
      <c r="D217" s="164">
        <v>20716176509</v>
      </c>
      <c r="E217" s="164">
        <v>-20567865209</v>
      </c>
      <c r="F217" s="164">
        <v>41284041718</v>
      </c>
      <c r="G217" s="164">
        <v>-13456464431</v>
      </c>
      <c r="H217" s="165">
        <f t="shared" si="13"/>
        <v>148311300</v>
      </c>
      <c r="I217" s="30">
        <f t="shared" si="14"/>
        <v>1</v>
      </c>
      <c r="J217" s="170">
        <f>SUMIFS(old_GL발!$B:$B,old_GL발!$A:$A,old_TB발!$A217)</f>
        <v>-4364896137</v>
      </c>
      <c r="K217" s="164">
        <f t="shared" si="15"/>
        <v>-4513207437</v>
      </c>
      <c r="L217" s="178">
        <f>IFERROR(VLOOKUP(A217,old_GL발!$A$2:$H$345,8,0),0)</f>
        <v>1692599396</v>
      </c>
      <c r="M217" s="164">
        <f t="shared" si="16"/>
        <v>-1544288096</v>
      </c>
    </row>
    <row r="218" spans="1:13">
      <c r="A218" s="30" t="s">
        <v>615</v>
      </c>
      <c r="B218" s="30" t="s">
        <v>1119</v>
      </c>
      <c r="C218" s="164">
        <v>-2904523466</v>
      </c>
      <c r="D218" s="164">
        <v>5211487513</v>
      </c>
      <c r="E218" s="164">
        <v>-6504592151</v>
      </c>
      <c r="F218" s="164">
        <v>11716079664</v>
      </c>
      <c r="G218" s="164">
        <v>-4197628104</v>
      </c>
      <c r="H218" s="165">
        <f t="shared" si="13"/>
        <v>-1293104638</v>
      </c>
      <c r="I218" s="30">
        <f t="shared" si="14"/>
        <v>1</v>
      </c>
      <c r="J218" s="170">
        <f>SUMIFS(old_GL발!$B:$B,old_GL발!$A:$A,old_TB발!$A218)</f>
        <v>-1110159616</v>
      </c>
      <c r="K218" s="164">
        <f t="shared" si="15"/>
        <v>182945022</v>
      </c>
      <c r="L218" s="178">
        <f>IFERROR(VLOOKUP(A218,old_GL발!$A$2:$H$345,8,0),0)</f>
        <v>-1073706115</v>
      </c>
      <c r="M218" s="164">
        <f t="shared" si="16"/>
        <v>-219398523</v>
      </c>
    </row>
    <row r="219" spans="1:13">
      <c r="A219" s="30" t="s">
        <v>616</v>
      </c>
      <c r="B219" s="30" t="s">
        <v>1120</v>
      </c>
      <c r="C219" s="164">
        <v>-1615050462</v>
      </c>
      <c r="D219" s="164">
        <v>3125372606</v>
      </c>
      <c r="E219" s="164">
        <v>-2609099395</v>
      </c>
      <c r="F219" s="164">
        <v>5734472001</v>
      </c>
      <c r="G219" s="164">
        <v>-1098777251</v>
      </c>
      <c r="H219" s="165">
        <f t="shared" si="13"/>
        <v>516273211</v>
      </c>
      <c r="I219" s="30">
        <f t="shared" si="14"/>
        <v>1</v>
      </c>
      <c r="J219" s="170">
        <f>SUMIFS(old_GL발!$B:$B,old_GL발!$A:$A,old_TB발!$A219)</f>
        <v>629247131</v>
      </c>
      <c r="K219" s="164">
        <f t="shared" si="15"/>
        <v>112973920</v>
      </c>
      <c r="L219" s="178">
        <f>IFERROR(VLOOKUP(A219,old_GL발!$A$2:$H$345,8,0),0)</f>
        <v>629247131</v>
      </c>
      <c r="M219" s="164">
        <f t="shared" si="16"/>
        <v>-112973920</v>
      </c>
    </row>
    <row r="220" spans="1:13" hidden="1">
      <c r="A220" s="30" t="s">
        <v>1121</v>
      </c>
      <c r="B220" s="30" t="s">
        <v>1122</v>
      </c>
      <c r="C220" s="164">
        <v>0</v>
      </c>
      <c r="D220" s="164">
        <v>0</v>
      </c>
      <c r="E220" s="164">
        <v>0</v>
      </c>
      <c r="F220" s="164">
        <v>0</v>
      </c>
      <c r="G220" s="164">
        <v>0</v>
      </c>
      <c r="H220" s="165">
        <f t="shared" si="13"/>
        <v>0</v>
      </c>
      <c r="I220" s="30">
        <f t="shared" si="14"/>
        <v>1</v>
      </c>
      <c r="J220" s="170">
        <f>SUMIFS(old_GL발!$B:$B,old_GL발!$A:$A,old_TB발!$A220)</f>
        <v>0</v>
      </c>
      <c r="K220" s="164">
        <f t="shared" si="15"/>
        <v>0</v>
      </c>
      <c r="L220" s="178">
        <f>IFERROR(VLOOKUP(A220,old_GL발!$A$2:$H$345,8,0),0)</f>
        <v>0</v>
      </c>
      <c r="M220" s="164">
        <f t="shared" si="16"/>
        <v>0</v>
      </c>
    </row>
    <row r="221" spans="1:13" hidden="1">
      <c r="A221" s="30" t="s">
        <v>617</v>
      </c>
      <c r="B221" s="30" t="s">
        <v>1123</v>
      </c>
      <c r="C221" s="164">
        <v>-426745</v>
      </c>
      <c r="D221" s="164">
        <v>3536462</v>
      </c>
      <c r="E221" s="164">
        <v>-3109717</v>
      </c>
      <c r="F221" s="164">
        <v>6646179</v>
      </c>
      <c r="G221" s="164">
        <v>0</v>
      </c>
      <c r="H221" s="165">
        <f t="shared" si="13"/>
        <v>426745</v>
      </c>
      <c r="I221" s="30">
        <f t="shared" si="14"/>
        <v>1</v>
      </c>
      <c r="J221" s="170">
        <f>SUMIFS(old_GL발!$B:$B,old_GL발!$A:$A,old_TB발!$A221)</f>
        <v>426745</v>
      </c>
      <c r="K221" s="164">
        <f t="shared" si="15"/>
        <v>0</v>
      </c>
      <c r="L221" s="178">
        <f>IFERROR(VLOOKUP(A221,old_GL발!$A$2:$H$345,8,0),0)</f>
        <v>426745</v>
      </c>
      <c r="M221" s="164">
        <f t="shared" si="16"/>
        <v>0</v>
      </c>
    </row>
    <row r="222" spans="1:13">
      <c r="A222" s="30" t="s">
        <v>618</v>
      </c>
      <c r="B222" s="30" t="s">
        <v>1124</v>
      </c>
      <c r="C222" s="164">
        <v>-8010898218</v>
      </c>
      <c r="D222" s="164">
        <v>52697298062</v>
      </c>
      <c r="E222" s="164">
        <v>-85994942735</v>
      </c>
      <c r="F222" s="164">
        <v>138692240797</v>
      </c>
      <c r="G222" s="164">
        <v>-41308542891</v>
      </c>
      <c r="H222" s="165">
        <f t="shared" si="13"/>
        <v>-33297644673</v>
      </c>
      <c r="I222" s="30">
        <f t="shared" si="14"/>
        <v>1</v>
      </c>
      <c r="J222" s="170">
        <f>SUMIFS(old_GL발!$B:$B,old_GL발!$A:$A,old_TB발!$A222)</f>
        <v>-27386967816</v>
      </c>
      <c r="K222" s="164">
        <f t="shared" si="15"/>
        <v>5910676857</v>
      </c>
      <c r="L222" s="178">
        <f>IFERROR(VLOOKUP(A222,old_GL발!$A$2:$H$345,8,0),0)</f>
        <v>-27386967816</v>
      </c>
      <c r="M222" s="164">
        <f t="shared" si="16"/>
        <v>-5910676857</v>
      </c>
    </row>
    <row r="223" spans="1:13">
      <c r="A223" s="30" t="s">
        <v>619</v>
      </c>
      <c r="B223" s="30" t="s">
        <v>1125</v>
      </c>
      <c r="C223" s="164">
        <v>-16904458729</v>
      </c>
      <c r="D223" s="164">
        <v>88065447470</v>
      </c>
      <c r="E223" s="164">
        <v>-92724425814</v>
      </c>
      <c r="F223" s="164">
        <v>180789873284</v>
      </c>
      <c r="G223" s="164">
        <v>-21563437073</v>
      </c>
      <c r="H223" s="165">
        <f t="shared" si="13"/>
        <v>-4658978344</v>
      </c>
      <c r="I223" s="30">
        <f t="shared" si="14"/>
        <v>1</v>
      </c>
      <c r="J223" s="170">
        <f>SUMIFS(old_GL발!$B:$B,old_GL발!$A:$A,old_TB발!$A223)</f>
        <v>-42627800956</v>
      </c>
      <c r="K223" s="164">
        <f t="shared" si="15"/>
        <v>-37968822612</v>
      </c>
      <c r="L223" s="178">
        <f>IFERROR(VLOOKUP(A223,old_GL발!$A$2:$H$345,8,0),0)</f>
        <v>-27413366643</v>
      </c>
      <c r="M223" s="164">
        <f t="shared" si="16"/>
        <v>22754388299</v>
      </c>
    </row>
    <row r="224" spans="1:13">
      <c r="A224" s="30" t="s">
        <v>620</v>
      </c>
      <c r="B224" s="30" t="s">
        <v>1126</v>
      </c>
      <c r="C224" s="164">
        <v>16904458729</v>
      </c>
      <c r="D224" s="164">
        <v>36027398474</v>
      </c>
      <c r="E224" s="164">
        <v>-32805006196</v>
      </c>
      <c r="F224" s="164">
        <v>68832404670</v>
      </c>
      <c r="G224" s="164">
        <v>20126851007</v>
      </c>
      <c r="H224" s="165">
        <f t="shared" si="13"/>
        <v>3222392278</v>
      </c>
      <c r="I224" s="30">
        <f t="shared" si="14"/>
        <v>1</v>
      </c>
      <c r="J224" s="170">
        <f>SUMIFS(old_GL발!$B:$B,old_GL발!$A:$A,old_TB발!$A224)</f>
        <v>12642625061</v>
      </c>
      <c r="K224" s="164">
        <f t="shared" si="15"/>
        <v>9420232783</v>
      </c>
      <c r="L224" s="178">
        <f>IFERROR(VLOOKUP(A224,old_GL발!$A$2:$H$345,8,0),0)</f>
        <v>2943355802</v>
      </c>
      <c r="M224" s="164">
        <f t="shared" si="16"/>
        <v>279036476</v>
      </c>
    </row>
    <row r="225" spans="1:13">
      <c r="A225" s="30" t="s">
        <v>621</v>
      </c>
      <c r="B225" s="30" t="s">
        <v>1127</v>
      </c>
      <c r="C225" s="164">
        <v>-631962175</v>
      </c>
      <c r="D225" s="164">
        <v>18716487315</v>
      </c>
      <c r="E225" s="164">
        <v>-18857389632</v>
      </c>
      <c r="F225" s="164">
        <v>37573876947</v>
      </c>
      <c r="G225" s="164">
        <v>-772864492</v>
      </c>
      <c r="H225" s="165">
        <f t="shared" si="13"/>
        <v>-140902317</v>
      </c>
      <c r="I225" s="30">
        <f t="shared" si="14"/>
        <v>1</v>
      </c>
      <c r="J225" s="170">
        <f>SUMIFS(old_GL발!$B:$B,old_GL발!$A:$A,old_TB발!$A225)</f>
        <v>2722124881</v>
      </c>
      <c r="K225" s="164">
        <f t="shared" si="15"/>
        <v>2863027198</v>
      </c>
      <c r="L225" s="178">
        <f>IFERROR(VLOOKUP(A225,old_GL발!$A$2:$H$345,8,0),0)</f>
        <v>4051978245</v>
      </c>
      <c r="M225" s="164">
        <f t="shared" si="16"/>
        <v>-4192880562</v>
      </c>
    </row>
    <row r="226" spans="1:13" hidden="1">
      <c r="A226" s="30" t="s">
        <v>1128</v>
      </c>
      <c r="B226" s="30" t="s">
        <v>1129</v>
      </c>
      <c r="C226" s="164">
        <v>0</v>
      </c>
      <c r="D226" s="164">
        <v>0</v>
      </c>
      <c r="E226" s="164">
        <v>0</v>
      </c>
      <c r="F226" s="164">
        <v>0</v>
      </c>
      <c r="G226" s="164">
        <v>0</v>
      </c>
      <c r="H226" s="165">
        <f t="shared" si="13"/>
        <v>0</v>
      </c>
      <c r="I226" s="30">
        <f t="shared" si="14"/>
        <v>1</v>
      </c>
      <c r="J226" s="170">
        <f>SUMIFS(old_GL발!$B:$B,old_GL발!$A:$A,old_TB발!$A226)</f>
        <v>0</v>
      </c>
      <c r="K226" s="164">
        <f t="shared" si="15"/>
        <v>0</v>
      </c>
      <c r="L226" s="178">
        <f>IFERROR(VLOOKUP(A226,old_GL발!$A$2:$H$345,8,0),0)</f>
        <v>0</v>
      </c>
      <c r="M226" s="164">
        <f t="shared" si="16"/>
        <v>0</v>
      </c>
    </row>
    <row r="227" spans="1:13">
      <c r="A227" s="30" t="s">
        <v>622</v>
      </c>
      <c r="B227" s="30" t="s">
        <v>1130</v>
      </c>
      <c r="C227" s="164">
        <v>-3996805</v>
      </c>
      <c r="D227" s="164">
        <v>500000</v>
      </c>
      <c r="E227" s="164">
        <v>0</v>
      </c>
      <c r="F227" s="164">
        <v>500000</v>
      </c>
      <c r="G227" s="164">
        <v>-3496805</v>
      </c>
      <c r="H227" s="165">
        <f t="shared" si="13"/>
        <v>500000</v>
      </c>
      <c r="I227" s="30">
        <f t="shared" si="14"/>
        <v>1</v>
      </c>
      <c r="J227" s="170">
        <f>SUMIFS(old_GL발!$B:$B,old_GL발!$A:$A,old_TB발!$A227)</f>
        <v>400000</v>
      </c>
      <c r="K227" s="164">
        <f t="shared" si="15"/>
        <v>-100000</v>
      </c>
      <c r="L227" s="178">
        <f>IFERROR(VLOOKUP(A227,old_GL발!$A$2:$H$345,8,0),0)</f>
        <v>400000</v>
      </c>
      <c r="M227" s="164">
        <f t="shared" si="16"/>
        <v>100000</v>
      </c>
    </row>
    <row r="228" spans="1:13" hidden="1">
      <c r="A228" s="30" t="s">
        <v>623</v>
      </c>
      <c r="B228" s="30" t="s">
        <v>1131</v>
      </c>
      <c r="C228" s="164">
        <v>-1276695</v>
      </c>
      <c r="D228" s="164">
        <v>25848524</v>
      </c>
      <c r="E228" s="164">
        <v>-25848524</v>
      </c>
      <c r="F228" s="164">
        <v>51697048</v>
      </c>
      <c r="G228" s="164">
        <v>-1276695</v>
      </c>
      <c r="H228" s="165">
        <f t="shared" si="13"/>
        <v>0</v>
      </c>
      <c r="I228" s="30">
        <f t="shared" si="14"/>
        <v>1</v>
      </c>
      <c r="J228" s="170">
        <f>SUMIFS(old_GL발!$B:$B,old_GL발!$A:$A,old_TB발!$A228)</f>
        <v>0</v>
      </c>
      <c r="K228" s="164">
        <f t="shared" si="15"/>
        <v>0</v>
      </c>
      <c r="L228" s="178">
        <f>IFERROR(VLOOKUP(A228,old_GL발!$A$2:$H$345,8,0),0)</f>
        <v>0</v>
      </c>
      <c r="M228" s="164">
        <f t="shared" si="16"/>
        <v>0</v>
      </c>
    </row>
    <row r="229" spans="1:13">
      <c r="A229" s="30" t="s">
        <v>624</v>
      </c>
      <c r="B229" s="30" t="s">
        <v>1132</v>
      </c>
      <c r="C229" s="164">
        <v>-1603037958</v>
      </c>
      <c r="D229" s="164">
        <v>2428461662</v>
      </c>
      <c r="E229" s="164">
        <v>-2534833309</v>
      </c>
      <c r="F229" s="164">
        <v>4963294971</v>
      </c>
      <c r="G229" s="164">
        <v>-1709409605</v>
      </c>
      <c r="H229" s="165">
        <f t="shared" si="13"/>
        <v>-106371647</v>
      </c>
      <c r="I229" s="30">
        <f t="shared" si="14"/>
        <v>1</v>
      </c>
      <c r="J229" s="170">
        <f>SUMIFS(old_GL발!$B:$B,old_GL발!$A:$A,old_TB발!$A229)</f>
        <v>1663338075</v>
      </c>
      <c r="K229" s="164">
        <f t="shared" si="15"/>
        <v>1769709722</v>
      </c>
      <c r="L229" s="178">
        <f>IFERROR(VLOOKUP(A229,old_GL발!$A$2:$H$345,8,0),0)</f>
        <v>-68040876</v>
      </c>
      <c r="M229" s="164">
        <f t="shared" si="16"/>
        <v>-38330771</v>
      </c>
    </row>
    <row r="230" spans="1:13">
      <c r="A230" s="30" t="s">
        <v>625</v>
      </c>
      <c r="B230" s="30" t="s">
        <v>1133</v>
      </c>
      <c r="C230" s="164">
        <v>711329038</v>
      </c>
      <c r="D230" s="164">
        <v>15525908300</v>
      </c>
      <c r="E230" s="164">
        <v>-17568949052</v>
      </c>
      <c r="F230" s="164">
        <v>33094857352</v>
      </c>
      <c r="G230" s="164">
        <v>-1331711714</v>
      </c>
      <c r="H230" s="165">
        <f t="shared" si="13"/>
        <v>-2043040752</v>
      </c>
      <c r="I230" s="30">
        <f t="shared" si="14"/>
        <v>1</v>
      </c>
      <c r="J230" s="170">
        <f>SUMIFS(old_GL발!$B:$B,old_GL발!$A:$A,old_TB발!$A230)</f>
        <v>-258793631</v>
      </c>
      <c r="K230" s="164">
        <f t="shared" si="15"/>
        <v>1784247121</v>
      </c>
      <c r="L230" s="178">
        <f>IFERROR(VLOOKUP(A230,old_GL발!$A$2:$H$345,8,0),0)</f>
        <v>-45535389</v>
      </c>
      <c r="M230" s="164">
        <f t="shared" si="16"/>
        <v>-1997505363</v>
      </c>
    </row>
    <row r="231" spans="1:13">
      <c r="A231" s="30" t="s">
        <v>626</v>
      </c>
      <c r="B231" s="30" t="s">
        <v>1134</v>
      </c>
      <c r="C231" s="164">
        <v>346697846</v>
      </c>
      <c r="D231" s="164">
        <v>1832113758</v>
      </c>
      <c r="E231" s="164">
        <v>-1599631783</v>
      </c>
      <c r="F231" s="164">
        <v>3431745541</v>
      </c>
      <c r="G231" s="164">
        <v>579179821</v>
      </c>
      <c r="H231" s="165">
        <f t="shared" si="13"/>
        <v>232481975</v>
      </c>
      <c r="I231" s="30">
        <f t="shared" si="14"/>
        <v>1</v>
      </c>
      <c r="J231" s="170">
        <f>SUMIFS(old_GL발!$B:$B,old_GL발!$A:$A,old_TB발!$A231)</f>
        <v>411097529</v>
      </c>
      <c r="K231" s="164">
        <f t="shared" si="15"/>
        <v>178615554</v>
      </c>
      <c r="L231" s="178">
        <f>IFERROR(VLOOKUP(A231,old_GL발!$A$2:$H$345,8,0),0)</f>
        <v>432461175</v>
      </c>
      <c r="M231" s="164">
        <f t="shared" si="16"/>
        <v>-199979200</v>
      </c>
    </row>
    <row r="232" spans="1:13">
      <c r="A232" s="30" t="s">
        <v>627</v>
      </c>
      <c r="B232" s="30" t="s">
        <v>1135</v>
      </c>
      <c r="C232" s="164">
        <v>-1333168</v>
      </c>
      <c r="D232" s="164">
        <v>2089082640</v>
      </c>
      <c r="E232" s="164">
        <v>-2643428</v>
      </c>
      <c r="F232" s="164">
        <v>2091726068</v>
      </c>
      <c r="G232" s="164">
        <v>2085106044</v>
      </c>
      <c r="H232" s="165">
        <f t="shared" si="13"/>
        <v>2086439212</v>
      </c>
      <c r="I232" s="30">
        <f t="shared" si="14"/>
        <v>1</v>
      </c>
      <c r="J232" s="170">
        <f>SUMIFS(old_GL발!$B:$B,old_GL발!$A:$A,old_TB발!$A232)</f>
        <v>2087162588</v>
      </c>
      <c r="K232" s="164">
        <f t="shared" si="15"/>
        <v>723376</v>
      </c>
      <c r="L232" s="178">
        <f>IFERROR(VLOOKUP(A232,old_GL발!$A$2:$H$345,8,0),0)</f>
        <v>2087162588</v>
      </c>
      <c r="M232" s="164">
        <f t="shared" si="16"/>
        <v>-723376</v>
      </c>
    </row>
    <row r="233" spans="1:13">
      <c r="A233" s="30" t="s">
        <v>628</v>
      </c>
      <c r="B233" s="30" t="s">
        <v>1136</v>
      </c>
      <c r="C233" s="164">
        <v>-133311</v>
      </c>
      <c r="D233" s="164">
        <v>15557</v>
      </c>
      <c r="E233" s="164">
        <v>-264341</v>
      </c>
      <c r="F233" s="164">
        <v>279898</v>
      </c>
      <c r="G233" s="164">
        <v>-382095</v>
      </c>
      <c r="H233" s="165">
        <f t="shared" si="13"/>
        <v>-248784</v>
      </c>
      <c r="I233" s="30">
        <f t="shared" si="14"/>
        <v>1</v>
      </c>
      <c r="J233" s="170">
        <f>SUMIFS(old_GL발!$B:$B,old_GL발!$A:$A,old_TB발!$A233)</f>
        <v>-236271</v>
      </c>
      <c r="K233" s="164">
        <f t="shared" si="15"/>
        <v>12513</v>
      </c>
      <c r="L233" s="178">
        <f>IFERROR(VLOOKUP(A233,old_GL발!$A$2:$H$345,8,0),0)</f>
        <v>-236271</v>
      </c>
      <c r="M233" s="164">
        <f t="shared" si="16"/>
        <v>-12513</v>
      </c>
    </row>
    <row r="234" spans="1:13" hidden="1">
      <c r="A234" s="30" t="s">
        <v>1137</v>
      </c>
      <c r="B234" s="30" t="s">
        <v>1138</v>
      </c>
      <c r="C234" s="164">
        <v>0</v>
      </c>
      <c r="D234" s="164">
        <v>0</v>
      </c>
      <c r="E234" s="164">
        <v>0</v>
      </c>
      <c r="F234" s="164">
        <v>0</v>
      </c>
      <c r="G234" s="164">
        <v>0</v>
      </c>
      <c r="H234" s="165">
        <f t="shared" si="13"/>
        <v>0</v>
      </c>
      <c r="I234" s="30">
        <f t="shared" si="14"/>
        <v>1</v>
      </c>
      <c r="J234" s="170">
        <f>SUMIFS(old_GL발!$B:$B,old_GL발!$A:$A,old_TB발!$A234)</f>
        <v>0</v>
      </c>
      <c r="K234" s="164">
        <f t="shared" si="15"/>
        <v>0</v>
      </c>
      <c r="L234" s="178">
        <f>IFERROR(VLOOKUP(A234,old_GL발!$A$2:$H$345,8,0),0)</f>
        <v>0</v>
      </c>
      <c r="M234" s="164">
        <f t="shared" si="16"/>
        <v>0</v>
      </c>
    </row>
    <row r="235" spans="1:13">
      <c r="A235" s="30" t="s">
        <v>629</v>
      </c>
      <c r="B235" s="30" t="s">
        <v>1139</v>
      </c>
      <c r="C235" s="164">
        <v>-356048000</v>
      </c>
      <c r="D235" s="164">
        <v>5510994800</v>
      </c>
      <c r="E235" s="164">
        <v>-5154946800</v>
      </c>
      <c r="F235" s="164">
        <v>10665941600</v>
      </c>
      <c r="G235" s="164">
        <v>0</v>
      </c>
      <c r="H235" s="165">
        <f t="shared" si="13"/>
        <v>356048000</v>
      </c>
      <c r="I235" s="30">
        <f t="shared" si="14"/>
        <v>1</v>
      </c>
      <c r="J235" s="170">
        <f>SUMIFS(old_GL발!$B:$B,old_GL발!$A:$A,old_TB발!$A235)</f>
        <v>1890311900</v>
      </c>
      <c r="K235" s="164">
        <f t="shared" si="15"/>
        <v>1534263900</v>
      </c>
      <c r="L235" s="178">
        <f>IFERROR(VLOOKUP(A235,old_GL발!$A$2:$H$345,8,0),0)</f>
        <v>2330131400</v>
      </c>
      <c r="M235" s="164">
        <f t="shared" si="16"/>
        <v>-1974083400</v>
      </c>
    </row>
    <row r="236" spans="1:13">
      <c r="A236" s="30" t="s">
        <v>630</v>
      </c>
      <c r="B236" s="30" t="s">
        <v>1140</v>
      </c>
      <c r="C236" s="164">
        <v>-3242635601</v>
      </c>
      <c r="D236" s="164">
        <v>13048818322</v>
      </c>
      <c r="E236" s="164">
        <v>-15460140870</v>
      </c>
      <c r="F236" s="164">
        <v>28508959192</v>
      </c>
      <c r="G236" s="164">
        <v>-5653958149</v>
      </c>
      <c r="H236" s="165">
        <f t="shared" si="13"/>
        <v>-2411322548</v>
      </c>
      <c r="I236" s="30">
        <f t="shared" si="14"/>
        <v>1</v>
      </c>
      <c r="J236" s="170">
        <f>SUMIFS(old_GL발!$B:$B,old_GL발!$A:$A,old_TB발!$A236)</f>
        <v>826129374</v>
      </c>
      <c r="K236" s="164">
        <f t="shared" si="15"/>
        <v>3237451922</v>
      </c>
      <c r="L236" s="178">
        <f>IFERROR(VLOOKUP(A236,old_GL발!$A$2:$H$345,8,0),0)</f>
        <v>826129374</v>
      </c>
      <c r="M236" s="164">
        <f t="shared" si="16"/>
        <v>-3237451922</v>
      </c>
    </row>
    <row r="237" spans="1:13">
      <c r="A237" s="30" t="s">
        <v>631</v>
      </c>
      <c r="B237" s="30" t="s">
        <v>1141</v>
      </c>
      <c r="C237" s="164">
        <v>-420046410</v>
      </c>
      <c r="D237" s="164">
        <v>13027150815</v>
      </c>
      <c r="E237" s="164">
        <v>-14842601076</v>
      </c>
      <c r="F237" s="164">
        <v>27869751891</v>
      </c>
      <c r="G237" s="164">
        <v>-2235496671</v>
      </c>
      <c r="H237" s="165">
        <f t="shared" si="13"/>
        <v>-1815450261</v>
      </c>
      <c r="I237" s="30">
        <f t="shared" si="14"/>
        <v>1</v>
      </c>
      <c r="J237" s="170">
        <f>SUMIFS(old_GL발!$B:$B,old_GL발!$A:$A,old_TB발!$A237)</f>
        <v>-8753781621</v>
      </c>
      <c r="K237" s="164">
        <f t="shared" si="15"/>
        <v>-6938331360</v>
      </c>
      <c r="L237" s="178">
        <f>IFERROR(VLOOKUP(A237,old_GL발!$A$2:$H$345,8,0),0)</f>
        <v>-8753781621</v>
      </c>
      <c r="M237" s="164">
        <f t="shared" si="16"/>
        <v>6938331360</v>
      </c>
    </row>
    <row r="238" spans="1:13" hidden="1">
      <c r="A238" s="30" t="s">
        <v>1142</v>
      </c>
      <c r="B238" s="30" t="s">
        <v>1143</v>
      </c>
      <c r="C238" s="164">
        <v>0</v>
      </c>
      <c r="D238" s="164">
        <v>0</v>
      </c>
      <c r="E238" s="164">
        <v>0</v>
      </c>
      <c r="F238" s="164">
        <v>0</v>
      </c>
      <c r="G238" s="164">
        <v>0</v>
      </c>
      <c r="H238" s="165">
        <f t="shared" si="13"/>
        <v>0</v>
      </c>
      <c r="I238" s="30">
        <f t="shared" si="14"/>
        <v>1</v>
      </c>
      <c r="J238" s="170">
        <f>SUMIFS(old_GL발!$B:$B,old_GL발!$A:$A,old_TB발!$A238)</f>
        <v>0</v>
      </c>
      <c r="K238" s="164">
        <f t="shared" si="15"/>
        <v>0</v>
      </c>
      <c r="L238" s="178">
        <f>IFERROR(VLOOKUP(A238,old_GL발!$A$2:$H$345,8,0),0)</f>
        <v>0</v>
      </c>
      <c r="M238" s="164">
        <f t="shared" si="16"/>
        <v>0</v>
      </c>
    </row>
    <row r="239" spans="1:13" hidden="1">
      <c r="A239" s="30" t="s">
        <v>1144</v>
      </c>
      <c r="B239" s="30" t="s">
        <v>1145</v>
      </c>
      <c r="C239" s="164">
        <v>0</v>
      </c>
      <c r="D239" s="164">
        <v>0</v>
      </c>
      <c r="E239" s="164">
        <v>0</v>
      </c>
      <c r="F239" s="164">
        <v>0</v>
      </c>
      <c r="G239" s="164">
        <v>0</v>
      </c>
      <c r="H239" s="165">
        <f t="shared" si="13"/>
        <v>0</v>
      </c>
      <c r="I239" s="30">
        <f t="shared" si="14"/>
        <v>1</v>
      </c>
      <c r="J239" s="170">
        <f>SUMIFS(old_GL발!$B:$B,old_GL발!$A:$A,old_TB발!$A239)</f>
        <v>0</v>
      </c>
      <c r="K239" s="164">
        <f t="shared" si="15"/>
        <v>0</v>
      </c>
      <c r="L239" s="178">
        <f>IFERROR(VLOOKUP(A239,old_GL발!$A$2:$H$345,8,0),0)</f>
        <v>0</v>
      </c>
      <c r="M239" s="164">
        <f t="shared" si="16"/>
        <v>0</v>
      </c>
    </row>
    <row r="240" spans="1:13">
      <c r="A240" s="30" t="s">
        <v>632</v>
      </c>
      <c r="B240" s="30" t="s">
        <v>1146</v>
      </c>
      <c r="C240" s="164">
        <v>-11220215012</v>
      </c>
      <c r="D240" s="164">
        <v>160366484773</v>
      </c>
      <c r="E240" s="164">
        <v>-161971180687</v>
      </c>
      <c r="F240" s="164">
        <v>322337665460</v>
      </c>
      <c r="G240" s="164">
        <v>-12824910926</v>
      </c>
      <c r="H240" s="165">
        <f t="shared" si="13"/>
        <v>-1604695914</v>
      </c>
      <c r="I240" s="30">
        <f t="shared" si="14"/>
        <v>1</v>
      </c>
      <c r="J240" s="170">
        <f>SUMIFS(old_GL발!$B:$B,old_GL발!$A:$A,old_TB발!$A240)</f>
        <v>-11533212847</v>
      </c>
      <c r="K240" s="164">
        <f t="shared" si="15"/>
        <v>-9928516933</v>
      </c>
      <c r="L240" s="178">
        <f>IFERROR(VLOOKUP(A240,old_GL발!$A$2:$H$345,8,0),0)</f>
        <v>-11747445701</v>
      </c>
      <c r="M240" s="164">
        <f t="shared" si="16"/>
        <v>10142749787</v>
      </c>
    </row>
    <row r="241" spans="1:13">
      <c r="A241" s="30" t="s">
        <v>633</v>
      </c>
      <c r="B241" s="30" t="s">
        <v>1147</v>
      </c>
      <c r="C241" s="164">
        <v>0</v>
      </c>
      <c r="D241" s="164">
        <v>8729200000</v>
      </c>
      <c r="E241" s="164">
        <v>-9329200000</v>
      </c>
      <c r="F241" s="164">
        <v>18058400000</v>
      </c>
      <c r="G241" s="164">
        <v>-600000000</v>
      </c>
      <c r="H241" s="165">
        <f t="shared" si="13"/>
        <v>-600000000</v>
      </c>
      <c r="I241" s="30">
        <f t="shared" si="14"/>
        <v>1</v>
      </c>
      <c r="J241" s="170">
        <f>SUMIFS(old_GL발!$B:$B,old_GL발!$A:$A,old_TB발!$A241)</f>
        <v>1337800000</v>
      </c>
      <c r="K241" s="164">
        <f t="shared" si="15"/>
        <v>1937800000</v>
      </c>
      <c r="L241" s="178">
        <f>IFERROR(VLOOKUP(A241,old_GL발!$A$2:$H$345,8,0),0)</f>
        <v>1337800000</v>
      </c>
      <c r="M241" s="164">
        <f t="shared" si="16"/>
        <v>-1937800000</v>
      </c>
    </row>
    <row r="242" spans="1:13">
      <c r="A242" s="30" t="s">
        <v>634</v>
      </c>
      <c r="B242" s="30" t="s">
        <v>1148</v>
      </c>
      <c r="C242" s="164">
        <v>0</v>
      </c>
      <c r="D242" s="164">
        <v>45664036543</v>
      </c>
      <c r="E242" s="164">
        <v>-45964036543</v>
      </c>
      <c r="F242" s="164">
        <v>91628073086</v>
      </c>
      <c r="G242" s="164">
        <v>-300000000</v>
      </c>
      <c r="H242" s="165">
        <f t="shared" si="13"/>
        <v>-300000000</v>
      </c>
      <c r="I242" s="30">
        <f t="shared" si="14"/>
        <v>1</v>
      </c>
      <c r="J242" s="170">
        <f>SUMIFS(old_GL발!$B:$B,old_GL발!$A:$A,old_TB발!$A242)</f>
        <v>-966313273</v>
      </c>
      <c r="K242" s="164">
        <f t="shared" si="15"/>
        <v>-666313273</v>
      </c>
      <c r="L242" s="178">
        <f>IFERROR(VLOOKUP(A242,old_GL발!$A$2:$H$345,8,0),0)</f>
        <v>-1690257377</v>
      </c>
      <c r="M242" s="164">
        <f t="shared" si="16"/>
        <v>1390257377</v>
      </c>
    </row>
    <row r="243" spans="1:13">
      <c r="A243" s="30" t="s">
        <v>635</v>
      </c>
      <c r="B243" s="30" t="s">
        <v>1149</v>
      </c>
      <c r="C243" s="164">
        <v>-8410304111</v>
      </c>
      <c r="D243" s="164">
        <v>22408546503</v>
      </c>
      <c r="E243" s="164">
        <v>-26684363721</v>
      </c>
      <c r="F243" s="164">
        <v>49092910224</v>
      </c>
      <c r="G243" s="164">
        <v>-12686121329</v>
      </c>
      <c r="H243" s="165">
        <f t="shared" si="13"/>
        <v>-4275817218</v>
      </c>
      <c r="I243" s="30">
        <f t="shared" si="14"/>
        <v>1</v>
      </c>
      <c r="J243" s="170">
        <f>SUMIFS(old_GL발!$B:$B,old_GL발!$A:$A,old_TB발!$A243)</f>
        <v>-7351136277</v>
      </c>
      <c r="K243" s="164">
        <f t="shared" si="15"/>
        <v>-3075319059</v>
      </c>
      <c r="L243" s="178">
        <f>IFERROR(VLOOKUP(A243,old_GL발!$A$2:$H$345,8,0),0)</f>
        <v>-7351136277</v>
      </c>
      <c r="M243" s="164">
        <f t="shared" si="16"/>
        <v>3075319059</v>
      </c>
    </row>
    <row r="244" spans="1:13">
      <c r="A244" s="30" t="s">
        <v>636</v>
      </c>
      <c r="B244" s="30" t="s">
        <v>1150</v>
      </c>
      <c r="C244" s="164">
        <v>-4107180</v>
      </c>
      <c r="D244" s="164">
        <v>35423562004</v>
      </c>
      <c r="E244" s="164">
        <v>-40576235570</v>
      </c>
      <c r="F244" s="164">
        <v>75999797574</v>
      </c>
      <c r="G244" s="164">
        <v>-5156780746</v>
      </c>
      <c r="H244" s="165">
        <f t="shared" si="13"/>
        <v>-5152673566</v>
      </c>
      <c r="I244" s="30">
        <f t="shared" si="14"/>
        <v>1</v>
      </c>
      <c r="J244" s="170">
        <f>SUMIFS(old_GL발!$B:$B,old_GL발!$A:$A,old_TB발!$A244)</f>
        <v>-19368783554</v>
      </c>
      <c r="K244" s="164">
        <f t="shared" si="15"/>
        <v>-14216109988</v>
      </c>
      <c r="L244" s="178">
        <f>IFERROR(VLOOKUP(A244,old_GL발!$A$2:$H$345,8,0),0)</f>
        <v>-19368783554</v>
      </c>
      <c r="M244" s="164">
        <f t="shared" si="16"/>
        <v>14216109988</v>
      </c>
    </row>
    <row r="245" spans="1:13" hidden="1">
      <c r="A245" s="30" t="s">
        <v>1151</v>
      </c>
      <c r="B245" s="30" t="s">
        <v>1152</v>
      </c>
      <c r="C245" s="164">
        <v>0</v>
      </c>
      <c r="D245" s="164">
        <v>0</v>
      </c>
      <c r="E245" s="164">
        <v>0</v>
      </c>
      <c r="F245" s="164">
        <v>0</v>
      </c>
      <c r="G245" s="164">
        <v>0</v>
      </c>
      <c r="H245" s="165">
        <f t="shared" si="13"/>
        <v>0</v>
      </c>
      <c r="I245" s="30">
        <f t="shared" si="14"/>
        <v>1</v>
      </c>
      <c r="J245" s="170">
        <f>SUMIFS(old_GL발!$B:$B,old_GL발!$A:$A,old_TB발!$A245)</f>
        <v>0</v>
      </c>
      <c r="K245" s="164">
        <f t="shared" si="15"/>
        <v>0</v>
      </c>
      <c r="L245" s="178">
        <f>IFERROR(VLOOKUP(A245,old_GL발!$A$2:$H$345,8,0),0)</f>
        <v>0</v>
      </c>
      <c r="M245" s="164">
        <f t="shared" si="16"/>
        <v>0</v>
      </c>
    </row>
    <row r="246" spans="1:13">
      <c r="A246" s="30" t="s">
        <v>637</v>
      </c>
      <c r="B246" s="30" t="s">
        <v>1153</v>
      </c>
      <c r="C246" s="164">
        <v>-956707494</v>
      </c>
      <c r="D246" s="164">
        <v>555886512</v>
      </c>
      <c r="E246" s="164">
        <v>-561744119</v>
      </c>
      <c r="F246" s="164">
        <v>1117630631</v>
      </c>
      <c r="G246" s="164">
        <v>-962565101</v>
      </c>
      <c r="H246" s="165">
        <f t="shared" si="13"/>
        <v>-5857607</v>
      </c>
      <c r="I246" s="30">
        <f t="shared" si="14"/>
        <v>1</v>
      </c>
      <c r="J246" s="170">
        <f>SUMIFS(old_GL발!$B:$B,old_GL발!$A:$A,old_TB발!$A246)</f>
        <v>26070651</v>
      </c>
      <c r="K246" s="164">
        <f t="shared" si="15"/>
        <v>31928258</v>
      </c>
      <c r="L246" s="178">
        <f>IFERROR(VLOOKUP(A246,old_GL발!$A$2:$H$345,8,0),0)</f>
        <v>26070651</v>
      </c>
      <c r="M246" s="164">
        <f t="shared" si="16"/>
        <v>-31928258</v>
      </c>
    </row>
    <row r="247" spans="1:13" hidden="1">
      <c r="A247" s="30" t="s">
        <v>1154</v>
      </c>
      <c r="B247" s="30" t="s">
        <v>1155</v>
      </c>
      <c r="C247" s="164">
        <v>-24000000000</v>
      </c>
      <c r="D247" s="164">
        <v>0</v>
      </c>
      <c r="E247" s="164">
        <v>0</v>
      </c>
      <c r="F247" s="164">
        <v>0</v>
      </c>
      <c r="G247" s="164">
        <v>-24000000000</v>
      </c>
      <c r="H247" s="165">
        <f t="shared" si="13"/>
        <v>0</v>
      </c>
      <c r="I247" s="30">
        <f t="shared" si="14"/>
        <v>1</v>
      </c>
      <c r="J247" s="170">
        <f>SUMIFS(old_GL발!$B:$B,old_GL발!$A:$A,old_TB발!$A247)</f>
        <v>0</v>
      </c>
      <c r="K247" s="164">
        <f t="shared" si="15"/>
        <v>0</v>
      </c>
      <c r="L247" s="178">
        <f>IFERROR(VLOOKUP(A247,old_GL발!$A$2:$H$345,8,0),0)</f>
        <v>0</v>
      </c>
      <c r="M247" s="164">
        <f t="shared" si="16"/>
        <v>0</v>
      </c>
    </row>
    <row r="248" spans="1:13" hidden="1">
      <c r="A248" s="30" t="s">
        <v>1156</v>
      </c>
      <c r="B248" s="30" t="s">
        <v>1157</v>
      </c>
      <c r="C248" s="164">
        <v>-12000000000</v>
      </c>
      <c r="D248" s="164">
        <v>0</v>
      </c>
      <c r="E248" s="164">
        <v>0</v>
      </c>
      <c r="F248" s="164">
        <v>0</v>
      </c>
      <c r="G248" s="164">
        <v>-12000000000</v>
      </c>
      <c r="H248" s="165">
        <f t="shared" si="13"/>
        <v>0</v>
      </c>
      <c r="I248" s="30">
        <f t="shared" si="14"/>
        <v>1</v>
      </c>
      <c r="J248" s="170">
        <f>SUMIFS(old_GL발!$B:$B,old_GL발!$A:$A,old_TB발!$A248)</f>
        <v>0</v>
      </c>
      <c r="K248" s="164">
        <f t="shared" si="15"/>
        <v>0</v>
      </c>
      <c r="L248" s="178">
        <f>IFERROR(VLOOKUP(A248,old_GL발!$A$2:$H$345,8,0),0)</f>
        <v>0</v>
      </c>
      <c r="M248" s="164">
        <f t="shared" si="16"/>
        <v>0</v>
      </c>
    </row>
    <row r="249" spans="1:13" hidden="1">
      <c r="A249" s="30" t="s">
        <v>1158</v>
      </c>
      <c r="B249" s="30" t="s">
        <v>1159</v>
      </c>
      <c r="C249" s="164">
        <v>-415221031067</v>
      </c>
      <c r="D249" s="164">
        <v>0</v>
      </c>
      <c r="E249" s="164">
        <v>0</v>
      </c>
      <c r="F249" s="164">
        <v>0</v>
      </c>
      <c r="G249" s="164">
        <v>-415221031067</v>
      </c>
      <c r="H249" s="165">
        <f t="shared" si="13"/>
        <v>0</v>
      </c>
      <c r="I249" s="30">
        <f t="shared" si="14"/>
        <v>1</v>
      </c>
      <c r="J249" s="170">
        <f>SUMIFS(old_GL발!$B:$B,old_GL발!$A:$A,old_TB발!$A249)</f>
        <v>0</v>
      </c>
      <c r="K249" s="164">
        <f t="shared" si="15"/>
        <v>0</v>
      </c>
      <c r="L249" s="178">
        <f>IFERROR(VLOOKUP(A249,old_GL발!$A$2:$H$345,8,0),0)</f>
        <v>0</v>
      </c>
      <c r="M249" s="164">
        <f t="shared" si="16"/>
        <v>0</v>
      </c>
    </row>
    <row r="250" spans="1:13">
      <c r="A250" s="30" t="s">
        <v>638</v>
      </c>
      <c r="B250" s="30" t="s">
        <v>1160</v>
      </c>
      <c r="C250" s="164">
        <v>-36274919359</v>
      </c>
      <c r="D250" s="164">
        <v>102809460037</v>
      </c>
      <c r="E250" s="164">
        <v>-76709018357</v>
      </c>
      <c r="F250" s="164">
        <v>179518478394</v>
      </c>
      <c r="G250" s="164">
        <v>-10174477679</v>
      </c>
      <c r="H250" s="165">
        <f t="shared" si="13"/>
        <v>26100441680</v>
      </c>
      <c r="I250" s="30">
        <f t="shared" si="14"/>
        <v>1</v>
      </c>
      <c r="J250" s="170">
        <f>SUMIFS(old_GL발!$B:$B,old_GL발!$A:$A,old_TB발!$A250)</f>
        <v>48907905802</v>
      </c>
      <c r="K250" s="164">
        <f t="shared" si="15"/>
        <v>22807464122</v>
      </c>
      <c r="L250" s="178">
        <f>IFERROR(VLOOKUP(A250,old_GL발!$A$2:$H$345,8,0),0)</f>
        <v>48907905802</v>
      </c>
      <c r="M250" s="164">
        <f t="shared" si="16"/>
        <v>-22807464122</v>
      </c>
    </row>
    <row r="251" spans="1:13" hidden="1">
      <c r="A251" s="30" t="s">
        <v>1161</v>
      </c>
      <c r="B251" s="30" t="s">
        <v>1162</v>
      </c>
      <c r="C251" s="164">
        <v>0</v>
      </c>
      <c r="D251" s="164">
        <v>0</v>
      </c>
      <c r="E251" s="164">
        <v>0</v>
      </c>
      <c r="F251" s="164">
        <v>0</v>
      </c>
      <c r="G251" s="164">
        <v>0</v>
      </c>
      <c r="H251" s="165">
        <f t="shared" si="13"/>
        <v>0</v>
      </c>
      <c r="I251" s="30">
        <f t="shared" si="14"/>
        <v>1</v>
      </c>
      <c r="J251" s="170">
        <f>SUMIFS(old_GL발!$B:$B,old_GL발!$A:$A,old_TB발!$A251)</f>
        <v>0</v>
      </c>
      <c r="K251" s="164">
        <f t="shared" si="15"/>
        <v>0</v>
      </c>
      <c r="L251" s="178">
        <f>IFERROR(VLOOKUP(A251,old_GL발!$A$2:$H$345,8,0),0)</f>
        <v>0</v>
      </c>
      <c r="M251" s="164">
        <f t="shared" si="16"/>
        <v>0</v>
      </c>
    </row>
    <row r="252" spans="1:13">
      <c r="A252" s="30" t="s">
        <v>639</v>
      </c>
      <c r="B252" s="30" t="s">
        <v>1163</v>
      </c>
      <c r="C252" s="164">
        <v>0</v>
      </c>
      <c r="D252" s="164">
        <v>130703198633</v>
      </c>
      <c r="E252" s="164">
        <v>-1054773539427</v>
      </c>
      <c r="F252" s="164">
        <v>1185476738060</v>
      </c>
      <c r="G252" s="164">
        <v>-924070340794</v>
      </c>
      <c r="H252" s="165">
        <f t="shared" si="13"/>
        <v>-924070340794</v>
      </c>
      <c r="I252" s="30">
        <f t="shared" si="14"/>
        <v>1</v>
      </c>
      <c r="J252" s="170">
        <f>SUMIFS(old_GL발!$B:$B,old_GL발!$A:$A,old_TB발!$A252)</f>
        <v>-886868256407</v>
      </c>
      <c r="K252" s="164">
        <f t="shared" si="15"/>
        <v>37202084387</v>
      </c>
      <c r="L252" s="178">
        <f>IFERROR(VLOOKUP(A252,old_GL발!$A$2:$H$345,8,0),0)</f>
        <v>-853509291703</v>
      </c>
      <c r="M252" s="164">
        <f t="shared" si="16"/>
        <v>-70561049091</v>
      </c>
    </row>
    <row r="253" spans="1:13">
      <c r="A253" s="30" t="s">
        <v>640</v>
      </c>
      <c r="B253" s="30" t="s">
        <v>1164</v>
      </c>
      <c r="C253" s="164">
        <v>0</v>
      </c>
      <c r="D253" s="164">
        <v>635638718</v>
      </c>
      <c r="E253" s="164">
        <v>-1171979537</v>
      </c>
      <c r="F253" s="164">
        <v>1807618255</v>
      </c>
      <c r="G253" s="164">
        <v>-536340819</v>
      </c>
      <c r="H253" s="165">
        <f t="shared" si="13"/>
        <v>-536340819</v>
      </c>
      <c r="I253" s="30">
        <f t="shared" si="14"/>
        <v>1</v>
      </c>
      <c r="J253" s="170">
        <f>SUMIFS(old_GL발!$B:$B,old_GL발!$A:$A,old_TB발!$A253)</f>
        <v>-433851306</v>
      </c>
      <c r="K253" s="164">
        <f t="shared" si="15"/>
        <v>102489513</v>
      </c>
      <c r="L253" s="178">
        <f>IFERROR(VLOOKUP(A253,old_GL발!$A$2:$H$345,8,0),0)</f>
        <v>-416346306</v>
      </c>
      <c r="M253" s="164">
        <f t="shared" si="16"/>
        <v>-119994513</v>
      </c>
    </row>
    <row r="254" spans="1:13">
      <c r="A254" s="30" t="s">
        <v>641</v>
      </c>
      <c r="B254" s="30" t="s">
        <v>1165</v>
      </c>
      <c r="C254" s="164">
        <v>0</v>
      </c>
      <c r="D254" s="164">
        <v>6932768726</v>
      </c>
      <c r="E254" s="164">
        <v>-6876446453</v>
      </c>
      <c r="F254" s="164">
        <v>13809215179</v>
      </c>
      <c r="G254" s="164">
        <v>56322273</v>
      </c>
      <c r="H254" s="165">
        <f t="shared" si="13"/>
        <v>56322273</v>
      </c>
      <c r="I254" s="30">
        <f t="shared" si="14"/>
        <v>1</v>
      </c>
      <c r="J254" s="170">
        <f>SUMIFS(old_GL발!$B:$B,old_GL발!$A:$A,old_TB발!$A254)</f>
        <v>-1338463090</v>
      </c>
      <c r="K254" s="164">
        <f t="shared" si="15"/>
        <v>-1394785363</v>
      </c>
      <c r="L254" s="178">
        <f>IFERROR(VLOOKUP(A254,old_GL발!$A$2:$H$345,8,0),0)</f>
        <v>-1738298999</v>
      </c>
      <c r="M254" s="164">
        <f t="shared" si="16"/>
        <v>1794621272</v>
      </c>
    </row>
    <row r="255" spans="1:13">
      <c r="A255" s="30" t="s">
        <v>642</v>
      </c>
      <c r="B255" s="30" t="s">
        <v>1166</v>
      </c>
      <c r="C255" s="164">
        <v>0</v>
      </c>
      <c r="D255" s="164">
        <v>10060753028</v>
      </c>
      <c r="E255" s="164">
        <v>-6755568842</v>
      </c>
      <c r="F255" s="164">
        <v>16816321870</v>
      </c>
      <c r="G255" s="164">
        <v>3305184186</v>
      </c>
      <c r="H255" s="165">
        <f t="shared" si="13"/>
        <v>3305184186</v>
      </c>
      <c r="I255" s="30">
        <f t="shared" si="14"/>
        <v>1</v>
      </c>
      <c r="J255" s="170">
        <f>SUMIFS(old_GL발!$B:$B,old_GL발!$A:$A,old_TB발!$A255)</f>
        <v>1692317287</v>
      </c>
      <c r="K255" s="164">
        <f t="shared" si="15"/>
        <v>-1612866899</v>
      </c>
      <c r="L255" s="178">
        <f>IFERROR(VLOOKUP(A255,old_GL발!$A$2:$H$345,8,0),0)</f>
        <v>1830497898</v>
      </c>
      <c r="M255" s="164">
        <f t="shared" si="16"/>
        <v>1474686288</v>
      </c>
    </row>
    <row r="256" spans="1:13">
      <c r="A256" s="30" t="s">
        <v>643</v>
      </c>
      <c r="B256" s="30" t="s">
        <v>1167</v>
      </c>
      <c r="C256" s="164">
        <v>0</v>
      </c>
      <c r="D256" s="164">
        <v>12697649</v>
      </c>
      <c r="E256" s="164">
        <v>-208876579</v>
      </c>
      <c r="F256" s="164">
        <v>221574228</v>
      </c>
      <c r="G256" s="164">
        <v>-196178930</v>
      </c>
      <c r="H256" s="165">
        <f t="shared" si="13"/>
        <v>-196178930</v>
      </c>
      <c r="I256" s="30">
        <f t="shared" si="14"/>
        <v>1</v>
      </c>
      <c r="J256" s="170">
        <f>SUMIFS(old_GL발!$B:$B,old_GL발!$A:$A,old_TB발!$A256)</f>
        <v>-186481862</v>
      </c>
      <c r="K256" s="164">
        <f t="shared" si="15"/>
        <v>9697068</v>
      </c>
      <c r="L256" s="178">
        <f>IFERROR(VLOOKUP(A256,old_GL발!$A$2:$H$345,8,0),0)</f>
        <v>-195466381</v>
      </c>
      <c r="M256" s="164">
        <f t="shared" si="16"/>
        <v>-712549</v>
      </c>
    </row>
    <row r="257" spans="1:13">
      <c r="A257" s="30" t="s">
        <v>644</v>
      </c>
      <c r="B257" s="30" t="s">
        <v>1168</v>
      </c>
      <c r="C257" s="164">
        <v>0</v>
      </c>
      <c r="D257" s="164">
        <v>591885522</v>
      </c>
      <c r="E257" s="164">
        <v>-638099113</v>
      </c>
      <c r="F257" s="164">
        <v>1229984635</v>
      </c>
      <c r="G257" s="164">
        <v>-46213591</v>
      </c>
      <c r="H257" s="165">
        <f t="shared" si="13"/>
        <v>-46213591</v>
      </c>
      <c r="I257" s="30">
        <f t="shared" si="14"/>
        <v>1</v>
      </c>
      <c r="J257" s="170">
        <f>SUMIFS(old_GL발!$B:$B,old_GL발!$A:$A,old_TB발!$A257)</f>
        <v>-86462603</v>
      </c>
      <c r="K257" s="164">
        <f t="shared" si="15"/>
        <v>-40249012</v>
      </c>
      <c r="L257" s="178">
        <f>IFERROR(VLOOKUP(A257,old_GL발!$A$2:$H$345,8,0),0)</f>
        <v>-105539181</v>
      </c>
      <c r="M257" s="164">
        <f t="shared" si="16"/>
        <v>59325590</v>
      </c>
    </row>
    <row r="258" spans="1:13">
      <c r="A258" s="30" t="s">
        <v>645</v>
      </c>
      <c r="B258" s="30" t="s">
        <v>1169</v>
      </c>
      <c r="C258" s="164">
        <v>0</v>
      </c>
      <c r="D258" s="164">
        <v>30445097</v>
      </c>
      <c r="E258" s="164">
        <v>-32740020</v>
      </c>
      <c r="F258" s="164">
        <v>63185117</v>
      </c>
      <c r="G258" s="164">
        <v>-2294923</v>
      </c>
      <c r="H258" s="165">
        <f t="shared" si="13"/>
        <v>-2294923</v>
      </c>
      <c r="I258" s="30">
        <f t="shared" si="14"/>
        <v>1</v>
      </c>
      <c r="J258" s="170">
        <f>SUMIFS(old_GL발!$B:$B,old_GL발!$A:$A,old_TB발!$A258)</f>
        <v>-1910629</v>
      </c>
      <c r="K258" s="164">
        <f t="shared" si="15"/>
        <v>384294</v>
      </c>
      <c r="L258" s="178">
        <f>IFERROR(VLOOKUP(A258,old_GL발!$A$2:$H$345,8,0),0)</f>
        <v>-1926957</v>
      </c>
      <c r="M258" s="164">
        <f t="shared" si="16"/>
        <v>-367966</v>
      </c>
    </row>
    <row r="259" spans="1:13" hidden="1">
      <c r="A259" s="30" t="s">
        <v>646</v>
      </c>
      <c r="B259" s="30" t="s">
        <v>1170</v>
      </c>
      <c r="C259" s="164">
        <v>0</v>
      </c>
      <c r="D259" s="164">
        <v>0</v>
      </c>
      <c r="E259" s="164">
        <v>-451373978</v>
      </c>
      <c r="F259" s="164">
        <v>451373978</v>
      </c>
      <c r="G259" s="164">
        <v>-451373978</v>
      </c>
      <c r="H259" s="165">
        <f t="shared" si="13"/>
        <v>-451373978</v>
      </c>
      <c r="I259" s="30">
        <f t="shared" si="14"/>
        <v>1</v>
      </c>
      <c r="J259" s="170">
        <f>SUMIFS(old_GL발!$B:$B,old_GL발!$A:$A,old_TB발!$A259)</f>
        <v>-451373978</v>
      </c>
      <c r="K259" s="164">
        <f t="shared" si="15"/>
        <v>0</v>
      </c>
      <c r="L259" s="178">
        <f>IFERROR(VLOOKUP(A259,old_GL발!$A$2:$H$345,8,0),0)</f>
        <v>-451373978</v>
      </c>
      <c r="M259" s="164">
        <f t="shared" si="16"/>
        <v>0</v>
      </c>
    </row>
    <row r="260" spans="1:13" hidden="1">
      <c r="A260" s="30" t="s">
        <v>647</v>
      </c>
      <c r="B260" s="30" t="s">
        <v>1171</v>
      </c>
      <c r="C260" s="164">
        <v>0</v>
      </c>
      <c r="D260" s="164">
        <v>752372345</v>
      </c>
      <c r="E260" s="164">
        <v>-694315600</v>
      </c>
      <c r="F260" s="164">
        <v>1446687945</v>
      </c>
      <c r="G260" s="164">
        <v>58056745</v>
      </c>
      <c r="H260" s="165">
        <f t="shared" ref="H260:H323" si="17">G260-C260</f>
        <v>58056745</v>
      </c>
      <c r="I260" s="30">
        <f t="shared" ref="I260:I323" si="18">COUNTIF($A$3:$A$444,A260)</f>
        <v>1</v>
      </c>
      <c r="J260" s="170">
        <f>SUMIFS(old_GL발!$B:$B,old_GL발!$A:$A,old_TB발!$A260)</f>
        <v>58056745</v>
      </c>
      <c r="K260" s="164">
        <f t="shared" ref="K260:K323" si="19">J260-H260</f>
        <v>0</v>
      </c>
      <c r="L260" s="178">
        <f>IFERROR(VLOOKUP(A260,old_GL발!$A$2:$H$345,8,0),0)</f>
        <v>58056745</v>
      </c>
      <c r="M260" s="164">
        <f t="shared" ref="M260:M323" si="20">H260-L260</f>
        <v>0</v>
      </c>
    </row>
    <row r="261" spans="1:13" hidden="1">
      <c r="A261" s="30" t="s">
        <v>648</v>
      </c>
      <c r="B261" s="30" t="s">
        <v>1172</v>
      </c>
      <c r="C261" s="164">
        <v>0</v>
      </c>
      <c r="D261" s="164">
        <v>3384501946</v>
      </c>
      <c r="E261" s="164">
        <v>-3384501541</v>
      </c>
      <c r="F261" s="164">
        <v>6769003487</v>
      </c>
      <c r="G261" s="164">
        <v>405</v>
      </c>
      <c r="H261" s="165">
        <f t="shared" si="17"/>
        <v>405</v>
      </c>
      <c r="I261" s="30">
        <f t="shared" si="18"/>
        <v>1</v>
      </c>
      <c r="J261" s="170">
        <f>SUMIFS(old_GL발!$B:$B,old_GL발!$A:$A,old_TB발!$A261)</f>
        <v>405</v>
      </c>
      <c r="K261" s="164">
        <f t="shared" si="19"/>
        <v>0</v>
      </c>
      <c r="L261" s="178">
        <f>IFERROR(VLOOKUP(A261,old_GL발!$A$2:$H$345,8,0),0)</f>
        <v>405</v>
      </c>
      <c r="M261" s="164">
        <f t="shared" si="20"/>
        <v>0</v>
      </c>
    </row>
    <row r="262" spans="1:13">
      <c r="A262" s="30" t="s">
        <v>649</v>
      </c>
      <c r="B262" s="30" t="s">
        <v>1173</v>
      </c>
      <c r="C262" s="164">
        <v>0</v>
      </c>
      <c r="D262" s="164">
        <v>42132751565</v>
      </c>
      <c r="E262" s="164">
        <v>-41848432396</v>
      </c>
      <c r="F262" s="164">
        <v>83981183961</v>
      </c>
      <c r="G262" s="164">
        <v>284319169</v>
      </c>
      <c r="H262" s="165">
        <f t="shared" si="17"/>
        <v>284319169</v>
      </c>
      <c r="I262" s="30">
        <f t="shared" si="18"/>
        <v>1</v>
      </c>
      <c r="J262" s="170">
        <f>SUMIFS(old_GL발!$B:$B,old_GL발!$A:$A,old_TB발!$A262)</f>
        <v>1415089999</v>
      </c>
      <c r="K262" s="164">
        <f t="shared" si="19"/>
        <v>1130770830</v>
      </c>
      <c r="L262" s="178">
        <f>IFERROR(VLOOKUP(A262,old_GL발!$A$2:$H$345,8,0),0)</f>
        <v>1415089999</v>
      </c>
      <c r="M262" s="164">
        <f t="shared" si="20"/>
        <v>-1130770830</v>
      </c>
    </row>
    <row r="263" spans="1:13" hidden="1">
      <c r="A263" s="30" t="s">
        <v>650</v>
      </c>
      <c r="B263" s="30" t="s">
        <v>1174</v>
      </c>
      <c r="C263" s="164">
        <v>0</v>
      </c>
      <c r="D263" s="164">
        <v>191537000</v>
      </c>
      <c r="E263" s="164">
        <v>-191537000</v>
      </c>
      <c r="F263" s="164">
        <v>383074000</v>
      </c>
      <c r="G263" s="164">
        <v>0</v>
      </c>
      <c r="H263" s="165">
        <f t="shared" si="17"/>
        <v>0</v>
      </c>
      <c r="I263" s="30">
        <f t="shared" si="18"/>
        <v>1</v>
      </c>
      <c r="J263" s="170">
        <f>SUMIFS(old_GL발!$B:$B,old_GL발!$A:$A,old_TB발!$A263)</f>
        <v>0</v>
      </c>
      <c r="K263" s="164">
        <f t="shared" si="19"/>
        <v>0</v>
      </c>
      <c r="L263" s="178">
        <f>IFERROR(VLOOKUP(A263,old_GL발!$A$2:$H$345,8,0),0)</f>
        <v>0</v>
      </c>
      <c r="M263" s="164">
        <f t="shared" si="20"/>
        <v>0</v>
      </c>
    </row>
    <row r="264" spans="1:13" hidden="1">
      <c r="A264" s="30" t="s">
        <v>651</v>
      </c>
      <c r="B264" s="30" t="s">
        <v>1175</v>
      </c>
      <c r="C264" s="164">
        <v>0</v>
      </c>
      <c r="D264" s="164">
        <v>6296724293</v>
      </c>
      <c r="E264" s="164">
        <v>-6297118277</v>
      </c>
      <c r="F264" s="164">
        <v>12593842570</v>
      </c>
      <c r="G264" s="164">
        <v>-393984</v>
      </c>
      <c r="H264" s="165">
        <f t="shared" si="17"/>
        <v>-393984</v>
      </c>
      <c r="I264" s="30">
        <f t="shared" si="18"/>
        <v>1</v>
      </c>
      <c r="J264" s="170">
        <f>SUMIFS(old_GL발!$B:$B,old_GL발!$A:$A,old_TB발!$A264)</f>
        <v>-393984</v>
      </c>
      <c r="K264" s="164">
        <f t="shared" si="19"/>
        <v>0</v>
      </c>
      <c r="L264" s="178">
        <f>IFERROR(VLOOKUP(A264,old_GL발!$A$2:$H$345,8,0),0)</f>
        <v>-393984</v>
      </c>
      <c r="M264" s="164">
        <f t="shared" si="20"/>
        <v>0</v>
      </c>
    </row>
    <row r="265" spans="1:13" hidden="1">
      <c r="A265" s="30" t="s">
        <v>652</v>
      </c>
      <c r="B265" s="30" t="s">
        <v>1176</v>
      </c>
      <c r="C265" s="164">
        <v>0</v>
      </c>
      <c r="D265" s="164">
        <v>927612762</v>
      </c>
      <c r="E265" s="164">
        <v>-927612762</v>
      </c>
      <c r="F265" s="164">
        <v>1855225524</v>
      </c>
      <c r="G265" s="164">
        <v>0</v>
      </c>
      <c r="H265" s="165">
        <f t="shared" si="17"/>
        <v>0</v>
      </c>
      <c r="I265" s="30">
        <f t="shared" si="18"/>
        <v>1</v>
      </c>
      <c r="J265" s="170">
        <f>SUMIFS(old_GL발!$B:$B,old_GL발!$A:$A,old_TB발!$A265)</f>
        <v>0</v>
      </c>
      <c r="K265" s="164">
        <f t="shared" si="19"/>
        <v>0</v>
      </c>
      <c r="L265" s="178">
        <f>IFERROR(VLOOKUP(A265,old_GL발!$A$2:$H$345,8,0),0)</f>
        <v>0</v>
      </c>
      <c r="M265" s="164">
        <f t="shared" si="20"/>
        <v>0</v>
      </c>
    </row>
    <row r="266" spans="1:13" hidden="1">
      <c r="A266" s="30" t="s">
        <v>653</v>
      </c>
      <c r="B266" s="30" t="s">
        <v>1177</v>
      </c>
      <c r="C266" s="164">
        <v>0</v>
      </c>
      <c r="D266" s="164">
        <v>29922510</v>
      </c>
      <c r="E266" s="164">
        <v>-29922510</v>
      </c>
      <c r="F266" s="164">
        <v>59845020</v>
      </c>
      <c r="G266" s="164">
        <v>0</v>
      </c>
      <c r="H266" s="165">
        <f t="shared" si="17"/>
        <v>0</v>
      </c>
      <c r="I266" s="30">
        <f t="shared" si="18"/>
        <v>1</v>
      </c>
      <c r="J266" s="170">
        <f>SUMIFS(old_GL발!$B:$B,old_GL발!$A:$A,old_TB발!$A266)</f>
        <v>0</v>
      </c>
      <c r="K266" s="164">
        <f t="shared" si="19"/>
        <v>0</v>
      </c>
      <c r="L266" s="178">
        <f>IFERROR(VLOOKUP(A266,old_GL발!$A$2:$H$345,8,0),0)</f>
        <v>0</v>
      </c>
      <c r="M266" s="164">
        <f t="shared" si="20"/>
        <v>0</v>
      </c>
    </row>
    <row r="267" spans="1:13">
      <c r="A267" s="30" t="s">
        <v>654</v>
      </c>
      <c r="B267" s="30" t="s">
        <v>1178</v>
      </c>
      <c r="C267" s="164">
        <v>0</v>
      </c>
      <c r="D267" s="164">
        <v>6558942983</v>
      </c>
      <c r="E267" s="164">
        <v>-4133436377</v>
      </c>
      <c r="F267" s="164">
        <v>10692379360</v>
      </c>
      <c r="G267" s="164">
        <v>2425506606</v>
      </c>
      <c r="H267" s="165">
        <f t="shared" si="17"/>
        <v>2425506606</v>
      </c>
      <c r="I267" s="30">
        <f t="shared" si="18"/>
        <v>1</v>
      </c>
      <c r="J267" s="170">
        <f>SUMIFS(old_GL발!$B:$B,old_GL발!$A:$A,old_TB발!$A267)</f>
        <v>2089564623</v>
      </c>
      <c r="K267" s="164">
        <f t="shared" si="19"/>
        <v>-335941983</v>
      </c>
      <c r="L267" s="178">
        <f>IFERROR(VLOOKUP(A267,old_GL발!$A$2:$H$345,8,0),0)</f>
        <v>1848582757</v>
      </c>
      <c r="M267" s="164">
        <f t="shared" si="20"/>
        <v>576923849</v>
      </c>
    </row>
    <row r="268" spans="1:13" hidden="1">
      <c r="A268" s="30" t="s">
        <v>655</v>
      </c>
      <c r="B268" s="30" t="s">
        <v>1179</v>
      </c>
      <c r="C268" s="164">
        <v>0</v>
      </c>
      <c r="D268" s="164">
        <v>29343022564</v>
      </c>
      <c r="E268" s="164">
        <v>-29343022564</v>
      </c>
      <c r="F268" s="164">
        <v>58686045128</v>
      </c>
      <c r="G268" s="164">
        <v>0</v>
      </c>
      <c r="H268" s="165">
        <f t="shared" si="17"/>
        <v>0</v>
      </c>
      <c r="I268" s="30">
        <f t="shared" si="18"/>
        <v>1</v>
      </c>
      <c r="J268" s="170">
        <f>SUMIFS(old_GL발!$B:$B,old_GL발!$A:$A,old_TB발!$A268)</f>
        <v>0</v>
      </c>
      <c r="K268" s="164">
        <f t="shared" si="19"/>
        <v>0</v>
      </c>
      <c r="L268" s="178">
        <f>IFERROR(VLOOKUP(A268,old_GL발!$A$2:$H$345,8,0),0)</f>
        <v>0</v>
      </c>
      <c r="M268" s="164">
        <f t="shared" si="20"/>
        <v>0</v>
      </c>
    </row>
    <row r="269" spans="1:13">
      <c r="A269" s="30" t="s">
        <v>656</v>
      </c>
      <c r="B269" s="30" t="s">
        <v>1180</v>
      </c>
      <c r="C269" s="164">
        <v>0</v>
      </c>
      <c r="D269" s="164">
        <v>34443942</v>
      </c>
      <c r="E269" s="164">
        <v>-15478448</v>
      </c>
      <c r="F269" s="164">
        <v>49922390</v>
      </c>
      <c r="G269" s="164">
        <v>18965494</v>
      </c>
      <c r="H269" s="165">
        <f t="shared" si="17"/>
        <v>18965494</v>
      </c>
      <c r="I269" s="30">
        <f t="shared" si="18"/>
        <v>1</v>
      </c>
      <c r="J269" s="170">
        <f>SUMIFS(old_GL발!$B:$B,old_GL발!$A:$A,old_TB발!$A269)</f>
        <v>20259069</v>
      </c>
      <c r="K269" s="164">
        <f t="shared" si="19"/>
        <v>1293575</v>
      </c>
      <c r="L269" s="178">
        <f>IFERROR(VLOOKUP(A269,old_GL발!$A$2:$H$345,8,0),0)</f>
        <v>20259069</v>
      </c>
      <c r="M269" s="164">
        <f t="shared" si="20"/>
        <v>-1293575</v>
      </c>
    </row>
    <row r="270" spans="1:13">
      <c r="A270" s="30" t="s">
        <v>657</v>
      </c>
      <c r="B270" s="30" t="s">
        <v>1181</v>
      </c>
      <c r="C270" s="164">
        <v>0</v>
      </c>
      <c r="D270" s="164">
        <v>302437108923</v>
      </c>
      <c r="E270" s="164">
        <v>-302437108923</v>
      </c>
      <c r="F270" s="164">
        <v>604874217846</v>
      </c>
      <c r="G270" s="164">
        <v>0</v>
      </c>
      <c r="H270" s="165">
        <f t="shared" si="17"/>
        <v>0</v>
      </c>
      <c r="I270" s="30">
        <f t="shared" si="18"/>
        <v>1</v>
      </c>
      <c r="J270" s="170">
        <f>SUMIFS(old_GL발!$B:$B,old_GL발!$A:$A,old_TB발!$A270)</f>
        <v>-405452835</v>
      </c>
      <c r="K270" s="164">
        <f t="shared" si="19"/>
        <v>-405452835</v>
      </c>
      <c r="L270" s="178">
        <f>IFERROR(VLOOKUP(A270,old_GL발!$A$2:$H$345,8,0),0)</f>
        <v>-751527656</v>
      </c>
      <c r="M270" s="164">
        <f t="shared" si="20"/>
        <v>751527656</v>
      </c>
    </row>
    <row r="271" spans="1:13">
      <c r="A271" s="30" t="s">
        <v>658</v>
      </c>
      <c r="B271" s="30" t="s">
        <v>1182</v>
      </c>
      <c r="C271" s="164">
        <v>0</v>
      </c>
      <c r="D271" s="164">
        <v>457172340251</v>
      </c>
      <c r="E271" s="164">
        <v>-57561464268</v>
      </c>
      <c r="F271" s="164">
        <v>514733804519</v>
      </c>
      <c r="G271" s="164">
        <v>399610875983</v>
      </c>
      <c r="H271" s="165">
        <f t="shared" si="17"/>
        <v>399610875983</v>
      </c>
      <c r="I271" s="30">
        <f t="shared" si="18"/>
        <v>1</v>
      </c>
      <c r="J271" s="170">
        <f>SUMIFS(old_GL발!$B:$B,old_GL발!$A:$A,old_TB발!$A271)</f>
        <v>385695778302</v>
      </c>
      <c r="K271" s="164">
        <f t="shared" si="19"/>
        <v>-13915097681</v>
      </c>
      <c r="L271" s="178">
        <f>IFERROR(VLOOKUP(A271,old_GL발!$A$2:$H$345,8,0),0)</f>
        <v>371038492076</v>
      </c>
      <c r="M271" s="164">
        <f t="shared" si="20"/>
        <v>28572383907</v>
      </c>
    </row>
    <row r="272" spans="1:13">
      <c r="A272" s="30" t="s">
        <v>659</v>
      </c>
      <c r="B272" s="30" t="s">
        <v>1183</v>
      </c>
      <c r="C272" s="164">
        <v>0</v>
      </c>
      <c r="D272" s="164">
        <v>77602429849</v>
      </c>
      <c r="E272" s="164">
        <v>-65170310618</v>
      </c>
      <c r="F272" s="164">
        <v>142772740467</v>
      </c>
      <c r="G272" s="164">
        <v>12432119231</v>
      </c>
      <c r="H272" s="165">
        <f t="shared" si="17"/>
        <v>12432119231</v>
      </c>
      <c r="I272" s="30">
        <f t="shared" si="18"/>
        <v>1</v>
      </c>
      <c r="J272" s="170">
        <f>SUMIFS(old_GL발!$B:$B,old_GL발!$A:$A,old_TB발!$A272)</f>
        <v>11422528725</v>
      </c>
      <c r="K272" s="164">
        <f t="shared" si="19"/>
        <v>-1009590506</v>
      </c>
      <c r="L272" s="178">
        <f>IFERROR(VLOOKUP(A272,old_GL발!$A$2:$H$345,8,0),0)</f>
        <v>11422528725</v>
      </c>
      <c r="M272" s="164">
        <f t="shared" si="20"/>
        <v>1009590506</v>
      </c>
    </row>
    <row r="273" spans="1:13" hidden="1">
      <c r="A273" s="30" t="s">
        <v>660</v>
      </c>
      <c r="B273" s="30" t="s">
        <v>1184</v>
      </c>
      <c r="C273" s="164">
        <v>0</v>
      </c>
      <c r="D273" s="164">
        <v>5476624</v>
      </c>
      <c r="E273" s="164">
        <v>-5476624</v>
      </c>
      <c r="F273" s="164">
        <v>10953248</v>
      </c>
      <c r="G273" s="164">
        <v>0</v>
      </c>
      <c r="H273" s="165">
        <f t="shared" si="17"/>
        <v>0</v>
      </c>
      <c r="I273" s="30">
        <f t="shared" si="18"/>
        <v>1</v>
      </c>
      <c r="J273" s="170">
        <f>SUMIFS(old_GL발!$B:$B,old_GL발!$A:$A,old_TB발!$A273)</f>
        <v>0</v>
      </c>
      <c r="K273" s="164">
        <f t="shared" si="19"/>
        <v>0</v>
      </c>
      <c r="L273" s="178">
        <f>IFERROR(VLOOKUP(A273,old_GL발!$A$2:$H$345,8,0),0)</f>
        <v>0</v>
      </c>
      <c r="M273" s="164">
        <f t="shared" si="20"/>
        <v>0</v>
      </c>
    </row>
    <row r="274" spans="1:13">
      <c r="A274" s="30" t="s">
        <v>661</v>
      </c>
      <c r="B274" s="30" t="s">
        <v>1185</v>
      </c>
      <c r="C274" s="164">
        <v>0</v>
      </c>
      <c r="D274" s="164">
        <v>5128371349</v>
      </c>
      <c r="E274" s="164">
        <v>-5128018362</v>
      </c>
      <c r="F274" s="164">
        <v>10256389711</v>
      </c>
      <c r="G274" s="164">
        <v>352987</v>
      </c>
      <c r="H274" s="165">
        <f t="shared" si="17"/>
        <v>352987</v>
      </c>
      <c r="I274" s="30">
        <f t="shared" si="18"/>
        <v>1</v>
      </c>
      <c r="J274" s="170">
        <f>SUMIFS(old_GL발!$B:$B,old_GL발!$A:$A,old_TB발!$A274)</f>
        <v>-287515912</v>
      </c>
      <c r="K274" s="164">
        <f t="shared" si="19"/>
        <v>-287868899</v>
      </c>
      <c r="L274" s="178">
        <f>IFERROR(VLOOKUP(A274,old_GL발!$A$2:$H$345,8,0),0)</f>
        <v>-332217736</v>
      </c>
      <c r="M274" s="164">
        <f t="shared" si="20"/>
        <v>332570723</v>
      </c>
    </row>
    <row r="275" spans="1:13">
      <c r="A275" s="30" t="s">
        <v>662</v>
      </c>
      <c r="B275" s="30" t="s">
        <v>1186</v>
      </c>
      <c r="C275" s="164">
        <v>0</v>
      </c>
      <c r="D275" s="164">
        <v>2071501643</v>
      </c>
      <c r="E275" s="164">
        <v>-675207573</v>
      </c>
      <c r="F275" s="164">
        <v>2746709216</v>
      </c>
      <c r="G275" s="164">
        <v>1396294070</v>
      </c>
      <c r="H275" s="165">
        <f t="shared" si="17"/>
        <v>1396294070</v>
      </c>
      <c r="I275" s="30">
        <f t="shared" si="18"/>
        <v>1</v>
      </c>
      <c r="J275" s="170">
        <f>SUMIFS(old_GL발!$B:$B,old_GL발!$A:$A,old_TB발!$A275)</f>
        <v>579412417</v>
      </c>
      <c r="K275" s="164">
        <f t="shared" si="19"/>
        <v>-816881653</v>
      </c>
      <c r="L275" s="178">
        <f>IFERROR(VLOOKUP(A275,old_GL발!$A$2:$H$345,8,0),0)</f>
        <v>579412417</v>
      </c>
      <c r="M275" s="164">
        <f t="shared" si="20"/>
        <v>816881653</v>
      </c>
    </row>
    <row r="276" spans="1:13">
      <c r="A276" s="30" t="s">
        <v>663</v>
      </c>
      <c r="B276" s="30" t="s">
        <v>1187</v>
      </c>
      <c r="C276" s="164">
        <v>0</v>
      </c>
      <c r="D276" s="164">
        <v>2479146607</v>
      </c>
      <c r="E276" s="164">
        <v>-2209177283</v>
      </c>
      <c r="F276" s="164">
        <v>4688323890</v>
      </c>
      <c r="G276" s="164">
        <v>269969324</v>
      </c>
      <c r="H276" s="165">
        <f t="shared" si="17"/>
        <v>269969324</v>
      </c>
      <c r="I276" s="30">
        <f t="shared" si="18"/>
        <v>1</v>
      </c>
      <c r="J276" s="170">
        <f>SUMIFS(old_GL발!$B:$B,old_GL발!$A:$A,old_TB발!$A276)</f>
        <v>268045091</v>
      </c>
      <c r="K276" s="164">
        <f t="shared" si="19"/>
        <v>-1924233</v>
      </c>
      <c r="L276" s="178">
        <f>IFERROR(VLOOKUP(A276,old_GL발!$A$2:$H$345,8,0),0)</f>
        <v>282543984</v>
      </c>
      <c r="M276" s="164">
        <f t="shared" si="20"/>
        <v>-12574660</v>
      </c>
    </row>
    <row r="277" spans="1:13">
      <c r="A277" s="30" t="s">
        <v>664</v>
      </c>
      <c r="B277" s="30" t="s">
        <v>1188</v>
      </c>
      <c r="C277" s="164">
        <v>0</v>
      </c>
      <c r="D277" s="164">
        <v>1513281086</v>
      </c>
      <c r="E277" s="164">
        <v>-1579729442</v>
      </c>
      <c r="F277" s="164">
        <v>3093010528</v>
      </c>
      <c r="G277" s="164">
        <v>-66448356</v>
      </c>
      <c r="H277" s="165">
        <f t="shared" si="17"/>
        <v>-66448356</v>
      </c>
      <c r="I277" s="30">
        <f t="shared" si="18"/>
        <v>1</v>
      </c>
      <c r="J277" s="170">
        <f>SUMIFS(old_GL발!$B:$B,old_GL발!$A:$A,old_TB발!$A277)</f>
        <v>-620681640</v>
      </c>
      <c r="K277" s="164">
        <f t="shared" si="19"/>
        <v>-554233284</v>
      </c>
      <c r="L277" s="178">
        <f>IFERROR(VLOOKUP(A277,old_GL발!$A$2:$H$345,8,0),0)</f>
        <v>-620681640</v>
      </c>
      <c r="M277" s="164">
        <f t="shared" si="20"/>
        <v>554233284</v>
      </c>
    </row>
    <row r="278" spans="1:13">
      <c r="A278" s="30" t="s">
        <v>665</v>
      </c>
      <c r="B278" s="30" t="s">
        <v>1189</v>
      </c>
      <c r="C278" s="164">
        <v>0</v>
      </c>
      <c r="D278" s="164">
        <v>463894331</v>
      </c>
      <c r="E278" s="164">
        <v>-77087354</v>
      </c>
      <c r="F278" s="164">
        <v>540981685</v>
      </c>
      <c r="G278" s="164">
        <v>386806977</v>
      </c>
      <c r="H278" s="165">
        <f t="shared" si="17"/>
        <v>386806977</v>
      </c>
      <c r="I278" s="30">
        <f t="shared" si="18"/>
        <v>1</v>
      </c>
      <c r="J278" s="170">
        <f>SUMIFS(old_GL발!$B:$B,old_GL발!$A:$A,old_TB발!$A278)</f>
        <v>211562200</v>
      </c>
      <c r="K278" s="164">
        <f t="shared" si="19"/>
        <v>-175244777</v>
      </c>
      <c r="L278" s="178">
        <f>IFERROR(VLOOKUP(A278,old_GL발!$A$2:$H$345,8,0),0)</f>
        <v>211562200</v>
      </c>
      <c r="M278" s="164">
        <f t="shared" si="20"/>
        <v>175244777</v>
      </c>
    </row>
    <row r="279" spans="1:13">
      <c r="A279" s="30" t="s">
        <v>666</v>
      </c>
      <c r="B279" s="30" t="s">
        <v>1190</v>
      </c>
      <c r="C279" s="164">
        <v>0</v>
      </c>
      <c r="D279" s="164">
        <v>38680688</v>
      </c>
      <c r="E279" s="164">
        <v>0</v>
      </c>
      <c r="F279" s="164">
        <v>38680688</v>
      </c>
      <c r="G279" s="164">
        <v>38680688</v>
      </c>
      <c r="H279" s="165">
        <f t="shared" si="17"/>
        <v>38680688</v>
      </c>
      <c r="I279" s="30">
        <f t="shared" si="18"/>
        <v>1</v>
      </c>
      <c r="J279" s="170">
        <f>SUMIFS(old_GL발!$B:$B,old_GL발!$A:$A,old_TB발!$A279)</f>
        <v>31676256</v>
      </c>
      <c r="K279" s="164">
        <f t="shared" si="19"/>
        <v>-7004432</v>
      </c>
      <c r="L279" s="178">
        <f>IFERROR(VLOOKUP(A279,old_GL발!$A$2:$H$345,8,0),0)</f>
        <v>31676256</v>
      </c>
      <c r="M279" s="164">
        <f t="shared" si="20"/>
        <v>7004432</v>
      </c>
    </row>
    <row r="280" spans="1:13" hidden="1">
      <c r="A280" s="30" t="s">
        <v>667</v>
      </c>
      <c r="B280" s="30" t="s">
        <v>1191</v>
      </c>
      <c r="C280" s="164">
        <v>0</v>
      </c>
      <c r="D280" s="164">
        <v>2030000000</v>
      </c>
      <c r="E280" s="164">
        <v>-1030000000</v>
      </c>
      <c r="F280" s="164">
        <v>3060000000</v>
      </c>
      <c r="G280" s="164">
        <v>1000000000</v>
      </c>
      <c r="H280" s="165">
        <f t="shared" si="17"/>
        <v>1000000000</v>
      </c>
      <c r="I280" s="30">
        <f t="shared" si="18"/>
        <v>1</v>
      </c>
      <c r="J280" s="170">
        <f>SUMIFS(old_GL발!$B:$B,old_GL발!$A:$A,old_TB발!$A280)</f>
        <v>1000000000</v>
      </c>
      <c r="K280" s="164">
        <f t="shared" si="19"/>
        <v>0</v>
      </c>
      <c r="L280" s="178">
        <f>IFERROR(VLOOKUP(A280,old_GL발!$A$2:$H$345,8,0),0)</f>
        <v>1000000000</v>
      </c>
      <c r="M280" s="164">
        <f t="shared" si="20"/>
        <v>0</v>
      </c>
    </row>
    <row r="281" spans="1:13" hidden="1">
      <c r="A281" s="30" t="s">
        <v>668</v>
      </c>
      <c r="B281" s="30" t="s">
        <v>1192</v>
      </c>
      <c r="C281" s="164">
        <v>0</v>
      </c>
      <c r="D281" s="164">
        <v>55192712</v>
      </c>
      <c r="E281" s="164">
        <v>-27596712</v>
      </c>
      <c r="F281" s="164">
        <v>82789424</v>
      </c>
      <c r="G281" s="164">
        <v>27596000</v>
      </c>
      <c r="H281" s="165">
        <f t="shared" si="17"/>
        <v>27596000</v>
      </c>
      <c r="I281" s="30">
        <f t="shared" si="18"/>
        <v>1</v>
      </c>
      <c r="J281" s="170">
        <f>SUMIFS(old_GL발!$B:$B,old_GL발!$A:$A,old_TB발!$A281)</f>
        <v>27596000</v>
      </c>
      <c r="K281" s="164">
        <f t="shared" si="19"/>
        <v>0</v>
      </c>
      <c r="L281" s="178">
        <f>IFERROR(VLOOKUP(A281,old_GL발!$A$2:$H$345,8,0),0)</f>
        <v>27596000</v>
      </c>
      <c r="M281" s="164">
        <f t="shared" si="20"/>
        <v>0</v>
      </c>
    </row>
    <row r="282" spans="1:13">
      <c r="A282" s="30" t="s">
        <v>669</v>
      </c>
      <c r="B282" s="30" t="s">
        <v>1193</v>
      </c>
      <c r="C282" s="164">
        <v>0</v>
      </c>
      <c r="D282" s="164">
        <v>1412150164</v>
      </c>
      <c r="E282" s="164">
        <v>-680557412</v>
      </c>
      <c r="F282" s="164">
        <v>2092707576</v>
      </c>
      <c r="G282" s="164">
        <v>731592752</v>
      </c>
      <c r="H282" s="165">
        <f t="shared" si="17"/>
        <v>731592752</v>
      </c>
      <c r="I282" s="30">
        <f t="shared" si="18"/>
        <v>1</v>
      </c>
      <c r="J282" s="170">
        <f>SUMIFS(old_GL발!$B:$B,old_GL발!$A:$A,old_TB발!$A282)</f>
        <v>721918860</v>
      </c>
      <c r="K282" s="164">
        <f t="shared" si="19"/>
        <v>-9673892</v>
      </c>
      <c r="L282" s="178">
        <f>IFERROR(VLOOKUP(A282,old_GL발!$A$2:$H$345,8,0),0)</f>
        <v>722373406</v>
      </c>
      <c r="M282" s="164">
        <f t="shared" si="20"/>
        <v>9219346</v>
      </c>
    </row>
    <row r="283" spans="1:13">
      <c r="A283" s="30" t="s">
        <v>670</v>
      </c>
      <c r="B283" s="30" t="s">
        <v>1194</v>
      </c>
      <c r="C283" s="164">
        <v>0</v>
      </c>
      <c r="D283" s="164">
        <v>28544639442</v>
      </c>
      <c r="E283" s="164">
        <v>-16046523399</v>
      </c>
      <c r="F283" s="164">
        <v>44591162841</v>
      </c>
      <c r="G283" s="164">
        <v>12498116043</v>
      </c>
      <c r="H283" s="165">
        <f t="shared" si="17"/>
        <v>12498116043</v>
      </c>
      <c r="I283" s="30">
        <f t="shared" si="18"/>
        <v>1</v>
      </c>
      <c r="J283" s="170">
        <f>SUMIFS(old_GL발!$B:$B,old_GL발!$A:$A,old_TB발!$A283)</f>
        <v>11161505052</v>
      </c>
      <c r="K283" s="164">
        <f t="shared" si="19"/>
        <v>-1336610991</v>
      </c>
      <c r="L283" s="178">
        <f>IFERROR(VLOOKUP(A283,old_GL발!$A$2:$H$345,8,0),0)</f>
        <v>11161505052</v>
      </c>
      <c r="M283" s="164">
        <f t="shared" si="20"/>
        <v>1336610991</v>
      </c>
    </row>
    <row r="284" spans="1:13" hidden="1">
      <c r="A284" s="30" t="s">
        <v>671</v>
      </c>
      <c r="B284" s="30" t="s">
        <v>1195</v>
      </c>
      <c r="C284" s="164">
        <v>0</v>
      </c>
      <c r="D284" s="164">
        <v>121926000</v>
      </c>
      <c r="E284" s="164">
        <v>0</v>
      </c>
      <c r="F284" s="164">
        <v>121926000</v>
      </c>
      <c r="G284" s="164">
        <v>121926000</v>
      </c>
      <c r="H284" s="165">
        <f t="shared" si="17"/>
        <v>121926000</v>
      </c>
      <c r="I284" s="30">
        <f t="shared" si="18"/>
        <v>1</v>
      </c>
      <c r="J284" s="170">
        <f>SUMIFS(old_GL발!$B:$B,old_GL발!$A:$A,old_TB발!$A284)</f>
        <v>121926000</v>
      </c>
      <c r="K284" s="164">
        <f t="shared" si="19"/>
        <v>0</v>
      </c>
      <c r="L284" s="178">
        <f>IFERROR(VLOOKUP(A284,old_GL발!$A$2:$H$345,8,0),0)</f>
        <v>121926000</v>
      </c>
      <c r="M284" s="164">
        <f t="shared" si="20"/>
        <v>0</v>
      </c>
    </row>
    <row r="285" spans="1:13">
      <c r="A285" s="30" t="s">
        <v>672</v>
      </c>
      <c r="B285" s="30" t="s">
        <v>1196</v>
      </c>
      <c r="C285" s="164">
        <v>0</v>
      </c>
      <c r="D285" s="164">
        <v>89100000</v>
      </c>
      <c r="E285" s="164">
        <v>-3900000</v>
      </c>
      <c r="F285" s="164">
        <v>93000000</v>
      </c>
      <c r="G285" s="164">
        <v>85200000</v>
      </c>
      <c r="H285" s="165">
        <f t="shared" si="17"/>
        <v>85200000</v>
      </c>
      <c r="I285" s="30">
        <f t="shared" si="18"/>
        <v>1</v>
      </c>
      <c r="J285" s="170">
        <f>SUMIFS(old_GL발!$B:$B,old_GL발!$A:$A,old_TB발!$A285)</f>
        <v>71000000</v>
      </c>
      <c r="K285" s="164">
        <f t="shared" si="19"/>
        <v>-14200000</v>
      </c>
      <c r="L285" s="178">
        <f>IFERROR(VLOOKUP(A285,old_GL발!$A$2:$H$345,8,0),0)</f>
        <v>71000000</v>
      </c>
      <c r="M285" s="164">
        <f t="shared" si="20"/>
        <v>14200000</v>
      </c>
    </row>
    <row r="286" spans="1:13">
      <c r="A286" s="30" t="s">
        <v>673</v>
      </c>
      <c r="B286" s="30" t="s">
        <v>1197</v>
      </c>
      <c r="C286" s="164">
        <v>0</v>
      </c>
      <c r="D286" s="164">
        <v>35014588</v>
      </c>
      <c r="E286" s="164">
        <v>-18428430</v>
      </c>
      <c r="F286" s="164">
        <v>53443018</v>
      </c>
      <c r="G286" s="164">
        <v>16586158</v>
      </c>
      <c r="H286" s="165">
        <f t="shared" si="17"/>
        <v>16586158</v>
      </c>
      <c r="I286" s="30">
        <f t="shared" si="18"/>
        <v>1</v>
      </c>
      <c r="J286" s="170">
        <f>SUMIFS(old_GL발!$B:$B,old_GL발!$A:$A,old_TB발!$A286)</f>
        <v>9343158</v>
      </c>
      <c r="K286" s="164">
        <f t="shared" si="19"/>
        <v>-7243000</v>
      </c>
      <c r="L286" s="178">
        <f>IFERROR(VLOOKUP(A286,old_GL발!$A$2:$H$345,8,0),0)</f>
        <v>9343158</v>
      </c>
      <c r="M286" s="164">
        <f t="shared" si="20"/>
        <v>7243000</v>
      </c>
    </row>
    <row r="287" spans="1:13" hidden="1">
      <c r="A287" s="30" t="s">
        <v>674</v>
      </c>
      <c r="B287" s="30" t="s">
        <v>1198</v>
      </c>
      <c r="C287" s="164">
        <v>0</v>
      </c>
      <c r="D287" s="164">
        <v>493679920</v>
      </c>
      <c r="E287" s="164">
        <v>-240016001</v>
      </c>
      <c r="F287" s="164">
        <v>733695921</v>
      </c>
      <c r="G287" s="164">
        <v>253663919</v>
      </c>
      <c r="H287" s="165">
        <f t="shared" si="17"/>
        <v>253663919</v>
      </c>
      <c r="I287" s="30">
        <f t="shared" si="18"/>
        <v>1</v>
      </c>
      <c r="J287" s="170">
        <f>SUMIFS(old_GL발!$B:$B,old_GL발!$A:$A,old_TB발!$A287)</f>
        <v>253663919</v>
      </c>
      <c r="K287" s="164">
        <f t="shared" si="19"/>
        <v>0</v>
      </c>
      <c r="L287" s="178">
        <f>IFERROR(VLOOKUP(A287,old_GL발!$A$2:$H$345,8,0),0)</f>
        <v>253663919</v>
      </c>
      <c r="M287" s="164">
        <f t="shared" si="20"/>
        <v>0</v>
      </c>
    </row>
    <row r="288" spans="1:13" hidden="1">
      <c r="A288" s="30" t="s">
        <v>675</v>
      </c>
      <c r="B288" s="30" t="s">
        <v>1199</v>
      </c>
      <c r="C288" s="164">
        <v>0</v>
      </c>
      <c r="D288" s="164">
        <v>5530000</v>
      </c>
      <c r="E288" s="164">
        <v>0</v>
      </c>
      <c r="F288" s="164">
        <v>5530000</v>
      </c>
      <c r="G288" s="164">
        <v>5530000</v>
      </c>
      <c r="H288" s="165">
        <f t="shared" si="17"/>
        <v>5530000</v>
      </c>
      <c r="I288" s="30">
        <f t="shared" si="18"/>
        <v>1</v>
      </c>
      <c r="J288" s="170">
        <f>SUMIFS(old_GL발!$B:$B,old_GL발!$A:$A,old_TB발!$A288)</f>
        <v>5530000</v>
      </c>
      <c r="K288" s="164">
        <f t="shared" si="19"/>
        <v>0</v>
      </c>
      <c r="L288" s="178">
        <f>IFERROR(VLOOKUP(A288,old_GL발!$A$2:$H$345,8,0),0)</f>
        <v>5530000</v>
      </c>
      <c r="M288" s="164">
        <f t="shared" si="20"/>
        <v>0</v>
      </c>
    </row>
    <row r="289" spans="1:13" hidden="1">
      <c r="A289" s="30" t="s">
        <v>676</v>
      </c>
      <c r="B289" s="30" t="s">
        <v>1200</v>
      </c>
      <c r="C289" s="164">
        <v>0</v>
      </c>
      <c r="D289" s="164">
        <v>194575700</v>
      </c>
      <c r="E289" s="164">
        <v>0</v>
      </c>
      <c r="F289" s="164">
        <v>194575700</v>
      </c>
      <c r="G289" s="164">
        <v>194575700</v>
      </c>
      <c r="H289" s="165">
        <f t="shared" si="17"/>
        <v>194575700</v>
      </c>
      <c r="I289" s="30">
        <f t="shared" si="18"/>
        <v>1</v>
      </c>
      <c r="J289" s="170">
        <f>SUMIFS(old_GL발!$B:$B,old_GL발!$A:$A,old_TB발!$A289)</f>
        <v>194575700</v>
      </c>
      <c r="K289" s="164">
        <f t="shared" si="19"/>
        <v>0</v>
      </c>
      <c r="L289" s="178">
        <f>IFERROR(VLOOKUP(A289,old_GL발!$A$2:$H$345,8,0),0)</f>
        <v>194575700</v>
      </c>
      <c r="M289" s="164">
        <f t="shared" si="20"/>
        <v>0</v>
      </c>
    </row>
    <row r="290" spans="1:13">
      <c r="A290" s="30" t="s">
        <v>677</v>
      </c>
      <c r="B290" s="30" t="s">
        <v>1201</v>
      </c>
      <c r="C290" s="164">
        <v>0</v>
      </c>
      <c r="D290" s="164">
        <v>9111133767</v>
      </c>
      <c r="E290" s="164">
        <v>-5158830254</v>
      </c>
      <c r="F290" s="164">
        <v>14269964021</v>
      </c>
      <c r="G290" s="164">
        <v>3952303513</v>
      </c>
      <c r="H290" s="165">
        <f t="shared" si="17"/>
        <v>3952303513</v>
      </c>
      <c r="I290" s="30">
        <f t="shared" si="18"/>
        <v>1</v>
      </c>
      <c r="J290" s="170">
        <f>SUMIFS(old_GL발!$B:$B,old_GL발!$A:$A,old_TB발!$A290)</f>
        <v>4265059268</v>
      </c>
      <c r="K290" s="164">
        <f t="shared" si="19"/>
        <v>312755755</v>
      </c>
      <c r="L290" s="178">
        <f>IFERROR(VLOOKUP(A290,old_GL발!$A$2:$H$345,8,0),0)</f>
        <v>4296407457</v>
      </c>
      <c r="M290" s="164">
        <f t="shared" si="20"/>
        <v>-344103944</v>
      </c>
    </row>
    <row r="291" spans="1:13">
      <c r="A291" s="30" t="s">
        <v>678</v>
      </c>
      <c r="B291" s="30" t="s">
        <v>1202</v>
      </c>
      <c r="C291" s="164">
        <v>0</v>
      </c>
      <c r="D291" s="164">
        <v>420921944</v>
      </c>
      <c r="E291" s="164">
        <v>-230269914</v>
      </c>
      <c r="F291" s="164">
        <v>651191858</v>
      </c>
      <c r="G291" s="164">
        <v>190652030</v>
      </c>
      <c r="H291" s="165">
        <f t="shared" si="17"/>
        <v>190652030</v>
      </c>
      <c r="I291" s="30">
        <f t="shared" si="18"/>
        <v>1</v>
      </c>
      <c r="J291" s="170">
        <f>SUMIFS(old_GL발!$B:$B,old_GL발!$A:$A,old_TB발!$A291)</f>
        <v>161202030</v>
      </c>
      <c r="K291" s="164">
        <f t="shared" si="19"/>
        <v>-29450000</v>
      </c>
      <c r="L291" s="178">
        <f>IFERROR(VLOOKUP(A291,old_GL발!$A$2:$H$345,8,0),0)</f>
        <v>162312030</v>
      </c>
      <c r="M291" s="164">
        <f t="shared" si="20"/>
        <v>28340000</v>
      </c>
    </row>
    <row r="292" spans="1:13">
      <c r="A292" s="30" t="s">
        <v>679</v>
      </c>
      <c r="B292" s="30" t="s">
        <v>1203</v>
      </c>
      <c r="C292" s="164">
        <v>0</v>
      </c>
      <c r="D292" s="164">
        <v>2578395511</v>
      </c>
      <c r="E292" s="164">
        <v>-484027776</v>
      </c>
      <c r="F292" s="164">
        <v>3062423287</v>
      </c>
      <c r="G292" s="164">
        <v>2094367735</v>
      </c>
      <c r="H292" s="165">
        <f t="shared" si="17"/>
        <v>2094367735</v>
      </c>
      <c r="I292" s="30">
        <f t="shared" si="18"/>
        <v>1</v>
      </c>
      <c r="J292" s="170">
        <f>SUMIFS(old_GL발!$B:$B,old_GL발!$A:$A,old_TB발!$A292)</f>
        <v>1693376508</v>
      </c>
      <c r="K292" s="164">
        <f t="shared" si="19"/>
        <v>-400991227</v>
      </c>
      <c r="L292" s="178">
        <f>IFERROR(VLOOKUP(A292,old_GL발!$A$2:$H$345,8,0),0)</f>
        <v>1693376508</v>
      </c>
      <c r="M292" s="164">
        <f t="shared" si="20"/>
        <v>400991227</v>
      </c>
    </row>
    <row r="293" spans="1:13">
      <c r="A293" s="30" t="s">
        <v>680</v>
      </c>
      <c r="B293" s="30" t="s">
        <v>1204</v>
      </c>
      <c r="C293" s="164">
        <v>0</v>
      </c>
      <c r="D293" s="164">
        <v>1536450420</v>
      </c>
      <c r="E293" s="164">
        <v>-129132612</v>
      </c>
      <c r="F293" s="164">
        <v>1665583032</v>
      </c>
      <c r="G293" s="164">
        <v>1407317808</v>
      </c>
      <c r="H293" s="165">
        <f t="shared" si="17"/>
        <v>1407317808</v>
      </c>
      <c r="I293" s="30">
        <f t="shared" si="18"/>
        <v>1</v>
      </c>
      <c r="J293" s="170">
        <f>SUMIFS(old_GL발!$B:$B,old_GL발!$A:$A,old_TB발!$A293)</f>
        <v>1204679498</v>
      </c>
      <c r="K293" s="164">
        <f t="shared" si="19"/>
        <v>-202638310</v>
      </c>
      <c r="L293" s="178">
        <f>IFERROR(VLOOKUP(A293,old_GL발!$A$2:$H$345,8,0),0)</f>
        <v>1204679498</v>
      </c>
      <c r="M293" s="164">
        <f t="shared" si="20"/>
        <v>202638310</v>
      </c>
    </row>
    <row r="294" spans="1:13" hidden="1">
      <c r="A294" s="30" t="s">
        <v>681</v>
      </c>
      <c r="B294" s="30" t="s">
        <v>1205</v>
      </c>
      <c r="C294" s="164">
        <v>0</v>
      </c>
      <c r="D294" s="164">
        <v>12812633</v>
      </c>
      <c r="E294" s="164">
        <v>-3028042</v>
      </c>
      <c r="F294" s="164">
        <v>15840675</v>
      </c>
      <c r="G294" s="164">
        <v>9784591</v>
      </c>
      <c r="H294" s="165">
        <f t="shared" si="17"/>
        <v>9784591</v>
      </c>
      <c r="I294" s="30">
        <f t="shared" si="18"/>
        <v>1</v>
      </c>
      <c r="J294" s="170">
        <f>SUMIFS(old_GL발!$B:$B,old_GL발!$A:$A,old_TB발!$A294)</f>
        <v>9784591</v>
      </c>
      <c r="K294" s="164">
        <f t="shared" si="19"/>
        <v>0</v>
      </c>
      <c r="L294" s="178">
        <f>IFERROR(VLOOKUP(A294,old_GL발!$A$2:$H$345,8,0),0)</f>
        <v>9784591</v>
      </c>
      <c r="M294" s="164">
        <f t="shared" si="20"/>
        <v>0</v>
      </c>
    </row>
    <row r="295" spans="1:13" hidden="1">
      <c r="A295" s="30" t="s">
        <v>682</v>
      </c>
      <c r="B295" s="30" t="s">
        <v>1206</v>
      </c>
      <c r="C295" s="164">
        <v>0</v>
      </c>
      <c r="D295" s="164">
        <v>2530204</v>
      </c>
      <c r="E295" s="164">
        <v>-1265111</v>
      </c>
      <c r="F295" s="164">
        <v>3795315</v>
      </c>
      <c r="G295" s="164">
        <v>1265093</v>
      </c>
      <c r="H295" s="165">
        <f t="shared" si="17"/>
        <v>1265093</v>
      </c>
      <c r="I295" s="30">
        <f t="shared" si="18"/>
        <v>1</v>
      </c>
      <c r="J295" s="170">
        <f>SUMIFS(old_GL발!$B:$B,old_GL발!$A:$A,old_TB발!$A295)</f>
        <v>1265093</v>
      </c>
      <c r="K295" s="164">
        <f t="shared" si="19"/>
        <v>0</v>
      </c>
      <c r="L295" s="178">
        <f>IFERROR(VLOOKUP(A295,old_GL발!$A$2:$H$345,8,0),0)</f>
        <v>1265093</v>
      </c>
      <c r="M295" s="164">
        <f t="shared" si="20"/>
        <v>0</v>
      </c>
    </row>
    <row r="296" spans="1:13">
      <c r="A296" s="30" t="s">
        <v>683</v>
      </c>
      <c r="B296" s="30" t="s">
        <v>1207</v>
      </c>
      <c r="C296" s="164">
        <v>0</v>
      </c>
      <c r="D296" s="164">
        <v>8365837873</v>
      </c>
      <c r="E296" s="164">
        <v>-3804742795</v>
      </c>
      <c r="F296" s="164">
        <v>12170580668</v>
      </c>
      <c r="G296" s="164">
        <v>4561095078</v>
      </c>
      <c r="H296" s="165">
        <f t="shared" si="17"/>
        <v>4561095078</v>
      </c>
      <c r="I296" s="30">
        <f t="shared" si="18"/>
        <v>1</v>
      </c>
      <c r="J296" s="170">
        <f>SUMIFS(old_GL발!$B:$B,old_GL발!$A:$A,old_TB발!$A296)</f>
        <v>4518615328</v>
      </c>
      <c r="K296" s="164">
        <f t="shared" si="19"/>
        <v>-42479750</v>
      </c>
      <c r="L296" s="178">
        <f>IFERROR(VLOOKUP(A296,old_GL발!$A$2:$H$345,8,0),0)</f>
        <v>4542125928</v>
      </c>
      <c r="M296" s="164">
        <f t="shared" si="20"/>
        <v>18969150</v>
      </c>
    </row>
    <row r="297" spans="1:13">
      <c r="A297" s="30" t="s">
        <v>684</v>
      </c>
      <c r="B297" s="30" t="s">
        <v>1208</v>
      </c>
      <c r="C297" s="164">
        <v>0</v>
      </c>
      <c r="D297" s="164">
        <v>2487742544</v>
      </c>
      <c r="E297" s="164">
        <v>-1423327070</v>
      </c>
      <c r="F297" s="164">
        <v>3911069614</v>
      </c>
      <c r="G297" s="164">
        <v>1064415474</v>
      </c>
      <c r="H297" s="165">
        <f t="shared" si="17"/>
        <v>1064415474</v>
      </c>
      <c r="I297" s="30">
        <f t="shared" si="18"/>
        <v>1</v>
      </c>
      <c r="J297" s="170">
        <f>SUMIFS(old_GL발!$B:$B,old_GL발!$A:$A,old_TB발!$A297)</f>
        <v>957169767</v>
      </c>
      <c r="K297" s="164">
        <f t="shared" si="19"/>
        <v>-107245707</v>
      </c>
      <c r="L297" s="178">
        <f>IFERROR(VLOOKUP(A297,old_GL발!$A$2:$H$345,8,0),0)</f>
        <v>957659432</v>
      </c>
      <c r="M297" s="164">
        <f t="shared" si="20"/>
        <v>106756042</v>
      </c>
    </row>
    <row r="298" spans="1:13" hidden="1">
      <c r="A298" s="30" t="s">
        <v>685</v>
      </c>
      <c r="B298" s="30" t="s">
        <v>1209</v>
      </c>
      <c r="C298" s="164">
        <v>0</v>
      </c>
      <c r="D298" s="164">
        <v>209925</v>
      </c>
      <c r="E298" s="164">
        <v>0</v>
      </c>
      <c r="F298" s="164">
        <v>209925</v>
      </c>
      <c r="G298" s="164">
        <v>209925</v>
      </c>
      <c r="H298" s="165">
        <f t="shared" si="17"/>
        <v>209925</v>
      </c>
      <c r="I298" s="30">
        <f t="shared" si="18"/>
        <v>1</v>
      </c>
      <c r="J298" s="170">
        <f>SUMIFS(old_GL발!$B:$B,old_GL발!$A:$A,old_TB발!$A298)</f>
        <v>209925</v>
      </c>
      <c r="K298" s="164">
        <f t="shared" si="19"/>
        <v>0</v>
      </c>
      <c r="L298" s="178">
        <f>IFERROR(VLOOKUP(A298,old_GL발!$A$2:$H$345,8,0),0)</f>
        <v>209925</v>
      </c>
      <c r="M298" s="164">
        <f t="shared" si="20"/>
        <v>0</v>
      </c>
    </row>
    <row r="299" spans="1:13">
      <c r="A299" s="30" t="s">
        <v>686</v>
      </c>
      <c r="B299" s="30" t="s">
        <v>1210</v>
      </c>
      <c r="C299" s="164">
        <v>0</v>
      </c>
      <c r="D299" s="164">
        <v>533811884</v>
      </c>
      <c r="E299" s="164">
        <v>-355740473</v>
      </c>
      <c r="F299" s="164">
        <v>889552357</v>
      </c>
      <c r="G299" s="164">
        <v>178071411</v>
      </c>
      <c r="H299" s="165">
        <f t="shared" si="17"/>
        <v>178071411</v>
      </c>
      <c r="I299" s="30">
        <f t="shared" si="18"/>
        <v>1</v>
      </c>
      <c r="J299" s="170">
        <f>SUMIFS(old_GL발!$B:$B,old_GL발!$A:$A,old_TB발!$A299)</f>
        <v>161561620</v>
      </c>
      <c r="K299" s="164">
        <f t="shared" si="19"/>
        <v>-16509791</v>
      </c>
      <c r="L299" s="178">
        <f>IFERROR(VLOOKUP(A299,old_GL발!$A$2:$H$345,8,0),0)</f>
        <v>163765134</v>
      </c>
      <c r="M299" s="164">
        <f t="shared" si="20"/>
        <v>14306277</v>
      </c>
    </row>
    <row r="300" spans="1:13" hidden="1">
      <c r="A300" s="30" t="s">
        <v>687</v>
      </c>
      <c r="B300" s="30" t="s">
        <v>1211</v>
      </c>
      <c r="C300" s="164">
        <v>0</v>
      </c>
      <c r="D300" s="164">
        <v>108060249</v>
      </c>
      <c r="E300" s="164">
        <v>-40438104</v>
      </c>
      <c r="F300" s="164">
        <v>148498353</v>
      </c>
      <c r="G300" s="164">
        <v>67622145</v>
      </c>
      <c r="H300" s="165">
        <f t="shared" si="17"/>
        <v>67622145</v>
      </c>
      <c r="I300" s="30">
        <f t="shared" si="18"/>
        <v>1</v>
      </c>
      <c r="J300" s="170">
        <f>SUMIFS(old_GL발!$B:$B,old_GL발!$A:$A,old_TB발!$A300)</f>
        <v>67622145</v>
      </c>
      <c r="K300" s="164">
        <f t="shared" si="19"/>
        <v>0</v>
      </c>
      <c r="L300" s="178">
        <f>IFERROR(VLOOKUP(A300,old_GL발!$A$2:$H$345,8,0),0)</f>
        <v>67622145</v>
      </c>
      <c r="M300" s="164">
        <f t="shared" si="20"/>
        <v>0</v>
      </c>
    </row>
    <row r="301" spans="1:13">
      <c r="A301" s="30" t="s">
        <v>688</v>
      </c>
      <c r="B301" s="30" t="s">
        <v>1212</v>
      </c>
      <c r="C301" s="164">
        <v>0</v>
      </c>
      <c r="D301" s="164">
        <v>281089608</v>
      </c>
      <c r="E301" s="164">
        <v>-179625318</v>
      </c>
      <c r="F301" s="164">
        <v>460714926</v>
      </c>
      <c r="G301" s="164">
        <v>101464290</v>
      </c>
      <c r="H301" s="165">
        <f t="shared" si="17"/>
        <v>101464290</v>
      </c>
      <c r="I301" s="30">
        <f t="shared" si="18"/>
        <v>1</v>
      </c>
      <c r="J301" s="170">
        <f>SUMIFS(old_GL발!$B:$B,old_GL발!$A:$A,old_TB발!$A301)</f>
        <v>89514290</v>
      </c>
      <c r="K301" s="164">
        <f t="shared" si="19"/>
        <v>-11950000</v>
      </c>
      <c r="L301" s="178">
        <f>IFERROR(VLOOKUP(A301,old_GL발!$A$2:$H$345,8,0),0)</f>
        <v>89514290</v>
      </c>
      <c r="M301" s="164">
        <f t="shared" si="20"/>
        <v>11950000</v>
      </c>
    </row>
    <row r="302" spans="1:13" hidden="1">
      <c r="A302" s="30" t="s">
        <v>689</v>
      </c>
      <c r="B302" s="30" t="s">
        <v>1213</v>
      </c>
      <c r="C302" s="164">
        <v>0</v>
      </c>
      <c r="D302" s="164">
        <v>175951797</v>
      </c>
      <c r="E302" s="164">
        <v>-94550441</v>
      </c>
      <c r="F302" s="164">
        <v>270502238</v>
      </c>
      <c r="G302" s="164">
        <v>81401356</v>
      </c>
      <c r="H302" s="165">
        <f t="shared" si="17"/>
        <v>81401356</v>
      </c>
      <c r="I302" s="30">
        <f t="shared" si="18"/>
        <v>1</v>
      </c>
      <c r="J302" s="170">
        <f>SUMIFS(old_GL발!$B:$B,old_GL발!$A:$A,old_TB발!$A302)</f>
        <v>81401356</v>
      </c>
      <c r="K302" s="164">
        <f t="shared" si="19"/>
        <v>0</v>
      </c>
      <c r="L302" s="178">
        <f>IFERROR(VLOOKUP(A302,old_GL발!$A$2:$H$345,8,0),0)</f>
        <v>81401356</v>
      </c>
      <c r="M302" s="164">
        <f t="shared" si="20"/>
        <v>0</v>
      </c>
    </row>
    <row r="303" spans="1:13">
      <c r="A303" s="30" t="s">
        <v>690</v>
      </c>
      <c r="B303" s="30" t="s">
        <v>1214</v>
      </c>
      <c r="C303" s="164">
        <v>0</v>
      </c>
      <c r="D303" s="164">
        <v>367589714</v>
      </c>
      <c r="E303" s="164">
        <v>-286835933</v>
      </c>
      <c r="F303" s="164">
        <v>654425647</v>
      </c>
      <c r="G303" s="164">
        <v>80753781</v>
      </c>
      <c r="H303" s="165">
        <f t="shared" si="17"/>
        <v>80753781</v>
      </c>
      <c r="I303" s="30">
        <f t="shared" si="18"/>
        <v>1</v>
      </c>
      <c r="J303" s="170">
        <f>SUMIFS(old_GL발!$B:$B,old_GL발!$A:$A,old_TB발!$A303)</f>
        <v>94847992</v>
      </c>
      <c r="K303" s="164">
        <f t="shared" si="19"/>
        <v>14094211</v>
      </c>
      <c r="L303" s="178">
        <f>IFERROR(VLOOKUP(A303,old_GL발!$A$2:$H$345,8,0),0)</f>
        <v>96535481</v>
      </c>
      <c r="M303" s="164">
        <f t="shared" si="20"/>
        <v>-15781700</v>
      </c>
    </row>
    <row r="304" spans="1:13">
      <c r="A304" s="30" t="s">
        <v>691</v>
      </c>
      <c r="B304" s="30" t="s">
        <v>1215</v>
      </c>
      <c r="C304" s="164">
        <v>0</v>
      </c>
      <c r="D304" s="164">
        <v>656145898</v>
      </c>
      <c r="E304" s="164">
        <v>-374941918</v>
      </c>
      <c r="F304" s="164">
        <v>1031087816</v>
      </c>
      <c r="G304" s="164">
        <v>281203980</v>
      </c>
      <c r="H304" s="165">
        <f t="shared" si="17"/>
        <v>281203980</v>
      </c>
      <c r="I304" s="30">
        <f t="shared" si="18"/>
        <v>1</v>
      </c>
      <c r="J304" s="170">
        <f>SUMIFS(old_GL발!$B:$B,old_GL발!$A:$A,old_TB발!$A304)</f>
        <v>257770315</v>
      </c>
      <c r="K304" s="164">
        <f t="shared" si="19"/>
        <v>-23433665</v>
      </c>
      <c r="L304" s="178">
        <f>IFERROR(VLOOKUP(A304,old_GL발!$A$2:$H$345,8,0),0)</f>
        <v>257770315</v>
      </c>
      <c r="M304" s="164">
        <f t="shared" si="20"/>
        <v>23433665</v>
      </c>
    </row>
    <row r="305" spans="1:13">
      <c r="A305" s="30" t="s">
        <v>692</v>
      </c>
      <c r="B305" s="30" t="s">
        <v>1216</v>
      </c>
      <c r="C305" s="164">
        <v>0</v>
      </c>
      <c r="D305" s="164">
        <v>1072668595</v>
      </c>
      <c r="E305" s="164">
        <v>-481944524</v>
      </c>
      <c r="F305" s="164">
        <v>1554613119</v>
      </c>
      <c r="G305" s="164">
        <v>590724071</v>
      </c>
      <c r="H305" s="165">
        <f t="shared" si="17"/>
        <v>590724071</v>
      </c>
      <c r="I305" s="30">
        <f t="shared" si="18"/>
        <v>1</v>
      </c>
      <c r="J305" s="170">
        <f>SUMIFS(old_GL발!$B:$B,old_GL발!$A:$A,old_TB발!$A305)</f>
        <v>531953501</v>
      </c>
      <c r="K305" s="164">
        <f t="shared" si="19"/>
        <v>-58770570</v>
      </c>
      <c r="L305" s="178">
        <f>IFERROR(VLOOKUP(A305,old_GL발!$A$2:$H$345,8,0),0)</f>
        <v>531953501</v>
      </c>
      <c r="M305" s="164">
        <f t="shared" si="20"/>
        <v>58770570</v>
      </c>
    </row>
    <row r="306" spans="1:13">
      <c r="A306" s="30" t="s">
        <v>693</v>
      </c>
      <c r="B306" s="30" t="s">
        <v>1217</v>
      </c>
      <c r="C306" s="164">
        <v>0</v>
      </c>
      <c r="D306" s="164">
        <v>9758640489</v>
      </c>
      <c r="E306" s="164">
        <v>-1875767708</v>
      </c>
      <c r="F306" s="164">
        <v>11634408197</v>
      </c>
      <c r="G306" s="164">
        <v>7882872781</v>
      </c>
      <c r="H306" s="165">
        <f t="shared" si="17"/>
        <v>7882872781</v>
      </c>
      <c r="I306" s="30">
        <f t="shared" si="18"/>
        <v>1</v>
      </c>
      <c r="J306" s="170">
        <f>SUMIFS(old_GL발!$B:$B,old_GL발!$A:$A,old_TB발!$A306)</f>
        <v>6682594385</v>
      </c>
      <c r="K306" s="164">
        <f t="shared" si="19"/>
        <v>-1200278396</v>
      </c>
      <c r="L306" s="178">
        <f>IFERROR(VLOOKUP(A306,old_GL발!$A$2:$H$345,8,0),0)</f>
        <v>6682594385</v>
      </c>
      <c r="M306" s="164">
        <f t="shared" si="20"/>
        <v>1200278396</v>
      </c>
    </row>
    <row r="307" spans="1:13">
      <c r="A307" s="30" t="s">
        <v>694</v>
      </c>
      <c r="B307" s="30" t="s">
        <v>1218</v>
      </c>
      <c r="C307" s="164">
        <v>0</v>
      </c>
      <c r="D307" s="164">
        <v>59328653082</v>
      </c>
      <c r="E307" s="164">
        <v>-6060358191</v>
      </c>
      <c r="F307" s="164">
        <v>65389011273</v>
      </c>
      <c r="G307" s="164">
        <v>53268294891</v>
      </c>
      <c r="H307" s="165">
        <f t="shared" si="17"/>
        <v>53268294891</v>
      </c>
      <c r="I307" s="30">
        <f t="shared" si="18"/>
        <v>1</v>
      </c>
      <c r="J307" s="170">
        <f>SUMIFS(old_GL발!$B:$B,old_GL발!$A:$A,old_TB발!$A307)</f>
        <v>44264396336</v>
      </c>
      <c r="K307" s="164">
        <f t="shared" si="19"/>
        <v>-9003898555</v>
      </c>
      <c r="L307" s="178">
        <f>IFERROR(VLOOKUP(A307,old_GL발!$A$2:$H$345,8,0),0)</f>
        <v>44274946631</v>
      </c>
      <c r="M307" s="164">
        <f t="shared" si="20"/>
        <v>8993348260</v>
      </c>
    </row>
    <row r="308" spans="1:13">
      <c r="A308" s="30" t="s">
        <v>695</v>
      </c>
      <c r="B308" s="30" t="s">
        <v>1219</v>
      </c>
      <c r="C308" s="164">
        <v>0</v>
      </c>
      <c r="D308" s="164">
        <v>1088011575</v>
      </c>
      <c r="E308" s="164">
        <v>-519633543</v>
      </c>
      <c r="F308" s="164">
        <v>1607645118</v>
      </c>
      <c r="G308" s="164">
        <v>568378032</v>
      </c>
      <c r="H308" s="165">
        <f t="shared" si="17"/>
        <v>568378032</v>
      </c>
      <c r="I308" s="30">
        <f t="shared" si="18"/>
        <v>1</v>
      </c>
      <c r="J308" s="170">
        <f>SUMIFS(old_GL발!$B:$B,old_GL발!$A:$A,old_TB발!$A308)</f>
        <v>485952806</v>
      </c>
      <c r="K308" s="164">
        <f t="shared" si="19"/>
        <v>-82425226</v>
      </c>
      <c r="L308" s="178">
        <f>IFERROR(VLOOKUP(A308,old_GL발!$A$2:$H$345,8,0),0)</f>
        <v>486033534</v>
      </c>
      <c r="M308" s="164">
        <f t="shared" si="20"/>
        <v>82344498</v>
      </c>
    </row>
    <row r="309" spans="1:13">
      <c r="A309" s="30" t="s">
        <v>696</v>
      </c>
      <c r="B309" s="30" t="s">
        <v>1220</v>
      </c>
      <c r="C309" s="164">
        <v>0</v>
      </c>
      <c r="D309" s="164">
        <v>6401816402</v>
      </c>
      <c r="E309" s="164">
        <v>-2977128683</v>
      </c>
      <c r="F309" s="164">
        <v>9378945085</v>
      </c>
      <c r="G309" s="164">
        <v>3424687719</v>
      </c>
      <c r="H309" s="165">
        <f t="shared" si="17"/>
        <v>3424687719</v>
      </c>
      <c r="I309" s="30">
        <f t="shared" si="18"/>
        <v>1</v>
      </c>
      <c r="J309" s="170">
        <f>SUMIFS(old_GL발!$B:$B,old_GL발!$A:$A,old_TB발!$A309)</f>
        <v>3158772752</v>
      </c>
      <c r="K309" s="164">
        <f t="shared" si="19"/>
        <v>-265914967</v>
      </c>
      <c r="L309" s="178">
        <f>IFERROR(VLOOKUP(A309,old_GL발!$A$2:$H$345,8,0),0)</f>
        <v>3158772752</v>
      </c>
      <c r="M309" s="164">
        <f t="shared" si="20"/>
        <v>265914967</v>
      </c>
    </row>
    <row r="310" spans="1:13">
      <c r="A310" s="30" t="s">
        <v>697</v>
      </c>
      <c r="B310" s="30" t="s">
        <v>1221</v>
      </c>
      <c r="C310" s="164">
        <v>0</v>
      </c>
      <c r="D310" s="164">
        <v>5299309891</v>
      </c>
      <c r="E310" s="164">
        <v>-227500811</v>
      </c>
      <c r="F310" s="164">
        <v>5526810702</v>
      </c>
      <c r="G310" s="164">
        <v>5071809080</v>
      </c>
      <c r="H310" s="165">
        <f t="shared" si="17"/>
        <v>5071809080</v>
      </c>
      <c r="I310" s="30">
        <f t="shared" si="18"/>
        <v>1</v>
      </c>
      <c r="J310" s="170">
        <f>SUMIFS(old_GL발!$B:$B,old_GL발!$A:$A,old_TB발!$A310)</f>
        <v>4404372609</v>
      </c>
      <c r="K310" s="164">
        <f t="shared" si="19"/>
        <v>-667436471</v>
      </c>
      <c r="L310" s="178">
        <f>IFERROR(VLOOKUP(A310,old_GL발!$A$2:$H$345,8,0),0)</f>
        <v>4405704731</v>
      </c>
      <c r="M310" s="164">
        <f t="shared" si="20"/>
        <v>666104349</v>
      </c>
    </row>
    <row r="311" spans="1:13">
      <c r="A311" s="30" t="s">
        <v>698</v>
      </c>
      <c r="B311" s="30" t="s">
        <v>1222</v>
      </c>
      <c r="C311" s="164">
        <v>0</v>
      </c>
      <c r="D311" s="164">
        <v>24389317257</v>
      </c>
      <c r="E311" s="164">
        <v>-155996817</v>
      </c>
      <c r="F311" s="164">
        <v>24545314074</v>
      </c>
      <c r="G311" s="164">
        <v>24233320440</v>
      </c>
      <c r="H311" s="165">
        <f t="shared" si="17"/>
        <v>24233320440</v>
      </c>
      <c r="I311" s="30">
        <f t="shared" si="18"/>
        <v>1</v>
      </c>
      <c r="J311" s="170">
        <f>SUMIFS(old_GL발!$B:$B,old_GL발!$A:$A,old_TB발!$A311)</f>
        <v>20922692117</v>
      </c>
      <c r="K311" s="164">
        <f t="shared" si="19"/>
        <v>-3310628323</v>
      </c>
      <c r="L311" s="178">
        <f>IFERROR(VLOOKUP(A311,old_GL발!$A$2:$H$345,8,0),0)</f>
        <v>20934280387</v>
      </c>
      <c r="M311" s="164">
        <f t="shared" si="20"/>
        <v>3299040053</v>
      </c>
    </row>
    <row r="312" spans="1:13">
      <c r="A312" s="30" t="s">
        <v>699</v>
      </c>
      <c r="B312" s="30" t="s">
        <v>1223</v>
      </c>
      <c r="C312" s="164">
        <v>0</v>
      </c>
      <c r="D312" s="164">
        <v>2213120836</v>
      </c>
      <c r="E312" s="164">
        <v>-94223411</v>
      </c>
      <c r="F312" s="164">
        <v>2307344247</v>
      </c>
      <c r="G312" s="164">
        <v>2118897425</v>
      </c>
      <c r="H312" s="165">
        <f t="shared" si="17"/>
        <v>2118897425</v>
      </c>
      <c r="I312" s="30">
        <f t="shared" si="18"/>
        <v>1</v>
      </c>
      <c r="J312" s="170">
        <f>SUMIFS(old_GL발!$B:$B,old_GL발!$A:$A,old_TB발!$A312)</f>
        <v>1909935103</v>
      </c>
      <c r="K312" s="164">
        <f t="shared" si="19"/>
        <v>-208962322</v>
      </c>
      <c r="L312" s="178">
        <f>IFERROR(VLOOKUP(A312,old_GL발!$A$2:$H$345,8,0),0)</f>
        <v>1909935103</v>
      </c>
      <c r="M312" s="164">
        <f t="shared" si="20"/>
        <v>208962322</v>
      </c>
    </row>
    <row r="313" spans="1:13" hidden="1">
      <c r="A313" s="30" t="s">
        <v>700</v>
      </c>
      <c r="B313" s="30" t="s">
        <v>1224</v>
      </c>
      <c r="C313" s="164">
        <v>0</v>
      </c>
      <c r="D313" s="164">
        <v>67100000</v>
      </c>
      <c r="E313" s="164">
        <v>0</v>
      </c>
      <c r="F313" s="164">
        <v>67100000</v>
      </c>
      <c r="G313" s="164">
        <v>67100000</v>
      </c>
      <c r="H313" s="165">
        <f t="shared" si="17"/>
        <v>67100000</v>
      </c>
      <c r="I313" s="30">
        <f t="shared" si="18"/>
        <v>1</v>
      </c>
      <c r="J313" s="170">
        <f>SUMIFS(old_GL발!$B:$B,old_GL발!$A:$A,old_TB발!$A313)</f>
        <v>67100000</v>
      </c>
      <c r="K313" s="164">
        <f t="shared" si="19"/>
        <v>0</v>
      </c>
      <c r="L313" s="178">
        <f>IFERROR(VLOOKUP(A313,old_GL발!$A$2:$H$345,8,0),0)</f>
        <v>67100000</v>
      </c>
      <c r="M313" s="164">
        <f t="shared" si="20"/>
        <v>0</v>
      </c>
    </row>
    <row r="314" spans="1:13">
      <c r="A314" s="30" t="s">
        <v>701</v>
      </c>
      <c r="B314" s="30" t="s">
        <v>1225</v>
      </c>
      <c r="C314" s="164">
        <v>0</v>
      </c>
      <c r="D314" s="164">
        <v>16472382199</v>
      </c>
      <c r="E314" s="164">
        <v>-631370119</v>
      </c>
      <c r="F314" s="164">
        <v>17103752318</v>
      </c>
      <c r="G314" s="164">
        <v>15841012080</v>
      </c>
      <c r="H314" s="165">
        <f t="shared" si="17"/>
        <v>15841012080</v>
      </c>
      <c r="I314" s="30">
        <f t="shared" si="18"/>
        <v>1</v>
      </c>
      <c r="J314" s="170">
        <f>SUMIFS(old_GL발!$B:$B,old_GL발!$A:$A,old_TB발!$A314)</f>
        <v>14591615239</v>
      </c>
      <c r="K314" s="164">
        <f t="shared" si="19"/>
        <v>-1249396841</v>
      </c>
      <c r="L314" s="178">
        <f>IFERROR(VLOOKUP(A314,old_GL발!$A$2:$H$345,8,0),0)</f>
        <v>14591615239</v>
      </c>
      <c r="M314" s="164">
        <f t="shared" si="20"/>
        <v>1249396841</v>
      </c>
    </row>
    <row r="315" spans="1:13" hidden="1">
      <c r="A315" s="30" t="s">
        <v>702</v>
      </c>
      <c r="B315" s="30" t="s">
        <v>1226</v>
      </c>
      <c r="C315" s="164">
        <v>0</v>
      </c>
      <c r="D315" s="164">
        <v>61199726</v>
      </c>
      <c r="E315" s="164">
        <v>-28811979</v>
      </c>
      <c r="F315" s="164">
        <v>90011705</v>
      </c>
      <c r="G315" s="164">
        <v>32387747</v>
      </c>
      <c r="H315" s="165">
        <f t="shared" si="17"/>
        <v>32387747</v>
      </c>
      <c r="I315" s="30">
        <f t="shared" si="18"/>
        <v>1</v>
      </c>
      <c r="J315" s="170">
        <f>SUMIFS(old_GL발!$B:$B,old_GL발!$A:$A,old_TB발!$A315)</f>
        <v>32387747</v>
      </c>
      <c r="K315" s="164">
        <f t="shared" si="19"/>
        <v>0</v>
      </c>
      <c r="L315" s="178">
        <f>IFERROR(VLOOKUP(A315,old_GL발!$A$2:$H$345,8,0),0)</f>
        <v>32387747</v>
      </c>
      <c r="M315" s="164">
        <f t="shared" si="20"/>
        <v>0</v>
      </c>
    </row>
    <row r="316" spans="1:13">
      <c r="A316" s="30" t="s">
        <v>703</v>
      </c>
      <c r="B316" s="30" t="s">
        <v>1227</v>
      </c>
      <c r="C316" s="164">
        <v>0</v>
      </c>
      <c r="D316" s="164">
        <v>2332080024</v>
      </c>
      <c r="E316" s="164">
        <v>-2170427954</v>
      </c>
      <c r="F316" s="164">
        <v>4502507978</v>
      </c>
      <c r="G316" s="164">
        <v>161652070</v>
      </c>
      <c r="H316" s="165">
        <f t="shared" si="17"/>
        <v>161652070</v>
      </c>
      <c r="I316" s="30">
        <f t="shared" si="18"/>
        <v>1</v>
      </c>
      <c r="J316" s="170">
        <f>SUMIFS(old_GL발!$B:$B,old_GL발!$A:$A,old_TB발!$A316)</f>
        <v>153950604</v>
      </c>
      <c r="K316" s="164">
        <f t="shared" si="19"/>
        <v>-7701466</v>
      </c>
      <c r="L316" s="178">
        <f>IFERROR(VLOOKUP(A316,old_GL발!$A$2:$H$345,8,0),0)</f>
        <v>153950604</v>
      </c>
      <c r="M316" s="164">
        <f t="shared" si="20"/>
        <v>7701466</v>
      </c>
    </row>
    <row r="317" spans="1:13">
      <c r="A317" s="30" t="s">
        <v>704</v>
      </c>
      <c r="B317" s="30" t="s">
        <v>1228</v>
      </c>
      <c r="C317" s="164">
        <v>0</v>
      </c>
      <c r="D317" s="164">
        <v>4386361912</v>
      </c>
      <c r="E317" s="164">
        <v>-587369355</v>
      </c>
      <c r="F317" s="164">
        <v>4973731267</v>
      </c>
      <c r="G317" s="164">
        <v>3798992557</v>
      </c>
      <c r="H317" s="165">
        <f t="shared" si="17"/>
        <v>3798992557</v>
      </c>
      <c r="I317" s="30">
        <f t="shared" si="18"/>
        <v>1</v>
      </c>
      <c r="J317" s="170">
        <f>SUMIFS(old_GL발!$B:$B,old_GL발!$A:$A,old_TB발!$A317)</f>
        <v>3135905406</v>
      </c>
      <c r="K317" s="164">
        <f t="shared" si="19"/>
        <v>-663087151</v>
      </c>
      <c r="L317" s="178">
        <f>IFERROR(VLOOKUP(A317,old_GL발!$A$2:$H$345,8,0),0)</f>
        <v>3135905406</v>
      </c>
      <c r="M317" s="164">
        <f t="shared" si="20"/>
        <v>663087151</v>
      </c>
    </row>
    <row r="318" spans="1:13">
      <c r="A318" s="30" t="s">
        <v>705</v>
      </c>
      <c r="B318" s="30" t="s">
        <v>1229</v>
      </c>
      <c r="C318" s="164">
        <v>0</v>
      </c>
      <c r="D318" s="164">
        <v>1731169670</v>
      </c>
      <c r="E318" s="164">
        <v>-634240</v>
      </c>
      <c r="F318" s="164">
        <v>1731803910</v>
      </c>
      <c r="G318" s="164">
        <v>1730535430</v>
      </c>
      <c r="H318" s="165">
        <f t="shared" si="17"/>
        <v>1730535430</v>
      </c>
      <c r="I318" s="30">
        <f t="shared" si="18"/>
        <v>1</v>
      </c>
      <c r="J318" s="170">
        <f>SUMIFS(old_GL발!$B:$B,old_GL발!$A:$A,old_TB발!$A318)</f>
        <v>1474983855</v>
      </c>
      <c r="K318" s="164">
        <f t="shared" si="19"/>
        <v>-255551575</v>
      </c>
      <c r="L318" s="178">
        <f>IFERROR(VLOOKUP(A318,old_GL발!$A$2:$H$345,8,0),0)</f>
        <v>1474983855</v>
      </c>
      <c r="M318" s="164">
        <f t="shared" si="20"/>
        <v>255551575</v>
      </c>
    </row>
    <row r="319" spans="1:13">
      <c r="A319" s="30" t="s">
        <v>706</v>
      </c>
      <c r="B319" s="30" t="s">
        <v>1230</v>
      </c>
      <c r="C319" s="164">
        <v>0</v>
      </c>
      <c r="D319" s="164">
        <v>823820040</v>
      </c>
      <c r="E319" s="164">
        <v>-301520</v>
      </c>
      <c r="F319" s="164">
        <v>824121560</v>
      </c>
      <c r="G319" s="164">
        <v>823518520</v>
      </c>
      <c r="H319" s="165">
        <f t="shared" si="17"/>
        <v>823518520</v>
      </c>
      <c r="I319" s="30">
        <f t="shared" si="18"/>
        <v>1</v>
      </c>
      <c r="J319" s="170">
        <f>SUMIFS(old_GL발!$B:$B,old_GL발!$A:$A,old_TB발!$A319)</f>
        <v>702737950</v>
      </c>
      <c r="K319" s="164">
        <f t="shared" si="19"/>
        <v>-120780570</v>
      </c>
      <c r="L319" s="178">
        <f>IFERROR(VLOOKUP(A319,old_GL발!$A$2:$H$345,8,0),0)</f>
        <v>702737950</v>
      </c>
      <c r="M319" s="164">
        <f t="shared" si="20"/>
        <v>120780570</v>
      </c>
    </row>
    <row r="320" spans="1:13">
      <c r="A320" s="30" t="s">
        <v>707</v>
      </c>
      <c r="B320" s="30" t="s">
        <v>1231</v>
      </c>
      <c r="C320" s="164">
        <v>0</v>
      </c>
      <c r="D320" s="164">
        <v>3406057950</v>
      </c>
      <c r="E320" s="164">
        <v>0</v>
      </c>
      <c r="F320" s="164">
        <v>3406057950</v>
      </c>
      <c r="G320" s="164">
        <v>3406057950</v>
      </c>
      <c r="H320" s="165">
        <f t="shared" si="17"/>
        <v>3406057950</v>
      </c>
      <c r="I320" s="30">
        <f t="shared" si="18"/>
        <v>1</v>
      </c>
      <c r="J320" s="170">
        <f>SUMIFS(old_GL발!$B:$B,old_GL발!$A:$A,old_TB발!$A320)</f>
        <v>2859945540</v>
      </c>
      <c r="K320" s="164">
        <f t="shared" si="19"/>
        <v>-546112410</v>
      </c>
      <c r="L320" s="178">
        <f>IFERROR(VLOOKUP(A320,old_GL발!$A$2:$H$345,8,0),0)</f>
        <v>2859945540</v>
      </c>
      <c r="M320" s="164">
        <f t="shared" si="20"/>
        <v>546112410</v>
      </c>
    </row>
    <row r="321" spans="1:13">
      <c r="A321" s="30" t="s">
        <v>708</v>
      </c>
      <c r="B321" s="30" t="s">
        <v>1232</v>
      </c>
      <c r="C321" s="164">
        <v>0</v>
      </c>
      <c r="D321" s="164">
        <v>502242807</v>
      </c>
      <c r="E321" s="164">
        <v>-49859740</v>
      </c>
      <c r="F321" s="164">
        <v>552102547</v>
      </c>
      <c r="G321" s="164">
        <v>452383067</v>
      </c>
      <c r="H321" s="165">
        <f t="shared" si="17"/>
        <v>452383067</v>
      </c>
      <c r="I321" s="30">
        <f t="shared" si="18"/>
        <v>1</v>
      </c>
      <c r="J321" s="170">
        <f>SUMIFS(old_GL발!$B:$B,old_GL발!$A:$A,old_TB발!$A321)</f>
        <v>363800012</v>
      </c>
      <c r="K321" s="164">
        <f t="shared" si="19"/>
        <v>-88583055</v>
      </c>
      <c r="L321" s="178">
        <f>IFERROR(VLOOKUP(A321,old_GL발!$A$2:$H$345,8,0),0)</f>
        <v>365358412</v>
      </c>
      <c r="M321" s="164">
        <f t="shared" si="20"/>
        <v>87024655</v>
      </c>
    </row>
    <row r="322" spans="1:13">
      <c r="A322" s="30" t="s">
        <v>709</v>
      </c>
      <c r="B322" s="30" t="s">
        <v>1233</v>
      </c>
      <c r="C322" s="164">
        <v>0</v>
      </c>
      <c r="D322" s="164">
        <v>583746762</v>
      </c>
      <c r="E322" s="164">
        <v>-27754073</v>
      </c>
      <c r="F322" s="164">
        <v>611500835</v>
      </c>
      <c r="G322" s="164">
        <v>555992689</v>
      </c>
      <c r="H322" s="165">
        <f t="shared" si="17"/>
        <v>555992689</v>
      </c>
      <c r="I322" s="30">
        <f t="shared" si="18"/>
        <v>1</v>
      </c>
      <c r="J322" s="170">
        <f>SUMIFS(old_GL발!$B:$B,old_GL발!$A:$A,old_TB발!$A322)</f>
        <v>502304635</v>
      </c>
      <c r="K322" s="164">
        <f t="shared" si="19"/>
        <v>-53688054</v>
      </c>
      <c r="L322" s="178">
        <f>IFERROR(VLOOKUP(A322,old_GL발!$A$2:$H$345,8,0),0)</f>
        <v>505436487</v>
      </c>
      <c r="M322" s="164">
        <f t="shared" si="20"/>
        <v>50556202</v>
      </c>
    </row>
    <row r="323" spans="1:13">
      <c r="A323" s="30" t="s">
        <v>710</v>
      </c>
      <c r="B323" s="30" t="s">
        <v>1234</v>
      </c>
      <c r="C323" s="164">
        <v>0</v>
      </c>
      <c r="D323" s="164">
        <v>36839538</v>
      </c>
      <c r="E323" s="164">
        <v>-57789</v>
      </c>
      <c r="F323" s="164">
        <v>36897327</v>
      </c>
      <c r="G323" s="164">
        <v>36781749</v>
      </c>
      <c r="H323" s="165">
        <f t="shared" si="17"/>
        <v>36781749</v>
      </c>
      <c r="I323" s="30">
        <f t="shared" si="18"/>
        <v>1</v>
      </c>
      <c r="J323" s="170">
        <f>SUMIFS(old_GL발!$B:$B,old_GL발!$A:$A,old_TB발!$A323)</f>
        <v>35479488</v>
      </c>
      <c r="K323" s="164">
        <f t="shared" si="19"/>
        <v>-1302261</v>
      </c>
      <c r="L323" s="178">
        <f>IFERROR(VLOOKUP(A323,old_GL발!$A$2:$H$345,8,0),0)</f>
        <v>36238698</v>
      </c>
      <c r="M323" s="164">
        <f t="shared" si="20"/>
        <v>543051</v>
      </c>
    </row>
    <row r="324" spans="1:13">
      <c r="A324" s="30" t="s">
        <v>711</v>
      </c>
      <c r="B324" s="30" t="s">
        <v>1235</v>
      </c>
      <c r="C324" s="164">
        <v>0</v>
      </c>
      <c r="D324" s="164">
        <v>62201008</v>
      </c>
      <c r="E324" s="164">
        <v>-3485008</v>
      </c>
      <c r="F324" s="164">
        <v>65686016</v>
      </c>
      <c r="G324" s="164">
        <v>58716000</v>
      </c>
      <c r="H324" s="165">
        <f t="shared" ref="H324:H387" si="21">G324-C324</f>
        <v>58716000</v>
      </c>
      <c r="I324" s="30">
        <f t="shared" ref="I324:I387" si="22">COUNTIF($A$3:$A$444,A324)</f>
        <v>1</v>
      </c>
      <c r="J324" s="170">
        <f>SUMIFS(old_GL발!$B:$B,old_GL발!$A:$A,old_TB발!$A324)</f>
        <v>54956000</v>
      </c>
      <c r="K324" s="164">
        <f t="shared" ref="K324:K387" si="23">J324-H324</f>
        <v>-3760000</v>
      </c>
      <c r="L324" s="178">
        <f>IFERROR(VLOOKUP(A324,old_GL발!$A$2:$H$345,8,0),0)</f>
        <v>54956000</v>
      </c>
      <c r="M324" s="164">
        <f t="shared" ref="M324:M387" si="24">H324-L324</f>
        <v>3760000</v>
      </c>
    </row>
    <row r="325" spans="1:13">
      <c r="A325" s="30" t="s">
        <v>712</v>
      </c>
      <c r="B325" s="30" t="s">
        <v>1236</v>
      </c>
      <c r="C325" s="164">
        <v>0</v>
      </c>
      <c r="D325" s="164">
        <v>11231100</v>
      </c>
      <c r="E325" s="164">
        <v>-622384</v>
      </c>
      <c r="F325" s="164">
        <v>11853484</v>
      </c>
      <c r="G325" s="164">
        <v>10608716</v>
      </c>
      <c r="H325" s="165">
        <f t="shared" si="21"/>
        <v>10608716</v>
      </c>
      <c r="I325" s="30">
        <f t="shared" si="22"/>
        <v>1</v>
      </c>
      <c r="J325" s="170">
        <f>SUMIFS(old_GL발!$B:$B,old_GL발!$A:$A,old_TB발!$A325)</f>
        <v>9608866</v>
      </c>
      <c r="K325" s="164">
        <f t="shared" si="23"/>
        <v>-999850</v>
      </c>
      <c r="L325" s="178">
        <f>IFERROR(VLOOKUP(A325,old_GL발!$A$2:$H$345,8,0),0)</f>
        <v>9895266</v>
      </c>
      <c r="M325" s="164">
        <f t="shared" si="24"/>
        <v>713450</v>
      </c>
    </row>
    <row r="326" spans="1:13" hidden="1">
      <c r="A326" s="30" t="s">
        <v>713</v>
      </c>
      <c r="B326" s="30" t="s">
        <v>1237</v>
      </c>
      <c r="C326" s="164">
        <v>0</v>
      </c>
      <c r="D326" s="164">
        <v>54115822</v>
      </c>
      <c r="E326" s="164">
        <v>-800032</v>
      </c>
      <c r="F326" s="164">
        <v>54915854</v>
      </c>
      <c r="G326" s="164">
        <v>53315790</v>
      </c>
      <c r="H326" s="165">
        <f t="shared" si="21"/>
        <v>53315790</v>
      </c>
      <c r="I326" s="30">
        <f t="shared" si="22"/>
        <v>1</v>
      </c>
      <c r="J326" s="170">
        <f>SUMIFS(old_GL발!$B:$B,old_GL발!$A:$A,old_TB발!$A326)</f>
        <v>53315790</v>
      </c>
      <c r="K326" s="164">
        <f t="shared" si="23"/>
        <v>0</v>
      </c>
      <c r="L326" s="178">
        <f>IFERROR(VLOOKUP(A326,old_GL발!$A$2:$H$345,8,0),0)</f>
        <v>53315790</v>
      </c>
      <c r="M326" s="164">
        <f t="shared" si="24"/>
        <v>0</v>
      </c>
    </row>
    <row r="327" spans="1:13">
      <c r="A327" s="30" t="s">
        <v>714</v>
      </c>
      <c r="B327" s="30" t="s">
        <v>1238</v>
      </c>
      <c r="C327" s="164">
        <v>0</v>
      </c>
      <c r="D327" s="164">
        <v>24483600</v>
      </c>
      <c r="E327" s="164">
        <v>0</v>
      </c>
      <c r="F327" s="164">
        <v>24483600</v>
      </c>
      <c r="G327" s="164">
        <v>24483600</v>
      </c>
      <c r="H327" s="165">
        <f t="shared" si="21"/>
        <v>24483600</v>
      </c>
      <c r="I327" s="30">
        <f t="shared" si="22"/>
        <v>1</v>
      </c>
      <c r="J327" s="170">
        <f>SUMIFS(old_GL발!$B:$B,old_GL발!$A:$A,old_TB발!$A327)</f>
        <v>22919600</v>
      </c>
      <c r="K327" s="164">
        <f t="shared" si="23"/>
        <v>-1564000</v>
      </c>
      <c r="L327" s="178">
        <f>IFERROR(VLOOKUP(A327,old_GL발!$A$2:$H$345,8,0),0)</f>
        <v>24551600</v>
      </c>
      <c r="M327" s="164">
        <f t="shared" si="24"/>
        <v>-68000</v>
      </c>
    </row>
    <row r="328" spans="1:13">
      <c r="A328" s="30" t="s">
        <v>715</v>
      </c>
      <c r="B328" s="30" t="s">
        <v>1239</v>
      </c>
      <c r="C328" s="164">
        <v>0</v>
      </c>
      <c r="D328" s="164">
        <v>18418187</v>
      </c>
      <c r="E328" s="164">
        <v>-10832766</v>
      </c>
      <c r="F328" s="164">
        <v>29250953</v>
      </c>
      <c r="G328" s="164">
        <v>7585421</v>
      </c>
      <c r="H328" s="165">
        <f t="shared" si="21"/>
        <v>7585421</v>
      </c>
      <c r="I328" s="30">
        <f t="shared" si="22"/>
        <v>1</v>
      </c>
      <c r="J328" s="170">
        <f>SUMIFS(old_GL발!$B:$B,old_GL발!$A:$A,old_TB발!$A328)</f>
        <v>6735421</v>
      </c>
      <c r="K328" s="164">
        <f t="shared" si="23"/>
        <v>-850000</v>
      </c>
      <c r="L328" s="178">
        <f>IFERROR(VLOOKUP(A328,old_GL발!$A$2:$H$345,8,0),0)</f>
        <v>6735421</v>
      </c>
      <c r="M328" s="164">
        <f t="shared" si="24"/>
        <v>850000</v>
      </c>
    </row>
    <row r="329" spans="1:13">
      <c r="A329" s="30" t="s">
        <v>716</v>
      </c>
      <c r="B329" s="30" t="s">
        <v>1240</v>
      </c>
      <c r="C329" s="164">
        <v>0</v>
      </c>
      <c r="D329" s="164">
        <v>541180028</v>
      </c>
      <c r="E329" s="164">
        <v>-47317488</v>
      </c>
      <c r="F329" s="164">
        <v>588497516</v>
      </c>
      <c r="G329" s="164">
        <v>493862540</v>
      </c>
      <c r="H329" s="165">
        <f t="shared" si="21"/>
        <v>493862540</v>
      </c>
      <c r="I329" s="30">
        <f t="shared" si="22"/>
        <v>1</v>
      </c>
      <c r="J329" s="170">
        <f>SUMIFS(old_GL발!$B:$B,old_GL발!$A:$A,old_TB발!$A329)</f>
        <v>398032414</v>
      </c>
      <c r="K329" s="164">
        <f t="shared" si="23"/>
        <v>-95830126</v>
      </c>
      <c r="L329" s="178">
        <f>IFERROR(VLOOKUP(A329,old_GL발!$A$2:$H$345,8,0),0)</f>
        <v>398032414</v>
      </c>
      <c r="M329" s="164">
        <f t="shared" si="24"/>
        <v>95830126</v>
      </c>
    </row>
    <row r="330" spans="1:13">
      <c r="A330" s="30" t="s">
        <v>717</v>
      </c>
      <c r="B330" s="30" t="s">
        <v>1241</v>
      </c>
      <c r="C330" s="164">
        <v>0</v>
      </c>
      <c r="D330" s="164">
        <v>25178537</v>
      </c>
      <c r="E330" s="164">
        <v>-2395279</v>
      </c>
      <c r="F330" s="164">
        <v>27573816</v>
      </c>
      <c r="G330" s="164">
        <v>22783258</v>
      </c>
      <c r="H330" s="165">
        <f t="shared" si="21"/>
        <v>22783258</v>
      </c>
      <c r="I330" s="30">
        <f t="shared" si="22"/>
        <v>1</v>
      </c>
      <c r="J330" s="170">
        <f>SUMIFS(old_GL발!$B:$B,old_GL발!$A:$A,old_TB발!$A330)</f>
        <v>26576466</v>
      </c>
      <c r="K330" s="164">
        <f t="shared" si="23"/>
        <v>3793208</v>
      </c>
      <c r="L330" s="178">
        <f>IFERROR(VLOOKUP(A330,old_GL발!$A$2:$H$345,8,0),0)</f>
        <v>26961266</v>
      </c>
      <c r="M330" s="164">
        <f t="shared" si="24"/>
        <v>-4178008</v>
      </c>
    </row>
    <row r="331" spans="1:13">
      <c r="A331" s="30" t="s">
        <v>718</v>
      </c>
      <c r="B331" s="30" t="s">
        <v>1242</v>
      </c>
      <c r="C331" s="164">
        <v>0</v>
      </c>
      <c r="D331" s="164">
        <v>182853055</v>
      </c>
      <c r="E331" s="164">
        <v>-6232638</v>
      </c>
      <c r="F331" s="164">
        <v>189085693</v>
      </c>
      <c r="G331" s="164">
        <v>176620417</v>
      </c>
      <c r="H331" s="165">
        <f t="shared" si="21"/>
        <v>176620417</v>
      </c>
      <c r="I331" s="30">
        <f t="shared" si="22"/>
        <v>1</v>
      </c>
      <c r="J331" s="170">
        <f>SUMIFS(old_GL발!$B:$B,old_GL발!$A:$A,old_TB발!$A331)</f>
        <v>148542104</v>
      </c>
      <c r="K331" s="164">
        <f t="shared" si="23"/>
        <v>-28078313</v>
      </c>
      <c r="L331" s="178">
        <f>IFERROR(VLOOKUP(A331,old_GL발!$A$2:$H$345,8,0),0)</f>
        <v>148542104</v>
      </c>
      <c r="M331" s="164">
        <f t="shared" si="24"/>
        <v>28078313</v>
      </c>
    </row>
    <row r="332" spans="1:13">
      <c r="A332" s="30" t="s">
        <v>719</v>
      </c>
      <c r="B332" s="30" t="s">
        <v>1243</v>
      </c>
      <c r="C332" s="164">
        <v>0</v>
      </c>
      <c r="D332" s="164">
        <v>1698895216</v>
      </c>
      <c r="E332" s="164">
        <v>-6339977</v>
      </c>
      <c r="F332" s="164">
        <v>1705235193</v>
      </c>
      <c r="G332" s="164">
        <v>1692555239</v>
      </c>
      <c r="H332" s="165">
        <f t="shared" si="21"/>
        <v>1692555239</v>
      </c>
      <c r="I332" s="30">
        <f t="shared" si="22"/>
        <v>1</v>
      </c>
      <c r="J332" s="170">
        <f>SUMIFS(old_GL발!$B:$B,old_GL발!$A:$A,old_TB발!$A332)</f>
        <v>1433726387</v>
      </c>
      <c r="K332" s="164">
        <f t="shared" si="23"/>
        <v>-258828852</v>
      </c>
      <c r="L332" s="178">
        <f>IFERROR(VLOOKUP(A332,old_GL발!$A$2:$H$345,8,0),0)</f>
        <v>1433742817</v>
      </c>
      <c r="M332" s="164">
        <f t="shared" si="24"/>
        <v>258812422</v>
      </c>
    </row>
    <row r="333" spans="1:13">
      <c r="A333" s="30" t="s">
        <v>720</v>
      </c>
      <c r="B333" s="30" t="s">
        <v>1244</v>
      </c>
      <c r="C333" s="164">
        <v>0</v>
      </c>
      <c r="D333" s="164">
        <v>403810344</v>
      </c>
      <c r="E333" s="164">
        <v>-17082878</v>
      </c>
      <c r="F333" s="164">
        <v>420893222</v>
      </c>
      <c r="G333" s="164">
        <v>386727466</v>
      </c>
      <c r="H333" s="165">
        <f t="shared" si="21"/>
        <v>386727466</v>
      </c>
      <c r="I333" s="30">
        <f t="shared" si="22"/>
        <v>1</v>
      </c>
      <c r="J333" s="170">
        <f>SUMIFS(old_GL발!$B:$B,old_GL발!$A:$A,old_TB발!$A333)</f>
        <v>256003861</v>
      </c>
      <c r="K333" s="164">
        <f t="shared" si="23"/>
        <v>-130723605</v>
      </c>
      <c r="L333" s="178">
        <f>IFERROR(VLOOKUP(A333,old_GL발!$A$2:$H$345,8,0),0)</f>
        <v>279209676</v>
      </c>
      <c r="M333" s="164">
        <f t="shared" si="24"/>
        <v>107517790</v>
      </c>
    </row>
    <row r="334" spans="1:13">
      <c r="A334" s="30" t="s">
        <v>721</v>
      </c>
      <c r="B334" s="30" t="s">
        <v>1245</v>
      </c>
      <c r="C334" s="164">
        <v>0</v>
      </c>
      <c r="D334" s="164">
        <v>126834543</v>
      </c>
      <c r="E334" s="164">
        <v>-54993903</v>
      </c>
      <c r="F334" s="164">
        <v>181828446</v>
      </c>
      <c r="G334" s="164">
        <v>71840640</v>
      </c>
      <c r="H334" s="165">
        <f t="shared" si="21"/>
        <v>71840640</v>
      </c>
      <c r="I334" s="30">
        <f t="shared" si="22"/>
        <v>1</v>
      </c>
      <c r="J334" s="170">
        <f>SUMIFS(old_GL발!$B:$B,old_GL발!$A:$A,old_TB발!$A334)</f>
        <v>64138517</v>
      </c>
      <c r="K334" s="164">
        <f t="shared" si="23"/>
        <v>-7702123</v>
      </c>
      <c r="L334" s="178">
        <f>IFERROR(VLOOKUP(A334,old_GL발!$A$2:$H$345,8,0),0)</f>
        <v>64249306</v>
      </c>
      <c r="M334" s="164">
        <f t="shared" si="24"/>
        <v>7591334</v>
      </c>
    </row>
    <row r="335" spans="1:13">
      <c r="A335" s="30" t="s">
        <v>722</v>
      </c>
      <c r="B335" s="30" t="s">
        <v>1246</v>
      </c>
      <c r="C335" s="164">
        <v>0</v>
      </c>
      <c r="D335" s="164">
        <v>6308783601</v>
      </c>
      <c r="E335" s="164">
        <v>-354955164</v>
      </c>
      <c r="F335" s="164">
        <v>6663738765</v>
      </c>
      <c r="G335" s="164">
        <v>5953828437</v>
      </c>
      <c r="H335" s="165">
        <f t="shared" si="21"/>
        <v>5953828437</v>
      </c>
      <c r="I335" s="30">
        <f t="shared" si="22"/>
        <v>1</v>
      </c>
      <c r="J335" s="170">
        <f>SUMIFS(old_GL발!$B:$B,old_GL발!$A:$A,old_TB발!$A335)</f>
        <v>4670352901</v>
      </c>
      <c r="K335" s="164">
        <f t="shared" si="23"/>
        <v>-1283475536</v>
      </c>
      <c r="L335" s="178">
        <f>IFERROR(VLOOKUP(A335,old_GL발!$A$2:$H$345,8,0),0)</f>
        <v>4670352901</v>
      </c>
      <c r="M335" s="164">
        <f t="shared" si="24"/>
        <v>1283475536</v>
      </c>
    </row>
    <row r="336" spans="1:13">
      <c r="A336" s="30" t="s">
        <v>723</v>
      </c>
      <c r="B336" s="30" t="s">
        <v>1247</v>
      </c>
      <c r="C336" s="164">
        <v>0</v>
      </c>
      <c r="D336" s="164">
        <v>2501348088</v>
      </c>
      <c r="E336" s="164">
        <v>-1429348092</v>
      </c>
      <c r="F336" s="164">
        <v>3930696180</v>
      </c>
      <c r="G336" s="164">
        <v>1071999996</v>
      </c>
      <c r="H336" s="165">
        <f t="shared" si="21"/>
        <v>1071999996</v>
      </c>
      <c r="I336" s="30">
        <f t="shared" si="22"/>
        <v>1</v>
      </c>
      <c r="J336" s="170">
        <f>SUMIFS(old_GL발!$B:$B,old_GL발!$A:$A,old_TB발!$A336)</f>
        <v>982666663</v>
      </c>
      <c r="K336" s="164">
        <f t="shared" si="23"/>
        <v>-89333333</v>
      </c>
      <c r="L336" s="178">
        <f>IFERROR(VLOOKUP(A336,old_GL발!$A$2:$H$345,8,0),0)</f>
        <v>982666663</v>
      </c>
      <c r="M336" s="164">
        <f t="shared" si="24"/>
        <v>89333333</v>
      </c>
    </row>
    <row r="337" spans="1:13">
      <c r="A337" s="30" t="s">
        <v>724</v>
      </c>
      <c r="B337" s="30" t="s">
        <v>1248</v>
      </c>
      <c r="C337" s="164">
        <v>0</v>
      </c>
      <c r="D337" s="164">
        <v>11168571627</v>
      </c>
      <c r="E337" s="164">
        <v>-1705875488</v>
      </c>
      <c r="F337" s="164">
        <v>12874447115</v>
      </c>
      <c r="G337" s="164">
        <v>9462696139</v>
      </c>
      <c r="H337" s="165">
        <f t="shared" si="21"/>
        <v>9462696139</v>
      </c>
      <c r="I337" s="30">
        <f t="shared" si="22"/>
        <v>1</v>
      </c>
      <c r="J337" s="170">
        <f>SUMIFS(old_GL발!$B:$B,old_GL발!$A:$A,old_TB발!$A337)</f>
        <v>7514241216</v>
      </c>
      <c r="K337" s="164">
        <f t="shared" si="23"/>
        <v>-1948454923</v>
      </c>
      <c r="L337" s="178">
        <f>IFERROR(VLOOKUP(A337,old_GL발!$A$2:$H$345,8,0),0)</f>
        <v>7514241216</v>
      </c>
      <c r="M337" s="164">
        <f t="shared" si="24"/>
        <v>1948454923</v>
      </c>
    </row>
    <row r="338" spans="1:13">
      <c r="A338" s="30" t="s">
        <v>725</v>
      </c>
      <c r="B338" s="30" t="s">
        <v>1249</v>
      </c>
      <c r="C338" s="164">
        <v>0</v>
      </c>
      <c r="D338" s="164">
        <v>576407843</v>
      </c>
      <c r="E338" s="164">
        <v>-618521</v>
      </c>
      <c r="F338" s="164">
        <v>577026364</v>
      </c>
      <c r="G338" s="164">
        <v>575789322</v>
      </c>
      <c r="H338" s="165">
        <f t="shared" si="21"/>
        <v>575789322</v>
      </c>
      <c r="I338" s="30">
        <f t="shared" si="22"/>
        <v>1</v>
      </c>
      <c r="J338" s="170">
        <f>SUMIFS(old_GL발!$B:$B,old_GL발!$A:$A,old_TB발!$A338)</f>
        <v>464216958</v>
      </c>
      <c r="K338" s="164">
        <f t="shared" si="23"/>
        <v>-111572364</v>
      </c>
      <c r="L338" s="178">
        <f>IFERROR(VLOOKUP(A338,old_GL발!$A$2:$H$345,8,0),0)</f>
        <v>464216958</v>
      </c>
      <c r="M338" s="164">
        <f t="shared" si="24"/>
        <v>111572364</v>
      </c>
    </row>
    <row r="339" spans="1:13">
      <c r="A339" s="30" t="s">
        <v>726</v>
      </c>
      <c r="B339" s="30" t="s">
        <v>1250</v>
      </c>
      <c r="C339" s="164">
        <v>0</v>
      </c>
      <c r="D339" s="164">
        <v>475215415</v>
      </c>
      <c r="E339" s="164">
        <v>0</v>
      </c>
      <c r="F339" s="164">
        <v>475215415</v>
      </c>
      <c r="G339" s="164">
        <v>475215415</v>
      </c>
      <c r="H339" s="165">
        <f t="shared" si="21"/>
        <v>475215415</v>
      </c>
      <c r="I339" s="30">
        <f t="shared" si="22"/>
        <v>1</v>
      </c>
      <c r="J339" s="170">
        <f>SUMIFS(old_GL발!$B:$B,old_GL발!$A:$A,old_TB발!$A339)</f>
        <v>381855111</v>
      </c>
      <c r="K339" s="164">
        <f t="shared" si="23"/>
        <v>-93360304</v>
      </c>
      <c r="L339" s="178">
        <f>IFERROR(VLOOKUP(A339,old_GL발!$A$2:$H$345,8,0),0)</f>
        <v>381855111</v>
      </c>
      <c r="M339" s="164">
        <f t="shared" si="24"/>
        <v>93360304</v>
      </c>
    </row>
    <row r="340" spans="1:13">
      <c r="A340" s="30" t="s">
        <v>727</v>
      </c>
      <c r="B340" s="30" t="s">
        <v>1251</v>
      </c>
      <c r="C340" s="164">
        <v>0</v>
      </c>
      <c r="D340" s="164">
        <v>188554489</v>
      </c>
      <c r="E340" s="164">
        <v>0</v>
      </c>
      <c r="F340" s="164">
        <v>188554489</v>
      </c>
      <c r="G340" s="164">
        <v>188554489</v>
      </c>
      <c r="H340" s="165">
        <f t="shared" si="21"/>
        <v>188554489</v>
      </c>
      <c r="I340" s="30">
        <f t="shared" si="22"/>
        <v>1</v>
      </c>
      <c r="J340" s="170">
        <f>SUMIFS(old_GL발!$B:$B,old_GL발!$A:$A,old_TB발!$A340)</f>
        <v>154453200</v>
      </c>
      <c r="K340" s="164">
        <f t="shared" si="23"/>
        <v>-34101289</v>
      </c>
      <c r="L340" s="178">
        <f>IFERROR(VLOOKUP(A340,old_GL발!$A$2:$H$345,8,0),0)</f>
        <v>154453200</v>
      </c>
      <c r="M340" s="164">
        <f t="shared" si="24"/>
        <v>34101289</v>
      </c>
    </row>
    <row r="341" spans="1:13">
      <c r="A341" s="30" t="s">
        <v>728</v>
      </c>
      <c r="B341" s="30" t="s">
        <v>1252</v>
      </c>
      <c r="C341" s="164">
        <v>0</v>
      </c>
      <c r="D341" s="164">
        <v>21501791090</v>
      </c>
      <c r="E341" s="164">
        <v>-854304322</v>
      </c>
      <c r="F341" s="164">
        <v>22356095412</v>
      </c>
      <c r="G341" s="164">
        <v>20647486768</v>
      </c>
      <c r="H341" s="165">
        <f t="shared" si="21"/>
        <v>20647486768</v>
      </c>
      <c r="I341" s="30">
        <f t="shared" si="22"/>
        <v>1</v>
      </c>
      <c r="J341" s="170">
        <f>SUMIFS(old_GL발!$B:$B,old_GL발!$A:$A,old_TB발!$A341)</f>
        <v>19198308750</v>
      </c>
      <c r="K341" s="164">
        <f t="shared" si="23"/>
        <v>-1449178018</v>
      </c>
      <c r="L341" s="178">
        <f>IFERROR(VLOOKUP(A341,old_GL발!$A$2:$H$345,8,0),0)</f>
        <v>20129565731</v>
      </c>
      <c r="M341" s="164">
        <f t="shared" si="24"/>
        <v>517921037</v>
      </c>
    </row>
    <row r="342" spans="1:13" hidden="1">
      <c r="A342" s="30" t="s">
        <v>729</v>
      </c>
      <c r="B342" s="30" t="s">
        <v>1253</v>
      </c>
      <c r="C342" s="164">
        <v>0</v>
      </c>
      <c r="D342" s="164">
        <v>2688379752</v>
      </c>
      <c r="E342" s="164">
        <v>0</v>
      </c>
      <c r="F342" s="164">
        <v>2688379752</v>
      </c>
      <c r="G342" s="164">
        <v>2688379752</v>
      </c>
      <c r="H342" s="165">
        <f t="shared" si="21"/>
        <v>2688379752</v>
      </c>
      <c r="I342" s="30">
        <f t="shared" si="22"/>
        <v>1</v>
      </c>
      <c r="J342" s="170">
        <f>SUMIFS(old_GL발!$B:$B,old_GL발!$A:$A,old_TB발!$A342)</f>
        <v>2464348106</v>
      </c>
      <c r="K342" s="164">
        <f t="shared" si="23"/>
        <v>-224031646</v>
      </c>
      <c r="L342" s="178">
        <f>IFERROR(VLOOKUP(A342,old_GL발!$A$2:$H$345,8,0),0)</f>
        <v>2688379752</v>
      </c>
      <c r="M342" s="164">
        <f t="shared" si="24"/>
        <v>0</v>
      </c>
    </row>
    <row r="343" spans="1:13" hidden="1">
      <c r="A343" s="30" t="s">
        <v>730</v>
      </c>
      <c r="B343" s="30" t="s">
        <v>1254</v>
      </c>
      <c r="C343" s="164">
        <v>0</v>
      </c>
      <c r="D343" s="164">
        <v>13249511</v>
      </c>
      <c r="E343" s="164">
        <v>-13249511</v>
      </c>
      <c r="F343" s="164">
        <v>26499022</v>
      </c>
      <c r="G343" s="164">
        <v>0</v>
      </c>
      <c r="H343" s="165">
        <f t="shared" si="21"/>
        <v>0</v>
      </c>
      <c r="I343" s="30">
        <f t="shared" si="22"/>
        <v>1</v>
      </c>
      <c r="J343" s="170">
        <f>SUMIFS(old_GL발!$B:$B,old_GL발!$A:$A,old_TB발!$A343)</f>
        <v>0</v>
      </c>
      <c r="K343" s="164">
        <f t="shared" si="23"/>
        <v>0</v>
      </c>
      <c r="L343" s="178">
        <f>IFERROR(VLOOKUP(A343,old_GL발!$A$2:$H$345,8,0),0)</f>
        <v>0</v>
      </c>
      <c r="M343" s="164">
        <f t="shared" si="24"/>
        <v>0</v>
      </c>
    </row>
    <row r="344" spans="1:13" hidden="1">
      <c r="A344" s="30" t="s">
        <v>731</v>
      </c>
      <c r="B344" s="30" t="s">
        <v>1255</v>
      </c>
      <c r="C344" s="164">
        <v>0</v>
      </c>
      <c r="D344" s="164">
        <v>16680828</v>
      </c>
      <c r="E344" s="164">
        <v>0</v>
      </c>
      <c r="F344" s="164">
        <v>16680828</v>
      </c>
      <c r="G344" s="164">
        <v>16680828</v>
      </c>
      <c r="H344" s="165">
        <f t="shared" si="21"/>
        <v>16680828</v>
      </c>
      <c r="I344" s="30">
        <f t="shared" si="22"/>
        <v>1</v>
      </c>
      <c r="J344" s="170">
        <f>SUMIFS(old_GL발!$B:$B,old_GL발!$A:$A,old_TB발!$A344)</f>
        <v>15290759</v>
      </c>
      <c r="K344" s="164">
        <f t="shared" si="23"/>
        <v>-1390069</v>
      </c>
      <c r="L344" s="178">
        <f>IFERROR(VLOOKUP(A344,old_GL발!$A$2:$H$345,8,0),0)</f>
        <v>16680828</v>
      </c>
      <c r="M344" s="164">
        <f t="shared" si="24"/>
        <v>0</v>
      </c>
    </row>
    <row r="345" spans="1:13" hidden="1">
      <c r="A345" s="30" t="s">
        <v>732</v>
      </c>
      <c r="B345" s="30" t="s">
        <v>1256</v>
      </c>
      <c r="C345" s="164">
        <v>0</v>
      </c>
      <c r="D345" s="164">
        <v>32577421</v>
      </c>
      <c r="E345" s="164">
        <v>0</v>
      </c>
      <c r="F345" s="164">
        <v>32577421</v>
      </c>
      <c r="G345" s="164">
        <v>32577421</v>
      </c>
      <c r="H345" s="165">
        <f t="shared" si="21"/>
        <v>32577421</v>
      </c>
      <c r="I345" s="30">
        <f t="shared" si="22"/>
        <v>1</v>
      </c>
      <c r="J345" s="170">
        <f>SUMIFS(old_GL발!$B:$B,old_GL발!$A:$A,old_TB발!$A345)</f>
        <v>32577421</v>
      </c>
      <c r="K345" s="164">
        <f t="shared" si="23"/>
        <v>0</v>
      </c>
      <c r="L345" s="178">
        <f>IFERROR(VLOOKUP(A345,old_GL발!$A$2:$H$345,8,0),0)</f>
        <v>32577421</v>
      </c>
      <c r="M345" s="164">
        <f t="shared" si="24"/>
        <v>0</v>
      </c>
    </row>
    <row r="346" spans="1:13">
      <c r="A346" s="30" t="s">
        <v>733</v>
      </c>
      <c r="B346" s="30" t="s">
        <v>1257</v>
      </c>
      <c r="C346" s="164">
        <v>0</v>
      </c>
      <c r="D346" s="164">
        <v>3775859</v>
      </c>
      <c r="E346" s="164">
        <v>0</v>
      </c>
      <c r="F346" s="164">
        <v>3775859</v>
      </c>
      <c r="G346" s="164">
        <v>3775859</v>
      </c>
      <c r="H346" s="165">
        <f t="shared" si="21"/>
        <v>3775859</v>
      </c>
      <c r="I346" s="30">
        <f t="shared" si="22"/>
        <v>1</v>
      </c>
      <c r="J346" s="170">
        <f>SUMIFS(old_GL발!$B:$B,old_GL발!$A:$A,old_TB발!$A346)</f>
        <v>3945916</v>
      </c>
      <c r="K346" s="164">
        <f t="shared" si="23"/>
        <v>170057</v>
      </c>
      <c r="L346" s="178">
        <f>IFERROR(VLOOKUP(A346,old_GL발!$A$2:$H$345,8,0),0)</f>
        <v>4355523</v>
      </c>
      <c r="M346" s="164">
        <f t="shared" si="24"/>
        <v>-579664</v>
      </c>
    </row>
    <row r="347" spans="1:13">
      <c r="A347" s="30" t="s">
        <v>734</v>
      </c>
      <c r="B347" s="30" t="s">
        <v>1258</v>
      </c>
      <c r="C347" s="164">
        <v>0</v>
      </c>
      <c r="D347" s="164">
        <v>11678166003</v>
      </c>
      <c r="E347" s="164">
        <v>-4212478095</v>
      </c>
      <c r="F347" s="164">
        <v>15890644098</v>
      </c>
      <c r="G347" s="164">
        <v>7465687908</v>
      </c>
      <c r="H347" s="165">
        <f t="shared" si="21"/>
        <v>7465687908</v>
      </c>
      <c r="I347" s="30">
        <f t="shared" si="22"/>
        <v>1</v>
      </c>
      <c r="J347" s="170">
        <f>SUMIFS(old_GL발!$B:$B,old_GL발!$A:$A,old_TB발!$A347)</f>
        <v>6499829790</v>
      </c>
      <c r="K347" s="164">
        <f t="shared" si="23"/>
        <v>-965858118</v>
      </c>
      <c r="L347" s="178">
        <f>IFERROR(VLOOKUP(A347,old_GL발!$A$2:$H$345,8,0),0)</f>
        <v>6495581026</v>
      </c>
      <c r="M347" s="164">
        <f t="shared" si="24"/>
        <v>970106882</v>
      </c>
    </row>
    <row r="348" spans="1:13">
      <c r="A348" s="30" t="s">
        <v>735</v>
      </c>
      <c r="B348" s="30" t="s">
        <v>1259</v>
      </c>
      <c r="C348" s="164">
        <v>0</v>
      </c>
      <c r="D348" s="164">
        <v>3528800260</v>
      </c>
      <c r="E348" s="164">
        <v>-493142597</v>
      </c>
      <c r="F348" s="164">
        <v>4021942857</v>
      </c>
      <c r="G348" s="164">
        <v>3035657663</v>
      </c>
      <c r="H348" s="165">
        <f t="shared" si="21"/>
        <v>3035657663</v>
      </c>
      <c r="I348" s="30">
        <f t="shared" si="22"/>
        <v>1</v>
      </c>
      <c r="J348" s="170">
        <f>SUMIFS(old_GL발!$B:$B,old_GL발!$A:$A,old_TB발!$A348)</f>
        <v>2801084680</v>
      </c>
      <c r="K348" s="164">
        <f t="shared" si="23"/>
        <v>-234572983</v>
      </c>
      <c r="L348" s="178">
        <f>IFERROR(VLOOKUP(A348,old_GL발!$A$2:$H$345,8,0),0)</f>
        <v>2839705795</v>
      </c>
      <c r="M348" s="164">
        <f t="shared" si="24"/>
        <v>195951868</v>
      </c>
    </row>
    <row r="349" spans="1:13">
      <c r="A349" s="30" t="s">
        <v>736</v>
      </c>
      <c r="B349" s="30" t="s">
        <v>1260</v>
      </c>
      <c r="C349" s="164">
        <v>0</v>
      </c>
      <c r="D349" s="164">
        <v>58078034019</v>
      </c>
      <c r="E349" s="164">
        <v>-7707674832</v>
      </c>
      <c r="F349" s="164">
        <v>65785708851</v>
      </c>
      <c r="G349" s="164">
        <v>50370359187</v>
      </c>
      <c r="H349" s="165">
        <f t="shared" si="21"/>
        <v>50370359187</v>
      </c>
      <c r="I349" s="30">
        <f t="shared" si="22"/>
        <v>1</v>
      </c>
      <c r="J349" s="170">
        <f>SUMIFS(old_GL발!$B:$B,old_GL발!$A:$A,old_TB발!$A349)</f>
        <v>43607747024</v>
      </c>
      <c r="K349" s="164">
        <f t="shared" si="23"/>
        <v>-6762612163</v>
      </c>
      <c r="L349" s="178">
        <f>IFERROR(VLOOKUP(A349,old_GL발!$A$2:$H$345,8,0),0)</f>
        <v>43607747024</v>
      </c>
      <c r="M349" s="164">
        <f t="shared" si="24"/>
        <v>6762612163</v>
      </c>
    </row>
    <row r="350" spans="1:13">
      <c r="A350" s="30" t="s">
        <v>737</v>
      </c>
      <c r="B350" s="30" t="s">
        <v>1261</v>
      </c>
      <c r="C350" s="164">
        <v>0</v>
      </c>
      <c r="D350" s="164">
        <v>6101737667</v>
      </c>
      <c r="E350" s="164">
        <v>-607659354</v>
      </c>
      <c r="F350" s="164">
        <v>6709397021</v>
      </c>
      <c r="G350" s="164">
        <v>5494078313</v>
      </c>
      <c r="H350" s="165">
        <f t="shared" si="21"/>
        <v>5494078313</v>
      </c>
      <c r="I350" s="30">
        <f t="shared" si="22"/>
        <v>1</v>
      </c>
      <c r="J350" s="170">
        <f>SUMIFS(old_GL발!$B:$B,old_GL발!$A:$A,old_TB발!$A350)</f>
        <v>4814645107</v>
      </c>
      <c r="K350" s="164">
        <f t="shared" si="23"/>
        <v>-679433206</v>
      </c>
      <c r="L350" s="178">
        <f>IFERROR(VLOOKUP(A350,old_GL발!$A$2:$H$345,8,0),0)</f>
        <v>4814645107</v>
      </c>
      <c r="M350" s="164">
        <f t="shared" si="24"/>
        <v>679433206</v>
      </c>
    </row>
    <row r="351" spans="1:13">
      <c r="A351" s="30" t="s">
        <v>738</v>
      </c>
      <c r="B351" s="30" t="s">
        <v>1262</v>
      </c>
      <c r="C351" s="164">
        <v>0</v>
      </c>
      <c r="D351" s="164">
        <v>173680365</v>
      </c>
      <c r="E351" s="164">
        <v>-2298826</v>
      </c>
      <c r="F351" s="164">
        <v>175979191</v>
      </c>
      <c r="G351" s="164">
        <v>171381539</v>
      </c>
      <c r="H351" s="165">
        <f t="shared" si="21"/>
        <v>171381539</v>
      </c>
      <c r="I351" s="30">
        <f t="shared" si="22"/>
        <v>1</v>
      </c>
      <c r="J351" s="170">
        <f>SUMIFS(old_GL발!$B:$B,old_GL발!$A:$A,old_TB발!$A351)</f>
        <v>158346026</v>
      </c>
      <c r="K351" s="164">
        <f t="shared" si="23"/>
        <v>-13035513</v>
      </c>
      <c r="L351" s="178">
        <f>IFERROR(VLOOKUP(A351,old_GL발!$A$2:$H$345,8,0),0)</f>
        <v>160991529</v>
      </c>
      <c r="M351" s="164">
        <f t="shared" si="24"/>
        <v>10390010</v>
      </c>
    </row>
    <row r="352" spans="1:13">
      <c r="A352" s="30" t="s">
        <v>739</v>
      </c>
      <c r="B352" s="30" t="s">
        <v>1263</v>
      </c>
      <c r="C352" s="164">
        <v>0</v>
      </c>
      <c r="D352" s="164">
        <v>3286389992</v>
      </c>
      <c r="E352" s="164">
        <v>-71016976</v>
      </c>
      <c r="F352" s="164">
        <v>3357406968</v>
      </c>
      <c r="G352" s="164">
        <v>3215373016</v>
      </c>
      <c r="H352" s="165">
        <f t="shared" si="21"/>
        <v>3215373016</v>
      </c>
      <c r="I352" s="30">
        <f t="shared" si="22"/>
        <v>1</v>
      </c>
      <c r="J352" s="170">
        <f>SUMIFS(old_GL발!$B:$B,old_GL발!$A:$A,old_TB발!$A352)</f>
        <v>2814445678</v>
      </c>
      <c r="K352" s="164">
        <f t="shared" si="23"/>
        <v>-400927338</v>
      </c>
      <c r="L352" s="178">
        <f>IFERROR(VLOOKUP(A352,old_GL발!$A$2:$H$345,8,0),0)</f>
        <v>2844469686</v>
      </c>
      <c r="M352" s="164">
        <f t="shared" si="24"/>
        <v>370903330</v>
      </c>
    </row>
    <row r="353" spans="1:13">
      <c r="A353" s="30" t="s">
        <v>740</v>
      </c>
      <c r="B353" s="30" t="s">
        <v>1264</v>
      </c>
      <c r="C353" s="164">
        <v>0</v>
      </c>
      <c r="D353" s="164">
        <v>38235241</v>
      </c>
      <c r="E353" s="164">
        <v>-626766</v>
      </c>
      <c r="F353" s="164">
        <v>38862007</v>
      </c>
      <c r="G353" s="164">
        <v>37608475</v>
      </c>
      <c r="H353" s="165">
        <f t="shared" si="21"/>
        <v>37608475</v>
      </c>
      <c r="I353" s="30">
        <f t="shared" si="22"/>
        <v>1</v>
      </c>
      <c r="J353" s="170">
        <f>SUMIFS(old_GL발!$B:$B,old_GL발!$A:$A,old_TB발!$A353)</f>
        <v>36260955</v>
      </c>
      <c r="K353" s="164">
        <f t="shared" si="23"/>
        <v>-1347520</v>
      </c>
      <c r="L353" s="178">
        <f>IFERROR(VLOOKUP(A353,old_GL발!$A$2:$H$345,8,0),0)</f>
        <v>38093507</v>
      </c>
      <c r="M353" s="164">
        <f t="shared" si="24"/>
        <v>-485032</v>
      </c>
    </row>
    <row r="354" spans="1:13">
      <c r="A354" s="30" t="s">
        <v>741</v>
      </c>
      <c r="B354" s="30" t="s">
        <v>1265</v>
      </c>
      <c r="C354" s="164">
        <v>0</v>
      </c>
      <c r="D354" s="164">
        <v>1639047785</v>
      </c>
      <c r="E354" s="164">
        <v>-72702039</v>
      </c>
      <c r="F354" s="164">
        <v>1711749824</v>
      </c>
      <c r="G354" s="164">
        <v>1566345746</v>
      </c>
      <c r="H354" s="165">
        <f t="shared" si="21"/>
        <v>1566345746</v>
      </c>
      <c r="I354" s="30">
        <f t="shared" si="22"/>
        <v>1</v>
      </c>
      <c r="J354" s="170">
        <f>SUMIFS(old_GL발!$B:$B,old_GL발!$A:$A,old_TB발!$A354)</f>
        <v>1542792356</v>
      </c>
      <c r="K354" s="164">
        <f t="shared" si="23"/>
        <v>-23553390</v>
      </c>
      <c r="L354" s="178">
        <f>IFERROR(VLOOKUP(A354,old_GL발!$A$2:$H$345,8,0),0)</f>
        <v>1626038262</v>
      </c>
      <c r="M354" s="164">
        <f t="shared" si="24"/>
        <v>-59692516</v>
      </c>
    </row>
    <row r="355" spans="1:13">
      <c r="A355" s="30" t="s">
        <v>742</v>
      </c>
      <c r="B355" s="30" t="s">
        <v>1266</v>
      </c>
      <c r="C355" s="164">
        <v>0</v>
      </c>
      <c r="D355" s="164">
        <v>50255595</v>
      </c>
      <c r="E355" s="164">
        <v>-200348</v>
      </c>
      <c r="F355" s="164">
        <v>50455943</v>
      </c>
      <c r="G355" s="164">
        <v>50055247</v>
      </c>
      <c r="H355" s="165">
        <f t="shared" si="21"/>
        <v>50055247</v>
      </c>
      <c r="I355" s="30">
        <f t="shared" si="22"/>
        <v>1</v>
      </c>
      <c r="J355" s="170">
        <f>SUMIFS(old_GL발!$B:$B,old_GL발!$A:$A,old_TB발!$A355)</f>
        <v>50608581</v>
      </c>
      <c r="K355" s="164">
        <f t="shared" si="23"/>
        <v>553334</v>
      </c>
      <c r="L355" s="178">
        <f>IFERROR(VLOOKUP(A355,old_GL발!$A$2:$H$345,8,0),0)</f>
        <v>50608581</v>
      </c>
      <c r="M355" s="164">
        <f t="shared" si="24"/>
        <v>-553334</v>
      </c>
    </row>
    <row r="356" spans="1:13">
      <c r="A356" s="30" t="s">
        <v>743</v>
      </c>
      <c r="B356" s="30" t="s">
        <v>1267</v>
      </c>
      <c r="C356" s="164">
        <v>0</v>
      </c>
      <c r="D356" s="164">
        <v>311008212</v>
      </c>
      <c r="E356" s="164">
        <v>-102206</v>
      </c>
      <c r="F356" s="164">
        <v>311110418</v>
      </c>
      <c r="G356" s="164">
        <v>310906006</v>
      </c>
      <c r="H356" s="165">
        <f t="shared" si="21"/>
        <v>310906006</v>
      </c>
      <c r="I356" s="30">
        <f t="shared" si="22"/>
        <v>1</v>
      </c>
      <c r="J356" s="170">
        <f>SUMIFS(old_GL발!$B:$B,old_GL발!$A:$A,old_TB발!$A356)</f>
        <v>255075705</v>
      </c>
      <c r="K356" s="164">
        <f t="shared" si="23"/>
        <v>-55830301</v>
      </c>
      <c r="L356" s="178">
        <f>IFERROR(VLOOKUP(A356,old_GL발!$A$2:$H$345,8,0),0)</f>
        <v>282911931</v>
      </c>
      <c r="M356" s="164">
        <f t="shared" si="24"/>
        <v>27994075</v>
      </c>
    </row>
    <row r="357" spans="1:13">
      <c r="A357" s="30" t="s">
        <v>744</v>
      </c>
      <c r="B357" s="30" t="s">
        <v>1268</v>
      </c>
      <c r="C357" s="164">
        <v>0</v>
      </c>
      <c r="D357" s="164">
        <v>419152240</v>
      </c>
      <c r="E357" s="164">
        <v>-19053702</v>
      </c>
      <c r="F357" s="164">
        <v>438205942</v>
      </c>
      <c r="G357" s="164">
        <v>400098538</v>
      </c>
      <c r="H357" s="165">
        <f t="shared" si="21"/>
        <v>400098538</v>
      </c>
      <c r="I357" s="30">
        <f t="shared" si="22"/>
        <v>1</v>
      </c>
      <c r="J357" s="170">
        <f>SUMIFS(old_GL발!$B:$B,old_GL발!$A:$A,old_TB발!$A357)</f>
        <v>363629661</v>
      </c>
      <c r="K357" s="164">
        <f t="shared" si="23"/>
        <v>-36468877</v>
      </c>
      <c r="L357" s="178">
        <f>IFERROR(VLOOKUP(A357,old_GL발!$A$2:$H$345,8,0),0)</f>
        <v>377924710</v>
      </c>
      <c r="M357" s="164">
        <f t="shared" si="24"/>
        <v>22173828</v>
      </c>
    </row>
    <row r="358" spans="1:13">
      <c r="A358" s="30" t="s">
        <v>745</v>
      </c>
      <c r="B358" s="30" t="s">
        <v>1269</v>
      </c>
      <c r="C358" s="164">
        <v>0</v>
      </c>
      <c r="D358" s="164">
        <v>413146808</v>
      </c>
      <c r="E358" s="164">
        <v>-26552291</v>
      </c>
      <c r="F358" s="164">
        <v>439699099</v>
      </c>
      <c r="G358" s="164">
        <v>386594517</v>
      </c>
      <c r="H358" s="165">
        <f t="shared" si="21"/>
        <v>386594517</v>
      </c>
      <c r="I358" s="30">
        <f t="shared" si="22"/>
        <v>1</v>
      </c>
      <c r="J358" s="170">
        <f>SUMIFS(old_GL발!$B:$B,old_GL발!$A:$A,old_TB발!$A358)</f>
        <v>328510483</v>
      </c>
      <c r="K358" s="164">
        <f t="shared" si="23"/>
        <v>-58084034</v>
      </c>
      <c r="L358" s="178">
        <f>IFERROR(VLOOKUP(A358,old_GL발!$A$2:$H$345,8,0),0)</f>
        <v>351520713</v>
      </c>
      <c r="M358" s="164">
        <f t="shared" si="24"/>
        <v>35073804</v>
      </c>
    </row>
    <row r="359" spans="1:13">
      <c r="A359" s="30" t="s">
        <v>746</v>
      </c>
      <c r="B359" s="30" t="s">
        <v>1270</v>
      </c>
      <c r="C359" s="164">
        <v>0</v>
      </c>
      <c r="D359" s="164">
        <v>758972852</v>
      </c>
      <c r="E359" s="164">
        <v>-151932924</v>
      </c>
      <c r="F359" s="164">
        <v>910905776</v>
      </c>
      <c r="G359" s="164">
        <v>607039928</v>
      </c>
      <c r="H359" s="165">
        <f t="shared" si="21"/>
        <v>607039928</v>
      </c>
      <c r="I359" s="30">
        <f t="shared" si="22"/>
        <v>1</v>
      </c>
      <c r="J359" s="170">
        <f>SUMIFS(old_GL발!$B:$B,old_GL발!$A:$A,old_TB발!$A359)</f>
        <v>623688736</v>
      </c>
      <c r="K359" s="164">
        <f t="shared" si="23"/>
        <v>16648808</v>
      </c>
      <c r="L359" s="178">
        <f>IFERROR(VLOOKUP(A359,old_GL발!$A$2:$H$345,8,0),0)</f>
        <v>632947500</v>
      </c>
      <c r="M359" s="164">
        <f t="shared" si="24"/>
        <v>-25907572</v>
      </c>
    </row>
    <row r="360" spans="1:13">
      <c r="A360" s="30" t="s">
        <v>747</v>
      </c>
      <c r="B360" s="30" t="s">
        <v>1271</v>
      </c>
      <c r="C360" s="164">
        <v>0</v>
      </c>
      <c r="D360" s="164">
        <v>315980261</v>
      </c>
      <c r="E360" s="164">
        <v>-1252453</v>
      </c>
      <c r="F360" s="164">
        <v>317232714</v>
      </c>
      <c r="G360" s="164">
        <v>314727808</v>
      </c>
      <c r="H360" s="165">
        <f t="shared" si="21"/>
        <v>314727808</v>
      </c>
      <c r="I360" s="30">
        <f t="shared" si="22"/>
        <v>1</v>
      </c>
      <c r="J360" s="170">
        <f>SUMIFS(old_GL발!$B:$B,old_GL발!$A:$A,old_TB발!$A360)</f>
        <v>248862892</v>
      </c>
      <c r="K360" s="164">
        <f t="shared" si="23"/>
        <v>-65864916</v>
      </c>
      <c r="L360" s="178">
        <f>IFERROR(VLOOKUP(A360,old_GL발!$A$2:$H$345,8,0),0)</f>
        <v>249950892</v>
      </c>
      <c r="M360" s="164">
        <f t="shared" si="24"/>
        <v>64776916</v>
      </c>
    </row>
    <row r="361" spans="1:13">
      <c r="A361" s="30" t="s">
        <v>748</v>
      </c>
      <c r="B361" s="30" t="s">
        <v>1272</v>
      </c>
      <c r="C361" s="164">
        <v>0</v>
      </c>
      <c r="D361" s="164">
        <v>489302206</v>
      </c>
      <c r="E361" s="164">
        <v>-22925218</v>
      </c>
      <c r="F361" s="164">
        <v>512227424</v>
      </c>
      <c r="G361" s="164">
        <v>466376988</v>
      </c>
      <c r="H361" s="165">
        <f t="shared" si="21"/>
        <v>466376988</v>
      </c>
      <c r="I361" s="30">
        <f t="shared" si="22"/>
        <v>1</v>
      </c>
      <c r="J361" s="170">
        <f>SUMIFS(old_GL발!$B:$B,old_GL발!$A:$A,old_TB발!$A361)</f>
        <v>417376062</v>
      </c>
      <c r="K361" s="164">
        <f t="shared" si="23"/>
        <v>-49000926</v>
      </c>
      <c r="L361" s="178">
        <f>IFERROR(VLOOKUP(A361,old_GL발!$A$2:$H$345,8,0),0)</f>
        <v>438465345</v>
      </c>
      <c r="M361" s="164">
        <f t="shared" si="24"/>
        <v>27911643</v>
      </c>
    </row>
    <row r="362" spans="1:13">
      <c r="A362" s="30" t="s">
        <v>749</v>
      </c>
      <c r="B362" s="30" t="s">
        <v>1273</v>
      </c>
      <c r="C362" s="164">
        <v>0</v>
      </c>
      <c r="D362" s="164">
        <v>154921928</v>
      </c>
      <c r="E362" s="164">
        <v>-80670556</v>
      </c>
      <c r="F362" s="164">
        <v>235592484</v>
      </c>
      <c r="G362" s="164">
        <v>74251372</v>
      </c>
      <c r="H362" s="165">
        <f t="shared" si="21"/>
        <v>74251372</v>
      </c>
      <c r="I362" s="30">
        <f t="shared" si="22"/>
        <v>1</v>
      </c>
      <c r="J362" s="170">
        <f>SUMIFS(old_GL발!$B:$B,old_GL발!$A:$A,old_TB발!$A362)</f>
        <v>74152675</v>
      </c>
      <c r="K362" s="164">
        <f t="shared" si="23"/>
        <v>-98697</v>
      </c>
      <c r="L362" s="178">
        <f>IFERROR(VLOOKUP(A362,old_GL발!$A$2:$H$345,8,0),0)</f>
        <v>77895726</v>
      </c>
      <c r="M362" s="164">
        <f t="shared" si="24"/>
        <v>-3644354</v>
      </c>
    </row>
    <row r="363" spans="1:13">
      <c r="A363" s="30" t="s">
        <v>750</v>
      </c>
      <c r="B363" s="30" t="s">
        <v>1274</v>
      </c>
      <c r="C363" s="164">
        <v>0</v>
      </c>
      <c r="D363" s="164">
        <v>3383113</v>
      </c>
      <c r="E363" s="164">
        <v>-203490</v>
      </c>
      <c r="F363" s="164">
        <v>3586603</v>
      </c>
      <c r="G363" s="164">
        <v>3179623</v>
      </c>
      <c r="H363" s="165">
        <f t="shared" si="21"/>
        <v>3179623</v>
      </c>
      <c r="I363" s="30">
        <f t="shared" si="22"/>
        <v>1</v>
      </c>
      <c r="J363" s="170">
        <f>SUMIFS(old_GL발!$B:$B,old_GL발!$A:$A,old_TB발!$A363)</f>
        <v>2977283</v>
      </c>
      <c r="K363" s="164">
        <f t="shared" si="23"/>
        <v>-202340</v>
      </c>
      <c r="L363" s="178">
        <f>IFERROR(VLOOKUP(A363,old_GL발!$A$2:$H$345,8,0),0)</f>
        <v>3042853</v>
      </c>
      <c r="M363" s="164">
        <f t="shared" si="24"/>
        <v>136770</v>
      </c>
    </row>
    <row r="364" spans="1:13">
      <c r="A364" s="30" t="s">
        <v>751</v>
      </c>
      <c r="B364" s="30" t="s">
        <v>1275</v>
      </c>
      <c r="C364" s="164">
        <v>0</v>
      </c>
      <c r="D364" s="164">
        <v>11072572642</v>
      </c>
      <c r="E364" s="164">
        <v>-1688818046</v>
      </c>
      <c r="F364" s="164">
        <v>12761390688</v>
      </c>
      <c r="G364" s="164">
        <v>9383754596</v>
      </c>
      <c r="H364" s="165">
        <f t="shared" si="21"/>
        <v>9383754596</v>
      </c>
      <c r="I364" s="30">
        <f t="shared" si="22"/>
        <v>1</v>
      </c>
      <c r="J364" s="170">
        <f>SUMIFS(old_GL발!$B:$B,old_GL발!$A:$A,old_TB발!$A364)</f>
        <v>8193326450</v>
      </c>
      <c r="K364" s="164">
        <f t="shared" si="23"/>
        <v>-1190428146</v>
      </c>
      <c r="L364" s="178">
        <f>IFERROR(VLOOKUP(A364,old_GL발!$A$2:$H$345,8,0),0)</f>
        <v>8193326450</v>
      </c>
      <c r="M364" s="164">
        <f t="shared" si="24"/>
        <v>1190428146</v>
      </c>
    </row>
    <row r="365" spans="1:13">
      <c r="A365" s="30" t="s">
        <v>752</v>
      </c>
      <c r="B365" s="30" t="s">
        <v>1276</v>
      </c>
      <c r="C365" s="164">
        <v>0</v>
      </c>
      <c r="D365" s="164">
        <v>88628229</v>
      </c>
      <c r="E365" s="164">
        <v>-2909735</v>
      </c>
      <c r="F365" s="164">
        <v>91537964</v>
      </c>
      <c r="G365" s="164">
        <v>85718494</v>
      </c>
      <c r="H365" s="165">
        <f t="shared" si="21"/>
        <v>85718494</v>
      </c>
      <c r="I365" s="30">
        <f t="shared" si="22"/>
        <v>1</v>
      </c>
      <c r="J365" s="170">
        <f>SUMIFS(old_GL발!$B:$B,old_GL발!$A:$A,old_TB발!$A365)</f>
        <v>76774504</v>
      </c>
      <c r="K365" s="164">
        <f t="shared" si="23"/>
        <v>-8943990</v>
      </c>
      <c r="L365" s="178">
        <f>IFERROR(VLOOKUP(A365,old_GL발!$A$2:$H$345,8,0),0)</f>
        <v>78727914</v>
      </c>
      <c r="M365" s="164">
        <f t="shared" si="24"/>
        <v>6990580</v>
      </c>
    </row>
    <row r="366" spans="1:13">
      <c r="A366" s="30" t="s">
        <v>753</v>
      </c>
      <c r="B366" s="30" t="s">
        <v>1277</v>
      </c>
      <c r="C366" s="164">
        <v>0</v>
      </c>
      <c r="D366" s="164">
        <v>60004020</v>
      </c>
      <c r="E366" s="164">
        <v>-12834300</v>
      </c>
      <c r="F366" s="164">
        <v>72838320</v>
      </c>
      <c r="G366" s="164">
        <v>47169720</v>
      </c>
      <c r="H366" s="165">
        <f t="shared" si="21"/>
        <v>47169720</v>
      </c>
      <c r="I366" s="30">
        <f t="shared" si="22"/>
        <v>1</v>
      </c>
      <c r="J366" s="170">
        <f>SUMIFS(old_GL발!$B:$B,old_GL발!$A:$A,old_TB발!$A366)</f>
        <v>41278330</v>
      </c>
      <c r="K366" s="164">
        <f t="shared" si="23"/>
        <v>-5891390</v>
      </c>
      <c r="L366" s="178">
        <f>IFERROR(VLOOKUP(A366,old_GL발!$A$2:$H$345,8,0),0)</f>
        <v>41278330</v>
      </c>
      <c r="M366" s="164">
        <f t="shared" si="24"/>
        <v>5891390</v>
      </c>
    </row>
    <row r="367" spans="1:13">
      <c r="A367" s="30" t="s">
        <v>754</v>
      </c>
      <c r="B367" s="30" t="s">
        <v>1278</v>
      </c>
      <c r="C367" s="164">
        <v>0</v>
      </c>
      <c r="D367" s="164">
        <v>51732288336</v>
      </c>
      <c r="E367" s="164">
        <v>-25591558084</v>
      </c>
      <c r="F367" s="164">
        <v>77323846420</v>
      </c>
      <c r="G367" s="164">
        <v>26140730252</v>
      </c>
      <c r="H367" s="165">
        <f t="shared" si="21"/>
        <v>26140730252</v>
      </c>
      <c r="I367" s="30">
        <f t="shared" si="22"/>
        <v>1</v>
      </c>
      <c r="J367" s="170">
        <f>SUMIFS(old_GL발!$B:$B,old_GL발!$A:$A,old_TB발!$A367)</f>
        <v>22518202825</v>
      </c>
      <c r="K367" s="164">
        <f t="shared" si="23"/>
        <v>-3622527427</v>
      </c>
      <c r="L367" s="178">
        <f>IFERROR(VLOOKUP(A367,old_GL발!$A$2:$H$345,8,0),0)</f>
        <v>22519091636</v>
      </c>
      <c r="M367" s="164">
        <f t="shared" si="24"/>
        <v>3621638616</v>
      </c>
    </row>
    <row r="368" spans="1:13">
      <c r="A368" s="30" t="s">
        <v>755</v>
      </c>
      <c r="B368" s="30" t="s">
        <v>1279</v>
      </c>
      <c r="C368" s="164">
        <v>0</v>
      </c>
      <c r="D368" s="164">
        <v>135844778</v>
      </c>
      <c r="E368" s="164">
        <v>-77625878</v>
      </c>
      <c r="F368" s="164">
        <v>213470656</v>
      </c>
      <c r="G368" s="164">
        <v>58218900</v>
      </c>
      <c r="H368" s="165">
        <f t="shared" si="21"/>
        <v>58218900</v>
      </c>
      <c r="I368" s="30">
        <f t="shared" si="22"/>
        <v>1</v>
      </c>
      <c r="J368" s="170">
        <f>SUMIFS(old_GL발!$B:$B,old_GL발!$A:$A,old_TB발!$A368)</f>
        <v>53367325</v>
      </c>
      <c r="K368" s="164">
        <f t="shared" si="23"/>
        <v>-4851575</v>
      </c>
      <c r="L368" s="178">
        <f>IFERROR(VLOOKUP(A368,old_GL발!$A$2:$H$345,8,0),0)</f>
        <v>53367325</v>
      </c>
      <c r="M368" s="164">
        <f t="shared" si="24"/>
        <v>4851575</v>
      </c>
    </row>
    <row r="369" spans="1:13">
      <c r="A369" s="30" t="s">
        <v>756</v>
      </c>
      <c r="B369" s="30" t="s">
        <v>1280</v>
      </c>
      <c r="C369" s="164">
        <v>0</v>
      </c>
      <c r="D369" s="164">
        <v>1266412567</v>
      </c>
      <c r="E369" s="164">
        <v>-41409095</v>
      </c>
      <c r="F369" s="164">
        <v>1307821662</v>
      </c>
      <c r="G369" s="164">
        <v>1225003472</v>
      </c>
      <c r="H369" s="165">
        <f t="shared" si="21"/>
        <v>1225003472</v>
      </c>
      <c r="I369" s="30">
        <f t="shared" si="22"/>
        <v>1</v>
      </c>
      <c r="J369" s="170">
        <f>SUMIFS(old_GL발!$B:$B,old_GL발!$A:$A,old_TB발!$A369)</f>
        <v>1146316616</v>
      </c>
      <c r="K369" s="164">
        <f t="shared" si="23"/>
        <v>-78686856</v>
      </c>
      <c r="L369" s="178">
        <f>IFERROR(VLOOKUP(A369,old_GL발!$A$2:$H$345,8,0),0)</f>
        <v>1146316616</v>
      </c>
      <c r="M369" s="164">
        <f t="shared" si="24"/>
        <v>78686856</v>
      </c>
    </row>
    <row r="370" spans="1:13" hidden="1">
      <c r="A370" s="30" t="s">
        <v>757</v>
      </c>
      <c r="B370" s="30" t="s">
        <v>1281</v>
      </c>
      <c r="C370" s="164">
        <v>0</v>
      </c>
      <c r="D370" s="164">
        <v>2141253</v>
      </c>
      <c r="E370" s="164">
        <v>-92891</v>
      </c>
      <c r="F370" s="164">
        <v>2234144</v>
      </c>
      <c r="G370" s="164">
        <v>2048362</v>
      </c>
      <c r="H370" s="165">
        <f t="shared" si="21"/>
        <v>2048362</v>
      </c>
      <c r="I370" s="30">
        <f t="shared" si="22"/>
        <v>1</v>
      </c>
      <c r="J370" s="170">
        <f>SUMIFS(old_GL발!$B:$B,old_GL발!$A:$A,old_TB발!$A370)</f>
        <v>2048362</v>
      </c>
      <c r="K370" s="164">
        <f t="shared" si="23"/>
        <v>0</v>
      </c>
      <c r="L370" s="178">
        <f>IFERROR(VLOOKUP(A370,old_GL발!$A$2:$H$345,8,0),0)</f>
        <v>2048362</v>
      </c>
      <c r="M370" s="164">
        <f t="shared" si="24"/>
        <v>0</v>
      </c>
    </row>
    <row r="371" spans="1:13">
      <c r="A371" s="30" t="s">
        <v>758</v>
      </c>
      <c r="B371" s="30" t="s">
        <v>1282</v>
      </c>
      <c r="C371" s="164">
        <v>0</v>
      </c>
      <c r="D371" s="164">
        <v>180293365</v>
      </c>
      <c r="E371" s="164">
        <v>-449373363</v>
      </c>
      <c r="F371" s="164">
        <v>629666728</v>
      </c>
      <c r="G371" s="164">
        <v>-269079998</v>
      </c>
      <c r="H371" s="165">
        <f t="shared" si="21"/>
        <v>-269079998</v>
      </c>
      <c r="I371" s="30">
        <f t="shared" si="22"/>
        <v>1</v>
      </c>
      <c r="J371" s="170">
        <f>SUMIFS(old_GL발!$B:$B,old_GL발!$A:$A,old_TB발!$A371)</f>
        <v>-270089998</v>
      </c>
      <c r="K371" s="164">
        <f t="shared" si="23"/>
        <v>-1010000</v>
      </c>
      <c r="L371" s="178">
        <f>IFERROR(VLOOKUP(A371,old_GL발!$A$2:$H$345,8,0),0)</f>
        <v>-270089998</v>
      </c>
      <c r="M371" s="164">
        <f t="shared" si="24"/>
        <v>1010000</v>
      </c>
    </row>
    <row r="372" spans="1:13">
      <c r="A372" s="30" t="s">
        <v>759</v>
      </c>
      <c r="B372" s="30" t="s">
        <v>1283</v>
      </c>
      <c r="C372" s="164">
        <v>0</v>
      </c>
      <c r="D372" s="164">
        <v>4062978347</v>
      </c>
      <c r="E372" s="164">
        <v>-1436561348</v>
      </c>
      <c r="F372" s="164">
        <v>5499539695</v>
      </c>
      <c r="G372" s="164">
        <v>2626416999</v>
      </c>
      <c r="H372" s="165">
        <f t="shared" si="21"/>
        <v>2626416999</v>
      </c>
      <c r="I372" s="30">
        <f t="shared" si="22"/>
        <v>1</v>
      </c>
      <c r="J372" s="170">
        <f>SUMIFS(old_GL발!$B:$B,old_GL발!$A:$A,old_TB발!$A372)</f>
        <v>2481634242</v>
      </c>
      <c r="K372" s="164">
        <f t="shared" si="23"/>
        <v>-144782757</v>
      </c>
      <c r="L372" s="178">
        <f>IFERROR(VLOOKUP(A372,old_GL발!$A$2:$H$345,8,0),0)</f>
        <v>2490641093</v>
      </c>
      <c r="M372" s="164">
        <f t="shared" si="24"/>
        <v>135775906</v>
      </c>
    </row>
    <row r="373" spans="1:13">
      <c r="A373" s="30" t="s">
        <v>760</v>
      </c>
      <c r="B373" s="30" t="s">
        <v>1284</v>
      </c>
      <c r="C373" s="164">
        <v>0</v>
      </c>
      <c r="D373" s="164">
        <v>1596141360</v>
      </c>
      <c r="E373" s="164">
        <v>-574584241</v>
      </c>
      <c r="F373" s="164">
        <v>2170725601</v>
      </c>
      <c r="G373" s="164">
        <v>1021557119</v>
      </c>
      <c r="H373" s="165">
        <f t="shared" si="21"/>
        <v>1021557119</v>
      </c>
      <c r="I373" s="30">
        <f t="shared" si="22"/>
        <v>1</v>
      </c>
      <c r="J373" s="170">
        <f>SUMIFS(old_GL발!$B:$B,old_GL발!$A:$A,old_TB발!$A373)</f>
        <v>955005119</v>
      </c>
      <c r="K373" s="164">
        <f t="shared" si="23"/>
        <v>-66552000</v>
      </c>
      <c r="L373" s="178">
        <f>IFERROR(VLOOKUP(A373,old_GL발!$A$2:$H$345,8,0),0)</f>
        <v>955005119</v>
      </c>
      <c r="M373" s="164">
        <f t="shared" si="24"/>
        <v>66552000</v>
      </c>
    </row>
    <row r="374" spans="1:13">
      <c r="A374" s="30" t="s">
        <v>761</v>
      </c>
      <c r="B374" s="30" t="s">
        <v>1285</v>
      </c>
      <c r="C374" s="164">
        <v>0</v>
      </c>
      <c r="D374" s="164">
        <v>82407020</v>
      </c>
      <c r="E374" s="164">
        <v>-794060</v>
      </c>
      <c r="F374" s="164">
        <v>83201080</v>
      </c>
      <c r="G374" s="164">
        <v>81612960</v>
      </c>
      <c r="H374" s="165">
        <f t="shared" si="21"/>
        <v>81612960</v>
      </c>
      <c r="I374" s="30">
        <f t="shared" si="22"/>
        <v>1</v>
      </c>
      <c r="J374" s="170">
        <f>SUMIFS(old_GL발!$B:$B,old_GL발!$A:$A,old_TB발!$A374)</f>
        <v>70894830</v>
      </c>
      <c r="K374" s="164">
        <f t="shared" si="23"/>
        <v>-10718130</v>
      </c>
      <c r="L374" s="178">
        <f>IFERROR(VLOOKUP(A374,old_GL발!$A$2:$H$345,8,0),0)</f>
        <v>74208990</v>
      </c>
      <c r="M374" s="164">
        <f t="shared" si="24"/>
        <v>7403970</v>
      </c>
    </row>
    <row r="375" spans="1:13">
      <c r="A375" s="30" t="s">
        <v>762</v>
      </c>
      <c r="B375" s="30" t="s">
        <v>1286</v>
      </c>
      <c r="C375" s="164">
        <v>0</v>
      </c>
      <c r="D375" s="164">
        <v>78449517</v>
      </c>
      <c r="E375" s="164">
        <v>-2787528</v>
      </c>
      <c r="F375" s="164">
        <v>81237045</v>
      </c>
      <c r="G375" s="164">
        <v>75661989</v>
      </c>
      <c r="H375" s="165">
        <f t="shared" si="21"/>
        <v>75661989</v>
      </c>
      <c r="I375" s="30">
        <f t="shared" si="22"/>
        <v>1</v>
      </c>
      <c r="J375" s="170">
        <f>SUMIFS(old_GL발!$B:$B,old_GL발!$A:$A,old_TB발!$A375)</f>
        <v>66523774</v>
      </c>
      <c r="K375" s="164">
        <f t="shared" si="23"/>
        <v>-9138215</v>
      </c>
      <c r="L375" s="178">
        <f>IFERROR(VLOOKUP(A375,old_GL발!$A$2:$H$345,8,0),0)</f>
        <v>68186574</v>
      </c>
      <c r="M375" s="164">
        <f t="shared" si="24"/>
        <v>7475415</v>
      </c>
    </row>
    <row r="376" spans="1:13">
      <c r="A376" s="30" t="s">
        <v>763</v>
      </c>
      <c r="B376" s="30" t="s">
        <v>1287</v>
      </c>
      <c r="C376" s="164">
        <v>0</v>
      </c>
      <c r="D376" s="164">
        <v>3168510</v>
      </c>
      <c r="E376" s="164">
        <v>0</v>
      </c>
      <c r="F376" s="164">
        <v>3168510</v>
      </c>
      <c r="G376" s="164">
        <v>3168510</v>
      </c>
      <c r="H376" s="165">
        <f t="shared" si="21"/>
        <v>3168510</v>
      </c>
      <c r="I376" s="30">
        <f t="shared" si="22"/>
        <v>1</v>
      </c>
      <c r="J376" s="170">
        <f>SUMIFS(old_GL발!$B:$B,old_GL발!$A:$A,old_TB발!$A376)</f>
        <v>1787650</v>
      </c>
      <c r="K376" s="164">
        <f t="shared" si="23"/>
        <v>-1380860</v>
      </c>
      <c r="L376" s="178">
        <f>IFERROR(VLOOKUP(A376,old_GL발!$A$2:$H$345,8,0),0)</f>
        <v>3011650</v>
      </c>
      <c r="M376" s="164">
        <f t="shared" si="24"/>
        <v>156860</v>
      </c>
    </row>
    <row r="377" spans="1:13">
      <c r="A377" s="30" t="s">
        <v>764</v>
      </c>
      <c r="B377" s="30" t="s">
        <v>1288</v>
      </c>
      <c r="C377" s="164">
        <v>0</v>
      </c>
      <c r="D377" s="164">
        <v>125926460</v>
      </c>
      <c r="E377" s="164">
        <v>-3170761</v>
      </c>
      <c r="F377" s="164">
        <v>129097221</v>
      </c>
      <c r="G377" s="164">
        <v>122755699</v>
      </c>
      <c r="H377" s="165">
        <f t="shared" si="21"/>
        <v>122755699</v>
      </c>
      <c r="I377" s="30">
        <f t="shared" si="22"/>
        <v>1</v>
      </c>
      <c r="J377" s="170">
        <f>SUMIFS(old_GL발!$B:$B,old_GL발!$A:$A,old_TB발!$A377)</f>
        <v>104686930</v>
      </c>
      <c r="K377" s="164">
        <f t="shared" si="23"/>
        <v>-18068769</v>
      </c>
      <c r="L377" s="178">
        <f>IFERROR(VLOOKUP(A377,old_GL발!$A$2:$H$345,8,0),0)</f>
        <v>105129570</v>
      </c>
      <c r="M377" s="164">
        <f t="shared" si="24"/>
        <v>17626129</v>
      </c>
    </row>
    <row r="378" spans="1:13">
      <c r="A378" s="30" t="s">
        <v>765</v>
      </c>
      <c r="B378" s="30" t="s">
        <v>1289</v>
      </c>
      <c r="C378" s="164">
        <v>0</v>
      </c>
      <c r="D378" s="164">
        <v>18905387</v>
      </c>
      <c r="E378" s="164">
        <v>-418744</v>
      </c>
      <c r="F378" s="164">
        <v>19324131</v>
      </c>
      <c r="G378" s="164">
        <v>18486643</v>
      </c>
      <c r="H378" s="165">
        <f t="shared" si="21"/>
        <v>18486643</v>
      </c>
      <c r="I378" s="30">
        <f t="shared" si="22"/>
        <v>1</v>
      </c>
      <c r="J378" s="170">
        <f>SUMIFS(old_GL발!$B:$B,old_GL발!$A:$A,old_TB발!$A378)</f>
        <v>15092742</v>
      </c>
      <c r="K378" s="164">
        <f t="shared" si="23"/>
        <v>-3393901</v>
      </c>
      <c r="L378" s="178">
        <f>IFERROR(VLOOKUP(A378,old_GL발!$A$2:$H$345,8,0),0)</f>
        <v>15092742</v>
      </c>
      <c r="M378" s="164">
        <f t="shared" si="24"/>
        <v>3393901</v>
      </c>
    </row>
    <row r="379" spans="1:13">
      <c r="A379" s="30" t="s">
        <v>766</v>
      </c>
      <c r="B379" s="30" t="s">
        <v>1290</v>
      </c>
      <c r="C379" s="164">
        <v>0</v>
      </c>
      <c r="D379" s="164">
        <v>5781535</v>
      </c>
      <c r="E379" s="164">
        <v>-581758</v>
      </c>
      <c r="F379" s="164">
        <v>6363293</v>
      </c>
      <c r="G379" s="164">
        <v>5199777</v>
      </c>
      <c r="H379" s="165">
        <f t="shared" si="21"/>
        <v>5199777</v>
      </c>
      <c r="I379" s="30">
        <f t="shared" si="22"/>
        <v>1</v>
      </c>
      <c r="J379" s="170">
        <f>SUMIFS(old_GL발!$B:$B,old_GL발!$A:$A,old_TB발!$A379)</f>
        <v>4812017</v>
      </c>
      <c r="K379" s="164">
        <f t="shared" si="23"/>
        <v>-387760</v>
      </c>
      <c r="L379" s="178">
        <f>IFERROR(VLOOKUP(A379,old_GL발!$A$2:$H$345,8,0),0)</f>
        <v>4812017</v>
      </c>
      <c r="M379" s="164">
        <f t="shared" si="24"/>
        <v>387760</v>
      </c>
    </row>
    <row r="380" spans="1:13" hidden="1">
      <c r="A380" s="30" t="s">
        <v>767</v>
      </c>
      <c r="B380" s="30" t="s">
        <v>1291</v>
      </c>
      <c r="C380" s="164">
        <v>0</v>
      </c>
      <c r="D380" s="164">
        <v>146700</v>
      </c>
      <c r="E380" s="164">
        <v>0</v>
      </c>
      <c r="F380" s="164">
        <v>146700</v>
      </c>
      <c r="G380" s="164">
        <v>146700</v>
      </c>
      <c r="H380" s="165">
        <f t="shared" si="21"/>
        <v>146700</v>
      </c>
      <c r="I380" s="30">
        <f t="shared" si="22"/>
        <v>1</v>
      </c>
      <c r="J380" s="170">
        <f>SUMIFS(old_GL발!$B:$B,old_GL발!$A:$A,old_TB발!$A380)</f>
        <v>146700</v>
      </c>
      <c r="K380" s="164">
        <f t="shared" si="23"/>
        <v>0</v>
      </c>
      <c r="L380" s="178">
        <f>IFERROR(VLOOKUP(A380,old_GL발!$A$2:$H$345,8,0),0)</f>
        <v>146700</v>
      </c>
      <c r="M380" s="164">
        <f t="shared" si="24"/>
        <v>0</v>
      </c>
    </row>
    <row r="381" spans="1:13" hidden="1">
      <c r="A381" s="30" t="s">
        <v>768</v>
      </c>
      <c r="B381" s="30" t="s">
        <v>1292</v>
      </c>
      <c r="C381" s="164">
        <v>0</v>
      </c>
      <c r="D381" s="164">
        <v>1378000</v>
      </c>
      <c r="E381" s="164">
        <v>0</v>
      </c>
      <c r="F381" s="164">
        <v>1378000</v>
      </c>
      <c r="G381" s="164">
        <v>1378000</v>
      </c>
      <c r="H381" s="165">
        <f t="shared" si="21"/>
        <v>1378000</v>
      </c>
      <c r="I381" s="30">
        <f t="shared" si="22"/>
        <v>1</v>
      </c>
      <c r="J381" s="170">
        <f>SUMIFS(old_GL발!$B:$B,old_GL발!$A:$A,old_TB발!$A381)</f>
        <v>1378000</v>
      </c>
      <c r="K381" s="164">
        <f t="shared" si="23"/>
        <v>0</v>
      </c>
      <c r="L381" s="178">
        <f>IFERROR(VLOOKUP(A381,old_GL발!$A$2:$H$345,8,0),0)</f>
        <v>1378000</v>
      </c>
      <c r="M381" s="164">
        <f t="shared" si="24"/>
        <v>0</v>
      </c>
    </row>
    <row r="382" spans="1:13">
      <c r="A382" s="30" t="s">
        <v>769</v>
      </c>
      <c r="B382" s="30" t="s">
        <v>1293</v>
      </c>
      <c r="C382" s="164">
        <v>0</v>
      </c>
      <c r="D382" s="164">
        <v>2643346</v>
      </c>
      <c r="E382" s="164">
        <v>-163846</v>
      </c>
      <c r="F382" s="164">
        <v>2807192</v>
      </c>
      <c r="G382" s="164">
        <v>2479500</v>
      </c>
      <c r="H382" s="165">
        <f t="shared" si="21"/>
        <v>2479500</v>
      </c>
      <c r="I382" s="30">
        <f t="shared" si="22"/>
        <v>1</v>
      </c>
      <c r="J382" s="170">
        <f>SUMIFS(old_GL발!$B:$B,old_GL발!$A:$A,old_TB발!$A382)</f>
        <v>1850300</v>
      </c>
      <c r="K382" s="164">
        <f t="shared" si="23"/>
        <v>-629200</v>
      </c>
      <c r="L382" s="178">
        <f>IFERROR(VLOOKUP(A382,old_GL발!$A$2:$H$345,8,0),0)</f>
        <v>1850300</v>
      </c>
      <c r="M382" s="164">
        <f t="shared" si="24"/>
        <v>629200</v>
      </c>
    </row>
    <row r="383" spans="1:13">
      <c r="A383" s="30" t="s">
        <v>770</v>
      </c>
      <c r="B383" s="30" t="s">
        <v>1294</v>
      </c>
      <c r="C383" s="164">
        <v>0</v>
      </c>
      <c r="D383" s="164">
        <v>123164723</v>
      </c>
      <c r="E383" s="164">
        <v>-754992</v>
      </c>
      <c r="F383" s="164">
        <v>123919715</v>
      </c>
      <c r="G383" s="164">
        <v>122409731</v>
      </c>
      <c r="H383" s="165">
        <f t="shared" si="21"/>
        <v>122409731</v>
      </c>
      <c r="I383" s="30">
        <f t="shared" si="22"/>
        <v>1</v>
      </c>
      <c r="J383" s="170">
        <f>SUMIFS(old_GL발!$B:$B,old_GL발!$A:$A,old_TB발!$A383)</f>
        <v>118498829</v>
      </c>
      <c r="K383" s="164">
        <f t="shared" si="23"/>
        <v>-3910902</v>
      </c>
      <c r="L383" s="178">
        <f>IFERROR(VLOOKUP(A383,old_GL발!$A$2:$H$345,8,0),0)</f>
        <v>123127507</v>
      </c>
      <c r="M383" s="164">
        <f t="shared" si="24"/>
        <v>-717776</v>
      </c>
    </row>
    <row r="384" spans="1:13">
      <c r="A384" s="30" t="s">
        <v>771</v>
      </c>
      <c r="B384" s="30" t="s">
        <v>1295</v>
      </c>
      <c r="C384" s="164">
        <v>0</v>
      </c>
      <c r="D384" s="164">
        <v>42684696</v>
      </c>
      <c r="E384" s="164">
        <v>-1214415</v>
      </c>
      <c r="F384" s="164">
        <v>43899111</v>
      </c>
      <c r="G384" s="164">
        <v>41470281</v>
      </c>
      <c r="H384" s="165">
        <f t="shared" si="21"/>
        <v>41470281</v>
      </c>
      <c r="I384" s="30">
        <f t="shared" si="22"/>
        <v>1</v>
      </c>
      <c r="J384" s="170">
        <f>SUMIFS(old_GL발!$B:$B,old_GL발!$A:$A,old_TB발!$A384)</f>
        <v>41138891</v>
      </c>
      <c r="K384" s="164">
        <f t="shared" si="23"/>
        <v>-331390</v>
      </c>
      <c r="L384" s="178">
        <f>IFERROR(VLOOKUP(A384,old_GL발!$A$2:$H$345,8,0),0)</f>
        <v>42927098</v>
      </c>
      <c r="M384" s="164">
        <f t="shared" si="24"/>
        <v>-1456817</v>
      </c>
    </row>
    <row r="385" spans="1:13" hidden="1">
      <c r="A385" s="30" t="s">
        <v>772</v>
      </c>
      <c r="B385" s="30" t="s">
        <v>1296</v>
      </c>
      <c r="C385" s="164">
        <v>0</v>
      </c>
      <c r="D385" s="164">
        <v>1204189</v>
      </c>
      <c r="E385" s="164">
        <v>-834238</v>
      </c>
      <c r="F385" s="164">
        <v>2038427</v>
      </c>
      <c r="G385" s="164">
        <v>369951</v>
      </c>
      <c r="H385" s="165">
        <f t="shared" si="21"/>
        <v>369951</v>
      </c>
      <c r="I385" s="30">
        <f t="shared" si="22"/>
        <v>1</v>
      </c>
      <c r="J385" s="170">
        <f>SUMIFS(old_GL발!$B:$B,old_GL발!$A:$A,old_TB발!$A385)</f>
        <v>369951</v>
      </c>
      <c r="K385" s="164">
        <f t="shared" si="23"/>
        <v>0</v>
      </c>
      <c r="L385" s="178">
        <f>IFERROR(VLOOKUP(A385,old_GL발!$A$2:$H$345,8,0),0)</f>
        <v>369951</v>
      </c>
      <c r="M385" s="164">
        <f t="shared" si="24"/>
        <v>0</v>
      </c>
    </row>
    <row r="386" spans="1:13">
      <c r="A386" s="30" t="s">
        <v>773</v>
      </c>
      <c r="B386" s="30" t="s">
        <v>1297</v>
      </c>
      <c r="C386" s="164">
        <v>0</v>
      </c>
      <c r="D386" s="164">
        <v>736969991</v>
      </c>
      <c r="E386" s="164">
        <v>-51791524</v>
      </c>
      <c r="F386" s="164">
        <v>788761515</v>
      </c>
      <c r="G386" s="164">
        <v>685178467</v>
      </c>
      <c r="H386" s="165">
        <f t="shared" si="21"/>
        <v>685178467</v>
      </c>
      <c r="I386" s="30">
        <f t="shared" si="22"/>
        <v>1</v>
      </c>
      <c r="J386" s="170">
        <f>SUMIFS(old_GL발!$B:$B,old_GL발!$A:$A,old_TB발!$A386)</f>
        <v>588864216</v>
      </c>
      <c r="K386" s="164">
        <f t="shared" si="23"/>
        <v>-96314251</v>
      </c>
      <c r="L386" s="178">
        <f>IFERROR(VLOOKUP(A386,old_GL발!$A$2:$H$345,8,0),0)</f>
        <v>588864216</v>
      </c>
      <c r="M386" s="164">
        <f t="shared" si="24"/>
        <v>96314251</v>
      </c>
    </row>
    <row r="387" spans="1:13">
      <c r="A387" s="30" t="s">
        <v>774</v>
      </c>
      <c r="B387" s="30" t="s">
        <v>1298</v>
      </c>
      <c r="C387" s="164">
        <v>0</v>
      </c>
      <c r="D387" s="164">
        <v>1247147339</v>
      </c>
      <c r="E387" s="164">
        <v>-4187122</v>
      </c>
      <c r="F387" s="164">
        <v>1251334461</v>
      </c>
      <c r="G387" s="164">
        <v>1242960217</v>
      </c>
      <c r="H387" s="165">
        <f t="shared" si="21"/>
        <v>1242960217</v>
      </c>
      <c r="I387" s="30">
        <f t="shared" si="22"/>
        <v>1</v>
      </c>
      <c r="J387" s="170">
        <f>SUMIFS(old_GL발!$B:$B,old_GL발!$A:$A,old_TB발!$A387)</f>
        <v>1061848290</v>
      </c>
      <c r="K387" s="164">
        <f t="shared" si="23"/>
        <v>-181111927</v>
      </c>
      <c r="L387" s="178">
        <f>IFERROR(VLOOKUP(A387,old_GL발!$A$2:$H$345,8,0),0)</f>
        <v>1061947290</v>
      </c>
      <c r="M387" s="164">
        <f t="shared" si="24"/>
        <v>181012927</v>
      </c>
    </row>
    <row r="388" spans="1:13">
      <c r="A388" s="30" t="s">
        <v>775</v>
      </c>
      <c r="B388" s="30" t="s">
        <v>1299</v>
      </c>
      <c r="C388" s="164">
        <v>0</v>
      </c>
      <c r="D388" s="164">
        <v>9859103399</v>
      </c>
      <c r="E388" s="164">
        <v>-4909694782</v>
      </c>
      <c r="F388" s="164">
        <v>14768798181</v>
      </c>
      <c r="G388" s="164">
        <v>4949408617</v>
      </c>
      <c r="H388" s="165">
        <f t="shared" ref="H388:H444" si="25">G388-C388</f>
        <v>4949408617</v>
      </c>
      <c r="I388" s="30">
        <f t="shared" ref="I388:I444" si="26">COUNTIF($A$3:$A$444,A388)</f>
        <v>1</v>
      </c>
      <c r="J388" s="170">
        <f>SUMIFS(old_GL발!$B:$B,old_GL발!$A:$A,old_TB발!$A388)</f>
        <v>5122826104</v>
      </c>
      <c r="K388" s="164">
        <f t="shared" ref="K388:K444" si="27">J388-H388</f>
        <v>173417487</v>
      </c>
      <c r="L388" s="178">
        <f>IFERROR(VLOOKUP(A388,old_GL발!$A$2:$H$345,8,0),0)</f>
        <v>5562662875</v>
      </c>
      <c r="M388" s="164">
        <f t="shared" ref="M388:M444" si="28">H388-L388</f>
        <v>-613254258</v>
      </c>
    </row>
    <row r="389" spans="1:13">
      <c r="A389" s="30" t="s">
        <v>776</v>
      </c>
      <c r="B389" s="30" t="s">
        <v>1300</v>
      </c>
      <c r="C389" s="164">
        <v>0</v>
      </c>
      <c r="D389" s="164">
        <v>1146706130</v>
      </c>
      <c r="E389" s="164">
        <v>-493593180</v>
      </c>
      <c r="F389" s="164">
        <v>1640299310</v>
      </c>
      <c r="G389" s="164">
        <v>653112950</v>
      </c>
      <c r="H389" s="165">
        <f t="shared" si="25"/>
        <v>653112950</v>
      </c>
      <c r="I389" s="30">
        <f t="shared" si="26"/>
        <v>1</v>
      </c>
      <c r="J389" s="170">
        <f>SUMIFS(old_GL발!$B:$B,old_GL발!$A:$A,old_TB발!$A389)</f>
        <v>691755660</v>
      </c>
      <c r="K389" s="164">
        <f t="shared" si="27"/>
        <v>38642710</v>
      </c>
      <c r="L389" s="178">
        <f>IFERROR(VLOOKUP(A389,old_GL발!$A$2:$H$345,8,0),0)</f>
        <v>723215660</v>
      </c>
      <c r="M389" s="164">
        <f t="shared" si="28"/>
        <v>-70102710</v>
      </c>
    </row>
    <row r="390" spans="1:13">
      <c r="A390" s="30" t="s">
        <v>777</v>
      </c>
      <c r="B390" s="30" t="s">
        <v>1301</v>
      </c>
      <c r="C390" s="164">
        <v>0</v>
      </c>
      <c r="D390" s="164">
        <v>8974825746</v>
      </c>
      <c r="E390" s="164">
        <v>-790805749</v>
      </c>
      <c r="F390" s="164">
        <v>9765631495</v>
      </c>
      <c r="G390" s="164">
        <v>8184019997</v>
      </c>
      <c r="H390" s="165">
        <f t="shared" si="25"/>
        <v>8184019997</v>
      </c>
      <c r="I390" s="30">
        <f t="shared" si="26"/>
        <v>1</v>
      </c>
      <c r="J390" s="170">
        <f>SUMIFS(old_GL발!$B:$B,old_GL발!$A:$A,old_TB발!$A390)</f>
        <v>6947746792</v>
      </c>
      <c r="K390" s="164">
        <f t="shared" si="27"/>
        <v>-1236273205</v>
      </c>
      <c r="L390" s="178">
        <f>IFERROR(VLOOKUP(A390,old_GL발!$A$2:$H$345,8,0),0)</f>
        <v>6949190738</v>
      </c>
      <c r="M390" s="164">
        <f t="shared" si="28"/>
        <v>1234829259</v>
      </c>
    </row>
    <row r="391" spans="1:13" hidden="1">
      <c r="A391" s="30" t="s">
        <v>778</v>
      </c>
      <c r="B391" s="30" t="s">
        <v>1302</v>
      </c>
      <c r="C391" s="164">
        <v>0</v>
      </c>
      <c r="D391" s="164">
        <v>1000000</v>
      </c>
      <c r="E391" s="164">
        <v>0</v>
      </c>
      <c r="F391" s="164">
        <v>1000000</v>
      </c>
      <c r="G391" s="164">
        <v>1000000</v>
      </c>
      <c r="H391" s="165">
        <f t="shared" si="25"/>
        <v>1000000</v>
      </c>
      <c r="I391" s="30">
        <f t="shared" si="26"/>
        <v>1</v>
      </c>
      <c r="J391" s="170">
        <f>SUMIFS(old_GL발!$B:$B,old_GL발!$A:$A,old_TB발!$A391)</f>
        <v>1000000</v>
      </c>
      <c r="K391" s="164">
        <f t="shared" si="27"/>
        <v>0</v>
      </c>
      <c r="L391" s="178">
        <f>IFERROR(VLOOKUP(A391,old_GL발!$A$2:$H$345,8,0),0)</f>
        <v>1000000</v>
      </c>
      <c r="M391" s="164">
        <f t="shared" si="28"/>
        <v>0</v>
      </c>
    </row>
    <row r="392" spans="1:13">
      <c r="A392" s="30" t="s">
        <v>779</v>
      </c>
      <c r="B392" s="30" t="s">
        <v>1303</v>
      </c>
      <c r="C392" s="164">
        <v>0</v>
      </c>
      <c r="D392" s="164">
        <v>478760853</v>
      </c>
      <c r="E392" s="164">
        <v>-279073334</v>
      </c>
      <c r="F392" s="164">
        <v>757834187</v>
      </c>
      <c r="G392" s="164">
        <v>199687519</v>
      </c>
      <c r="H392" s="165">
        <f t="shared" si="25"/>
        <v>199687519</v>
      </c>
      <c r="I392" s="30">
        <f t="shared" si="26"/>
        <v>1</v>
      </c>
      <c r="J392" s="170">
        <f>SUMIFS(old_GL발!$B:$B,old_GL발!$A:$A,old_TB발!$A392)</f>
        <v>168780209</v>
      </c>
      <c r="K392" s="164">
        <f t="shared" si="27"/>
        <v>-30907310</v>
      </c>
      <c r="L392" s="178">
        <f>IFERROR(VLOOKUP(A392,old_GL발!$A$2:$H$345,8,0),0)</f>
        <v>168791012</v>
      </c>
      <c r="M392" s="164">
        <f t="shared" si="28"/>
        <v>30896507</v>
      </c>
    </row>
    <row r="393" spans="1:13">
      <c r="A393" s="30" t="s">
        <v>780</v>
      </c>
      <c r="B393" s="30" t="s">
        <v>1304</v>
      </c>
      <c r="C393" s="164">
        <v>0</v>
      </c>
      <c r="D393" s="164">
        <v>3851828760</v>
      </c>
      <c r="E393" s="164">
        <v>-2206680372</v>
      </c>
      <c r="F393" s="164">
        <v>6058509132</v>
      </c>
      <c r="G393" s="164">
        <v>1645148388</v>
      </c>
      <c r="H393" s="165">
        <f t="shared" si="25"/>
        <v>1645148388</v>
      </c>
      <c r="I393" s="30">
        <f t="shared" si="26"/>
        <v>1</v>
      </c>
      <c r="J393" s="170">
        <f>SUMIFS(old_GL발!$B:$B,old_GL발!$A:$A,old_TB발!$A393)</f>
        <v>1508052689</v>
      </c>
      <c r="K393" s="164">
        <f t="shared" si="27"/>
        <v>-137095699</v>
      </c>
      <c r="L393" s="178">
        <f>IFERROR(VLOOKUP(A393,old_GL발!$A$2:$H$345,8,0),0)</f>
        <v>1508052689</v>
      </c>
      <c r="M393" s="164">
        <f t="shared" si="28"/>
        <v>137095699</v>
      </c>
    </row>
    <row r="394" spans="1:13" hidden="1">
      <c r="A394" s="30" t="s">
        <v>781</v>
      </c>
      <c r="B394" s="30" t="s">
        <v>1305</v>
      </c>
      <c r="C394" s="164">
        <v>0</v>
      </c>
      <c r="D394" s="164">
        <v>90308490</v>
      </c>
      <c r="E394" s="164">
        <v>0</v>
      </c>
      <c r="F394" s="164">
        <v>90308490</v>
      </c>
      <c r="G394" s="164">
        <v>90308490</v>
      </c>
      <c r="H394" s="165">
        <f t="shared" si="25"/>
        <v>90308490</v>
      </c>
      <c r="I394" s="30">
        <f t="shared" si="26"/>
        <v>1</v>
      </c>
      <c r="J394" s="170">
        <f>SUMIFS(old_GL발!$B:$B,old_GL발!$A:$A,old_TB발!$A394)</f>
        <v>90308490</v>
      </c>
      <c r="K394" s="164">
        <f t="shared" si="27"/>
        <v>0</v>
      </c>
      <c r="L394" s="178">
        <f>IFERROR(VLOOKUP(A394,old_GL발!$A$2:$H$345,8,0),0)</f>
        <v>90308490</v>
      </c>
      <c r="M394" s="164">
        <f t="shared" si="28"/>
        <v>0</v>
      </c>
    </row>
    <row r="395" spans="1:13" hidden="1">
      <c r="A395" s="30" t="s">
        <v>782</v>
      </c>
      <c r="B395" s="30" t="s">
        <v>1306</v>
      </c>
      <c r="C395" s="164">
        <v>0</v>
      </c>
      <c r="D395" s="164">
        <v>7970000</v>
      </c>
      <c r="E395" s="164">
        <v>0</v>
      </c>
      <c r="F395" s="164">
        <v>7970000</v>
      </c>
      <c r="G395" s="164">
        <v>7970000</v>
      </c>
      <c r="H395" s="165">
        <f t="shared" si="25"/>
        <v>7970000</v>
      </c>
      <c r="I395" s="30">
        <f t="shared" si="26"/>
        <v>1</v>
      </c>
      <c r="J395" s="170">
        <f>SUMIFS(old_GL발!$B:$B,old_GL발!$A:$A,old_TB발!$A395)</f>
        <v>7970000</v>
      </c>
      <c r="K395" s="164">
        <f t="shared" si="27"/>
        <v>0</v>
      </c>
      <c r="L395" s="178">
        <f>IFERROR(VLOOKUP(A395,old_GL발!$A$2:$H$345,8,0),0)</f>
        <v>7970000</v>
      </c>
      <c r="M395" s="164">
        <f t="shared" si="28"/>
        <v>0</v>
      </c>
    </row>
    <row r="396" spans="1:13">
      <c r="A396" s="30" t="s">
        <v>783</v>
      </c>
      <c r="B396" s="30" t="s">
        <v>1307</v>
      </c>
      <c r="C396" s="164">
        <v>0</v>
      </c>
      <c r="D396" s="164">
        <v>296488720</v>
      </c>
      <c r="E396" s="164">
        <v>-3336229</v>
      </c>
      <c r="F396" s="164">
        <v>299824949</v>
      </c>
      <c r="G396" s="164">
        <v>293152491</v>
      </c>
      <c r="H396" s="165">
        <f t="shared" si="25"/>
        <v>293152491</v>
      </c>
      <c r="I396" s="30">
        <f t="shared" si="26"/>
        <v>1</v>
      </c>
      <c r="J396" s="170">
        <f>SUMIFS(old_GL발!$B:$B,old_GL발!$A:$A,old_TB발!$A396)</f>
        <v>296870751</v>
      </c>
      <c r="K396" s="164">
        <f t="shared" si="27"/>
        <v>3718260</v>
      </c>
      <c r="L396" s="178">
        <f>IFERROR(VLOOKUP(A396,old_GL발!$A$2:$H$345,8,0),0)</f>
        <v>304077121</v>
      </c>
      <c r="M396" s="164">
        <f t="shared" si="28"/>
        <v>-10924630</v>
      </c>
    </row>
    <row r="397" spans="1:13">
      <c r="A397" s="30" t="s">
        <v>784</v>
      </c>
      <c r="B397" s="30" t="s">
        <v>1308</v>
      </c>
      <c r="C397" s="164">
        <v>0</v>
      </c>
      <c r="D397" s="164">
        <v>277831760</v>
      </c>
      <c r="E397" s="164">
        <v>-265115</v>
      </c>
      <c r="F397" s="164">
        <v>278096875</v>
      </c>
      <c r="G397" s="164">
        <v>277566645</v>
      </c>
      <c r="H397" s="165">
        <f t="shared" si="25"/>
        <v>277566645</v>
      </c>
      <c r="I397" s="30">
        <f t="shared" si="26"/>
        <v>1</v>
      </c>
      <c r="J397" s="170">
        <f>SUMIFS(old_GL발!$B:$B,old_GL발!$A:$A,old_TB발!$A397)</f>
        <v>293239395</v>
      </c>
      <c r="K397" s="164">
        <f t="shared" si="27"/>
        <v>15672750</v>
      </c>
      <c r="L397" s="178">
        <f>IFERROR(VLOOKUP(A397,old_GL발!$A$2:$H$345,8,0),0)</f>
        <v>293903845</v>
      </c>
      <c r="M397" s="164">
        <f t="shared" si="28"/>
        <v>-16337200</v>
      </c>
    </row>
    <row r="398" spans="1:13">
      <c r="A398" s="30" t="s">
        <v>785</v>
      </c>
      <c r="B398" s="30" t="s">
        <v>1309</v>
      </c>
      <c r="C398" s="164">
        <v>0</v>
      </c>
      <c r="D398" s="164">
        <v>1860771923</v>
      </c>
      <c r="E398" s="164">
        <v>-23522804</v>
      </c>
      <c r="F398" s="164">
        <v>1884294727</v>
      </c>
      <c r="G398" s="164">
        <v>1837249119</v>
      </c>
      <c r="H398" s="165">
        <f t="shared" si="25"/>
        <v>1837249119</v>
      </c>
      <c r="I398" s="30">
        <f t="shared" si="26"/>
        <v>1</v>
      </c>
      <c r="J398" s="170">
        <f>SUMIFS(old_GL발!$B:$B,old_GL발!$A:$A,old_TB발!$A398)</f>
        <v>733664917</v>
      </c>
      <c r="K398" s="164">
        <f t="shared" si="27"/>
        <v>-1103584202</v>
      </c>
      <c r="L398" s="178">
        <f>IFERROR(VLOOKUP(A398,old_GL발!$A$2:$H$345,8,0),0)</f>
        <v>833721124</v>
      </c>
      <c r="M398" s="164">
        <f t="shared" si="28"/>
        <v>1003527995</v>
      </c>
    </row>
    <row r="399" spans="1:13">
      <c r="A399" s="30" t="s">
        <v>786</v>
      </c>
      <c r="B399" s="30" t="s">
        <v>1310</v>
      </c>
      <c r="C399" s="164">
        <v>0</v>
      </c>
      <c r="D399" s="164">
        <v>30876578</v>
      </c>
      <c r="E399" s="164">
        <v>-2482447</v>
      </c>
      <c r="F399" s="164">
        <v>33359025</v>
      </c>
      <c r="G399" s="164">
        <v>28394131</v>
      </c>
      <c r="H399" s="165">
        <f t="shared" si="25"/>
        <v>28394131</v>
      </c>
      <c r="I399" s="30">
        <f t="shared" si="26"/>
        <v>1</v>
      </c>
      <c r="J399" s="170">
        <f>SUMIFS(old_GL발!$B:$B,old_GL발!$A:$A,old_TB발!$A399)</f>
        <v>27180860</v>
      </c>
      <c r="K399" s="164">
        <f t="shared" si="27"/>
        <v>-1213271</v>
      </c>
      <c r="L399" s="178">
        <f>IFERROR(VLOOKUP(A399,old_GL발!$A$2:$H$345,8,0),0)</f>
        <v>27524860</v>
      </c>
      <c r="M399" s="164">
        <f t="shared" si="28"/>
        <v>869271</v>
      </c>
    </row>
    <row r="400" spans="1:13" hidden="1">
      <c r="A400" s="30" t="s">
        <v>787</v>
      </c>
      <c r="B400" s="30" t="s">
        <v>1311</v>
      </c>
      <c r="C400" s="164">
        <v>0</v>
      </c>
      <c r="D400" s="164">
        <v>304551050</v>
      </c>
      <c r="E400" s="164">
        <v>0</v>
      </c>
      <c r="F400" s="164">
        <v>304551050</v>
      </c>
      <c r="G400" s="164">
        <v>304551050</v>
      </c>
      <c r="H400" s="165">
        <f t="shared" si="25"/>
        <v>304551050</v>
      </c>
      <c r="I400" s="30">
        <f t="shared" si="26"/>
        <v>1</v>
      </c>
      <c r="J400" s="170">
        <f>SUMIFS(old_GL발!$B:$B,old_GL발!$A:$A,old_TB발!$A400)</f>
        <v>304551050</v>
      </c>
      <c r="K400" s="164">
        <f t="shared" si="27"/>
        <v>0</v>
      </c>
      <c r="L400" s="178">
        <f>IFERROR(VLOOKUP(A400,old_GL발!$A$2:$H$345,8,0),0)</f>
        <v>304551050</v>
      </c>
      <c r="M400" s="164">
        <f t="shared" si="28"/>
        <v>0</v>
      </c>
    </row>
    <row r="401" spans="1:13">
      <c r="A401" s="30" t="s">
        <v>788</v>
      </c>
      <c r="B401" s="30" t="s">
        <v>1312</v>
      </c>
      <c r="C401" s="164">
        <v>0</v>
      </c>
      <c r="D401" s="164">
        <v>20639630482</v>
      </c>
      <c r="E401" s="164">
        <v>-1283204733</v>
      </c>
      <c r="F401" s="164">
        <v>21922835215</v>
      </c>
      <c r="G401" s="164">
        <v>19356425749</v>
      </c>
      <c r="H401" s="165">
        <f t="shared" si="25"/>
        <v>19356425749</v>
      </c>
      <c r="I401" s="30">
        <f t="shared" si="26"/>
        <v>1</v>
      </c>
      <c r="J401" s="170">
        <f>SUMIFS(old_GL발!$B:$B,old_GL발!$A:$A,old_TB발!$A401)</f>
        <v>16835941576</v>
      </c>
      <c r="K401" s="164">
        <f t="shared" si="27"/>
        <v>-2520484173</v>
      </c>
      <c r="L401" s="178">
        <f>IFERROR(VLOOKUP(A401,old_GL발!$A$2:$H$345,8,0),0)</f>
        <v>18299936090</v>
      </c>
      <c r="M401" s="164">
        <f t="shared" si="28"/>
        <v>1056489659</v>
      </c>
    </row>
    <row r="402" spans="1:13">
      <c r="A402" s="30" t="s">
        <v>789</v>
      </c>
      <c r="B402" s="30" t="s">
        <v>1313</v>
      </c>
      <c r="C402" s="164">
        <v>0</v>
      </c>
      <c r="D402" s="164">
        <v>11160777315</v>
      </c>
      <c r="E402" s="164">
        <v>-310661823</v>
      </c>
      <c r="F402" s="164">
        <v>11471439138</v>
      </c>
      <c r="G402" s="164">
        <v>10850115492</v>
      </c>
      <c r="H402" s="165">
        <f t="shared" si="25"/>
        <v>10850115492</v>
      </c>
      <c r="I402" s="30">
        <f t="shared" si="26"/>
        <v>1</v>
      </c>
      <c r="J402" s="170">
        <f>SUMIFS(old_GL발!$B:$B,old_GL발!$A:$A,old_TB발!$A402)</f>
        <v>9635277378</v>
      </c>
      <c r="K402" s="164">
        <f t="shared" si="27"/>
        <v>-1214838114</v>
      </c>
      <c r="L402" s="178">
        <f>IFERROR(VLOOKUP(A402,old_GL발!$A$2:$H$345,8,0),0)</f>
        <v>10539453669</v>
      </c>
      <c r="M402" s="164">
        <f t="shared" si="28"/>
        <v>310661823</v>
      </c>
    </row>
    <row r="403" spans="1:13">
      <c r="A403" s="30" t="s">
        <v>790</v>
      </c>
      <c r="B403" s="30" t="s">
        <v>1314</v>
      </c>
      <c r="C403" s="164">
        <v>0</v>
      </c>
      <c r="D403" s="164">
        <v>1671672527</v>
      </c>
      <c r="E403" s="164">
        <v>-355259854</v>
      </c>
      <c r="F403" s="164">
        <v>2026932381</v>
      </c>
      <c r="G403" s="164">
        <v>1316412673</v>
      </c>
      <c r="H403" s="165">
        <f t="shared" si="25"/>
        <v>1316412673</v>
      </c>
      <c r="I403" s="30">
        <f t="shared" si="26"/>
        <v>1</v>
      </c>
      <c r="J403" s="170">
        <f>SUMIFS(old_GL발!$B:$B,old_GL발!$A:$A,old_TB발!$A403)</f>
        <v>1268164161</v>
      </c>
      <c r="K403" s="164">
        <f t="shared" si="27"/>
        <v>-48248512</v>
      </c>
      <c r="L403" s="178">
        <f>IFERROR(VLOOKUP(A403,old_GL발!$A$2:$H$345,8,0),0)</f>
        <v>1370025545</v>
      </c>
      <c r="M403" s="164">
        <f t="shared" si="28"/>
        <v>-53612872</v>
      </c>
    </row>
    <row r="404" spans="1:13" hidden="1">
      <c r="A404" s="30" t="s">
        <v>1315</v>
      </c>
      <c r="B404" s="30" t="s">
        <v>1316</v>
      </c>
      <c r="C404" s="164">
        <v>0</v>
      </c>
      <c r="D404" s="164">
        <v>109965553590</v>
      </c>
      <c r="E404" s="164">
        <v>-109965553590</v>
      </c>
      <c r="F404" s="164">
        <v>219931107180</v>
      </c>
      <c r="G404" s="164">
        <v>0</v>
      </c>
      <c r="H404" s="165">
        <f t="shared" si="25"/>
        <v>0</v>
      </c>
      <c r="I404" s="30">
        <f t="shared" si="26"/>
        <v>1</v>
      </c>
      <c r="J404" s="170">
        <f>SUMIFS(old_GL발!$B:$B,old_GL발!$A:$A,old_TB발!$A404)</f>
        <v>0</v>
      </c>
      <c r="K404" s="164">
        <f t="shared" si="27"/>
        <v>0</v>
      </c>
      <c r="L404" s="178">
        <f>IFERROR(VLOOKUP(A404,old_GL발!$A$2:$H$345,8,0),0)</f>
        <v>0</v>
      </c>
      <c r="M404" s="164">
        <f t="shared" si="28"/>
        <v>0</v>
      </c>
    </row>
    <row r="405" spans="1:13" hidden="1">
      <c r="A405" s="30" t="s">
        <v>1317</v>
      </c>
      <c r="B405" s="30" t="s">
        <v>1318</v>
      </c>
      <c r="C405" s="164">
        <v>0</v>
      </c>
      <c r="D405" s="164">
        <v>48134042627</v>
      </c>
      <c r="E405" s="164">
        <v>-48134042627</v>
      </c>
      <c r="F405" s="164">
        <v>96268085254</v>
      </c>
      <c r="G405" s="164">
        <v>0</v>
      </c>
      <c r="H405" s="165">
        <f t="shared" si="25"/>
        <v>0</v>
      </c>
      <c r="I405" s="30">
        <f t="shared" si="26"/>
        <v>1</v>
      </c>
      <c r="J405" s="170">
        <f>SUMIFS(old_GL발!$B:$B,old_GL발!$A:$A,old_TB발!$A405)</f>
        <v>0</v>
      </c>
      <c r="K405" s="164">
        <f t="shared" si="27"/>
        <v>0</v>
      </c>
      <c r="L405" s="178">
        <f>IFERROR(VLOOKUP(A405,old_GL발!$A$2:$H$345,8,0),0)</f>
        <v>0</v>
      </c>
      <c r="M405" s="164">
        <f t="shared" si="28"/>
        <v>0</v>
      </c>
    </row>
    <row r="406" spans="1:13" hidden="1">
      <c r="A406" s="30" t="s">
        <v>1319</v>
      </c>
      <c r="B406" s="30" t="s">
        <v>1320</v>
      </c>
      <c r="C406" s="164">
        <v>0</v>
      </c>
      <c r="D406" s="164">
        <v>18083525820</v>
      </c>
      <c r="E406" s="164">
        <v>-18083525820</v>
      </c>
      <c r="F406" s="164">
        <v>36167051640</v>
      </c>
      <c r="G406" s="164">
        <v>0</v>
      </c>
      <c r="H406" s="165">
        <f t="shared" si="25"/>
        <v>0</v>
      </c>
      <c r="I406" s="30">
        <f t="shared" si="26"/>
        <v>1</v>
      </c>
      <c r="J406" s="170">
        <f>SUMIFS(old_GL발!$B:$B,old_GL발!$A:$A,old_TB발!$A406)</f>
        <v>0</v>
      </c>
      <c r="K406" s="164">
        <f t="shared" si="27"/>
        <v>0</v>
      </c>
      <c r="L406" s="178">
        <f>IFERROR(VLOOKUP(A406,old_GL발!$A$2:$H$345,8,0),0)</f>
        <v>0</v>
      </c>
      <c r="M406" s="164">
        <f t="shared" si="28"/>
        <v>0</v>
      </c>
    </row>
    <row r="407" spans="1:13" hidden="1">
      <c r="A407" s="30" t="s">
        <v>1321</v>
      </c>
      <c r="B407" s="30" t="s">
        <v>1322</v>
      </c>
      <c r="C407" s="164">
        <v>0</v>
      </c>
      <c r="D407" s="164">
        <v>3263045862</v>
      </c>
      <c r="E407" s="164">
        <v>-3263045862</v>
      </c>
      <c r="F407" s="164">
        <v>6526091724</v>
      </c>
      <c r="G407" s="164">
        <v>0</v>
      </c>
      <c r="H407" s="165">
        <f t="shared" si="25"/>
        <v>0</v>
      </c>
      <c r="I407" s="30">
        <f t="shared" si="26"/>
        <v>1</v>
      </c>
      <c r="J407" s="170">
        <f>SUMIFS(old_GL발!$B:$B,old_GL발!$A:$A,old_TB발!$A407)</f>
        <v>0</v>
      </c>
      <c r="K407" s="164">
        <f t="shared" si="27"/>
        <v>0</v>
      </c>
      <c r="L407" s="178">
        <f>IFERROR(VLOOKUP(A407,old_GL발!$A$2:$H$345,8,0),0)</f>
        <v>0</v>
      </c>
      <c r="M407" s="164">
        <f t="shared" si="28"/>
        <v>0</v>
      </c>
    </row>
    <row r="408" spans="1:13">
      <c r="A408" s="30" t="s">
        <v>791</v>
      </c>
      <c r="B408" s="30" t="s">
        <v>1323</v>
      </c>
      <c r="C408" s="164">
        <v>0</v>
      </c>
      <c r="D408" s="164">
        <v>8322988092</v>
      </c>
      <c r="E408" s="164">
        <v>-21362102936</v>
      </c>
      <c r="F408" s="164">
        <v>29685091028</v>
      </c>
      <c r="G408" s="164">
        <v>-13039114844</v>
      </c>
      <c r="H408" s="165">
        <f t="shared" si="25"/>
        <v>-13039114844</v>
      </c>
      <c r="I408" s="30">
        <f t="shared" si="26"/>
        <v>1</v>
      </c>
      <c r="J408" s="170">
        <f>SUMIFS(old_GL발!$B:$B,old_GL발!$A:$A,old_TB발!$A408)</f>
        <v>-10884733584</v>
      </c>
      <c r="K408" s="164">
        <f t="shared" si="27"/>
        <v>2154381260</v>
      </c>
      <c r="L408" s="178">
        <f>IFERROR(VLOOKUP(A408,old_GL발!$A$2:$H$345,8,0),0)</f>
        <v>-10972927709</v>
      </c>
      <c r="M408" s="164">
        <f t="shared" si="28"/>
        <v>-2066187135</v>
      </c>
    </row>
    <row r="409" spans="1:13">
      <c r="A409" s="30" t="s">
        <v>792</v>
      </c>
      <c r="B409" s="30" t="s">
        <v>1324</v>
      </c>
      <c r="C409" s="164">
        <v>0</v>
      </c>
      <c r="D409" s="164">
        <v>57020713136</v>
      </c>
      <c r="E409" s="164">
        <v>-30358543440</v>
      </c>
      <c r="F409" s="164">
        <v>87379256576</v>
      </c>
      <c r="G409" s="164">
        <v>26662169696</v>
      </c>
      <c r="H409" s="165">
        <f t="shared" si="25"/>
        <v>26662169696</v>
      </c>
      <c r="I409" s="30">
        <f t="shared" si="26"/>
        <v>1</v>
      </c>
      <c r="J409" s="170">
        <f>SUMIFS(old_GL발!$B:$B,old_GL발!$A:$A,old_TB발!$A409)</f>
        <v>-8771910875</v>
      </c>
      <c r="K409" s="164">
        <f t="shared" si="27"/>
        <v>-35434080571</v>
      </c>
      <c r="L409" s="178">
        <f>IFERROR(VLOOKUP(A409,old_GL발!$A$2:$H$345,8,0),0)</f>
        <v>-6182333247</v>
      </c>
      <c r="M409" s="164">
        <f t="shared" si="28"/>
        <v>32844502943</v>
      </c>
    </row>
    <row r="410" spans="1:13">
      <c r="A410" s="30" t="s">
        <v>793</v>
      </c>
      <c r="B410" s="30" t="s">
        <v>1325</v>
      </c>
      <c r="C410" s="164">
        <v>0</v>
      </c>
      <c r="D410" s="164">
        <v>52282154044</v>
      </c>
      <c r="E410" s="164">
        <v>-67367925642</v>
      </c>
      <c r="F410" s="164">
        <v>119650079686</v>
      </c>
      <c r="G410" s="164">
        <v>-15085771598</v>
      </c>
      <c r="H410" s="165">
        <f t="shared" si="25"/>
        <v>-15085771598</v>
      </c>
      <c r="I410" s="30">
        <f t="shared" si="26"/>
        <v>1</v>
      </c>
      <c r="J410" s="170">
        <f>SUMIFS(old_GL발!$B:$B,old_GL발!$A:$A,old_TB발!$A410)</f>
        <v>7256342043</v>
      </c>
      <c r="K410" s="164">
        <f t="shared" si="27"/>
        <v>22342113641</v>
      </c>
      <c r="L410" s="178">
        <f>IFERROR(VLOOKUP(A410,old_GL발!$A$2:$H$345,8,0),0)</f>
        <v>9770989337</v>
      </c>
      <c r="M410" s="164">
        <f t="shared" si="28"/>
        <v>-24856760935</v>
      </c>
    </row>
    <row r="411" spans="1:13">
      <c r="A411" s="30" t="s">
        <v>794</v>
      </c>
      <c r="B411" s="30" t="s">
        <v>1326</v>
      </c>
      <c r="C411" s="164">
        <v>0</v>
      </c>
      <c r="D411" s="164">
        <v>140660141589</v>
      </c>
      <c r="E411" s="164">
        <v>-166871418559</v>
      </c>
      <c r="F411" s="164">
        <v>307531560148</v>
      </c>
      <c r="G411" s="164">
        <v>-26211276970</v>
      </c>
      <c r="H411" s="165">
        <f t="shared" si="25"/>
        <v>-26211276970</v>
      </c>
      <c r="I411" s="30">
        <f t="shared" si="26"/>
        <v>1</v>
      </c>
      <c r="J411" s="170">
        <f>SUMIFS(old_GL발!$B:$B,old_GL발!$A:$A,old_TB발!$A411)</f>
        <v>-40821866220</v>
      </c>
      <c r="K411" s="164">
        <f t="shared" si="27"/>
        <v>-14610589250</v>
      </c>
      <c r="L411" s="178">
        <f>IFERROR(VLOOKUP(A411,old_GL발!$A$2:$H$345,8,0),0)</f>
        <v>-51709561238</v>
      </c>
      <c r="M411" s="164">
        <f t="shared" si="28"/>
        <v>25498284268</v>
      </c>
    </row>
    <row r="412" spans="1:13">
      <c r="A412" s="30" t="s">
        <v>795</v>
      </c>
      <c r="B412" s="30" t="s">
        <v>1327</v>
      </c>
      <c r="C412" s="164">
        <v>0</v>
      </c>
      <c r="D412" s="164">
        <v>259826342815</v>
      </c>
      <c r="E412" s="164">
        <v>-257242828034</v>
      </c>
      <c r="F412" s="164">
        <v>517069170849</v>
      </c>
      <c r="G412" s="164">
        <v>2583514781</v>
      </c>
      <c r="H412" s="165">
        <f t="shared" si="25"/>
        <v>2583514781</v>
      </c>
      <c r="I412" s="30">
        <f t="shared" si="26"/>
        <v>1</v>
      </c>
      <c r="J412" s="170">
        <f>SUMIFS(old_GL발!$B:$B,old_GL발!$A:$A,old_TB발!$A412)</f>
        <v>-1714083124</v>
      </c>
      <c r="K412" s="164">
        <f t="shared" si="27"/>
        <v>-4297597905</v>
      </c>
      <c r="L412" s="178">
        <f>IFERROR(VLOOKUP(A412,old_GL발!$A$2:$H$345,8,0),0)</f>
        <v>-3634324878</v>
      </c>
      <c r="M412" s="164">
        <f t="shared" si="28"/>
        <v>6217839659</v>
      </c>
    </row>
    <row r="413" spans="1:13">
      <c r="A413" s="30" t="s">
        <v>796</v>
      </c>
      <c r="B413" s="30" t="s">
        <v>1328</v>
      </c>
      <c r="C413" s="164">
        <v>0</v>
      </c>
      <c r="D413" s="164">
        <v>360283168</v>
      </c>
      <c r="E413" s="164">
        <v>-11989685699</v>
      </c>
      <c r="F413" s="164">
        <v>12349968867</v>
      </c>
      <c r="G413" s="164">
        <v>-11629402531</v>
      </c>
      <c r="H413" s="165">
        <f t="shared" si="25"/>
        <v>-11629402531</v>
      </c>
      <c r="I413" s="30">
        <f t="shared" si="26"/>
        <v>1</v>
      </c>
      <c r="J413" s="170">
        <f>SUMIFS(old_GL발!$B:$B,old_GL발!$A:$A,old_TB발!$A413)</f>
        <v>-80827</v>
      </c>
      <c r="K413" s="164">
        <f t="shared" si="27"/>
        <v>11629321704</v>
      </c>
      <c r="L413" s="178">
        <f>IFERROR(VLOOKUP(A413,old_GL발!$A$2:$H$345,8,0),0)</f>
        <v>355364603</v>
      </c>
      <c r="M413" s="164">
        <f t="shared" si="28"/>
        <v>-11984767134</v>
      </c>
    </row>
    <row r="414" spans="1:13">
      <c r="A414" s="30" t="s">
        <v>797</v>
      </c>
      <c r="B414" s="30" t="s">
        <v>1329</v>
      </c>
      <c r="C414" s="164">
        <v>0</v>
      </c>
      <c r="D414" s="164">
        <v>3384337</v>
      </c>
      <c r="E414" s="164">
        <v>-587771015</v>
      </c>
      <c r="F414" s="164">
        <v>591155352</v>
      </c>
      <c r="G414" s="164">
        <v>-584386678</v>
      </c>
      <c r="H414" s="165">
        <f t="shared" si="25"/>
        <v>-584386678</v>
      </c>
      <c r="I414" s="30">
        <f t="shared" si="26"/>
        <v>1</v>
      </c>
      <c r="J414" s="170">
        <f>SUMIFS(old_GL발!$B:$B,old_GL발!$A:$A,old_TB발!$A414)</f>
        <v>-558012947</v>
      </c>
      <c r="K414" s="164">
        <f t="shared" si="27"/>
        <v>26373731</v>
      </c>
      <c r="L414" s="178">
        <f>IFERROR(VLOOKUP(A414,old_GL발!$A$2:$H$345,8,0),0)</f>
        <v>-558012947</v>
      </c>
      <c r="M414" s="164">
        <f t="shared" si="28"/>
        <v>-26373731</v>
      </c>
    </row>
    <row r="415" spans="1:13">
      <c r="A415" s="30" t="s">
        <v>798</v>
      </c>
      <c r="B415" s="30" t="s">
        <v>1330</v>
      </c>
      <c r="C415" s="164">
        <v>0</v>
      </c>
      <c r="D415" s="164">
        <v>111164997436</v>
      </c>
      <c r="E415" s="164">
        <v>-102262021435</v>
      </c>
      <c r="F415" s="164">
        <v>213427018871</v>
      </c>
      <c r="G415" s="164">
        <v>8902976001</v>
      </c>
      <c r="H415" s="165">
        <f t="shared" si="25"/>
        <v>8902976001</v>
      </c>
      <c r="I415" s="30">
        <f t="shared" si="26"/>
        <v>1</v>
      </c>
      <c r="J415" s="170">
        <f>SUMIFS(old_GL발!$B:$B,old_GL발!$A:$A,old_TB발!$A415)</f>
        <v>8912377076</v>
      </c>
      <c r="K415" s="164">
        <f t="shared" si="27"/>
        <v>9401075</v>
      </c>
      <c r="L415" s="178">
        <f>IFERROR(VLOOKUP(A415,old_GL발!$A$2:$H$345,8,0),0)</f>
        <v>18283770094</v>
      </c>
      <c r="M415" s="164">
        <f t="shared" si="28"/>
        <v>-9380794093</v>
      </c>
    </row>
    <row r="416" spans="1:13">
      <c r="A416" s="30" t="s">
        <v>799</v>
      </c>
      <c r="B416" s="30" t="s">
        <v>1331</v>
      </c>
      <c r="C416" s="164">
        <v>0</v>
      </c>
      <c r="D416" s="164">
        <v>30816282215</v>
      </c>
      <c r="E416" s="164">
        <v>-28391280430</v>
      </c>
      <c r="F416" s="164">
        <v>59207562645</v>
      </c>
      <c r="G416" s="164">
        <v>2425001785</v>
      </c>
      <c r="H416" s="165">
        <f t="shared" si="25"/>
        <v>2425001785</v>
      </c>
      <c r="I416" s="30">
        <f t="shared" si="26"/>
        <v>1</v>
      </c>
      <c r="J416" s="170">
        <f>SUMIFS(old_GL발!$B:$B,old_GL발!$A:$A,old_TB발!$A416)</f>
        <v>2140621320</v>
      </c>
      <c r="K416" s="164">
        <f t="shared" si="27"/>
        <v>-284380465</v>
      </c>
      <c r="L416" s="178">
        <f>IFERROR(VLOOKUP(A416,old_GL발!$A$2:$H$345,8,0),0)</f>
        <v>4060863074</v>
      </c>
      <c r="M416" s="164">
        <f t="shared" si="28"/>
        <v>-1635861289</v>
      </c>
    </row>
    <row r="417" spans="1:13">
      <c r="A417" s="30" t="s">
        <v>800</v>
      </c>
      <c r="B417" s="30" t="s">
        <v>1332</v>
      </c>
      <c r="C417" s="164">
        <v>0</v>
      </c>
      <c r="D417" s="164">
        <v>380491741</v>
      </c>
      <c r="E417" s="164">
        <v>-4333208655</v>
      </c>
      <c r="F417" s="164">
        <v>4713700396</v>
      </c>
      <c r="G417" s="164">
        <v>-3952716914</v>
      </c>
      <c r="H417" s="165">
        <f t="shared" si="25"/>
        <v>-3952716914</v>
      </c>
      <c r="I417" s="30">
        <f t="shared" si="26"/>
        <v>1</v>
      </c>
      <c r="J417" s="170">
        <f>SUMIFS(old_GL발!$B:$B,old_GL발!$A:$A,old_TB발!$A417)</f>
        <v>-3256738308</v>
      </c>
      <c r="K417" s="164">
        <f t="shared" si="27"/>
        <v>695978606</v>
      </c>
      <c r="L417" s="178">
        <f>IFERROR(VLOOKUP(A417,old_GL발!$A$2:$H$345,8,0),0)</f>
        <v>-3324166573</v>
      </c>
      <c r="M417" s="164">
        <f t="shared" si="28"/>
        <v>-628550341</v>
      </c>
    </row>
    <row r="418" spans="1:13">
      <c r="A418" s="30" t="s">
        <v>801</v>
      </c>
      <c r="B418" s="30" t="s">
        <v>1333</v>
      </c>
      <c r="C418" s="164">
        <v>0</v>
      </c>
      <c r="D418" s="164">
        <v>60000000</v>
      </c>
      <c r="E418" s="164">
        <v>-1775800000</v>
      </c>
      <c r="F418" s="164">
        <v>1835800000</v>
      </c>
      <c r="G418" s="164">
        <v>-1715800000</v>
      </c>
      <c r="H418" s="165">
        <f t="shared" si="25"/>
        <v>-1715800000</v>
      </c>
      <c r="I418" s="30">
        <f t="shared" si="26"/>
        <v>1</v>
      </c>
      <c r="J418" s="170">
        <f>SUMIFS(old_GL발!$B:$B,old_GL발!$A:$A,old_TB발!$A418)</f>
        <v>-1655800000</v>
      </c>
      <c r="K418" s="164">
        <f t="shared" si="27"/>
        <v>60000000</v>
      </c>
      <c r="L418" s="178">
        <f>IFERROR(VLOOKUP(A418,old_GL발!$A$2:$H$345,8,0),0)</f>
        <v>-1655800000</v>
      </c>
      <c r="M418" s="164">
        <f t="shared" si="28"/>
        <v>-60000000</v>
      </c>
    </row>
    <row r="419" spans="1:13">
      <c r="A419" s="30" t="s">
        <v>802</v>
      </c>
      <c r="B419" s="30" t="s">
        <v>1334</v>
      </c>
      <c r="C419" s="164">
        <v>0</v>
      </c>
      <c r="D419" s="164">
        <v>787640865</v>
      </c>
      <c r="E419" s="164">
        <v>-171689876</v>
      </c>
      <c r="F419" s="164">
        <v>959330741</v>
      </c>
      <c r="G419" s="164">
        <v>615950989</v>
      </c>
      <c r="H419" s="165">
        <f t="shared" si="25"/>
        <v>615950989</v>
      </c>
      <c r="I419" s="30">
        <f t="shared" si="26"/>
        <v>1</v>
      </c>
      <c r="J419" s="170">
        <f>SUMIFS(old_GL발!$B:$B,old_GL발!$A:$A,old_TB발!$A419)</f>
        <v>369718126</v>
      </c>
      <c r="K419" s="164">
        <f t="shared" si="27"/>
        <v>-246232863</v>
      </c>
      <c r="L419" s="178">
        <f>IFERROR(VLOOKUP(A419,old_GL발!$A$2:$H$345,8,0),0)</f>
        <v>369718126</v>
      </c>
      <c r="M419" s="164">
        <f t="shared" si="28"/>
        <v>246232863</v>
      </c>
    </row>
    <row r="420" spans="1:13">
      <c r="A420" s="30" t="s">
        <v>803</v>
      </c>
      <c r="B420" s="30" t="s">
        <v>1335</v>
      </c>
      <c r="C420" s="164">
        <v>0</v>
      </c>
      <c r="D420" s="164">
        <v>426169785</v>
      </c>
      <c r="E420" s="164">
        <v>-45282660</v>
      </c>
      <c r="F420" s="164">
        <v>471452445</v>
      </c>
      <c r="G420" s="164">
        <v>380887125</v>
      </c>
      <c r="H420" s="165">
        <f t="shared" si="25"/>
        <v>380887125</v>
      </c>
      <c r="I420" s="30">
        <f t="shared" si="26"/>
        <v>1</v>
      </c>
      <c r="J420" s="170">
        <f>SUMIFS(old_GL발!$B:$B,old_GL발!$A:$A,old_TB발!$A420)</f>
        <v>347376862</v>
      </c>
      <c r="K420" s="164">
        <f t="shared" si="27"/>
        <v>-33510263</v>
      </c>
      <c r="L420" s="178">
        <f>IFERROR(VLOOKUP(A420,old_GL발!$A$2:$H$345,8,0),0)</f>
        <v>381510368</v>
      </c>
      <c r="M420" s="164">
        <f t="shared" si="28"/>
        <v>-623243</v>
      </c>
    </row>
    <row r="421" spans="1:13">
      <c r="A421" s="30" t="s">
        <v>804</v>
      </c>
      <c r="B421" s="30" t="s">
        <v>1336</v>
      </c>
      <c r="C421" s="164">
        <v>0</v>
      </c>
      <c r="D421" s="164">
        <v>23724616304</v>
      </c>
      <c r="E421" s="164">
        <v>-35802730021</v>
      </c>
      <c r="F421" s="164">
        <v>59527346325</v>
      </c>
      <c r="G421" s="164">
        <v>-12078113717</v>
      </c>
      <c r="H421" s="165">
        <f t="shared" si="25"/>
        <v>-12078113717</v>
      </c>
      <c r="I421" s="30">
        <f t="shared" si="26"/>
        <v>1</v>
      </c>
      <c r="J421" s="170">
        <f>SUMIFS(old_GL발!$B:$B,old_GL발!$A:$A,old_TB발!$A421)</f>
        <v>10459211012</v>
      </c>
      <c r="K421" s="164">
        <f t="shared" si="27"/>
        <v>22537324729</v>
      </c>
      <c r="L421" s="178">
        <f>IFERROR(VLOOKUP(A421,old_GL발!$A$2:$H$345,8,0),0)</f>
        <v>10217139800</v>
      </c>
      <c r="M421" s="164">
        <f t="shared" si="28"/>
        <v>-22295253517</v>
      </c>
    </row>
    <row r="422" spans="1:13">
      <c r="A422" s="30" t="s">
        <v>805</v>
      </c>
      <c r="B422" s="30" t="s">
        <v>1337</v>
      </c>
      <c r="C422" s="164">
        <v>0</v>
      </c>
      <c r="D422" s="164">
        <v>55528526550</v>
      </c>
      <c r="E422" s="164">
        <v>-54723821319</v>
      </c>
      <c r="F422" s="164">
        <v>110252347869</v>
      </c>
      <c r="G422" s="164">
        <v>804705231</v>
      </c>
      <c r="H422" s="165">
        <f t="shared" si="25"/>
        <v>804705231</v>
      </c>
      <c r="I422" s="30">
        <f t="shared" si="26"/>
        <v>1</v>
      </c>
      <c r="J422" s="170">
        <f>SUMIFS(old_GL발!$B:$B,old_GL발!$A:$A,old_TB발!$A422)</f>
        <v>-4724041534</v>
      </c>
      <c r="K422" s="164">
        <f t="shared" si="27"/>
        <v>-5528746765</v>
      </c>
      <c r="L422" s="178">
        <f>IFERROR(VLOOKUP(A422,old_GL발!$A$2:$H$345,8,0),0)</f>
        <v>-7837942078</v>
      </c>
      <c r="M422" s="164">
        <f t="shared" si="28"/>
        <v>8642647309</v>
      </c>
    </row>
    <row r="423" spans="1:13">
      <c r="A423" s="30" t="s">
        <v>806</v>
      </c>
      <c r="B423" s="30" t="s">
        <v>1338</v>
      </c>
      <c r="C423" s="164">
        <v>0</v>
      </c>
      <c r="D423" s="164">
        <v>165522326952</v>
      </c>
      <c r="E423" s="164">
        <v>-152561669160</v>
      </c>
      <c r="F423" s="164">
        <v>318083996112</v>
      </c>
      <c r="G423" s="164">
        <v>12960657792</v>
      </c>
      <c r="H423" s="165">
        <f t="shared" si="25"/>
        <v>12960657792</v>
      </c>
      <c r="I423" s="30">
        <f t="shared" si="26"/>
        <v>1</v>
      </c>
      <c r="J423" s="170">
        <f>SUMIFS(old_GL발!$B:$B,old_GL발!$A:$A,old_TB발!$A423)</f>
        <v>36962104932</v>
      </c>
      <c r="K423" s="164">
        <f t="shared" si="27"/>
        <v>24001447140</v>
      </c>
      <c r="L423" s="178">
        <f>IFERROR(VLOOKUP(A423,old_GL발!$A$2:$H$345,8,0),0)</f>
        <v>46763529057</v>
      </c>
      <c r="M423" s="164">
        <f t="shared" si="28"/>
        <v>-33802871265</v>
      </c>
    </row>
    <row r="424" spans="1:13">
      <c r="A424" s="30" t="s">
        <v>807</v>
      </c>
      <c r="B424" s="30" t="s">
        <v>1339</v>
      </c>
      <c r="C424" s="164">
        <v>0</v>
      </c>
      <c r="D424" s="164">
        <v>140948556607</v>
      </c>
      <c r="E424" s="164">
        <v>-142299909219</v>
      </c>
      <c r="F424" s="164">
        <v>283248465826</v>
      </c>
      <c r="G424" s="164">
        <v>-1351352612</v>
      </c>
      <c r="H424" s="165">
        <f t="shared" si="25"/>
        <v>-1351352612</v>
      </c>
      <c r="I424" s="30">
        <f t="shared" si="26"/>
        <v>1</v>
      </c>
      <c r="J424" s="170">
        <f>SUMIFS(old_GL발!$B:$B,old_GL발!$A:$A,old_TB발!$A424)</f>
        <v>4999387971</v>
      </c>
      <c r="K424" s="164">
        <f t="shared" si="27"/>
        <v>6350740583</v>
      </c>
      <c r="L424" s="178">
        <f>IFERROR(VLOOKUP(A424,old_GL발!$A$2:$H$345,8,0),0)</f>
        <v>8164216159</v>
      </c>
      <c r="M424" s="164">
        <f t="shared" si="28"/>
        <v>-9515568771</v>
      </c>
    </row>
    <row r="425" spans="1:13">
      <c r="A425" s="30" t="s">
        <v>808</v>
      </c>
      <c r="B425" s="30" t="s">
        <v>1340</v>
      </c>
      <c r="C425" s="164">
        <v>0</v>
      </c>
      <c r="D425" s="164">
        <v>3645337606</v>
      </c>
      <c r="E425" s="164">
        <v>-15263919581</v>
      </c>
      <c r="F425" s="164">
        <v>18909257187</v>
      </c>
      <c r="G425" s="164">
        <v>-11618581975</v>
      </c>
      <c r="H425" s="165">
        <f t="shared" si="25"/>
        <v>-11618581975</v>
      </c>
      <c r="I425" s="30">
        <f t="shared" si="26"/>
        <v>1</v>
      </c>
      <c r="J425" s="170">
        <f>SUMIFS(old_GL발!$B:$B,old_GL발!$A:$A,old_TB발!$A425)</f>
        <v>42</v>
      </c>
      <c r="K425" s="164">
        <f t="shared" si="27"/>
        <v>11618582017</v>
      </c>
      <c r="L425" s="178">
        <f>IFERROR(VLOOKUP(A425,old_GL발!$A$2:$H$345,8,0),0)</f>
        <v>38</v>
      </c>
      <c r="M425" s="164">
        <f t="shared" si="28"/>
        <v>-11618582013</v>
      </c>
    </row>
    <row r="426" spans="1:13">
      <c r="A426" s="30" t="s">
        <v>809</v>
      </c>
      <c r="B426" s="30" t="s">
        <v>1341</v>
      </c>
      <c r="C426" s="164">
        <v>0</v>
      </c>
      <c r="D426" s="164">
        <v>108837442</v>
      </c>
      <c r="E426" s="164">
        <v>-24150573</v>
      </c>
      <c r="F426" s="164">
        <v>132988015</v>
      </c>
      <c r="G426" s="164">
        <v>84686869</v>
      </c>
      <c r="H426" s="165">
        <f t="shared" si="25"/>
        <v>84686869</v>
      </c>
      <c r="I426" s="30">
        <f t="shared" si="26"/>
        <v>1</v>
      </c>
      <c r="J426" s="170">
        <f>SUMIFS(old_GL발!$B:$B,old_GL발!$A:$A,old_TB발!$A426)</f>
        <v>83723333</v>
      </c>
      <c r="K426" s="164">
        <f t="shared" si="27"/>
        <v>-963536</v>
      </c>
      <c r="L426" s="178">
        <f>IFERROR(VLOOKUP(A426,old_GL발!$A$2:$H$345,8,0),0)</f>
        <v>83723333</v>
      </c>
      <c r="M426" s="164">
        <f t="shared" si="28"/>
        <v>963536</v>
      </c>
    </row>
    <row r="427" spans="1:13">
      <c r="A427" s="30" t="s">
        <v>810</v>
      </c>
      <c r="B427" s="30" t="s">
        <v>1342</v>
      </c>
      <c r="C427" s="164">
        <v>0</v>
      </c>
      <c r="D427" s="164">
        <v>134568527508</v>
      </c>
      <c r="E427" s="164">
        <v>-123484728213</v>
      </c>
      <c r="F427" s="164">
        <v>258053255721</v>
      </c>
      <c r="G427" s="164">
        <v>11083799295</v>
      </c>
      <c r="H427" s="165">
        <f t="shared" si="25"/>
        <v>11083799295</v>
      </c>
      <c r="I427" s="30">
        <f t="shared" si="26"/>
        <v>1</v>
      </c>
      <c r="J427" s="170">
        <f>SUMIFS(old_GL발!$B:$B,old_GL발!$A:$A,old_TB발!$A427)</f>
        <v>-7566475275</v>
      </c>
      <c r="K427" s="164">
        <f t="shared" si="27"/>
        <v>-18650274570</v>
      </c>
      <c r="L427" s="178">
        <f>IFERROR(VLOOKUP(A427,old_GL발!$A$2:$H$345,8,0),0)</f>
        <v>-20014233359</v>
      </c>
      <c r="M427" s="164">
        <f t="shared" si="28"/>
        <v>31098032654</v>
      </c>
    </row>
    <row r="428" spans="1:13">
      <c r="A428" s="30" t="s">
        <v>811</v>
      </c>
      <c r="B428" s="30" t="s">
        <v>1343</v>
      </c>
      <c r="C428" s="164">
        <v>0</v>
      </c>
      <c r="D428" s="164">
        <v>38849652467</v>
      </c>
      <c r="E428" s="164">
        <v>-35783770536</v>
      </c>
      <c r="F428" s="164">
        <v>74633423003</v>
      </c>
      <c r="G428" s="164">
        <v>3065881931</v>
      </c>
      <c r="H428" s="165">
        <f t="shared" si="25"/>
        <v>3065881931</v>
      </c>
      <c r="I428" s="30">
        <f t="shared" si="26"/>
        <v>1</v>
      </c>
      <c r="J428" s="170">
        <f>SUMIFS(old_GL발!$B:$B,old_GL발!$A:$A,old_TB발!$A428)</f>
        <v>-3111054278</v>
      </c>
      <c r="K428" s="164">
        <f t="shared" si="27"/>
        <v>-6176936209</v>
      </c>
      <c r="L428" s="178">
        <f>IFERROR(VLOOKUP(A428,old_GL발!$A$2:$H$345,8,0),0)</f>
        <v>-5975168582</v>
      </c>
      <c r="M428" s="164">
        <f t="shared" si="28"/>
        <v>9041050513</v>
      </c>
    </row>
    <row r="429" spans="1:13">
      <c r="A429" s="30" t="s">
        <v>812</v>
      </c>
      <c r="B429" s="30" t="s">
        <v>1344</v>
      </c>
      <c r="C429" s="164">
        <v>0</v>
      </c>
      <c r="D429" s="164">
        <v>8713424848</v>
      </c>
      <c r="E429" s="164">
        <v>-7830477889</v>
      </c>
      <c r="F429" s="164">
        <v>16543902737</v>
      </c>
      <c r="G429" s="164">
        <v>882946959</v>
      </c>
      <c r="H429" s="165">
        <f t="shared" si="25"/>
        <v>882946959</v>
      </c>
      <c r="I429" s="30">
        <f t="shared" si="26"/>
        <v>1</v>
      </c>
      <c r="J429" s="170">
        <f>SUMIFS(old_GL발!$B:$B,old_GL발!$A:$A,old_TB발!$A429)</f>
        <v>814087717</v>
      </c>
      <c r="K429" s="164">
        <f t="shared" si="27"/>
        <v>-68859242</v>
      </c>
      <c r="L429" s="178">
        <f>IFERROR(VLOOKUP(A429,old_GL발!$A$2:$H$345,8,0),0)</f>
        <v>818369896</v>
      </c>
      <c r="M429" s="164">
        <f t="shared" si="28"/>
        <v>64577063</v>
      </c>
    </row>
    <row r="430" spans="1:13" hidden="1">
      <c r="A430" s="30" t="s">
        <v>813</v>
      </c>
      <c r="B430" s="30" t="s">
        <v>1345</v>
      </c>
      <c r="C430" s="164">
        <v>0</v>
      </c>
      <c r="D430" s="164">
        <v>660053381</v>
      </c>
      <c r="E430" s="164">
        <v>-21182413</v>
      </c>
      <c r="F430" s="164">
        <v>681235794</v>
      </c>
      <c r="G430" s="164">
        <v>638870968</v>
      </c>
      <c r="H430" s="165">
        <f t="shared" si="25"/>
        <v>638870968</v>
      </c>
      <c r="I430" s="30">
        <f t="shared" si="26"/>
        <v>1</v>
      </c>
      <c r="J430" s="170">
        <f>SUMIFS(old_GL발!$B:$B,old_GL발!$A:$A,old_TB발!$A430)</f>
        <v>638870968</v>
      </c>
      <c r="K430" s="164">
        <f t="shared" si="27"/>
        <v>0</v>
      </c>
      <c r="L430" s="178">
        <f>IFERROR(VLOOKUP(A430,old_GL발!$A$2:$H$345,8,0),0)</f>
        <v>638870968</v>
      </c>
      <c r="M430" s="164">
        <f t="shared" si="28"/>
        <v>0</v>
      </c>
    </row>
    <row r="431" spans="1:13">
      <c r="A431" s="30" t="s">
        <v>814</v>
      </c>
      <c r="B431" s="30" t="s">
        <v>1346</v>
      </c>
      <c r="C431" s="164">
        <v>0</v>
      </c>
      <c r="D431" s="164">
        <v>177183169</v>
      </c>
      <c r="E431" s="164">
        <v>-29721224</v>
      </c>
      <c r="F431" s="164">
        <v>206904393</v>
      </c>
      <c r="G431" s="164">
        <v>147461945</v>
      </c>
      <c r="H431" s="165">
        <f t="shared" si="25"/>
        <v>147461945</v>
      </c>
      <c r="I431" s="30">
        <f t="shared" si="26"/>
        <v>1</v>
      </c>
      <c r="J431" s="170">
        <f>SUMIFS(old_GL발!$B:$B,old_GL발!$A:$A,old_TB발!$A431)</f>
        <v>-1120000</v>
      </c>
      <c r="K431" s="164">
        <f t="shared" si="27"/>
        <v>-148581945</v>
      </c>
      <c r="L431" s="178">
        <f>IFERROR(VLOOKUP(A431,old_GL발!$A$2:$H$345,8,0),0)</f>
        <v>10466534</v>
      </c>
      <c r="M431" s="164">
        <f t="shared" si="28"/>
        <v>136995411</v>
      </c>
    </row>
    <row r="432" spans="1:13">
      <c r="A432" s="30" t="s">
        <v>1347</v>
      </c>
      <c r="B432" s="30" t="s">
        <v>1348</v>
      </c>
      <c r="C432" s="164">
        <v>0</v>
      </c>
      <c r="D432" s="164">
        <v>0</v>
      </c>
      <c r="E432" s="164">
        <v>-310661823</v>
      </c>
      <c r="F432" s="164">
        <v>310661823</v>
      </c>
      <c r="G432" s="164">
        <v>-310661823</v>
      </c>
      <c r="H432" s="165">
        <f t="shared" si="25"/>
        <v>-310661823</v>
      </c>
      <c r="I432" s="30">
        <f t="shared" si="26"/>
        <v>1</v>
      </c>
      <c r="J432" s="170">
        <f>SUMIFS(old_GL발!$B:$B,old_GL발!$A:$A,old_TB발!$A432)</f>
        <v>0</v>
      </c>
      <c r="K432" s="164">
        <f t="shared" si="27"/>
        <v>310661823</v>
      </c>
      <c r="L432" s="178">
        <f>IFERROR(VLOOKUP(A432,old_GL발!$A$2:$H$345,8,0),0)</f>
        <v>0</v>
      </c>
      <c r="M432" s="164">
        <f t="shared" si="28"/>
        <v>-310661823</v>
      </c>
    </row>
    <row r="433" spans="1:13">
      <c r="A433" s="30" t="s">
        <v>370</v>
      </c>
      <c r="B433" s="30" t="s">
        <v>1349</v>
      </c>
      <c r="C433" s="164">
        <v>0</v>
      </c>
      <c r="D433" s="164">
        <v>172932196</v>
      </c>
      <c r="E433" s="164">
        <v>-19643514</v>
      </c>
      <c r="F433" s="164">
        <v>192575710</v>
      </c>
      <c r="G433" s="164">
        <v>153288682</v>
      </c>
      <c r="H433" s="165">
        <f t="shared" si="25"/>
        <v>153288682</v>
      </c>
      <c r="I433" s="30">
        <f t="shared" si="26"/>
        <v>1</v>
      </c>
      <c r="J433" s="170">
        <f>SUMIFS(old_GL발!$B:$B,old_GL발!$A:$A,old_TB발!$A433)</f>
        <v>139585155</v>
      </c>
      <c r="K433" s="164">
        <f t="shared" si="27"/>
        <v>-13703527</v>
      </c>
      <c r="L433" s="178">
        <f>IFERROR(VLOOKUP(A433,old_GL발!$A$2:$H$345,8,0),0)</f>
        <v>139585155</v>
      </c>
      <c r="M433" s="164">
        <f t="shared" si="28"/>
        <v>13703527</v>
      </c>
    </row>
    <row r="434" spans="1:13" hidden="1">
      <c r="A434" s="30" t="s">
        <v>815</v>
      </c>
      <c r="B434" s="30" t="s">
        <v>1350</v>
      </c>
      <c r="C434" s="164">
        <v>0</v>
      </c>
      <c r="D434" s="164">
        <v>1418789538</v>
      </c>
      <c r="E434" s="164">
        <v>-1418789538</v>
      </c>
      <c r="F434" s="164">
        <v>2837579076</v>
      </c>
      <c r="G434" s="164">
        <v>0</v>
      </c>
      <c r="H434" s="165">
        <f t="shared" si="25"/>
        <v>0</v>
      </c>
      <c r="I434" s="30">
        <f t="shared" si="26"/>
        <v>1</v>
      </c>
      <c r="J434" s="170">
        <f>SUMIFS(old_GL발!$B:$B,old_GL발!$A:$A,old_TB발!$A434)</f>
        <v>0</v>
      </c>
      <c r="K434" s="164">
        <f t="shared" si="27"/>
        <v>0</v>
      </c>
      <c r="L434" s="178">
        <f>IFERROR(VLOOKUP(A434,old_GL발!$A$2:$H$345,8,0),0)</f>
        <v>0</v>
      </c>
      <c r="M434" s="164">
        <f t="shared" si="28"/>
        <v>0</v>
      </c>
    </row>
    <row r="435" spans="1:13" hidden="1">
      <c r="A435" s="30" t="s">
        <v>816</v>
      </c>
      <c r="B435" s="30" t="s">
        <v>1351</v>
      </c>
      <c r="C435" s="164">
        <v>0</v>
      </c>
      <c r="D435" s="164">
        <v>2427781852</v>
      </c>
      <c r="E435" s="164">
        <v>-2038446738</v>
      </c>
      <c r="F435" s="164">
        <v>4466228590</v>
      </c>
      <c r="G435" s="164">
        <v>389335114</v>
      </c>
      <c r="H435" s="165">
        <f t="shared" si="25"/>
        <v>389335114</v>
      </c>
      <c r="I435" s="30">
        <f t="shared" si="26"/>
        <v>1</v>
      </c>
      <c r="J435" s="170">
        <f>SUMIFS(old_GL발!$B:$B,old_GL발!$A:$A,old_TB발!$A435)</f>
        <v>389335114</v>
      </c>
      <c r="K435" s="164">
        <f t="shared" si="27"/>
        <v>0</v>
      </c>
      <c r="L435" s="178">
        <f>IFERROR(VLOOKUP(A435,old_GL발!$A$2:$H$345,8,0),0)</f>
        <v>389335114</v>
      </c>
      <c r="M435" s="164">
        <f t="shared" si="28"/>
        <v>0</v>
      </c>
    </row>
    <row r="436" spans="1:13" hidden="1">
      <c r="A436" s="30" t="s">
        <v>817</v>
      </c>
      <c r="B436" s="30" t="s">
        <v>1352</v>
      </c>
      <c r="C436" s="164">
        <v>0</v>
      </c>
      <c r="D436" s="164">
        <v>853911905</v>
      </c>
      <c r="E436" s="164">
        <v>-762315566</v>
      </c>
      <c r="F436" s="164">
        <v>1616227471</v>
      </c>
      <c r="G436" s="164">
        <v>91596339</v>
      </c>
      <c r="H436" s="165">
        <f t="shared" si="25"/>
        <v>91596339</v>
      </c>
      <c r="I436" s="30">
        <f t="shared" si="26"/>
        <v>1</v>
      </c>
      <c r="J436" s="170">
        <f>SUMIFS(old_GL발!$B:$B,old_GL발!$A:$A,old_TB발!$A436)</f>
        <v>91596339</v>
      </c>
      <c r="K436" s="164">
        <f t="shared" si="27"/>
        <v>0</v>
      </c>
      <c r="L436" s="178">
        <f>IFERROR(VLOOKUP(A436,old_GL발!$A$2:$H$345,8,0),0)</f>
        <v>91596339</v>
      </c>
      <c r="M436" s="164">
        <f t="shared" si="28"/>
        <v>0</v>
      </c>
    </row>
    <row r="437" spans="1:13" hidden="1">
      <c r="A437" s="30" t="s">
        <v>818</v>
      </c>
      <c r="B437" s="30" t="s">
        <v>1353</v>
      </c>
      <c r="C437" s="164">
        <v>0</v>
      </c>
      <c r="D437" s="164">
        <v>22243686</v>
      </c>
      <c r="E437" s="164">
        <v>-22243686</v>
      </c>
      <c r="F437" s="164">
        <v>44487372</v>
      </c>
      <c r="G437" s="164">
        <v>0</v>
      </c>
      <c r="H437" s="165">
        <f t="shared" si="25"/>
        <v>0</v>
      </c>
      <c r="I437" s="30">
        <f t="shared" si="26"/>
        <v>1</v>
      </c>
      <c r="J437" s="170">
        <f>SUMIFS(old_GL발!$B:$B,old_GL발!$A:$A,old_TB발!$A437)</f>
        <v>0</v>
      </c>
      <c r="K437" s="164">
        <f t="shared" si="27"/>
        <v>0</v>
      </c>
      <c r="L437" s="178">
        <f>IFERROR(VLOOKUP(A437,old_GL발!$A$2:$H$345,8,0),0)</f>
        <v>0</v>
      </c>
      <c r="M437" s="164">
        <f t="shared" si="28"/>
        <v>0</v>
      </c>
    </row>
    <row r="438" spans="1:13">
      <c r="A438" s="30" t="s">
        <v>819</v>
      </c>
      <c r="B438" s="30" t="s">
        <v>1354</v>
      </c>
      <c r="C438" s="164">
        <v>0</v>
      </c>
      <c r="D438" s="164">
        <v>271799865</v>
      </c>
      <c r="E438" s="164">
        <v>-242254126</v>
      </c>
      <c r="F438" s="164">
        <v>514053991</v>
      </c>
      <c r="G438" s="164">
        <v>29545739</v>
      </c>
      <c r="H438" s="165">
        <f t="shared" si="25"/>
        <v>29545739</v>
      </c>
      <c r="I438" s="30">
        <f t="shared" si="26"/>
        <v>1</v>
      </c>
      <c r="J438" s="170">
        <f>SUMIFS(old_GL발!$B:$B,old_GL발!$A:$A,old_TB발!$A438)</f>
        <v>0</v>
      </c>
      <c r="K438" s="164">
        <f t="shared" si="27"/>
        <v>-29545739</v>
      </c>
      <c r="L438" s="178">
        <f>IFERROR(VLOOKUP(A438,old_GL발!$A$2:$H$345,8,0),0)</f>
        <v>0</v>
      </c>
      <c r="M438" s="164">
        <f t="shared" si="28"/>
        <v>29545739</v>
      </c>
    </row>
    <row r="439" spans="1:13" hidden="1">
      <c r="A439" s="30" t="s">
        <v>820</v>
      </c>
      <c r="B439" s="30" t="s">
        <v>1355</v>
      </c>
      <c r="C439" s="164">
        <v>0</v>
      </c>
      <c r="D439" s="164">
        <v>109930848</v>
      </c>
      <c r="E439" s="164">
        <v>-90174300</v>
      </c>
      <c r="F439" s="164">
        <v>200105148</v>
      </c>
      <c r="G439" s="164">
        <v>19756548</v>
      </c>
      <c r="H439" s="165">
        <f t="shared" si="25"/>
        <v>19756548</v>
      </c>
      <c r="I439" s="30">
        <f t="shared" si="26"/>
        <v>1</v>
      </c>
      <c r="J439" s="170">
        <f>SUMIFS(old_GL발!$B:$B,old_GL발!$A:$A,old_TB발!$A439)</f>
        <v>19756548</v>
      </c>
      <c r="K439" s="164">
        <f t="shared" si="27"/>
        <v>0</v>
      </c>
      <c r="L439" s="178">
        <f>IFERROR(VLOOKUP(A439,old_GL발!$A$2:$H$345,8,0),0)</f>
        <v>19756548</v>
      </c>
      <c r="M439" s="164">
        <f t="shared" si="28"/>
        <v>0</v>
      </c>
    </row>
    <row r="440" spans="1:13">
      <c r="A440" s="30" t="s">
        <v>821</v>
      </c>
      <c r="B440" s="30" t="s">
        <v>1356</v>
      </c>
      <c r="C440" s="164">
        <v>0</v>
      </c>
      <c r="D440" s="164">
        <v>110277131</v>
      </c>
      <c r="E440" s="164">
        <v>-14720000</v>
      </c>
      <c r="F440" s="164">
        <v>124997131</v>
      </c>
      <c r="G440" s="164">
        <v>95557131</v>
      </c>
      <c r="H440" s="165">
        <f t="shared" si="25"/>
        <v>95557131</v>
      </c>
      <c r="I440" s="30">
        <f t="shared" si="26"/>
        <v>1</v>
      </c>
      <c r="J440" s="170">
        <f>SUMIFS(old_GL발!$B:$B,old_GL발!$A:$A,old_TB발!$A440)</f>
        <v>94647131</v>
      </c>
      <c r="K440" s="164">
        <f t="shared" si="27"/>
        <v>-910000</v>
      </c>
      <c r="L440" s="178">
        <f>IFERROR(VLOOKUP(A440,old_GL발!$A$2:$H$345,8,0),0)</f>
        <v>94647131</v>
      </c>
      <c r="M440" s="164">
        <f t="shared" si="28"/>
        <v>910000</v>
      </c>
    </row>
    <row r="441" spans="1:13">
      <c r="A441" s="30" t="s">
        <v>1357</v>
      </c>
      <c r="B441" s="30" t="s">
        <v>1358</v>
      </c>
      <c r="C441" s="164">
        <v>0</v>
      </c>
      <c r="D441" s="164">
        <v>118074868</v>
      </c>
      <c r="E441" s="164">
        <v>0</v>
      </c>
      <c r="F441" s="164">
        <v>118074868</v>
      </c>
      <c r="G441" s="164">
        <v>118074868</v>
      </c>
      <c r="H441" s="165">
        <f t="shared" si="25"/>
        <v>118074868</v>
      </c>
      <c r="I441" s="30">
        <f t="shared" si="26"/>
        <v>1</v>
      </c>
      <c r="J441" s="170">
        <f>SUMIFS(old_GL발!$B:$B,old_GL발!$A:$A,old_TB발!$A441)</f>
        <v>0</v>
      </c>
      <c r="K441" s="164">
        <f t="shared" si="27"/>
        <v>-118074868</v>
      </c>
      <c r="L441" s="178">
        <f>IFERROR(VLOOKUP(A441,old_GL발!$A$2:$H$345,8,0),0)</f>
        <v>0</v>
      </c>
      <c r="M441" s="164">
        <f t="shared" si="28"/>
        <v>118074868</v>
      </c>
    </row>
    <row r="442" spans="1:13">
      <c r="A442" s="30" t="s">
        <v>822</v>
      </c>
      <c r="B442" s="30" t="s">
        <v>1359</v>
      </c>
      <c r="C442" s="164">
        <v>0</v>
      </c>
      <c r="D442" s="164">
        <v>74831137216</v>
      </c>
      <c r="E442" s="164">
        <v>-35392276512</v>
      </c>
      <c r="F442" s="164">
        <v>110223413728</v>
      </c>
      <c r="G442" s="164">
        <v>39438860704</v>
      </c>
      <c r="H442" s="165">
        <f t="shared" si="25"/>
        <v>39438860704</v>
      </c>
      <c r="I442" s="30">
        <f t="shared" si="26"/>
        <v>1</v>
      </c>
      <c r="J442" s="170">
        <f>SUMIFS(old_GL발!$B:$B,old_GL발!$A:$A,old_TB발!$A442)</f>
        <v>33528183847</v>
      </c>
      <c r="K442" s="164">
        <f t="shared" si="27"/>
        <v>-5910676857</v>
      </c>
      <c r="L442" s="178">
        <f>IFERROR(VLOOKUP(A442,old_GL발!$A$2:$H$345,8,0),0)</f>
        <v>33528183847</v>
      </c>
      <c r="M442" s="164">
        <f t="shared" si="28"/>
        <v>5910676857</v>
      </c>
    </row>
    <row r="443" spans="1:13">
      <c r="A443" s="30" t="s">
        <v>823</v>
      </c>
      <c r="B443" s="30" t="s">
        <v>1360</v>
      </c>
      <c r="C443" s="164">
        <v>0</v>
      </c>
      <c r="D443" s="164">
        <v>32823072994</v>
      </c>
      <c r="E443" s="164">
        <v>-24490214305</v>
      </c>
      <c r="F443" s="164">
        <v>57313287299</v>
      </c>
      <c r="G443" s="164">
        <v>8332858689</v>
      </c>
      <c r="H443" s="165">
        <f t="shared" si="25"/>
        <v>8332858689</v>
      </c>
      <c r="I443" s="30">
        <f t="shared" si="26"/>
        <v>1</v>
      </c>
      <c r="J443" s="170">
        <f>SUMIFS(old_GL발!$B:$B,old_GL발!$A:$A,old_TB발!$A443)</f>
        <v>15614397366</v>
      </c>
      <c r="K443" s="164">
        <f t="shared" si="27"/>
        <v>7281538677</v>
      </c>
      <c r="L443" s="178">
        <f>IFERROR(VLOOKUP(A443,old_GL발!$A$2:$H$345,8,0),0)</f>
        <v>15614397366</v>
      </c>
      <c r="M443" s="164">
        <f t="shared" si="28"/>
        <v>-7281538677</v>
      </c>
    </row>
    <row r="444" spans="1:13" hidden="1">
      <c r="A444" s="30" t="s">
        <v>824</v>
      </c>
      <c r="B444" s="30" t="s">
        <v>1361</v>
      </c>
      <c r="C444" s="164">
        <v>0</v>
      </c>
      <c r="D444" s="164">
        <v>180000000000</v>
      </c>
      <c r="E444" s="164">
        <v>0</v>
      </c>
      <c r="F444" s="164">
        <v>180000000000</v>
      </c>
      <c r="G444" s="164">
        <v>180000000000</v>
      </c>
      <c r="H444" s="165">
        <f t="shared" si="25"/>
        <v>180000000000</v>
      </c>
      <c r="I444" s="30">
        <f t="shared" si="26"/>
        <v>1</v>
      </c>
      <c r="J444" s="170">
        <f>SUMIFS(old_GL발!$B:$B,old_GL발!$A:$A,old_TB발!$A444)</f>
        <v>180000000000</v>
      </c>
      <c r="K444" s="164">
        <f t="shared" si="27"/>
        <v>0</v>
      </c>
      <c r="L444" s="178">
        <f>IFERROR(VLOOKUP(A444,old_GL발!$A$2:$H$345,8,0),0)</f>
        <v>180000000000</v>
      </c>
      <c r="M444" s="164">
        <f t="shared" si="28"/>
        <v>0</v>
      </c>
    </row>
    <row r="703" spans="3:13" s="84" customFormat="1">
      <c r="C703" s="83"/>
      <c r="D703" s="164"/>
      <c r="E703" s="83"/>
      <c r="F703" s="164"/>
      <c r="G703" s="83"/>
      <c r="H703" s="90"/>
      <c r="J703" s="168" t="s">
        <v>247</v>
      </c>
      <c r="K703" s="83"/>
      <c r="L703" s="85"/>
      <c r="M703" s="83"/>
    </row>
    <row r="730" spans="10:10">
      <c r="J730" s="168" t="s">
        <v>246</v>
      </c>
    </row>
    <row r="731" spans="10:10">
      <c r="J731" s="168" t="s">
        <v>245</v>
      </c>
    </row>
    <row r="736" spans="10:10">
      <c r="J736" s="168" t="s">
        <v>245</v>
      </c>
    </row>
    <row r="737" spans="10:10">
      <c r="J737" s="168" t="s">
        <v>245</v>
      </c>
    </row>
  </sheetData>
  <autoFilter ref="A2:N444" xr:uid="{8B91832B-0DF6-4D8A-8119-0BE34115D77F}">
    <filterColumn colId="12">
      <customFilters and="1">
        <customFilter operator="notEqual" val="0"/>
        <customFilter operator="notEqual" val=" "/>
      </customFilters>
    </filterColumn>
  </autoFilter>
  <phoneticPr fontId="2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B664-0D25-4C12-97A2-2A47789956A2}">
  <sheetPr codeName="Sheet16"/>
  <dimension ref="A1:L592"/>
  <sheetViews>
    <sheetView workbookViewId="0">
      <selection activeCell="A41" sqref="A41"/>
    </sheetView>
  </sheetViews>
  <sheetFormatPr defaultRowHeight="18.75" customHeight="1"/>
  <cols>
    <col min="1" max="1" width="9.5" bestFit="1" customWidth="1"/>
    <col min="2" max="2" width="18.125" style="16" bestFit="1" customWidth="1"/>
    <col min="4" max="4" width="11.125" bestFit="1" customWidth="1"/>
    <col min="5" max="5" width="12.375" bestFit="1" customWidth="1"/>
    <col min="6" max="6" width="18.375" style="16" bestFit="1" customWidth="1"/>
    <col min="7" max="7" width="18.375" style="106" customWidth="1"/>
    <col min="8" max="9" width="15.875" style="18" customWidth="1"/>
    <col min="10" max="11" width="19.5" customWidth="1"/>
    <col min="12" max="12" width="16.75" style="16" bestFit="1" customWidth="1"/>
  </cols>
  <sheetData>
    <row r="1" spans="1:12" ht="18.75" customHeight="1">
      <c r="A1" s="19" t="s">
        <v>482</v>
      </c>
      <c r="B1" s="17" t="s">
        <v>483</v>
      </c>
      <c r="C1" t="s">
        <v>1364</v>
      </c>
      <c r="D1" s="92"/>
      <c r="E1" t="s">
        <v>482</v>
      </c>
      <c r="F1" s="16" t="s">
        <v>483</v>
      </c>
      <c r="G1" s="175" t="s">
        <v>1414</v>
      </c>
      <c r="J1" s="176" t="s">
        <v>1415</v>
      </c>
      <c r="K1" s="176" t="s">
        <v>1416</v>
      </c>
    </row>
    <row r="2" spans="1:12" ht="18.75" customHeight="1">
      <c r="A2" s="77" t="s">
        <v>484</v>
      </c>
      <c r="B2" s="81">
        <v>-305717680</v>
      </c>
      <c r="C2">
        <f>COUNTIF($A$2:$A$345,A2)</f>
        <v>1</v>
      </c>
      <c r="E2" t="s">
        <v>484</v>
      </c>
      <c r="F2" s="16">
        <v>-518765700</v>
      </c>
      <c r="G2" s="106">
        <f>SUMIFS($K:$K,$J:$J,E2)</f>
        <v>113865820</v>
      </c>
      <c r="H2" s="18">
        <f>F2+G2</f>
        <v>-404899880</v>
      </c>
      <c r="J2" s="176" t="s">
        <v>484</v>
      </c>
      <c r="K2" s="177">
        <v>113865820</v>
      </c>
      <c r="L2" s="16" t="str">
        <f>VLOOKUP(J2,$E$2:$E$345,1,0)</f>
        <v>10010KR001</v>
      </c>
    </row>
    <row r="3" spans="1:12" ht="18.75" customHeight="1">
      <c r="A3" s="77" t="s">
        <v>485</v>
      </c>
      <c r="B3" s="81">
        <v>150309697</v>
      </c>
      <c r="C3">
        <f t="shared" ref="C3:C66" si="0">COUNTIF($A$2:$A$345,A3)</f>
        <v>1</v>
      </c>
      <c r="E3" t="s">
        <v>485</v>
      </c>
      <c r="F3" s="16">
        <v>181794162</v>
      </c>
      <c r="G3" s="106">
        <f t="shared" ref="G3:G66" si="1">SUMIFS($K:$K,$J:$J,E3)</f>
        <v>0</v>
      </c>
      <c r="H3" s="18">
        <f t="shared" ref="H3:H66" si="2">F3+G3</f>
        <v>181794162</v>
      </c>
      <c r="J3" s="176" t="s">
        <v>485</v>
      </c>
      <c r="K3" s="177">
        <v>0</v>
      </c>
      <c r="L3" s="16" t="str">
        <f t="shared" ref="L3:L66" si="3">VLOOKUP(J3,$E$2:$E$345,1,0)</f>
        <v>10010KR002</v>
      </c>
    </row>
    <row r="4" spans="1:12" ht="18.75" customHeight="1">
      <c r="A4" s="77" t="s">
        <v>486</v>
      </c>
      <c r="B4" s="81">
        <v>259783267</v>
      </c>
      <c r="C4">
        <f t="shared" si="0"/>
        <v>1</v>
      </c>
      <c r="E4" t="s">
        <v>486</v>
      </c>
      <c r="F4" s="16">
        <v>314335482</v>
      </c>
      <c r="G4" s="106">
        <f t="shared" si="1"/>
        <v>-28837714</v>
      </c>
      <c r="H4" s="18">
        <f t="shared" si="2"/>
        <v>285497768</v>
      </c>
      <c r="J4" s="176" t="s">
        <v>486</v>
      </c>
      <c r="K4" s="177">
        <v>-28837714</v>
      </c>
      <c r="L4" s="16" t="str">
        <f t="shared" si="3"/>
        <v>10020KR999</v>
      </c>
    </row>
    <row r="5" spans="1:12" ht="18.75" customHeight="1">
      <c r="A5" s="77" t="s">
        <v>487</v>
      </c>
      <c r="B5" s="81">
        <v>0</v>
      </c>
      <c r="C5">
        <f t="shared" si="0"/>
        <v>1</v>
      </c>
      <c r="E5" t="s">
        <v>487</v>
      </c>
      <c r="F5" s="16">
        <v>0</v>
      </c>
      <c r="G5" s="106">
        <f t="shared" si="1"/>
        <v>0</v>
      </c>
      <c r="H5" s="18">
        <f t="shared" si="2"/>
        <v>0</v>
      </c>
      <c r="J5" s="176" t="s">
        <v>488</v>
      </c>
      <c r="K5" s="177">
        <v>-1162854</v>
      </c>
      <c r="L5" s="16" t="str">
        <f t="shared" si="3"/>
        <v>10030KR002</v>
      </c>
    </row>
    <row r="6" spans="1:12" ht="18.75" customHeight="1">
      <c r="A6" s="77" t="s">
        <v>488</v>
      </c>
      <c r="B6" s="81">
        <v>2521561651</v>
      </c>
      <c r="C6">
        <f t="shared" si="0"/>
        <v>1</v>
      </c>
      <c r="E6" t="s">
        <v>488</v>
      </c>
      <c r="F6" s="16">
        <v>2522313457</v>
      </c>
      <c r="G6" s="106">
        <f t="shared" si="1"/>
        <v>-1162854</v>
      </c>
      <c r="H6" s="18">
        <f t="shared" si="2"/>
        <v>2521150603</v>
      </c>
      <c r="J6" s="176" t="s">
        <v>489</v>
      </c>
      <c r="K6" s="177">
        <v>0</v>
      </c>
      <c r="L6" s="16" t="str">
        <f t="shared" si="3"/>
        <v>10030KR003</v>
      </c>
    </row>
    <row r="7" spans="1:12" ht="18.75" customHeight="1">
      <c r="A7" s="77" t="s">
        <v>489</v>
      </c>
      <c r="B7" s="81">
        <v>21102</v>
      </c>
      <c r="C7">
        <f t="shared" si="0"/>
        <v>1</v>
      </c>
      <c r="E7" t="s">
        <v>489</v>
      </c>
      <c r="F7" s="16">
        <v>21102</v>
      </c>
      <c r="G7" s="106">
        <f t="shared" si="1"/>
        <v>0</v>
      </c>
      <c r="H7" s="18">
        <f t="shared" si="2"/>
        <v>21102</v>
      </c>
      <c r="J7" s="176" t="s">
        <v>490</v>
      </c>
      <c r="K7" s="177">
        <v>0</v>
      </c>
      <c r="L7" s="16" t="str">
        <f t="shared" si="3"/>
        <v>10030KR006</v>
      </c>
    </row>
    <row r="8" spans="1:12" ht="18.75" customHeight="1">
      <c r="A8" s="77" t="s">
        <v>490</v>
      </c>
      <c r="B8" s="81">
        <v>0</v>
      </c>
      <c r="C8">
        <f t="shared" si="0"/>
        <v>1</v>
      </c>
      <c r="E8" t="s">
        <v>490</v>
      </c>
      <c r="F8" s="16">
        <v>0</v>
      </c>
      <c r="G8" s="106">
        <f t="shared" si="1"/>
        <v>0</v>
      </c>
      <c r="H8" s="18">
        <f t="shared" si="2"/>
        <v>0</v>
      </c>
      <c r="J8" s="176" t="s">
        <v>491</v>
      </c>
      <c r="K8" s="177">
        <v>-34000</v>
      </c>
      <c r="L8" s="16" t="str">
        <f t="shared" si="3"/>
        <v>10030KR007</v>
      </c>
    </row>
    <row r="9" spans="1:12" ht="18.75" customHeight="1">
      <c r="A9" s="77" t="s">
        <v>491</v>
      </c>
      <c r="B9" s="81">
        <v>82578</v>
      </c>
      <c r="C9">
        <f t="shared" si="0"/>
        <v>1</v>
      </c>
      <c r="E9" t="s">
        <v>491</v>
      </c>
      <c r="F9" s="16">
        <v>110578</v>
      </c>
      <c r="G9" s="106">
        <f t="shared" si="1"/>
        <v>-34000</v>
      </c>
      <c r="H9" s="18">
        <f t="shared" si="2"/>
        <v>76578</v>
      </c>
      <c r="J9" s="176" t="s">
        <v>492</v>
      </c>
      <c r="K9" s="177">
        <v>0</v>
      </c>
      <c r="L9" s="16" t="str">
        <f t="shared" si="3"/>
        <v>10030KR034</v>
      </c>
    </row>
    <row r="10" spans="1:12" ht="18.75" customHeight="1">
      <c r="A10" s="77" t="s">
        <v>492</v>
      </c>
      <c r="B10" s="81">
        <v>0</v>
      </c>
      <c r="C10">
        <f t="shared" si="0"/>
        <v>1</v>
      </c>
      <c r="E10" t="s">
        <v>492</v>
      </c>
      <c r="F10" s="16">
        <v>0</v>
      </c>
      <c r="G10" s="106">
        <f t="shared" si="1"/>
        <v>0</v>
      </c>
      <c r="H10" s="18">
        <f t="shared" si="2"/>
        <v>0</v>
      </c>
      <c r="J10" s="176" t="s">
        <v>493</v>
      </c>
      <c r="K10" s="177">
        <v>680</v>
      </c>
      <c r="L10" s="16" t="str">
        <f t="shared" si="3"/>
        <v>10030KR061</v>
      </c>
    </row>
    <row r="11" spans="1:12" ht="18.75" customHeight="1">
      <c r="A11" s="77" t="s">
        <v>493</v>
      </c>
      <c r="B11" s="81">
        <v>6452</v>
      </c>
      <c r="C11">
        <f t="shared" si="0"/>
        <v>1</v>
      </c>
      <c r="E11" t="s">
        <v>493</v>
      </c>
      <c r="F11" s="16">
        <v>6452</v>
      </c>
      <c r="G11" s="106">
        <f t="shared" si="1"/>
        <v>680</v>
      </c>
      <c r="H11" s="18">
        <f t="shared" si="2"/>
        <v>7132</v>
      </c>
      <c r="J11" s="176" t="s">
        <v>494</v>
      </c>
      <c r="K11" s="177">
        <v>17505416945</v>
      </c>
      <c r="L11" s="16" t="str">
        <f t="shared" si="3"/>
        <v>10030KR091</v>
      </c>
    </row>
    <row r="12" spans="1:12" ht="18.75" customHeight="1">
      <c r="A12" s="77" t="s">
        <v>494</v>
      </c>
      <c r="B12" s="81">
        <v>26139604979</v>
      </c>
      <c r="C12">
        <f t="shared" si="0"/>
        <v>1</v>
      </c>
      <c r="E12" t="s">
        <v>494</v>
      </c>
      <c r="F12" s="16">
        <v>6105369203</v>
      </c>
      <c r="G12" s="106">
        <f t="shared" si="1"/>
        <v>17505416945</v>
      </c>
      <c r="H12" s="18">
        <f t="shared" si="2"/>
        <v>23610786148</v>
      </c>
      <c r="J12" s="176" t="s">
        <v>495</v>
      </c>
      <c r="K12" s="177">
        <v>4357425030</v>
      </c>
      <c r="L12" s="16" t="str">
        <f t="shared" si="3"/>
        <v>10030KR092</v>
      </c>
    </row>
    <row r="13" spans="1:12" ht="18.75" customHeight="1">
      <c r="A13" s="77" t="s">
        <v>495</v>
      </c>
      <c r="B13" s="81">
        <v>50774192369</v>
      </c>
      <c r="C13">
        <f t="shared" si="0"/>
        <v>1</v>
      </c>
      <c r="E13" t="s">
        <v>495</v>
      </c>
      <c r="F13" s="16">
        <v>62298930126</v>
      </c>
      <c r="G13" s="106">
        <f t="shared" si="1"/>
        <v>4357425030</v>
      </c>
      <c r="H13" s="18">
        <f t="shared" si="2"/>
        <v>66656355156</v>
      </c>
      <c r="J13" s="176" t="s">
        <v>496</v>
      </c>
      <c r="K13" s="177">
        <v>1799150</v>
      </c>
      <c r="L13" s="16" t="str">
        <f t="shared" si="3"/>
        <v>10030KR093</v>
      </c>
    </row>
    <row r="14" spans="1:12" ht="18.75" customHeight="1">
      <c r="A14" s="77" t="s">
        <v>496</v>
      </c>
      <c r="B14" s="81">
        <v>7594965</v>
      </c>
      <c r="C14">
        <f t="shared" si="0"/>
        <v>1</v>
      </c>
      <c r="E14" t="s">
        <v>496</v>
      </c>
      <c r="F14" s="16">
        <v>5795815</v>
      </c>
      <c r="G14" s="106">
        <f t="shared" si="1"/>
        <v>1799150</v>
      </c>
      <c r="H14" s="18">
        <f t="shared" si="2"/>
        <v>7594965</v>
      </c>
      <c r="J14" s="176" t="s">
        <v>497</v>
      </c>
      <c r="K14" s="177">
        <v>0</v>
      </c>
      <c r="L14" s="16" t="str">
        <f t="shared" si="3"/>
        <v>10030KR094</v>
      </c>
    </row>
    <row r="15" spans="1:12" ht="18.75" customHeight="1">
      <c r="A15" s="77" t="s">
        <v>497</v>
      </c>
      <c r="B15" s="81">
        <v>0</v>
      </c>
      <c r="C15">
        <f t="shared" si="0"/>
        <v>1</v>
      </c>
      <c r="E15" t="s">
        <v>497</v>
      </c>
      <c r="F15" s="16">
        <v>0</v>
      </c>
      <c r="G15" s="106">
        <f t="shared" si="1"/>
        <v>0</v>
      </c>
      <c r="H15" s="18">
        <f t="shared" si="2"/>
        <v>0</v>
      </c>
      <c r="J15" s="176" t="s">
        <v>500</v>
      </c>
      <c r="K15" s="177">
        <v>0</v>
      </c>
      <c r="L15" s="16" t="str">
        <f t="shared" si="3"/>
        <v>10030KR482</v>
      </c>
    </row>
    <row r="16" spans="1:12" ht="18.75" customHeight="1">
      <c r="A16" s="77" t="s">
        <v>498</v>
      </c>
      <c r="B16" s="81">
        <v>0</v>
      </c>
      <c r="C16">
        <f t="shared" si="0"/>
        <v>1</v>
      </c>
      <c r="E16" t="s">
        <v>498</v>
      </c>
      <c r="F16" s="16">
        <v>0</v>
      </c>
      <c r="G16" s="106">
        <f t="shared" si="1"/>
        <v>0</v>
      </c>
      <c r="H16" s="18">
        <f t="shared" si="2"/>
        <v>0</v>
      </c>
      <c r="J16" s="176" t="s">
        <v>503</v>
      </c>
      <c r="K16" s="177">
        <v>0</v>
      </c>
      <c r="L16" s="16" t="str">
        <f t="shared" si="3"/>
        <v>10038KR002</v>
      </c>
    </row>
    <row r="17" spans="1:12" ht="18.75" customHeight="1">
      <c r="A17" s="77" t="s">
        <v>499</v>
      </c>
      <c r="B17" s="81">
        <v>-11</v>
      </c>
      <c r="C17">
        <f t="shared" si="0"/>
        <v>1</v>
      </c>
      <c r="E17" t="s">
        <v>499</v>
      </c>
      <c r="F17" s="16">
        <v>-11</v>
      </c>
      <c r="G17" s="106">
        <f t="shared" si="1"/>
        <v>0</v>
      </c>
      <c r="H17" s="18">
        <f t="shared" si="2"/>
        <v>-11</v>
      </c>
      <c r="J17" s="176" t="s">
        <v>504</v>
      </c>
      <c r="K17" s="177">
        <v>0</v>
      </c>
      <c r="L17" s="16" t="str">
        <f t="shared" si="3"/>
        <v>10038KR003</v>
      </c>
    </row>
    <row r="18" spans="1:12" ht="18.75" customHeight="1">
      <c r="A18" s="77" t="s">
        <v>500</v>
      </c>
      <c r="B18" s="81">
        <v>0</v>
      </c>
      <c r="C18">
        <f t="shared" si="0"/>
        <v>1</v>
      </c>
      <c r="E18" t="s">
        <v>500</v>
      </c>
      <c r="F18" s="16">
        <v>0</v>
      </c>
      <c r="G18" s="106">
        <f t="shared" si="1"/>
        <v>0</v>
      </c>
      <c r="H18" s="18">
        <f t="shared" si="2"/>
        <v>0</v>
      </c>
      <c r="J18" s="176" t="s">
        <v>506</v>
      </c>
      <c r="K18" s="177">
        <v>0</v>
      </c>
      <c r="L18" s="16" t="str">
        <f t="shared" si="3"/>
        <v>10038KR034</v>
      </c>
    </row>
    <row r="19" spans="1:12" ht="18.75" customHeight="1">
      <c r="A19" s="77" t="s">
        <v>501</v>
      </c>
      <c r="B19" s="81">
        <v>-5305647</v>
      </c>
      <c r="C19">
        <f t="shared" si="0"/>
        <v>1</v>
      </c>
      <c r="E19" t="s">
        <v>501</v>
      </c>
      <c r="F19" s="16">
        <v>-5305647</v>
      </c>
      <c r="G19" s="106">
        <f t="shared" si="1"/>
        <v>0</v>
      </c>
      <c r="H19" s="18">
        <f t="shared" si="2"/>
        <v>-5305647</v>
      </c>
      <c r="J19" s="176" t="s">
        <v>507</v>
      </c>
      <c r="K19" s="177">
        <v>0</v>
      </c>
      <c r="L19" s="16" t="str">
        <f t="shared" si="3"/>
        <v>10038KR061</v>
      </c>
    </row>
    <row r="20" spans="1:12" ht="18.75" customHeight="1">
      <c r="A20" s="77" t="s">
        <v>502</v>
      </c>
      <c r="B20" s="81">
        <v>0</v>
      </c>
      <c r="C20">
        <f t="shared" si="0"/>
        <v>1</v>
      </c>
      <c r="E20" t="s">
        <v>502</v>
      </c>
      <c r="F20" s="16">
        <v>0</v>
      </c>
      <c r="G20" s="106">
        <f t="shared" si="1"/>
        <v>0</v>
      </c>
      <c r="H20" s="18">
        <f t="shared" si="2"/>
        <v>0</v>
      </c>
      <c r="J20" s="176" t="s">
        <v>508</v>
      </c>
      <c r="K20" s="177">
        <v>0</v>
      </c>
      <c r="L20" s="16" t="str">
        <f t="shared" si="3"/>
        <v>10038KR091</v>
      </c>
    </row>
    <row r="21" spans="1:12" ht="18.75" customHeight="1">
      <c r="A21" s="77" t="s">
        <v>503</v>
      </c>
      <c r="B21" s="81">
        <v>-20992180259</v>
      </c>
      <c r="C21">
        <f t="shared" si="0"/>
        <v>1</v>
      </c>
      <c r="E21" t="s">
        <v>503</v>
      </c>
      <c r="F21" s="16">
        <v>-17212996147</v>
      </c>
      <c r="G21" s="106">
        <f t="shared" si="1"/>
        <v>0</v>
      </c>
      <c r="H21" s="18">
        <f t="shared" si="2"/>
        <v>-17212996147</v>
      </c>
      <c r="J21" s="176" t="s">
        <v>509</v>
      </c>
      <c r="K21" s="177">
        <v>0</v>
      </c>
      <c r="L21" s="16" t="str">
        <f t="shared" si="3"/>
        <v>10038KR092</v>
      </c>
    </row>
    <row r="22" spans="1:12" ht="18.75" customHeight="1">
      <c r="A22" s="77" t="s">
        <v>504</v>
      </c>
      <c r="B22" s="81">
        <v>7262106</v>
      </c>
      <c r="C22">
        <f t="shared" si="0"/>
        <v>1</v>
      </c>
      <c r="E22" t="s">
        <v>504</v>
      </c>
      <c r="F22" s="16">
        <v>0</v>
      </c>
      <c r="G22" s="106">
        <f t="shared" si="1"/>
        <v>0</v>
      </c>
      <c r="H22" s="18">
        <f t="shared" si="2"/>
        <v>0</v>
      </c>
      <c r="J22" s="176" t="s">
        <v>510</v>
      </c>
      <c r="K22" s="177">
        <v>0</v>
      </c>
      <c r="L22" s="16" t="str">
        <f t="shared" si="3"/>
        <v>10038KR093</v>
      </c>
    </row>
    <row r="23" spans="1:12" ht="18.75" customHeight="1">
      <c r="A23" s="77" t="s">
        <v>505</v>
      </c>
      <c r="B23" s="81">
        <v>0</v>
      </c>
      <c r="C23">
        <f t="shared" si="0"/>
        <v>1</v>
      </c>
      <c r="E23" t="s">
        <v>505</v>
      </c>
      <c r="F23" s="16">
        <v>0</v>
      </c>
      <c r="G23" s="106">
        <f t="shared" si="1"/>
        <v>0</v>
      </c>
      <c r="H23" s="18">
        <f t="shared" si="2"/>
        <v>0</v>
      </c>
      <c r="J23" s="176" t="s">
        <v>511</v>
      </c>
      <c r="K23" s="177">
        <v>0</v>
      </c>
      <c r="L23" s="16" t="str">
        <f t="shared" si="3"/>
        <v>10038KR094</v>
      </c>
    </row>
    <row r="24" spans="1:12" ht="18.75" customHeight="1">
      <c r="A24" s="77" t="s">
        <v>506</v>
      </c>
      <c r="B24" s="81">
        <v>-8269357167</v>
      </c>
      <c r="C24">
        <f t="shared" si="0"/>
        <v>1</v>
      </c>
      <c r="E24" t="s">
        <v>506</v>
      </c>
      <c r="F24" s="16">
        <v>-5135736774</v>
      </c>
      <c r="G24" s="106">
        <f t="shared" si="1"/>
        <v>0</v>
      </c>
      <c r="H24" s="18">
        <f t="shared" si="2"/>
        <v>-5135736774</v>
      </c>
      <c r="J24" s="176" t="s">
        <v>514</v>
      </c>
      <c r="K24" s="177">
        <v>0</v>
      </c>
      <c r="L24" s="16" t="str">
        <f t="shared" si="3"/>
        <v>10038KR482</v>
      </c>
    </row>
    <row r="25" spans="1:12" ht="18.75" customHeight="1">
      <c r="A25" s="77" t="s">
        <v>507</v>
      </c>
      <c r="B25" s="81">
        <v>320</v>
      </c>
      <c r="C25">
        <f t="shared" si="0"/>
        <v>1</v>
      </c>
      <c r="E25" t="s">
        <v>507</v>
      </c>
      <c r="F25" s="16">
        <v>0</v>
      </c>
      <c r="G25" s="106">
        <f t="shared" si="1"/>
        <v>0</v>
      </c>
      <c r="H25" s="18">
        <f t="shared" si="2"/>
        <v>0</v>
      </c>
      <c r="J25" s="176" t="s">
        <v>515</v>
      </c>
      <c r="K25" s="177">
        <v>0</v>
      </c>
      <c r="L25" s="16" t="str">
        <f t="shared" si="3"/>
        <v>10038KR483</v>
      </c>
    </row>
    <row r="26" spans="1:12" ht="18.75" customHeight="1">
      <c r="A26" s="77" t="s">
        <v>508</v>
      </c>
      <c r="B26" s="81">
        <v>-52869212950</v>
      </c>
      <c r="C26">
        <f t="shared" si="0"/>
        <v>1</v>
      </c>
      <c r="E26" t="s">
        <v>508</v>
      </c>
      <c r="F26" s="16">
        <v>-32297281202</v>
      </c>
      <c r="G26" s="106">
        <f t="shared" si="1"/>
        <v>0</v>
      </c>
      <c r="H26" s="18">
        <f t="shared" si="2"/>
        <v>-32297281202</v>
      </c>
      <c r="J26" s="176" t="s">
        <v>517</v>
      </c>
      <c r="K26" s="177">
        <v>0</v>
      </c>
      <c r="L26" s="16" t="str">
        <f t="shared" si="3"/>
        <v>10039KR002</v>
      </c>
    </row>
    <row r="27" spans="1:12" ht="18.75" customHeight="1">
      <c r="A27" s="77" t="s">
        <v>509</v>
      </c>
      <c r="B27" s="81">
        <v>-28261976873</v>
      </c>
      <c r="C27">
        <f t="shared" si="0"/>
        <v>1</v>
      </c>
      <c r="E27" t="s">
        <v>509</v>
      </c>
      <c r="F27" s="16">
        <v>-27876665589</v>
      </c>
      <c r="G27" s="106">
        <f t="shared" si="1"/>
        <v>0</v>
      </c>
      <c r="H27" s="18">
        <f t="shared" si="2"/>
        <v>-27876665589</v>
      </c>
      <c r="J27" s="176" t="s">
        <v>518</v>
      </c>
      <c r="K27" s="177">
        <v>0</v>
      </c>
      <c r="L27" s="16" t="str">
        <f t="shared" si="3"/>
        <v>10039KR003</v>
      </c>
    </row>
    <row r="28" spans="1:12" ht="18.75" customHeight="1">
      <c r="A28" s="77" t="s">
        <v>510</v>
      </c>
      <c r="B28" s="81">
        <v>-6053877</v>
      </c>
      <c r="C28">
        <f t="shared" si="0"/>
        <v>1</v>
      </c>
      <c r="E28" t="s">
        <v>510</v>
      </c>
      <c r="F28" s="16">
        <v>-1509633</v>
      </c>
      <c r="G28" s="106">
        <f t="shared" si="1"/>
        <v>0</v>
      </c>
      <c r="H28" s="18">
        <f t="shared" si="2"/>
        <v>-1509633</v>
      </c>
      <c r="J28" s="176" t="s">
        <v>519</v>
      </c>
      <c r="K28" s="177">
        <v>0</v>
      </c>
      <c r="L28" s="16" t="str">
        <f t="shared" si="3"/>
        <v>10039KR007</v>
      </c>
    </row>
    <row r="29" spans="1:12" ht="18.75" customHeight="1">
      <c r="A29" s="77" t="s">
        <v>511</v>
      </c>
      <c r="B29" s="81">
        <v>39699877</v>
      </c>
      <c r="C29">
        <f t="shared" si="0"/>
        <v>1</v>
      </c>
      <c r="E29" t="s">
        <v>511</v>
      </c>
      <c r="F29" s="16">
        <v>-81749250</v>
      </c>
      <c r="G29" s="106">
        <f t="shared" si="1"/>
        <v>0</v>
      </c>
      <c r="H29" s="18">
        <f t="shared" si="2"/>
        <v>-81749250</v>
      </c>
      <c r="J29" s="176" t="s">
        <v>520</v>
      </c>
      <c r="K29" s="177">
        <v>0</v>
      </c>
      <c r="L29" s="16" t="str">
        <f t="shared" si="3"/>
        <v>10039KR034</v>
      </c>
    </row>
    <row r="30" spans="1:12" ht="18.75" customHeight="1">
      <c r="A30" s="77" t="s">
        <v>512</v>
      </c>
      <c r="B30" s="81">
        <v>0</v>
      </c>
      <c r="C30">
        <f t="shared" si="0"/>
        <v>1</v>
      </c>
      <c r="E30" t="s">
        <v>512</v>
      </c>
      <c r="F30" s="16">
        <v>0</v>
      </c>
      <c r="G30" s="106">
        <f t="shared" si="1"/>
        <v>0</v>
      </c>
      <c r="H30" s="18">
        <f t="shared" si="2"/>
        <v>0</v>
      </c>
      <c r="J30" s="176" t="s">
        <v>521</v>
      </c>
      <c r="K30" s="177">
        <v>0</v>
      </c>
      <c r="L30" s="16" t="str">
        <f t="shared" si="3"/>
        <v>10039KR061</v>
      </c>
    </row>
    <row r="31" spans="1:12" ht="18.75" customHeight="1">
      <c r="A31" s="77" t="s">
        <v>513</v>
      </c>
      <c r="B31" s="81">
        <v>0</v>
      </c>
      <c r="C31">
        <f t="shared" si="0"/>
        <v>1</v>
      </c>
      <c r="E31" t="s">
        <v>513</v>
      </c>
      <c r="F31" s="16">
        <v>0</v>
      </c>
      <c r="G31" s="106">
        <f t="shared" si="1"/>
        <v>0</v>
      </c>
      <c r="H31" s="18">
        <f t="shared" si="2"/>
        <v>0</v>
      </c>
      <c r="J31" s="176" t="s">
        <v>522</v>
      </c>
      <c r="K31" s="177">
        <v>0</v>
      </c>
      <c r="L31" s="16" t="str">
        <f t="shared" si="3"/>
        <v>10039KR091</v>
      </c>
    </row>
    <row r="32" spans="1:12" ht="18.75" customHeight="1">
      <c r="A32" s="77" t="s">
        <v>514</v>
      </c>
      <c r="B32" s="81">
        <v>0</v>
      </c>
      <c r="C32">
        <f t="shared" si="0"/>
        <v>1</v>
      </c>
      <c r="E32" t="s">
        <v>514</v>
      </c>
      <c r="F32" s="16">
        <v>0</v>
      </c>
      <c r="G32" s="106">
        <f t="shared" si="1"/>
        <v>0</v>
      </c>
      <c r="H32" s="18">
        <f t="shared" si="2"/>
        <v>0</v>
      </c>
      <c r="J32" s="176" t="s">
        <v>523</v>
      </c>
      <c r="K32" s="177">
        <v>0</v>
      </c>
      <c r="L32" s="16" t="str">
        <f t="shared" si="3"/>
        <v>10039KR092</v>
      </c>
    </row>
    <row r="33" spans="1:12" ht="18.75" customHeight="1">
      <c r="A33" s="77" t="s">
        <v>515</v>
      </c>
      <c r="B33" s="81">
        <v>0</v>
      </c>
      <c r="C33">
        <f t="shared" si="0"/>
        <v>1</v>
      </c>
      <c r="E33" t="s">
        <v>515</v>
      </c>
      <c r="F33" s="16">
        <v>0</v>
      </c>
      <c r="G33" s="106">
        <f t="shared" si="1"/>
        <v>0</v>
      </c>
      <c r="H33" s="18">
        <f t="shared" si="2"/>
        <v>0</v>
      </c>
      <c r="J33" s="176" t="s">
        <v>524</v>
      </c>
      <c r="K33" s="177">
        <v>0</v>
      </c>
      <c r="L33" s="16" t="str">
        <f t="shared" si="3"/>
        <v>10039KR093</v>
      </c>
    </row>
    <row r="34" spans="1:12" ht="18.75" customHeight="1">
      <c r="A34" s="77" t="s">
        <v>516</v>
      </c>
      <c r="B34" s="81">
        <v>0</v>
      </c>
      <c r="C34">
        <f t="shared" si="0"/>
        <v>1</v>
      </c>
      <c r="E34" t="s">
        <v>516</v>
      </c>
      <c r="F34" s="16">
        <v>0</v>
      </c>
      <c r="G34" s="106">
        <f t="shared" si="1"/>
        <v>0</v>
      </c>
      <c r="H34" s="18">
        <f t="shared" si="2"/>
        <v>0</v>
      </c>
      <c r="J34" s="176" t="s">
        <v>525</v>
      </c>
      <c r="K34" s="177">
        <v>0</v>
      </c>
      <c r="L34" s="16" t="str">
        <f t="shared" si="3"/>
        <v>10039KR094</v>
      </c>
    </row>
    <row r="35" spans="1:12" ht="18.75" customHeight="1">
      <c r="A35" s="77" t="s">
        <v>517</v>
      </c>
      <c r="B35" s="81">
        <v>-4470321812</v>
      </c>
      <c r="C35">
        <f t="shared" si="0"/>
        <v>1</v>
      </c>
      <c r="E35" t="s">
        <v>517</v>
      </c>
      <c r="F35" s="16">
        <v>5072216776</v>
      </c>
      <c r="G35" s="106">
        <f t="shared" si="1"/>
        <v>0</v>
      </c>
      <c r="H35" s="18">
        <f t="shared" si="2"/>
        <v>5072216776</v>
      </c>
      <c r="J35" s="176" t="s">
        <v>528</v>
      </c>
      <c r="K35" s="177">
        <v>0</v>
      </c>
      <c r="L35" s="16" t="str">
        <f t="shared" si="3"/>
        <v>10039KR482</v>
      </c>
    </row>
    <row r="36" spans="1:12" ht="18.75" customHeight="1">
      <c r="A36" s="77" t="s">
        <v>518</v>
      </c>
      <c r="B36" s="81">
        <v>-7262106</v>
      </c>
      <c r="C36">
        <f t="shared" si="0"/>
        <v>1</v>
      </c>
      <c r="E36" t="s">
        <v>518</v>
      </c>
      <c r="F36" s="16">
        <v>0</v>
      </c>
      <c r="G36" s="106">
        <f t="shared" si="1"/>
        <v>0</v>
      </c>
      <c r="H36" s="18">
        <f t="shared" si="2"/>
        <v>0</v>
      </c>
      <c r="J36" s="176" t="s">
        <v>530</v>
      </c>
      <c r="K36" s="177">
        <v>14552377264</v>
      </c>
      <c r="L36" s="16" t="str">
        <f t="shared" si="3"/>
        <v>10050KR001</v>
      </c>
    </row>
    <row r="37" spans="1:12" ht="18.75" customHeight="1">
      <c r="A37" s="77" t="s">
        <v>519</v>
      </c>
      <c r="B37" s="81">
        <v>0</v>
      </c>
      <c r="C37">
        <f t="shared" si="0"/>
        <v>1</v>
      </c>
      <c r="E37" t="s">
        <v>519</v>
      </c>
      <c r="F37" s="16">
        <v>0</v>
      </c>
      <c r="G37" s="106">
        <f t="shared" si="1"/>
        <v>0</v>
      </c>
      <c r="H37" s="18">
        <f t="shared" si="2"/>
        <v>0</v>
      </c>
      <c r="J37" s="176" t="s">
        <v>531</v>
      </c>
      <c r="K37" s="177">
        <v>-35000000000</v>
      </c>
      <c r="L37" s="16" t="str">
        <f t="shared" si="3"/>
        <v>10060KR001</v>
      </c>
    </row>
    <row r="38" spans="1:12" ht="18.75" customHeight="1">
      <c r="A38" s="77" t="s">
        <v>520</v>
      </c>
      <c r="B38" s="81">
        <v>-1291701252</v>
      </c>
      <c r="C38">
        <f t="shared" si="0"/>
        <v>1</v>
      </c>
      <c r="E38" t="s">
        <v>520</v>
      </c>
      <c r="F38" s="16">
        <v>1657395735</v>
      </c>
      <c r="G38" s="106">
        <f t="shared" si="1"/>
        <v>0</v>
      </c>
      <c r="H38" s="18">
        <f t="shared" si="2"/>
        <v>1657395735</v>
      </c>
      <c r="J38" s="176" t="s">
        <v>532</v>
      </c>
      <c r="K38" s="177">
        <v>325427728</v>
      </c>
      <c r="L38" s="16" t="str">
        <f t="shared" si="3"/>
        <v>11020KRD01</v>
      </c>
    </row>
    <row r="39" spans="1:12" ht="18.75" customHeight="1">
      <c r="A39" s="77" t="s">
        <v>521</v>
      </c>
      <c r="B39" s="81">
        <v>-320</v>
      </c>
      <c r="C39">
        <f t="shared" si="0"/>
        <v>1</v>
      </c>
      <c r="E39" t="s">
        <v>521</v>
      </c>
      <c r="F39" s="16">
        <v>0</v>
      </c>
      <c r="G39" s="106">
        <f t="shared" si="1"/>
        <v>0</v>
      </c>
      <c r="H39" s="18">
        <f t="shared" si="2"/>
        <v>0</v>
      </c>
      <c r="J39" s="176" t="s">
        <v>533</v>
      </c>
      <c r="K39" s="177">
        <v>0</v>
      </c>
      <c r="L39" s="16" t="str">
        <f t="shared" si="3"/>
        <v>11020KRD97</v>
      </c>
    </row>
    <row r="40" spans="1:12" ht="18.75" customHeight="1">
      <c r="A40" s="77" t="s">
        <v>522</v>
      </c>
      <c r="B40" s="81">
        <v>1034188873</v>
      </c>
      <c r="C40">
        <f t="shared" si="0"/>
        <v>1</v>
      </c>
      <c r="E40" t="s">
        <v>522</v>
      </c>
      <c r="F40" s="16">
        <v>1159059660</v>
      </c>
      <c r="G40" s="106">
        <f t="shared" si="1"/>
        <v>0</v>
      </c>
      <c r="H40" s="18">
        <f t="shared" si="2"/>
        <v>1159059660</v>
      </c>
      <c r="J40" s="176" t="s">
        <v>534</v>
      </c>
      <c r="K40" s="177">
        <v>0</v>
      </c>
      <c r="L40" s="16" t="str">
        <f t="shared" si="3"/>
        <v>11020KRD98</v>
      </c>
    </row>
    <row r="41" spans="1:12" ht="18.75" customHeight="1">
      <c r="A41" s="77" t="s">
        <v>523</v>
      </c>
      <c r="B41" s="81">
        <v>-20968620205</v>
      </c>
      <c r="C41">
        <f t="shared" si="0"/>
        <v>1</v>
      </c>
      <c r="E41" t="s">
        <v>523</v>
      </c>
      <c r="F41" s="16">
        <v>-20968620205</v>
      </c>
      <c r="G41" s="106">
        <f t="shared" si="1"/>
        <v>0</v>
      </c>
      <c r="H41" s="18">
        <f t="shared" si="2"/>
        <v>-20968620205</v>
      </c>
      <c r="J41" s="176" t="s">
        <v>535</v>
      </c>
      <c r="K41" s="177">
        <v>-475025343</v>
      </c>
      <c r="L41" s="16" t="str">
        <f t="shared" si="3"/>
        <v>11030KR001</v>
      </c>
    </row>
    <row r="42" spans="1:12" ht="18.75" customHeight="1">
      <c r="A42" s="77" t="s">
        <v>524</v>
      </c>
      <c r="B42" s="81">
        <v>0</v>
      </c>
      <c r="C42">
        <f t="shared" si="0"/>
        <v>1</v>
      </c>
      <c r="E42" t="s">
        <v>524</v>
      </c>
      <c r="F42" s="16">
        <v>0</v>
      </c>
      <c r="G42" s="106">
        <f t="shared" si="1"/>
        <v>0</v>
      </c>
      <c r="H42" s="18">
        <f t="shared" si="2"/>
        <v>0</v>
      </c>
      <c r="J42" s="176" t="s">
        <v>536</v>
      </c>
      <c r="K42" s="177">
        <v>4023241860</v>
      </c>
      <c r="L42" s="16" t="str">
        <f t="shared" si="3"/>
        <v>11030KRD01</v>
      </c>
    </row>
    <row r="43" spans="1:12" ht="18.75" customHeight="1">
      <c r="A43" s="77" t="s">
        <v>525</v>
      </c>
      <c r="B43" s="81">
        <v>-11584554294</v>
      </c>
      <c r="C43">
        <f t="shared" si="0"/>
        <v>1</v>
      </c>
      <c r="E43" t="s">
        <v>525</v>
      </c>
      <c r="F43" s="16">
        <v>-11584554294</v>
      </c>
      <c r="G43" s="106">
        <f t="shared" si="1"/>
        <v>0</v>
      </c>
      <c r="H43" s="18">
        <f t="shared" si="2"/>
        <v>-11584554294</v>
      </c>
      <c r="J43" s="176" t="s">
        <v>537</v>
      </c>
      <c r="K43" s="177">
        <v>0</v>
      </c>
      <c r="L43" s="16" t="str">
        <f t="shared" si="3"/>
        <v>11030KRZ99</v>
      </c>
    </row>
    <row r="44" spans="1:12" ht="18.75" customHeight="1">
      <c r="A44" s="77" t="s">
        <v>526</v>
      </c>
      <c r="B44" s="81">
        <v>0</v>
      </c>
      <c r="C44">
        <f t="shared" si="0"/>
        <v>1</v>
      </c>
      <c r="E44" t="s">
        <v>526</v>
      </c>
      <c r="F44" s="16">
        <v>0</v>
      </c>
      <c r="G44" s="106">
        <f t="shared" si="1"/>
        <v>0</v>
      </c>
      <c r="H44" s="18">
        <f t="shared" si="2"/>
        <v>0</v>
      </c>
      <c r="J44" s="176" t="s">
        <v>538</v>
      </c>
      <c r="K44" s="177">
        <v>-592105000</v>
      </c>
      <c r="L44" s="16" t="str">
        <f t="shared" si="3"/>
        <v>11040KR001</v>
      </c>
    </row>
    <row r="45" spans="1:12" ht="18.75" customHeight="1">
      <c r="A45" s="77" t="s">
        <v>527</v>
      </c>
      <c r="B45" s="81">
        <v>0</v>
      </c>
      <c r="C45">
        <f t="shared" si="0"/>
        <v>1</v>
      </c>
      <c r="E45" t="s">
        <v>527</v>
      </c>
      <c r="F45" s="16">
        <v>0</v>
      </c>
      <c r="G45" s="106">
        <f t="shared" si="1"/>
        <v>0</v>
      </c>
      <c r="H45" s="18">
        <f t="shared" si="2"/>
        <v>0</v>
      </c>
      <c r="J45" s="176" t="s">
        <v>539</v>
      </c>
      <c r="K45" s="177">
        <v>2148654042</v>
      </c>
      <c r="L45" s="16" t="str">
        <f t="shared" si="3"/>
        <v>11040KRD99</v>
      </c>
    </row>
    <row r="46" spans="1:12" ht="18.75" customHeight="1">
      <c r="A46" s="77" t="s">
        <v>528</v>
      </c>
      <c r="B46" s="81">
        <v>0</v>
      </c>
      <c r="C46">
        <f t="shared" si="0"/>
        <v>1</v>
      </c>
      <c r="E46" t="s">
        <v>528</v>
      </c>
      <c r="F46" s="16">
        <v>0</v>
      </c>
      <c r="G46" s="106">
        <f t="shared" si="1"/>
        <v>0</v>
      </c>
      <c r="H46" s="18">
        <f t="shared" si="2"/>
        <v>0</v>
      </c>
      <c r="J46" s="176" t="s">
        <v>540</v>
      </c>
      <c r="K46" s="177">
        <v>0</v>
      </c>
      <c r="L46" s="16" t="str">
        <f t="shared" si="3"/>
        <v>11040KRZ99</v>
      </c>
    </row>
    <row r="47" spans="1:12" ht="18.75" customHeight="1">
      <c r="A47" s="77" t="s">
        <v>529</v>
      </c>
      <c r="B47" s="81">
        <v>0</v>
      </c>
      <c r="C47">
        <f t="shared" si="0"/>
        <v>1</v>
      </c>
      <c r="E47" t="s">
        <v>529</v>
      </c>
      <c r="F47" s="16">
        <v>0</v>
      </c>
      <c r="G47" s="106">
        <f t="shared" si="1"/>
        <v>0</v>
      </c>
      <c r="H47" s="18">
        <f t="shared" si="2"/>
        <v>0</v>
      </c>
      <c r="J47" s="176" t="s">
        <v>544</v>
      </c>
      <c r="K47" s="177">
        <v>-46063140</v>
      </c>
      <c r="L47" s="16" t="str">
        <f t="shared" si="3"/>
        <v>13011KR999</v>
      </c>
    </row>
    <row r="48" spans="1:12" ht="18.75" customHeight="1">
      <c r="A48" s="77" t="s">
        <v>530</v>
      </c>
      <c r="B48" s="81">
        <v>0</v>
      </c>
      <c r="C48">
        <f t="shared" si="0"/>
        <v>1</v>
      </c>
      <c r="E48" t="s">
        <v>530</v>
      </c>
      <c r="F48" s="16">
        <v>-14552377264</v>
      </c>
      <c r="G48" s="106">
        <f t="shared" si="1"/>
        <v>14552377264</v>
      </c>
      <c r="H48" s="18">
        <f t="shared" si="2"/>
        <v>0</v>
      </c>
      <c r="J48" s="176" t="s">
        <v>545</v>
      </c>
      <c r="K48" s="177">
        <v>-388</v>
      </c>
      <c r="L48" s="16" t="str">
        <f t="shared" si="3"/>
        <v>13040KRZ96</v>
      </c>
    </row>
    <row r="49" spans="1:12" ht="18.75" customHeight="1">
      <c r="A49" s="77" t="s">
        <v>531</v>
      </c>
      <c r="B49" s="81">
        <v>-95000000000</v>
      </c>
      <c r="C49">
        <f t="shared" si="0"/>
        <v>1</v>
      </c>
      <c r="E49" t="s">
        <v>531</v>
      </c>
      <c r="F49" s="16">
        <v>-60000000000</v>
      </c>
      <c r="G49" s="106">
        <f t="shared" si="1"/>
        <v>-35000000000</v>
      </c>
      <c r="H49" s="18">
        <f t="shared" si="2"/>
        <v>-95000000000</v>
      </c>
      <c r="J49" s="176" t="s">
        <v>546</v>
      </c>
      <c r="K49" s="177">
        <v>4189067154</v>
      </c>
      <c r="L49" s="16" t="str">
        <f t="shared" si="3"/>
        <v>13040KRZ98</v>
      </c>
    </row>
    <row r="50" spans="1:12" ht="18.75" customHeight="1">
      <c r="A50" s="77" t="s">
        <v>532</v>
      </c>
      <c r="B50" s="81">
        <v>1961346080</v>
      </c>
      <c r="C50">
        <f t="shared" si="0"/>
        <v>1</v>
      </c>
      <c r="E50" t="s">
        <v>532</v>
      </c>
      <c r="F50" s="16">
        <v>-1497708398</v>
      </c>
      <c r="G50" s="106">
        <f t="shared" si="1"/>
        <v>325427728</v>
      </c>
      <c r="H50" s="18">
        <f t="shared" si="2"/>
        <v>-1172280670</v>
      </c>
      <c r="J50" s="176" t="s">
        <v>547</v>
      </c>
      <c r="K50" s="177">
        <v>2971819681</v>
      </c>
      <c r="L50" s="16" t="str">
        <f t="shared" si="3"/>
        <v>13040KRZ99</v>
      </c>
    </row>
    <row r="51" spans="1:12" ht="18.75" customHeight="1">
      <c r="A51" s="77" t="s">
        <v>533</v>
      </c>
      <c r="B51" s="81">
        <v>0</v>
      </c>
      <c r="C51">
        <f t="shared" si="0"/>
        <v>1</v>
      </c>
      <c r="E51" t="s">
        <v>533</v>
      </c>
      <c r="F51" s="16">
        <v>0</v>
      </c>
      <c r="G51" s="106">
        <f t="shared" si="1"/>
        <v>0</v>
      </c>
      <c r="H51" s="18">
        <f t="shared" si="2"/>
        <v>0</v>
      </c>
      <c r="J51" s="176" t="s">
        <v>550</v>
      </c>
      <c r="K51" s="177">
        <v>-212895259</v>
      </c>
      <c r="L51" s="16" t="str">
        <f t="shared" si="3"/>
        <v>15010KR001</v>
      </c>
    </row>
    <row r="52" spans="1:12" ht="18.75" customHeight="1">
      <c r="A52" s="77" t="s">
        <v>534</v>
      </c>
      <c r="B52" s="81">
        <v>0</v>
      </c>
      <c r="C52">
        <f t="shared" si="0"/>
        <v>1</v>
      </c>
      <c r="E52" t="s">
        <v>534</v>
      </c>
      <c r="F52" s="16">
        <v>0</v>
      </c>
      <c r="G52" s="106">
        <f t="shared" si="1"/>
        <v>0</v>
      </c>
      <c r="H52" s="18">
        <f t="shared" si="2"/>
        <v>0</v>
      </c>
      <c r="J52" s="176" t="s">
        <v>552</v>
      </c>
      <c r="K52" s="177">
        <v>-11534536</v>
      </c>
      <c r="L52" s="16" t="str">
        <f t="shared" si="3"/>
        <v>15010KRD01</v>
      </c>
    </row>
    <row r="53" spans="1:12" ht="18.75" customHeight="1">
      <c r="A53" s="77" t="s">
        <v>535</v>
      </c>
      <c r="B53" s="81">
        <v>-1394639022</v>
      </c>
      <c r="C53">
        <f t="shared" si="0"/>
        <v>1</v>
      </c>
      <c r="E53" t="s">
        <v>535</v>
      </c>
      <c r="F53" s="16">
        <v>-1324177450</v>
      </c>
      <c r="G53" s="106">
        <f t="shared" si="1"/>
        <v>-475025343</v>
      </c>
      <c r="H53" s="18">
        <f t="shared" si="2"/>
        <v>-1799202793</v>
      </c>
      <c r="J53" s="176" t="s">
        <v>553</v>
      </c>
      <c r="K53" s="177">
        <v>1486807</v>
      </c>
      <c r="L53" s="16" t="str">
        <f t="shared" si="3"/>
        <v>15010KRR99</v>
      </c>
    </row>
    <row r="54" spans="1:12" ht="18.75" customHeight="1">
      <c r="A54" s="77" t="s">
        <v>536</v>
      </c>
      <c r="B54" s="81">
        <v>17613743683</v>
      </c>
      <c r="C54">
        <f t="shared" si="0"/>
        <v>1</v>
      </c>
      <c r="E54" t="s">
        <v>536</v>
      </c>
      <c r="F54" s="16">
        <v>-29605062510</v>
      </c>
      <c r="G54" s="106">
        <f t="shared" si="1"/>
        <v>4023241860</v>
      </c>
      <c r="H54" s="18">
        <f t="shared" si="2"/>
        <v>-25581820650</v>
      </c>
      <c r="J54" s="176" t="s">
        <v>554</v>
      </c>
      <c r="K54" s="177">
        <v>0</v>
      </c>
      <c r="L54" s="16" t="str">
        <f t="shared" si="3"/>
        <v>15010KRZ99</v>
      </c>
    </row>
    <row r="55" spans="1:12" ht="18.75" customHeight="1">
      <c r="A55" s="77" t="s">
        <v>537</v>
      </c>
      <c r="B55" s="81">
        <v>40938800660</v>
      </c>
      <c r="C55">
        <f t="shared" si="0"/>
        <v>1</v>
      </c>
      <c r="E55" t="s">
        <v>537</v>
      </c>
      <c r="F55" s="16">
        <v>59383274630</v>
      </c>
      <c r="G55" s="106">
        <f t="shared" si="1"/>
        <v>0</v>
      </c>
      <c r="H55" s="18">
        <f t="shared" si="2"/>
        <v>59383274630</v>
      </c>
      <c r="J55" s="176" t="s">
        <v>555</v>
      </c>
      <c r="K55" s="177">
        <v>41814760</v>
      </c>
      <c r="L55" s="16" t="str">
        <f t="shared" si="3"/>
        <v>15020KR001</v>
      </c>
    </row>
    <row r="56" spans="1:12" ht="18.75" customHeight="1">
      <c r="A56" s="77" t="s">
        <v>538</v>
      </c>
      <c r="B56" s="81">
        <v>691777209</v>
      </c>
      <c r="C56">
        <f t="shared" si="0"/>
        <v>1</v>
      </c>
      <c r="E56" t="s">
        <v>538</v>
      </c>
      <c r="F56" s="16">
        <v>1283882209</v>
      </c>
      <c r="G56" s="106">
        <f t="shared" si="1"/>
        <v>-592105000</v>
      </c>
      <c r="H56" s="18">
        <f t="shared" si="2"/>
        <v>691777209</v>
      </c>
      <c r="J56" s="176" t="s">
        <v>556</v>
      </c>
      <c r="K56" s="177">
        <v>-224060295</v>
      </c>
      <c r="L56" s="16" t="str">
        <f t="shared" si="3"/>
        <v>15020KRD01</v>
      </c>
    </row>
    <row r="57" spans="1:12" ht="18.75" customHeight="1">
      <c r="A57" s="77" t="s">
        <v>539</v>
      </c>
      <c r="B57" s="81">
        <v>-486423559</v>
      </c>
      <c r="C57">
        <f t="shared" si="0"/>
        <v>1</v>
      </c>
      <c r="E57" t="s">
        <v>539</v>
      </c>
      <c r="F57" s="16">
        <v>-21145066949</v>
      </c>
      <c r="G57" s="106">
        <f t="shared" si="1"/>
        <v>2148654042</v>
      </c>
      <c r="H57" s="18">
        <f t="shared" si="2"/>
        <v>-18996412907</v>
      </c>
      <c r="J57" s="176" t="s">
        <v>557</v>
      </c>
      <c r="K57" s="177">
        <v>2775813</v>
      </c>
      <c r="L57" s="16" t="str">
        <f t="shared" si="3"/>
        <v>15020KRR99</v>
      </c>
    </row>
    <row r="58" spans="1:12" ht="18.75" customHeight="1">
      <c r="A58" s="77" t="s">
        <v>540</v>
      </c>
      <c r="B58" s="81">
        <v>30353911910</v>
      </c>
      <c r="C58">
        <f t="shared" si="0"/>
        <v>1</v>
      </c>
      <c r="E58" t="s">
        <v>540</v>
      </c>
      <c r="F58" s="16">
        <v>44390499150</v>
      </c>
      <c r="G58" s="106">
        <f t="shared" si="1"/>
        <v>0</v>
      </c>
      <c r="H58" s="18">
        <f t="shared" si="2"/>
        <v>44390499150</v>
      </c>
      <c r="J58" s="176" t="s">
        <v>558</v>
      </c>
      <c r="K58" s="177">
        <v>-98728587</v>
      </c>
      <c r="L58" s="16" t="str">
        <f t="shared" si="3"/>
        <v>15040KR001</v>
      </c>
    </row>
    <row r="59" spans="1:12" ht="18.75" customHeight="1">
      <c r="A59" s="77" t="s">
        <v>541</v>
      </c>
      <c r="B59" s="81">
        <v>-300202171</v>
      </c>
      <c r="C59">
        <f t="shared" si="0"/>
        <v>1</v>
      </c>
      <c r="E59" t="s">
        <v>541</v>
      </c>
      <c r="F59" s="16">
        <v>-363602967</v>
      </c>
      <c r="G59" s="106">
        <f t="shared" si="1"/>
        <v>0</v>
      </c>
      <c r="H59" s="18">
        <f t="shared" si="2"/>
        <v>-363602967</v>
      </c>
      <c r="J59" s="176" t="s">
        <v>559</v>
      </c>
      <c r="K59" s="177">
        <v>0</v>
      </c>
      <c r="L59" s="16" t="str">
        <f t="shared" si="3"/>
        <v>15040KRZ98</v>
      </c>
    </row>
    <row r="60" spans="1:12" ht="18.75" customHeight="1">
      <c r="A60" s="77" t="s">
        <v>542</v>
      </c>
      <c r="B60" s="81">
        <v>0</v>
      </c>
      <c r="C60">
        <f t="shared" si="0"/>
        <v>1</v>
      </c>
      <c r="E60" t="s">
        <v>542</v>
      </c>
      <c r="F60" s="16">
        <v>0</v>
      </c>
      <c r="G60" s="106">
        <f t="shared" si="1"/>
        <v>0</v>
      </c>
      <c r="H60" s="18">
        <f t="shared" si="2"/>
        <v>0</v>
      </c>
      <c r="J60" s="176" t="s">
        <v>562</v>
      </c>
      <c r="K60" s="177">
        <v>77419078</v>
      </c>
      <c r="L60" s="16" t="str">
        <f t="shared" si="3"/>
        <v>15055KR001</v>
      </c>
    </row>
    <row r="61" spans="1:12" ht="18.75" customHeight="1">
      <c r="A61" s="77" t="s">
        <v>543</v>
      </c>
      <c r="B61" s="81">
        <v>5153749947</v>
      </c>
      <c r="C61">
        <f t="shared" si="0"/>
        <v>1</v>
      </c>
      <c r="E61" t="s">
        <v>543</v>
      </c>
      <c r="F61" s="16">
        <v>8688003762</v>
      </c>
      <c r="G61" s="106">
        <f t="shared" si="1"/>
        <v>0</v>
      </c>
      <c r="H61" s="18">
        <f t="shared" si="2"/>
        <v>8688003762</v>
      </c>
      <c r="J61" s="176" t="s">
        <v>563</v>
      </c>
      <c r="K61" s="177">
        <v>157251</v>
      </c>
      <c r="L61" s="16" t="str">
        <f t="shared" si="3"/>
        <v>15055KRR99</v>
      </c>
    </row>
    <row r="62" spans="1:12" ht="18.75" customHeight="1">
      <c r="A62" s="77" t="s">
        <v>544</v>
      </c>
      <c r="B62" s="81">
        <v>-5309384093</v>
      </c>
      <c r="C62">
        <f t="shared" si="0"/>
        <v>1</v>
      </c>
      <c r="E62" t="s">
        <v>544</v>
      </c>
      <c r="F62" s="16">
        <v>-5203659450</v>
      </c>
      <c r="G62" s="106">
        <f t="shared" si="1"/>
        <v>-46063140</v>
      </c>
      <c r="H62" s="18">
        <f t="shared" si="2"/>
        <v>-5249722590</v>
      </c>
      <c r="J62" s="176" t="s">
        <v>565</v>
      </c>
      <c r="K62" s="177">
        <v>-6229751585</v>
      </c>
      <c r="L62" s="16" t="str">
        <f t="shared" si="3"/>
        <v>15070KR001</v>
      </c>
    </row>
    <row r="63" spans="1:12" ht="18.75" customHeight="1">
      <c r="A63" s="77" t="s">
        <v>545</v>
      </c>
      <c r="B63" s="81">
        <v>-44722992</v>
      </c>
      <c r="C63">
        <f t="shared" si="0"/>
        <v>1</v>
      </c>
      <c r="E63" t="s">
        <v>545</v>
      </c>
      <c r="F63" s="16">
        <v>-44722685</v>
      </c>
      <c r="G63" s="106">
        <f t="shared" si="1"/>
        <v>-388</v>
      </c>
      <c r="H63" s="18">
        <f t="shared" si="2"/>
        <v>-44723073</v>
      </c>
      <c r="J63" s="176" t="s">
        <v>566</v>
      </c>
      <c r="K63" s="177">
        <v>460491058</v>
      </c>
      <c r="L63" s="16" t="str">
        <f t="shared" si="3"/>
        <v>15070KR002</v>
      </c>
    </row>
    <row r="64" spans="1:12" ht="18.75" customHeight="1">
      <c r="A64" s="77" t="s">
        <v>546</v>
      </c>
      <c r="B64" s="81">
        <v>-1234237702</v>
      </c>
      <c r="C64">
        <f t="shared" si="0"/>
        <v>1</v>
      </c>
      <c r="E64" t="s">
        <v>546</v>
      </c>
      <c r="F64" s="16">
        <v>-4108177248</v>
      </c>
      <c r="G64" s="106">
        <f t="shared" si="1"/>
        <v>4189067154</v>
      </c>
      <c r="H64" s="18">
        <f t="shared" si="2"/>
        <v>80889906</v>
      </c>
      <c r="J64" s="176" t="s">
        <v>567</v>
      </c>
      <c r="K64" s="177">
        <v>160335820</v>
      </c>
      <c r="L64" s="16" t="str">
        <f t="shared" si="3"/>
        <v>15080KR001</v>
      </c>
    </row>
    <row r="65" spans="1:12" ht="18.75" customHeight="1">
      <c r="A65" s="77" t="s">
        <v>547</v>
      </c>
      <c r="B65" s="81">
        <v>-6369612057</v>
      </c>
      <c r="C65">
        <f t="shared" si="0"/>
        <v>1</v>
      </c>
      <c r="E65" t="s">
        <v>547</v>
      </c>
      <c r="F65" s="16">
        <v>-6341016500</v>
      </c>
      <c r="G65" s="106">
        <f t="shared" si="1"/>
        <v>2971819681</v>
      </c>
      <c r="H65" s="18">
        <f t="shared" si="2"/>
        <v>-3369196819</v>
      </c>
      <c r="J65" s="176" t="s">
        <v>568</v>
      </c>
      <c r="K65" s="177">
        <v>12734753</v>
      </c>
      <c r="L65" s="16" t="str">
        <f t="shared" si="3"/>
        <v>15095KR001</v>
      </c>
    </row>
    <row r="66" spans="1:12" ht="18.75" customHeight="1">
      <c r="A66" s="77" t="s">
        <v>548</v>
      </c>
      <c r="B66" s="81">
        <v>620681640</v>
      </c>
      <c r="C66">
        <f t="shared" si="0"/>
        <v>1</v>
      </c>
      <c r="E66" t="s">
        <v>548</v>
      </c>
      <c r="F66" s="16">
        <v>620681640</v>
      </c>
      <c r="G66" s="106">
        <f t="shared" si="1"/>
        <v>0</v>
      </c>
      <c r="H66" s="18">
        <f t="shared" si="2"/>
        <v>620681640</v>
      </c>
      <c r="J66" s="176" t="s">
        <v>569</v>
      </c>
      <c r="K66" s="177">
        <v>-12000000</v>
      </c>
      <c r="L66" s="16" t="str">
        <f t="shared" si="3"/>
        <v>15095KR002</v>
      </c>
    </row>
    <row r="67" spans="1:12" ht="18.75" customHeight="1">
      <c r="A67" s="77" t="s">
        <v>549</v>
      </c>
      <c r="B67" s="81">
        <v>362275234</v>
      </c>
      <c r="C67">
        <f t="shared" ref="C67:C130" si="4">COUNTIF($A$2:$A$345,A67)</f>
        <v>1</v>
      </c>
      <c r="E67" t="s">
        <v>549</v>
      </c>
      <c r="F67" s="16">
        <v>362275234</v>
      </c>
      <c r="G67" s="106">
        <f t="shared" ref="G67:G130" si="5">SUMIFS($K:$K,$J:$J,E67)</f>
        <v>0</v>
      </c>
      <c r="H67" s="18">
        <f t="shared" ref="H67:H130" si="6">F67+G67</f>
        <v>362275234</v>
      </c>
      <c r="J67" s="176" t="s">
        <v>570</v>
      </c>
      <c r="K67" s="177">
        <v>6291847393</v>
      </c>
      <c r="L67" s="16" t="str">
        <f t="shared" ref="L67:L130" si="7">VLOOKUP(J67,$E$2:$E$345,1,0)</f>
        <v>16000KR001</v>
      </c>
    </row>
    <row r="68" spans="1:12" ht="18.75" customHeight="1">
      <c r="A68" s="77" t="s">
        <v>550</v>
      </c>
      <c r="B68" s="81">
        <v>-1125103743</v>
      </c>
      <c r="C68">
        <f t="shared" si="4"/>
        <v>1</v>
      </c>
      <c r="E68" t="s">
        <v>550</v>
      </c>
      <c r="F68" s="16">
        <v>-1128118854</v>
      </c>
      <c r="G68" s="106">
        <f t="shared" si="5"/>
        <v>-212895259</v>
      </c>
      <c r="H68" s="18">
        <f t="shared" si="6"/>
        <v>-1341014113</v>
      </c>
      <c r="J68" s="176" t="s">
        <v>571</v>
      </c>
      <c r="K68" s="177">
        <v>-203173807</v>
      </c>
      <c r="L68" s="16" t="str">
        <f t="shared" si="7"/>
        <v>19990KR001</v>
      </c>
    </row>
    <row r="69" spans="1:12" ht="18.75" customHeight="1">
      <c r="A69" s="77" t="s">
        <v>551</v>
      </c>
      <c r="B69" s="81">
        <v>575994</v>
      </c>
      <c r="C69">
        <f t="shared" si="4"/>
        <v>1</v>
      </c>
      <c r="E69" t="s">
        <v>551</v>
      </c>
      <c r="F69" s="16">
        <v>575994</v>
      </c>
      <c r="G69" s="106">
        <f t="shared" si="5"/>
        <v>0</v>
      </c>
      <c r="H69" s="18">
        <f t="shared" si="6"/>
        <v>575994</v>
      </c>
      <c r="J69" s="176" t="s">
        <v>572</v>
      </c>
      <c r="K69" s="177">
        <v>0</v>
      </c>
      <c r="L69" s="16" t="str">
        <f t="shared" si="7"/>
        <v>19999KR998</v>
      </c>
    </row>
    <row r="70" spans="1:12" ht="18.75" customHeight="1">
      <c r="A70" s="77" t="s">
        <v>552</v>
      </c>
      <c r="B70" s="81">
        <v>-554517136</v>
      </c>
      <c r="C70">
        <f t="shared" si="4"/>
        <v>1</v>
      </c>
      <c r="E70" t="s">
        <v>552</v>
      </c>
      <c r="F70" s="16">
        <v>-552151352</v>
      </c>
      <c r="G70" s="106">
        <f t="shared" si="5"/>
        <v>-11534536</v>
      </c>
      <c r="H70" s="18">
        <f t="shared" si="6"/>
        <v>-563685888</v>
      </c>
      <c r="J70" s="176" t="s">
        <v>573</v>
      </c>
      <c r="K70" s="177">
        <v>0</v>
      </c>
      <c r="L70" s="16" t="str">
        <f t="shared" si="7"/>
        <v>19999KR999</v>
      </c>
    </row>
    <row r="71" spans="1:12" ht="18.75" customHeight="1">
      <c r="A71" s="77" t="s">
        <v>553</v>
      </c>
      <c r="B71" s="81">
        <v>-171234467</v>
      </c>
      <c r="C71">
        <f t="shared" si="4"/>
        <v>1</v>
      </c>
      <c r="E71" t="s">
        <v>553</v>
      </c>
      <c r="F71" s="16">
        <v>-273810176</v>
      </c>
      <c r="G71" s="106">
        <f t="shared" si="5"/>
        <v>1486807</v>
      </c>
      <c r="H71" s="18">
        <f t="shared" si="6"/>
        <v>-272323369</v>
      </c>
      <c r="J71" s="176" t="s">
        <v>1051</v>
      </c>
      <c r="K71" s="177">
        <v>0</v>
      </c>
      <c r="L71" s="16" t="e">
        <f t="shared" si="7"/>
        <v>#N/A</v>
      </c>
    </row>
    <row r="72" spans="1:12" ht="18.75" customHeight="1">
      <c r="A72" s="77" t="s">
        <v>554</v>
      </c>
      <c r="B72" s="81">
        <v>54239210</v>
      </c>
      <c r="C72">
        <f t="shared" si="4"/>
        <v>1</v>
      </c>
      <c r="E72" t="s">
        <v>554</v>
      </c>
      <c r="F72" s="16">
        <v>76423510</v>
      </c>
      <c r="G72" s="106">
        <f t="shared" si="5"/>
        <v>0</v>
      </c>
      <c r="H72" s="18">
        <f t="shared" si="6"/>
        <v>76423510</v>
      </c>
      <c r="J72" s="176" t="s">
        <v>574</v>
      </c>
      <c r="K72" s="177">
        <v>24650000</v>
      </c>
      <c r="L72" s="16" t="str">
        <f t="shared" si="7"/>
        <v>20010KRA99</v>
      </c>
    </row>
    <row r="73" spans="1:12" ht="18.75" customHeight="1">
      <c r="A73" s="77" t="s">
        <v>555</v>
      </c>
      <c r="B73" s="81">
        <v>417434308</v>
      </c>
      <c r="C73">
        <f t="shared" si="4"/>
        <v>1</v>
      </c>
      <c r="E73" t="s">
        <v>555</v>
      </c>
      <c r="F73" s="16">
        <v>393285468</v>
      </c>
      <c r="G73" s="106">
        <f t="shared" si="5"/>
        <v>41814760</v>
      </c>
      <c r="H73" s="18">
        <f t="shared" si="6"/>
        <v>435100228</v>
      </c>
      <c r="J73" s="176" t="s">
        <v>365</v>
      </c>
      <c r="K73" s="177">
        <v>241102956</v>
      </c>
      <c r="L73" s="16" t="str">
        <f t="shared" si="7"/>
        <v>20020KRA99</v>
      </c>
    </row>
    <row r="74" spans="1:12" ht="18.75" customHeight="1">
      <c r="A74" s="77" t="s">
        <v>556</v>
      </c>
      <c r="B74" s="81">
        <v>-233354017</v>
      </c>
      <c r="C74">
        <f t="shared" si="4"/>
        <v>1</v>
      </c>
      <c r="E74" t="s">
        <v>556</v>
      </c>
      <c r="F74" s="16">
        <v>-452477546</v>
      </c>
      <c r="G74" s="106">
        <f t="shared" si="5"/>
        <v>-224060295</v>
      </c>
      <c r="H74" s="18">
        <f t="shared" si="6"/>
        <v>-676537841</v>
      </c>
      <c r="J74" s="176" t="s">
        <v>576</v>
      </c>
      <c r="K74" s="177">
        <v>-435250125</v>
      </c>
      <c r="L74" s="16" t="str">
        <f t="shared" si="7"/>
        <v>20050KRA99</v>
      </c>
    </row>
    <row r="75" spans="1:12" ht="18.75" customHeight="1">
      <c r="A75" s="77" t="s">
        <v>557</v>
      </c>
      <c r="B75" s="81">
        <v>-7549222</v>
      </c>
      <c r="C75">
        <f t="shared" si="4"/>
        <v>1</v>
      </c>
      <c r="E75" t="s">
        <v>557</v>
      </c>
      <c r="F75" s="16">
        <v>-16354176</v>
      </c>
      <c r="G75" s="106">
        <f t="shared" si="5"/>
        <v>2775813</v>
      </c>
      <c r="H75" s="18">
        <f t="shared" si="6"/>
        <v>-13578363</v>
      </c>
      <c r="J75" s="176" t="s">
        <v>577</v>
      </c>
      <c r="K75" s="177">
        <v>-166237862</v>
      </c>
      <c r="L75" s="16" t="str">
        <f t="shared" si="7"/>
        <v>20099KR999</v>
      </c>
    </row>
    <row r="76" spans="1:12" ht="18.75" customHeight="1">
      <c r="A76" s="77" t="s">
        <v>558</v>
      </c>
      <c r="B76" s="81">
        <v>175117036</v>
      </c>
      <c r="C76">
        <f t="shared" si="4"/>
        <v>1</v>
      </c>
      <c r="E76" t="s">
        <v>558</v>
      </c>
      <c r="F76" s="16">
        <v>245915688</v>
      </c>
      <c r="G76" s="106">
        <f t="shared" si="5"/>
        <v>-98728587</v>
      </c>
      <c r="H76" s="18">
        <f t="shared" si="6"/>
        <v>147187101</v>
      </c>
      <c r="J76" s="176" t="s">
        <v>578</v>
      </c>
      <c r="K76" s="177">
        <v>0</v>
      </c>
      <c r="L76" s="16" t="str">
        <f t="shared" si="7"/>
        <v>20099KRA99</v>
      </c>
    </row>
    <row r="77" spans="1:12" ht="18.75" customHeight="1">
      <c r="A77" s="77" t="s">
        <v>559</v>
      </c>
      <c r="B77" s="81">
        <v>198829954</v>
      </c>
      <c r="C77">
        <f t="shared" si="4"/>
        <v>1</v>
      </c>
      <c r="E77" t="s">
        <v>559</v>
      </c>
      <c r="F77" s="16">
        <v>-25000000</v>
      </c>
      <c r="G77" s="106">
        <f t="shared" si="5"/>
        <v>0</v>
      </c>
      <c r="H77" s="18">
        <f t="shared" si="6"/>
        <v>-25000000</v>
      </c>
      <c r="J77" s="176" t="s">
        <v>580</v>
      </c>
      <c r="K77" s="177">
        <v>-122403867</v>
      </c>
      <c r="L77" s="16" t="str">
        <f t="shared" si="7"/>
        <v>20110KRA99</v>
      </c>
    </row>
    <row r="78" spans="1:12" ht="18.75" customHeight="1">
      <c r="A78" s="77" t="s">
        <v>560</v>
      </c>
      <c r="B78" s="81">
        <v>66254946</v>
      </c>
      <c r="C78">
        <f t="shared" si="4"/>
        <v>1</v>
      </c>
      <c r="E78" t="s">
        <v>560</v>
      </c>
      <c r="F78" s="16">
        <v>66254946</v>
      </c>
      <c r="G78" s="106">
        <f t="shared" si="5"/>
        <v>0</v>
      </c>
      <c r="H78" s="18">
        <f t="shared" si="6"/>
        <v>66254946</v>
      </c>
      <c r="J78" s="176" t="s">
        <v>369</v>
      </c>
      <c r="K78" s="177">
        <v>-569500048</v>
      </c>
      <c r="L78" s="16" t="str">
        <f t="shared" si="7"/>
        <v>20120KRA99</v>
      </c>
    </row>
    <row r="79" spans="1:12" ht="18.75" customHeight="1">
      <c r="A79" s="77" t="s">
        <v>561</v>
      </c>
      <c r="B79" s="81">
        <v>0</v>
      </c>
      <c r="C79">
        <f t="shared" si="4"/>
        <v>1</v>
      </c>
      <c r="E79" t="s">
        <v>561</v>
      </c>
      <c r="F79" s="16">
        <v>0</v>
      </c>
      <c r="G79" s="106">
        <f t="shared" si="5"/>
        <v>0</v>
      </c>
      <c r="H79" s="18">
        <f t="shared" si="6"/>
        <v>0</v>
      </c>
      <c r="J79" s="176" t="s">
        <v>582</v>
      </c>
      <c r="K79" s="177">
        <v>509551868</v>
      </c>
      <c r="L79" s="16" t="str">
        <f t="shared" si="7"/>
        <v>20150KRA99</v>
      </c>
    </row>
    <row r="80" spans="1:12" ht="18.75" customHeight="1">
      <c r="A80" s="77" t="s">
        <v>562</v>
      </c>
      <c r="B80" s="81">
        <v>-1493884928</v>
      </c>
      <c r="C80">
        <f t="shared" si="4"/>
        <v>1</v>
      </c>
      <c r="E80" t="s">
        <v>562</v>
      </c>
      <c r="F80" s="16">
        <v>-1571304006</v>
      </c>
      <c r="G80" s="106">
        <f t="shared" si="5"/>
        <v>77419078</v>
      </c>
      <c r="H80" s="18">
        <f t="shared" si="6"/>
        <v>-1493884928</v>
      </c>
      <c r="J80" s="176" t="s">
        <v>588</v>
      </c>
      <c r="K80" s="177">
        <v>-125798542</v>
      </c>
      <c r="L80" s="16" t="str">
        <f t="shared" si="7"/>
        <v>21010KRLX1</v>
      </c>
    </row>
    <row r="81" spans="1:12" ht="18.75" customHeight="1">
      <c r="A81" s="77" t="s">
        <v>563</v>
      </c>
      <c r="B81" s="81">
        <v>0</v>
      </c>
      <c r="C81">
        <f t="shared" si="4"/>
        <v>1</v>
      </c>
      <c r="E81" t="s">
        <v>563</v>
      </c>
      <c r="F81" s="16">
        <v>-157251</v>
      </c>
      <c r="G81" s="106">
        <f t="shared" si="5"/>
        <v>157251</v>
      </c>
      <c r="H81" s="18">
        <f t="shared" si="6"/>
        <v>0</v>
      </c>
      <c r="J81" s="176" t="s">
        <v>591</v>
      </c>
      <c r="K81" s="177">
        <v>-51104138</v>
      </c>
      <c r="L81" s="16" t="str">
        <f t="shared" si="7"/>
        <v>22210KRA99</v>
      </c>
    </row>
    <row r="82" spans="1:12" ht="18.75" customHeight="1">
      <c r="A82" s="77" t="s">
        <v>564</v>
      </c>
      <c r="B82" s="81">
        <v>25749604830</v>
      </c>
      <c r="C82">
        <f t="shared" si="4"/>
        <v>1</v>
      </c>
      <c r="E82" t="s">
        <v>564</v>
      </c>
      <c r="F82" s="16">
        <v>25749604830</v>
      </c>
      <c r="G82" s="106">
        <f t="shared" si="5"/>
        <v>0</v>
      </c>
      <c r="H82" s="18">
        <f t="shared" si="6"/>
        <v>25749604830</v>
      </c>
      <c r="J82" s="176" t="s">
        <v>593</v>
      </c>
      <c r="K82" s="177">
        <v>3153581801</v>
      </c>
      <c r="L82" s="16" t="str">
        <f t="shared" si="7"/>
        <v>26000KRR99</v>
      </c>
    </row>
    <row r="83" spans="1:12" ht="18.75" customHeight="1">
      <c r="A83" s="77" t="s">
        <v>565</v>
      </c>
      <c r="B83" s="81">
        <v>7878449079</v>
      </c>
      <c r="C83">
        <f t="shared" si="4"/>
        <v>1</v>
      </c>
      <c r="E83" t="s">
        <v>565</v>
      </c>
      <c r="F83" s="16">
        <v>6702432211</v>
      </c>
      <c r="G83" s="106">
        <f t="shared" si="5"/>
        <v>-6229751585</v>
      </c>
      <c r="H83" s="18">
        <f t="shared" si="6"/>
        <v>472680626</v>
      </c>
      <c r="J83" s="176" t="s">
        <v>597</v>
      </c>
      <c r="K83" s="177">
        <v>1646585354</v>
      </c>
      <c r="L83" s="16" t="str">
        <f t="shared" si="7"/>
        <v>30030KR003</v>
      </c>
    </row>
    <row r="84" spans="1:12" ht="18.75" customHeight="1">
      <c r="A84" s="77" t="s">
        <v>566</v>
      </c>
      <c r="B84" s="81">
        <v>20678826425</v>
      </c>
      <c r="C84">
        <f t="shared" si="4"/>
        <v>1</v>
      </c>
      <c r="E84" t="s">
        <v>566</v>
      </c>
      <c r="F84" s="16">
        <v>18590503802</v>
      </c>
      <c r="G84" s="106">
        <f t="shared" si="5"/>
        <v>460491058</v>
      </c>
      <c r="H84" s="18">
        <f t="shared" si="6"/>
        <v>19050994860</v>
      </c>
      <c r="J84" s="176" t="s">
        <v>598</v>
      </c>
      <c r="K84" s="177">
        <v>-8549591337</v>
      </c>
      <c r="L84" s="16" t="str">
        <f t="shared" si="7"/>
        <v>30030KRK01</v>
      </c>
    </row>
    <row r="85" spans="1:12" ht="18.75" customHeight="1">
      <c r="A85" s="77" t="s">
        <v>567</v>
      </c>
      <c r="B85" s="81">
        <v>-22900090</v>
      </c>
      <c r="C85">
        <f t="shared" si="4"/>
        <v>1</v>
      </c>
      <c r="E85" t="s">
        <v>567</v>
      </c>
      <c r="F85" s="16">
        <v>-169654060</v>
      </c>
      <c r="G85" s="106">
        <f t="shared" si="5"/>
        <v>160335820</v>
      </c>
      <c r="H85" s="18">
        <f t="shared" si="6"/>
        <v>-9318240</v>
      </c>
      <c r="J85" s="176" t="s">
        <v>599</v>
      </c>
      <c r="K85" s="177">
        <v>-682389166</v>
      </c>
      <c r="L85" s="16" t="str">
        <f t="shared" si="7"/>
        <v>30030KRR99</v>
      </c>
    </row>
    <row r="86" spans="1:12" ht="18.75" customHeight="1">
      <c r="A86" s="77" t="s">
        <v>568</v>
      </c>
      <c r="B86" s="81">
        <v>-565548398</v>
      </c>
      <c r="C86">
        <f t="shared" si="4"/>
        <v>1</v>
      </c>
      <c r="E86" t="s">
        <v>568</v>
      </c>
      <c r="F86" s="16">
        <v>-578283151</v>
      </c>
      <c r="G86" s="106">
        <f t="shared" si="5"/>
        <v>12734753</v>
      </c>
      <c r="H86" s="18">
        <f t="shared" si="6"/>
        <v>-565548398</v>
      </c>
      <c r="J86" s="176" t="s">
        <v>600</v>
      </c>
      <c r="K86" s="177">
        <v>-4189067154</v>
      </c>
      <c r="L86" s="16" t="str">
        <f t="shared" si="7"/>
        <v>30030KRZ99</v>
      </c>
    </row>
    <row r="87" spans="1:12" ht="18.75" customHeight="1">
      <c r="A87" s="77" t="s">
        <v>569</v>
      </c>
      <c r="B87" s="81">
        <v>175000000</v>
      </c>
      <c r="C87">
        <f t="shared" si="4"/>
        <v>1</v>
      </c>
      <c r="E87" t="s">
        <v>569</v>
      </c>
      <c r="F87" s="16">
        <v>162000000</v>
      </c>
      <c r="G87" s="106">
        <f t="shared" si="5"/>
        <v>-12000000</v>
      </c>
      <c r="H87" s="18">
        <f t="shared" si="6"/>
        <v>150000000</v>
      </c>
      <c r="J87" s="176" t="s">
        <v>601</v>
      </c>
      <c r="K87" s="177">
        <v>-13000000</v>
      </c>
      <c r="L87" s="16" t="str">
        <f t="shared" si="7"/>
        <v>31300KR999</v>
      </c>
    </row>
    <row r="88" spans="1:12" ht="18.75" customHeight="1">
      <c r="A88" s="77" t="s">
        <v>570</v>
      </c>
      <c r="B88" s="81">
        <v>-21372376630</v>
      </c>
      <c r="C88">
        <f t="shared" si="4"/>
        <v>1</v>
      </c>
      <c r="E88" t="s">
        <v>570</v>
      </c>
      <c r="F88" s="16">
        <v>-27664224023</v>
      </c>
      <c r="G88" s="106">
        <f t="shared" si="5"/>
        <v>6291847393</v>
      </c>
      <c r="H88" s="18">
        <f t="shared" si="6"/>
        <v>-21372376630</v>
      </c>
      <c r="J88" s="176" t="s">
        <v>602</v>
      </c>
      <c r="K88" s="177">
        <v>456143175</v>
      </c>
      <c r="L88" s="16" t="str">
        <f t="shared" si="7"/>
        <v>31300KRLX1</v>
      </c>
    </row>
    <row r="89" spans="1:12" ht="18.75" customHeight="1">
      <c r="A89" s="77" t="s">
        <v>571</v>
      </c>
      <c r="B89" s="81">
        <v>-4261463548</v>
      </c>
      <c r="C89">
        <f t="shared" si="4"/>
        <v>1</v>
      </c>
      <c r="E89" t="s">
        <v>571</v>
      </c>
      <c r="F89" s="16">
        <v>-4173307222</v>
      </c>
      <c r="G89" s="106">
        <f t="shared" si="5"/>
        <v>-203173807</v>
      </c>
      <c r="H89" s="18">
        <f t="shared" si="6"/>
        <v>-4376481029</v>
      </c>
      <c r="J89" s="176" t="s">
        <v>603</v>
      </c>
      <c r="K89" s="177">
        <v>-1066243626</v>
      </c>
      <c r="L89" s="16" t="str">
        <f t="shared" si="7"/>
        <v>32010KR001</v>
      </c>
    </row>
    <row r="90" spans="1:12" ht="18.75" customHeight="1">
      <c r="A90" s="77" t="s">
        <v>572</v>
      </c>
      <c r="B90" s="81">
        <v>0</v>
      </c>
      <c r="C90">
        <f t="shared" si="4"/>
        <v>1</v>
      </c>
      <c r="E90" t="s">
        <v>572</v>
      </c>
      <c r="F90" s="16">
        <v>0</v>
      </c>
      <c r="G90" s="106">
        <f t="shared" si="5"/>
        <v>0</v>
      </c>
      <c r="H90" s="18">
        <f t="shared" si="6"/>
        <v>0</v>
      </c>
      <c r="J90" s="176" t="s">
        <v>604</v>
      </c>
      <c r="K90" s="177">
        <v>-1072029994</v>
      </c>
      <c r="L90" s="16" t="str">
        <f t="shared" si="7"/>
        <v>32010KRK01</v>
      </c>
    </row>
    <row r="91" spans="1:12" ht="18.75" customHeight="1">
      <c r="A91" s="77" t="s">
        <v>573</v>
      </c>
      <c r="B91" s="81">
        <v>0</v>
      </c>
      <c r="C91">
        <f t="shared" si="4"/>
        <v>1</v>
      </c>
      <c r="E91" t="s">
        <v>573</v>
      </c>
      <c r="F91" s="16">
        <v>0</v>
      </c>
      <c r="G91" s="106">
        <f t="shared" si="5"/>
        <v>0</v>
      </c>
      <c r="H91" s="18">
        <f t="shared" si="6"/>
        <v>0</v>
      </c>
      <c r="J91" s="176" t="s">
        <v>605</v>
      </c>
      <c r="K91" s="177">
        <v>76858185</v>
      </c>
      <c r="L91" s="16" t="str">
        <f t="shared" si="7"/>
        <v>32010KRR99</v>
      </c>
    </row>
    <row r="92" spans="1:12" ht="18.75" customHeight="1">
      <c r="A92" s="77" t="s">
        <v>574</v>
      </c>
      <c r="B92" s="81">
        <v>122787500</v>
      </c>
      <c r="C92">
        <f t="shared" si="4"/>
        <v>1</v>
      </c>
      <c r="E92" t="s">
        <v>574</v>
      </c>
      <c r="F92" s="16">
        <v>98137500</v>
      </c>
      <c r="G92" s="106">
        <f t="shared" si="5"/>
        <v>24650000</v>
      </c>
      <c r="H92" s="18">
        <f t="shared" si="6"/>
        <v>122787500</v>
      </c>
      <c r="J92" s="176" t="s">
        <v>606</v>
      </c>
      <c r="K92" s="177">
        <v>143061739</v>
      </c>
      <c r="L92" s="16" t="str">
        <f t="shared" si="7"/>
        <v>32020KR001</v>
      </c>
    </row>
    <row r="93" spans="1:12" ht="18.75" customHeight="1">
      <c r="A93" s="77" t="s">
        <v>575</v>
      </c>
      <c r="B93" s="81">
        <v>380799</v>
      </c>
      <c r="C93">
        <f t="shared" si="4"/>
        <v>1</v>
      </c>
      <c r="E93" t="s">
        <v>575</v>
      </c>
      <c r="F93" s="16">
        <v>380799</v>
      </c>
      <c r="G93" s="106">
        <f t="shared" si="5"/>
        <v>0</v>
      </c>
      <c r="H93" s="18">
        <f t="shared" si="6"/>
        <v>380799</v>
      </c>
      <c r="J93" s="176" t="s">
        <v>607</v>
      </c>
      <c r="K93" s="177">
        <v>0</v>
      </c>
      <c r="L93" s="16" t="str">
        <f t="shared" si="7"/>
        <v>32020KR002</v>
      </c>
    </row>
    <row r="94" spans="1:12" ht="18.75" customHeight="1">
      <c r="A94" s="77" t="s">
        <v>365</v>
      </c>
      <c r="B94" s="81">
        <v>11351916268</v>
      </c>
      <c r="C94">
        <f t="shared" si="4"/>
        <v>1</v>
      </c>
      <c r="E94" t="s">
        <v>365</v>
      </c>
      <c r="F94" s="16">
        <v>11110813312</v>
      </c>
      <c r="G94" s="106">
        <f t="shared" si="5"/>
        <v>241102956</v>
      </c>
      <c r="H94" s="18">
        <f t="shared" si="6"/>
        <v>11351916268</v>
      </c>
      <c r="J94" s="176" t="s">
        <v>608</v>
      </c>
      <c r="K94" s="177">
        <v>14681469898</v>
      </c>
      <c r="L94" s="16" t="str">
        <f t="shared" si="7"/>
        <v>32020KR010</v>
      </c>
    </row>
    <row r="95" spans="1:12" ht="18.75" customHeight="1">
      <c r="A95" s="77" t="s">
        <v>576</v>
      </c>
      <c r="B95" s="81">
        <v>2928050250</v>
      </c>
      <c r="C95">
        <f t="shared" si="4"/>
        <v>1</v>
      </c>
      <c r="E95" t="s">
        <v>576</v>
      </c>
      <c r="F95" s="16">
        <v>3371049375</v>
      </c>
      <c r="G95" s="106">
        <f t="shared" si="5"/>
        <v>-435250125</v>
      </c>
      <c r="H95" s="18">
        <f t="shared" si="6"/>
        <v>2935799250</v>
      </c>
      <c r="J95" s="176" t="s">
        <v>609</v>
      </c>
      <c r="K95" s="177">
        <v>-182262508</v>
      </c>
      <c r="L95" s="16" t="str">
        <f t="shared" si="7"/>
        <v>32020KRK01</v>
      </c>
    </row>
    <row r="96" spans="1:12" ht="18.75" customHeight="1">
      <c r="A96" s="77" t="s">
        <v>577</v>
      </c>
      <c r="B96" s="81">
        <v>-1073102319</v>
      </c>
      <c r="C96">
        <f t="shared" si="4"/>
        <v>1</v>
      </c>
      <c r="E96" t="s">
        <v>577</v>
      </c>
      <c r="F96" s="16">
        <v>-908533707</v>
      </c>
      <c r="G96" s="106">
        <f t="shared" si="5"/>
        <v>-166237862</v>
      </c>
      <c r="H96" s="18">
        <f t="shared" si="6"/>
        <v>-1074771569</v>
      </c>
      <c r="J96" s="176" t="s">
        <v>610</v>
      </c>
      <c r="K96" s="177">
        <v>-15151587</v>
      </c>
      <c r="L96" s="16" t="str">
        <f t="shared" si="7"/>
        <v>32020KRR99</v>
      </c>
    </row>
    <row r="97" spans="1:12" ht="18.75" customHeight="1">
      <c r="A97" s="77" t="s">
        <v>578</v>
      </c>
      <c r="B97" s="81">
        <v>0</v>
      </c>
      <c r="C97">
        <f t="shared" si="4"/>
        <v>1</v>
      </c>
      <c r="E97" t="s">
        <v>578</v>
      </c>
      <c r="F97" s="16">
        <v>0</v>
      </c>
      <c r="G97" s="106">
        <f t="shared" si="5"/>
        <v>0</v>
      </c>
      <c r="H97" s="18">
        <f t="shared" si="6"/>
        <v>0</v>
      </c>
      <c r="J97" s="176" t="s">
        <v>611</v>
      </c>
      <c r="K97" s="177">
        <v>442977117</v>
      </c>
      <c r="L97" s="16" t="str">
        <f t="shared" si="7"/>
        <v>32030KRK01</v>
      </c>
    </row>
    <row r="98" spans="1:12" ht="18.75" customHeight="1">
      <c r="A98" s="77" t="s">
        <v>579</v>
      </c>
      <c r="B98" s="81">
        <v>-7171817</v>
      </c>
      <c r="C98">
        <f t="shared" si="4"/>
        <v>1</v>
      </c>
      <c r="E98" t="s">
        <v>579</v>
      </c>
      <c r="F98" s="16">
        <v>-7171817</v>
      </c>
      <c r="G98" s="106">
        <f t="shared" si="5"/>
        <v>0</v>
      </c>
      <c r="H98" s="18">
        <f t="shared" si="6"/>
        <v>-7171817</v>
      </c>
      <c r="J98" s="176" t="s">
        <v>612</v>
      </c>
      <c r="K98" s="177">
        <v>-3104933</v>
      </c>
      <c r="L98" s="16" t="str">
        <f t="shared" si="7"/>
        <v>32030KRR99</v>
      </c>
    </row>
    <row r="99" spans="1:12" ht="18.75" customHeight="1">
      <c r="A99" s="77" t="s">
        <v>580</v>
      </c>
      <c r="B99" s="81">
        <v>-1191352759</v>
      </c>
      <c r="C99">
        <f t="shared" si="4"/>
        <v>1</v>
      </c>
      <c r="E99" t="s">
        <v>580</v>
      </c>
      <c r="F99" s="16">
        <v>-1068948892</v>
      </c>
      <c r="G99" s="106">
        <f t="shared" si="5"/>
        <v>-122403867</v>
      </c>
      <c r="H99" s="18">
        <f t="shared" si="6"/>
        <v>-1191352759</v>
      </c>
      <c r="J99" s="176" t="s">
        <v>613</v>
      </c>
      <c r="K99" s="177">
        <v>-90000000000</v>
      </c>
      <c r="L99" s="16" t="str">
        <f t="shared" si="7"/>
        <v>32040KR001</v>
      </c>
    </row>
    <row r="100" spans="1:12" ht="18.75" customHeight="1">
      <c r="A100" s="77" t="s">
        <v>581</v>
      </c>
      <c r="B100" s="81">
        <v>-3011864959</v>
      </c>
      <c r="C100">
        <f t="shared" si="4"/>
        <v>1</v>
      </c>
      <c r="E100" t="s">
        <v>581</v>
      </c>
      <c r="F100" s="16">
        <v>-3011864959</v>
      </c>
      <c r="G100" s="106">
        <f t="shared" si="5"/>
        <v>0</v>
      </c>
      <c r="H100" s="18">
        <f t="shared" si="6"/>
        <v>-3011864959</v>
      </c>
      <c r="J100" s="176" t="s">
        <v>614</v>
      </c>
      <c r="K100" s="177">
        <v>5279072652</v>
      </c>
      <c r="L100" s="16" t="str">
        <f t="shared" si="7"/>
        <v>32050KR999</v>
      </c>
    </row>
    <row r="101" spans="1:12" ht="18.75" customHeight="1">
      <c r="A101" s="77" t="s">
        <v>369</v>
      </c>
      <c r="B101" s="81">
        <v>-4031912141</v>
      </c>
      <c r="C101">
        <f t="shared" si="4"/>
        <v>1</v>
      </c>
      <c r="E101" t="s">
        <v>369</v>
      </c>
      <c r="F101" s="16">
        <v>-3462412093</v>
      </c>
      <c r="G101" s="106">
        <f t="shared" si="5"/>
        <v>-569500048</v>
      </c>
      <c r="H101" s="18">
        <f t="shared" si="6"/>
        <v>-4031912141</v>
      </c>
      <c r="J101" s="176" t="s">
        <v>615</v>
      </c>
      <c r="K101" s="177">
        <v>-101000312</v>
      </c>
      <c r="L101" s="16" t="str">
        <f t="shared" si="7"/>
        <v>32055KR001</v>
      </c>
    </row>
    <row r="102" spans="1:12" ht="18.75" customHeight="1">
      <c r="A102" s="77" t="s">
        <v>582</v>
      </c>
      <c r="B102" s="81">
        <v>-784014925</v>
      </c>
      <c r="C102">
        <f t="shared" si="4"/>
        <v>1</v>
      </c>
      <c r="E102" t="s">
        <v>582</v>
      </c>
      <c r="F102" s="16">
        <v>-1293566793</v>
      </c>
      <c r="G102" s="106">
        <f t="shared" si="5"/>
        <v>509551868</v>
      </c>
      <c r="H102" s="18">
        <f t="shared" si="6"/>
        <v>-784014925</v>
      </c>
      <c r="J102" s="176" t="s">
        <v>618</v>
      </c>
      <c r="K102" s="177">
        <v>2090450540</v>
      </c>
      <c r="L102" s="16" t="str">
        <f t="shared" si="7"/>
        <v>33010KR001</v>
      </c>
    </row>
    <row r="103" spans="1:12" ht="18.75" customHeight="1">
      <c r="A103" s="77" t="s">
        <v>583</v>
      </c>
      <c r="B103" s="81">
        <v>677891044</v>
      </c>
      <c r="C103">
        <f t="shared" si="4"/>
        <v>1</v>
      </c>
      <c r="E103" t="s">
        <v>583</v>
      </c>
      <c r="F103" s="16">
        <v>677891044</v>
      </c>
      <c r="G103" s="106">
        <f t="shared" si="5"/>
        <v>0</v>
      </c>
      <c r="H103" s="18">
        <f t="shared" si="6"/>
        <v>677891044</v>
      </c>
      <c r="J103" s="176" t="s">
        <v>619</v>
      </c>
      <c r="K103" s="177">
        <v>11729688884</v>
      </c>
      <c r="L103" s="16" t="str">
        <f t="shared" si="7"/>
        <v>33070KR001</v>
      </c>
    </row>
    <row r="104" spans="1:12" ht="18.75" customHeight="1">
      <c r="A104" s="77" t="s">
        <v>584</v>
      </c>
      <c r="B104" s="81">
        <v>4214650317</v>
      </c>
      <c r="C104">
        <f t="shared" si="4"/>
        <v>1</v>
      </c>
      <c r="E104" t="s">
        <v>584</v>
      </c>
      <c r="F104" s="16">
        <v>4214650317</v>
      </c>
      <c r="G104" s="106">
        <f t="shared" si="5"/>
        <v>0</v>
      </c>
      <c r="H104" s="18">
        <f t="shared" si="6"/>
        <v>4214650317</v>
      </c>
      <c r="J104" s="176" t="s">
        <v>620</v>
      </c>
      <c r="K104" s="177">
        <v>-4783833032</v>
      </c>
      <c r="L104" s="16" t="str">
        <f t="shared" si="7"/>
        <v>33070KR002</v>
      </c>
    </row>
    <row r="105" spans="1:12" ht="18.75" customHeight="1">
      <c r="A105" s="77" t="s">
        <v>585</v>
      </c>
      <c r="B105" s="81">
        <v>1557515285</v>
      </c>
      <c r="C105">
        <f t="shared" si="4"/>
        <v>1</v>
      </c>
      <c r="E105" t="s">
        <v>585</v>
      </c>
      <c r="F105" s="16">
        <v>1557515285</v>
      </c>
      <c r="G105" s="106">
        <f t="shared" si="5"/>
        <v>0</v>
      </c>
      <c r="H105" s="18">
        <f t="shared" si="6"/>
        <v>1557515285</v>
      </c>
      <c r="J105" s="176" t="s">
        <v>621</v>
      </c>
      <c r="K105" s="177">
        <v>-341745522</v>
      </c>
      <c r="L105" s="16" t="str">
        <f t="shared" si="7"/>
        <v>34000KR999</v>
      </c>
    </row>
    <row r="106" spans="1:12" ht="18.75" customHeight="1">
      <c r="A106" s="77" t="s">
        <v>586</v>
      </c>
      <c r="B106" s="81">
        <v>-402043800</v>
      </c>
      <c r="C106">
        <f t="shared" si="4"/>
        <v>1</v>
      </c>
      <c r="E106" t="s">
        <v>586</v>
      </c>
      <c r="F106" s="16">
        <v>-402043800</v>
      </c>
      <c r="G106" s="106">
        <f t="shared" si="5"/>
        <v>0</v>
      </c>
      <c r="H106" s="18">
        <f t="shared" si="6"/>
        <v>-402043800</v>
      </c>
      <c r="J106" s="176" t="s">
        <v>624</v>
      </c>
      <c r="K106" s="177">
        <v>-1781333575</v>
      </c>
      <c r="L106" s="16" t="str">
        <f t="shared" si="7"/>
        <v>34030KR001</v>
      </c>
    </row>
    <row r="107" spans="1:12" ht="18.75" customHeight="1">
      <c r="A107" s="77" t="s">
        <v>587</v>
      </c>
      <c r="B107" s="81">
        <v>-4483154972</v>
      </c>
      <c r="C107">
        <f t="shared" si="4"/>
        <v>1</v>
      </c>
      <c r="E107" t="s">
        <v>587</v>
      </c>
      <c r="F107" s="16">
        <v>-4483154972</v>
      </c>
      <c r="G107" s="106">
        <f t="shared" si="5"/>
        <v>0</v>
      </c>
      <c r="H107" s="18">
        <f t="shared" si="6"/>
        <v>-4483154972</v>
      </c>
      <c r="J107" s="176" t="s">
        <v>625</v>
      </c>
      <c r="K107" s="177">
        <v>-30836920</v>
      </c>
      <c r="L107" s="16" t="str">
        <f t="shared" si="7"/>
        <v>34030KR002</v>
      </c>
    </row>
    <row r="108" spans="1:12" ht="18.75" customHeight="1">
      <c r="A108" s="77" t="s">
        <v>588</v>
      </c>
      <c r="B108" s="81">
        <v>1891899792</v>
      </c>
      <c r="C108">
        <f t="shared" si="4"/>
        <v>1</v>
      </c>
      <c r="E108" t="s">
        <v>588</v>
      </c>
      <c r="F108" s="16">
        <v>1891899792</v>
      </c>
      <c r="G108" s="106">
        <f t="shared" si="5"/>
        <v>-125798542</v>
      </c>
      <c r="H108" s="18">
        <f t="shared" si="6"/>
        <v>1766101250</v>
      </c>
      <c r="J108" s="176" t="s">
        <v>626</v>
      </c>
      <c r="K108" s="177">
        <v>-3036111</v>
      </c>
      <c r="L108" s="16" t="str">
        <f t="shared" si="7"/>
        <v>34030KR003</v>
      </c>
    </row>
    <row r="109" spans="1:12" ht="18.75" customHeight="1">
      <c r="A109" s="77" t="s">
        <v>589</v>
      </c>
      <c r="B109" s="81">
        <v>5076404232</v>
      </c>
      <c r="C109">
        <f t="shared" si="4"/>
        <v>1</v>
      </c>
      <c r="E109" t="s">
        <v>589</v>
      </c>
      <c r="F109" s="16">
        <v>5076404232</v>
      </c>
      <c r="G109" s="106">
        <f t="shared" si="5"/>
        <v>0</v>
      </c>
      <c r="H109" s="18">
        <f t="shared" si="6"/>
        <v>5076404232</v>
      </c>
      <c r="J109" s="176" t="s">
        <v>627</v>
      </c>
      <c r="K109" s="177">
        <v>-81121</v>
      </c>
      <c r="L109" s="16" t="str">
        <f t="shared" si="7"/>
        <v>34030KR004</v>
      </c>
    </row>
    <row r="110" spans="1:12" ht="18.75" customHeight="1">
      <c r="A110" s="77" t="s">
        <v>590</v>
      </c>
      <c r="B110" s="81">
        <v>2134508671</v>
      </c>
      <c r="C110">
        <f t="shared" si="4"/>
        <v>1</v>
      </c>
      <c r="E110" t="s">
        <v>590</v>
      </c>
      <c r="F110" s="16">
        <v>2134508671</v>
      </c>
      <c r="G110" s="106">
        <f t="shared" si="5"/>
        <v>0</v>
      </c>
      <c r="H110" s="18">
        <f t="shared" si="6"/>
        <v>2134508671</v>
      </c>
      <c r="J110" s="176" t="s">
        <v>628</v>
      </c>
      <c r="K110" s="177">
        <v>-8112</v>
      </c>
      <c r="L110" s="16" t="str">
        <f t="shared" si="7"/>
        <v>34030KR005</v>
      </c>
    </row>
    <row r="111" spans="1:12" ht="18.75" customHeight="1">
      <c r="A111" s="77" t="s">
        <v>591</v>
      </c>
      <c r="B111" s="81">
        <v>-536308311</v>
      </c>
      <c r="C111">
        <f t="shared" si="4"/>
        <v>1</v>
      </c>
      <c r="E111" t="s">
        <v>591</v>
      </c>
      <c r="F111" s="16">
        <v>-485204173</v>
      </c>
      <c r="G111" s="106">
        <f t="shared" si="5"/>
        <v>-51104138</v>
      </c>
      <c r="H111" s="18">
        <f t="shared" si="6"/>
        <v>-536308311</v>
      </c>
      <c r="J111" s="176" t="s">
        <v>629</v>
      </c>
      <c r="K111" s="177">
        <v>439819500</v>
      </c>
      <c r="L111" s="16" t="str">
        <f t="shared" si="7"/>
        <v>34050KR999</v>
      </c>
    </row>
    <row r="112" spans="1:12" ht="18.75" customHeight="1">
      <c r="A112" s="77" t="s">
        <v>592</v>
      </c>
      <c r="B112" s="81">
        <v>0</v>
      </c>
      <c r="C112">
        <f t="shared" si="4"/>
        <v>1</v>
      </c>
      <c r="E112" t="s">
        <v>592</v>
      </c>
      <c r="F112" s="16">
        <v>0</v>
      </c>
      <c r="G112" s="106">
        <f t="shared" si="5"/>
        <v>0</v>
      </c>
      <c r="H112" s="18">
        <f t="shared" si="6"/>
        <v>0</v>
      </c>
      <c r="J112" s="176" t="s">
        <v>630</v>
      </c>
      <c r="K112" s="177">
        <v>151305878</v>
      </c>
      <c r="L112" s="16" t="str">
        <f t="shared" si="7"/>
        <v>34060KR999</v>
      </c>
    </row>
    <row r="113" spans="1:12" ht="18.75" customHeight="1">
      <c r="A113" s="77" t="s">
        <v>593</v>
      </c>
      <c r="B113" s="81">
        <v>-20997484406</v>
      </c>
      <c r="C113">
        <f t="shared" si="4"/>
        <v>1</v>
      </c>
      <c r="E113" t="s">
        <v>593</v>
      </c>
      <c r="F113" s="16">
        <v>-24151066207</v>
      </c>
      <c r="G113" s="106">
        <f t="shared" si="5"/>
        <v>3153581801</v>
      </c>
      <c r="H113" s="18">
        <f t="shared" si="6"/>
        <v>-20997484406</v>
      </c>
      <c r="J113" s="176" t="s">
        <v>631</v>
      </c>
      <c r="K113" s="177">
        <v>1663253756</v>
      </c>
      <c r="L113" s="16" t="str">
        <f t="shared" si="7"/>
        <v>36000KR001</v>
      </c>
    </row>
    <row r="114" spans="1:12" ht="18.75" customHeight="1">
      <c r="A114" s="77" t="s">
        <v>594</v>
      </c>
      <c r="B114" s="81">
        <v>1232843425</v>
      </c>
      <c r="C114">
        <f t="shared" si="4"/>
        <v>1</v>
      </c>
      <c r="E114" t="s">
        <v>594</v>
      </c>
      <c r="F114" s="16">
        <v>599261420</v>
      </c>
      <c r="G114" s="106">
        <f t="shared" si="5"/>
        <v>0</v>
      </c>
      <c r="H114" s="18">
        <f t="shared" si="6"/>
        <v>599261420</v>
      </c>
      <c r="J114" s="176" t="s">
        <v>632</v>
      </c>
      <c r="K114" s="177">
        <v>-214232854</v>
      </c>
      <c r="L114" s="16" t="str">
        <f t="shared" si="7"/>
        <v>40040KRLX1</v>
      </c>
    </row>
    <row r="115" spans="1:12" ht="18.75" customHeight="1">
      <c r="A115" s="77" t="s">
        <v>595</v>
      </c>
      <c r="B115" s="81">
        <v>4105722198</v>
      </c>
      <c r="C115">
        <f t="shared" si="4"/>
        <v>1</v>
      </c>
      <c r="E115" t="s">
        <v>595</v>
      </c>
      <c r="F115" s="16">
        <v>4105722198</v>
      </c>
      <c r="G115" s="106">
        <f t="shared" si="5"/>
        <v>0</v>
      </c>
      <c r="H115" s="18">
        <f t="shared" si="6"/>
        <v>4105722198</v>
      </c>
      <c r="J115" s="176" t="s">
        <v>634</v>
      </c>
      <c r="K115" s="177">
        <v>-30359670</v>
      </c>
      <c r="L115" s="16" t="str">
        <f t="shared" si="7"/>
        <v>40040KRZ99</v>
      </c>
    </row>
    <row r="116" spans="1:12" ht="18.75" customHeight="1">
      <c r="A116" s="77" t="s">
        <v>596</v>
      </c>
      <c r="B116" s="81">
        <v>2200000000</v>
      </c>
      <c r="C116">
        <f t="shared" si="4"/>
        <v>1</v>
      </c>
      <c r="E116" t="s">
        <v>596</v>
      </c>
      <c r="F116" s="16">
        <v>2200000000</v>
      </c>
      <c r="G116" s="106">
        <f t="shared" si="5"/>
        <v>0</v>
      </c>
      <c r="H116" s="18">
        <f t="shared" si="6"/>
        <v>2200000000</v>
      </c>
      <c r="J116" s="176" t="s">
        <v>635</v>
      </c>
      <c r="K116" s="177">
        <v>-189022956</v>
      </c>
      <c r="L116" s="16" t="str">
        <f t="shared" si="7"/>
        <v>43000KR999</v>
      </c>
    </row>
    <row r="117" spans="1:12" ht="18.75" customHeight="1">
      <c r="A117" s="77" t="s">
        <v>597</v>
      </c>
      <c r="B117" s="81">
        <v>-4448590082</v>
      </c>
      <c r="C117">
        <f t="shared" si="4"/>
        <v>1</v>
      </c>
      <c r="E117" t="s">
        <v>597</v>
      </c>
      <c r="F117" s="16">
        <v>-7547539600</v>
      </c>
      <c r="G117" s="106">
        <f t="shared" si="5"/>
        <v>1646585354</v>
      </c>
      <c r="H117" s="18">
        <f t="shared" si="6"/>
        <v>-5900954246</v>
      </c>
      <c r="J117" s="176" t="s">
        <v>636</v>
      </c>
      <c r="K117" s="177">
        <v>3857348578</v>
      </c>
      <c r="L117" s="16" t="str">
        <f t="shared" si="7"/>
        <v>46000KRR99</v>
      </c>
    </row>
    <row r="118" spans="1:12" ht="18.75" customHeight="1">
      <c r="A118" s="77" t="s">
        <v>598</v>
      </c>
      <c r="B118" s="81">
        <v>37755133691</v>
      </c>
      <c r="C118">
        <f t="shared" si="4"/>
        <v>1</v>
      </c>
      <c r="E118" t="s">
        <v>598</v>
      </c>
      <c r="F118" s="16">
        <v>42159437471</v>
      </c>
      <c r="G118" s="106">
        <f t="shared" si="5"/>
        <v>-8549591337</v>
      </c>
      <c r="H118" s="18">
        <f t="shared" si="6"/>
        <v>33609846134</v>
      </c>
      <c r="J118" s="176" t="s">
        <v>638</v>
      </c>
      <c r="K118" s="177">
        <v>-11137738177</v>
      </c>
      <c r="L118" s="16" t="str">
        <f t="shared" si="7"/>
        <v>57200KR999</v>
      </c>
    </row>
    <row r="119" spans="1:12" ht="18.75" customHeight="1">
      <c r="A119" s="77" t="s">
        <v>599</v>
      </c>
      <c r="B119" s="81">
        <v>104497241</v>
      </c>
      <c r="C119">
        <f t="shared" si="4"/>
        <v>1</v>
      </c>
      <c r="E119" t="s">
        <v>599</v>
      </c>
      <c r="F119" s="16">
        <v>1258787157</v>
      </c>
      <c r="G119" s="106">
        <f t="shared" si="5"/>
        <v>-682389166</v>
      </c>
      <c r="H119" s="18">
        <f t="shared" si="6"/>
        <v>576397991</v>
      </c>
      <c r="J119" s="176" t="s">
        <v>640</v>
      </c>
      <c r="K119" s="177">
        <v>-32046732</v>
      </c>
      <c r="L119" s="16" t="str">
        <f t="shared" si="7"/>
        <v>60210KR999</v>
      </c>
    </row>
    <row r="120" spans="1:12" ht="18.75" customHeight="1">
      <c r="A120" s="77" t="s">
        <v>600</v>
      </c>
      <c r="B120" s="81">
        <v>1631535454</v>
      </c>
      <c r="C120">
        <f t="shared" si="4"/>
        <v>1</v>
      </c>
      <c r="E120" t="s">
        <v>600</v>
      </c>
      <c r="F120" s="16">
        <v>4505475000</v>
      </c>
      <c r="G120" s="106">
        <f t="shared" si="5"/>
        <v>-4189067154</v>
      </c>
      <c r="H120" s="18">
        <f t="shared" si="6"/>
        <v>316407846</v>
      </c>
      <c r="J120" s="176" t="s">
        <v>641</v>
      </c>
      <c r="K120" s="177">
        <v>-34318364</v>
      </c>
      <c r="L120" s="16" t="str">
        <f t="shared" si="7"/>
        <v>60240KR999</v>
      </c>
    </row>
    <row r="121" spans="1:12" ht="18.75" customHeight="1">
      <c r="A121" s="77" t="s">
        <v>601</v>
      </c>
      <c r="B121" s="81">
        <v>-3459441086</v>
      </c>
      <c r="C121">
        <f t="shared" si="4"/>
        <v>1</v>
      </c>
      <c r="E121" t="s">
        <v>601</v>
      </c>
      <c r="F121" s="16">
        <v>-3446441086</v>
      </c>
      <c r="G121" s="106">
        <f t="shared" si="5"/>
        <v>-13000000</v>
      </c>
      <c r="H121" s="18">
        <f t="shared" si="6"/>
        <v>-3459441086</v>
      </c>
      <c r="J121" s="176" t="s">
        <v>642</v>
      </c>
      <c r="K121" s="177">
        <v>420992395</v>
      </c>
      <c r="L121" s="16" t="str">
        <f t="shared" si="7"/>
        <v>61000KR002</v>
      </c>
    </row>
    <row r="122" spans="1:12" ht="18.75" customHeight="1">
      <c r="A122" s="77" t="s">
        <v>602</v>
      </c>
      <c r="B122" s="81">
        <v>14520757007</v>
      </c>
      <c r="C122">
        <f t="shared" si="4"/>
        <v>1</v>
      </c>
      <c r="E122" t="s">
        <v>602</v>
      </c>
      <c r="F122" s="16">
        <v>14520757007</v>
      </c>
      <c r="G122" s="106">
        <f t="shared" si="5"/>
        <v>456143175</v>
      </c>
      <c r="H122" s="18">
        <f t="shared" si="6"/>
        <v>14976900182</v>
      </c>
      <c r="J122" s="176" t="s">
        <v>643</v>
      </c>
      <c r="K122" s="177">
        <v>-19475398</v>
      </c>
      <c r="L122" s="16" t="str">
        <f t="shared" si="7"/>
        <v>62000KR001</v>
      </c>
    </row>
    <row r="123" spans="1:12" ht="18.75" customHeight="1">
      <c r="A123" s="77" t="s">
        <v>603</v>
      </c>
      <c r="B123" s="81">
        <v>-11624574808</v>
      </c>
      <c r="C123">
        <f t="shared" si="4"/>
        <v>1</v>
      </c>
      <c r="E123" t="s">
        <v>603</v>
      </c>
      <c r="F123" s="16">
        <v>-9979217227</v>
      </c>
      <c r="G123" s="106">
        <f t="shared" si="5"/>
        <v>-1066243626</v>
      </c>
      <c r="H123" s="18">
        <f t="shared" si="6"/>
        <v>-11045460853</v>
      </c>
      <c r="J123" s="176" t="s">
        <v>644</v>
      </c>
      <c r="K123" s="177">
        <v>-2101654</v>
      </c>
      <c r="L123" s="16" t="str">
        <f t="shared" si="7"/>
        <v>62000KR002</v>
      </c>
    </row>
    <row r="124" spans="1:12" ht="18.75" customHeight="1">
      <c r="A124" s="77" t="s">
        <v>604</v>
      </c>
      <c r="B124" s="81">
        <v>24775985931</v>
      </c>
      <c r="C124">
        <f t="shared" si="4"/>
        <v>1</v>
      </c>
      <c r="E124" t="s">
        <v>604</v>
      </c>
      <c r="F124" s="16">
        <v>31931264054</v>
      </c>
      <c r="G124" s="106">
        <f t="shared" si="5"/>
        <v>-1072029994</v>
      </c>
      <c r="H124" s="18">
        <f t="shared" si="6"/>
        <v>30859234060</v>
      </c>
      <c r="J124" s="176" t="s">
        <v>645</v>
      </c>
      <c r="K124" s="177">
        <v>-266855</v>
      </c>
      <c r="L124" s="16" t="str">
        <f t="shared" si="7"/>
        <v>62000KR999</v>
      </c>
    </row>
    <row r="125" spans="1:12" ht="18.75" customHeight="1">
      <c r="A125" s="77" t="s">
        <v>605</v>
      </c>
      <c r="B125" s="81">
        <v>-3416371436</v>
      </c>
      <c r="C125">
        <f t="shared" si="4"/>
        <v>1</v>
      </c>
      <c r="E125" t="s">
        <v>605</v>
      </c>
      <c r="F125" s="16">
        <v>-3573422197</v>
      </c>
      <c r="G125" s="106">
        <f t="shared" si="5"/>
        <v>76858185</v>
      </c>
      <c r="H125" s="18">
        <f t="shared" si="6"/>
        <v>-3496564012</v>
      </c>
      <c r="J125" s="176" t="s">
        <v>659</v>
      </c>
      <c r="K125" s="177">
        <v>-373606223</v>
      </c>
      <c r="L125" s="16" t="str">
        <f t="shared" si="7"/>
        <v>66010KR999</v>
      </c>
    </row>
    <row r="126" spans="1:12" ht="18.75" customHeight="1">
      <c r="A126" s="77" t="s">
        <v>606</v>
      </c>
      <c r="B126" s="81">
        <v>-14017585855</v>
      </c>
      <c r="C126">
        <f t="shared" si="4"/>
        <v>1</v>
      </c>
      <c r="E126" t="s">
        <v>606</v>
      </c>
      <c r="F126" s="16">
        <v>-14160647594</v>
      </c>
      <c r="G126" s="106">
        <f t="shared" si="5"/>
        <v>143061739</v>
      </c>
      <c r="H126" s="18">
        <f t="shared" si="6"/>
        <v>-14017585855</v>
      </c>
      <c r="J126" s="176" t="s">
        <v>661</v>
      </c>
      <c r="K126" s="177">
        <v>46269437</v>
      </c>
      <c r="L126" s="16" t="str">
        <f t="shared" si="7"/>
        <v>66600KR001</v>
      </c>
    </row>
    <row r="127" spans="1:12" ht="18.75" customHeight="1">
      <c r="A127" s="77" t="s">
        <v>607</v>
      </c>
      <c r="B127" s="81">
        <v>0</v>
      </c>
      <c r="C127">
        <f t="shared" si="4"/>
        <v>1</v>
      </c>
      <c r="E127" t="s">
        <v>607</v>
      </c>
      <c r="F127" s="16">
        <v>0</v>
      </c>
      <c r="G127" s="106">
        <f t="shared" si="5"/>
        <v>0</v>
      </c>
      <c r="H127" s="18">
        <f t="shared" si="6"/>
        <v>0</v>
      </c>
      <c r="J127" s="176" t="s">
        <v>663</v>
      </c>
      <c r="K127" s="177">
        <v>14815377</v>
      </c>
      <c r="L127" s="16" t="str">
        <f t="shared" si="7"/>
        <v>66710KR999</v>
      </c>
    </row>
    <row r="128" spans="1:12" ht="18.75" customHeight="1">
      <c r="A128" s="77" t="s">
        <v>608</v>
      </c>
      <c r="B128" s="81">
        <v>-3427192674</v>
      </c>
      <c r="C128">
        <f t="shared" si="4"/>
        <v>1</v>
      </c>
      <c r="E128" t="s">
        <v>608</v>
      </c>
      <c r="F128" s="16">
        <v>-794873066</v>
      </c>
      <c r="G128" s="106">
        <f t="shared" si="5"/>
        <v>14681469898</v>
      </c>
      <c r="H128" s="18">
        <f t="shared" si="6"/>
        <v>13886596832</v>
      </c>
      <c r="J128" s="176" t="s">
        <v>668</v>
      </c>
      <c r="K128" s="177">
        <v>3596000</v>
      </c>
      <c r="L128" s="16" t="str">
        <f t="shared" si="7"/>
        <v>70014KR001</v>
      </c>
    </row>
    <row r="129" spans="1:12" ht="18.75" customHeight="1">
      <c r="A129" s="77" t="s">
        <v>609</v>
      </c>
      <c r="B129" s="81">
        <v>15880991312</v>
      </c>
      <c r="C129">
        <f t="shared" si="4"/>
        <v>1</v>
      </c>
      <c r="E129" t="s">
        <v>609</v>
      </c>
      <c r="F129" s="16">
        <v>478643102</v>
      </c>
      <c r="G129" s="106">
        <f t="shared" si="5"/>
        <v>-182262508</v>
      </c>
      <c r="H129" s="18">
        <f t="shared" si="6"/>
        <v>296380594</v>
      </c>
      <c r="J129" s="176" t="s">
        <v>669</v>
      </c>
      <c r="K129" s="177">
        <v>1744546</v>
      </c>
      <c r="L129" s="16" t="str">
        <f t="shared" si="7"/>
        <v>70015KR001</v>
      </c>
    </row>
    <row r="130" spans="1:12" ht="18.75" customHeight="1">
      <c r="A130" s="77" t="s">
        <v>610</v>
      </c>
      <c r="B130" s="81">
        <v>26990301</v>
      </c>
      <c r="C130">
        <f t="shared" si="4"/>
        <v>1</v>
      </c>
      <c r="E130" t="s">
        <v>610</v>
      </c>
      <c r="F130" s="16">
        <v>59099777</v>
      </c>
      <c r="G130" s="106">
        <f t="shared" si="5"/>
        <v>-15151587</v>
      </c>
      <c r="H130" s="18">
        <f t="shared" si="6"/>
        <v>43948190</v>
      </c>
      <c r="J130" s="176" t="s">
        <v>670</v>
      </c>
      <c r="K130" s="177">
        <v>828824103</v>
      </c>
      <c r="L130" s="16" t="str">
        <f t="shared" si="7"/>
        <v>70016KR001</v>
      </c>
    </row>
    <row r="131" spans="1:12" ht="18.75" customHeight="1">
      <c r="A131" s="77" t="s">
        <v>611</v>
      </c>
      <c r="B131" s="81">
        <v>44210822</v>
      </c>
      <c r="C131">
        <f t="shared" ref="C131:C194" si="8">COUNTIF($A$2:$A$345,A131)</f>
        <v>1</v>
      </c>
      <c r="E131" t="s">
        <v>611</v>
      </c>
      <c r="F131" s="16">
        <v>-407290195</v>
      </c>
      <c r="G131" s="106">
        <f t="shared" ref="G131:G194" si="9">SUMIFS($K:$K,$J:$J,E131)</f>
        <v>442977117</v>
      </c>
      <c r="H131" s="18">
        <f t="shared" ref="H131:H194" si="10">F131+G131</f>
        <v>35686922</v>
      </c>
      <c r="J131" s="176" t="s">
        <v>671</v>
      </c>
      <c r="K131" s="177">
        <v>40326000</v>
      </c>
      <c r="L131" s="16" t="str">
        <f t="shared" ref="L131:L194" si="11">VLOOKUP(J131,$E$2:$E$345,1,0)</f>
        <v>70017KR001</v>
      </c>
    </row>
    <row r="132" spans="1:12" ht="18.75" customHeight="1">
      <c r="A132" s="77" t="s">
        <v>612</v>
      </c>
      <c r="B132" s="81">
        <v>-7375432</v>
      </c>
      <c r="C132">
        <f t="shared" si="8"/>
        <v>1</v>
      </c>
      <c r="E132" t="s">
        <v>612</v>
      </c>
      <c r="F132" s="16">
        <v>-7375432</v>
      </c>
      <c r="G132" s="106">
        <f t="shared" si="9"/>
        <v>-3104933</v>
      </c>
      <c r="H132" s="18">
        <f t="shared" si="10"/>
        <v>-10480365</v>
      </c>
      <c r="J132" s="176" t="s">
        <v>672</v>
      </c>
      <c r="K132" s="177">
        <v>7100000</v>
      </c>
      <c r="L132" s="16" t="str">
        <f t="shared" si="11"/>
        <v>70018KR999</v>
      </c>
    </row>
    <row r="133" spans="1:12" ht="18.75" customHeight="1">
      <c r="A133" s="77" t="s">
        <v>613</v>
      </c>
      <c r="B133" s="81">
        <v>0</v>
      </c>
      <c r="C133">
        <f t="shared" si="8"/>
        <v>1</v>
      </c>
      <c r="E133" t="s">
        <v>613</v>
      </c>
      <c r="F133" s="16">
        <v>90000000000</v>
      </c>
      <c r="G133" s="106">
        <f t="shared" si="9"/>
        <v>-90000000000</v>
      </c>
      <c r="H133" s="18">
        <f t="shared" si="10"/>
        <v>0</v>
      </c>
      <c r="J133" s="176" t="s">
        <v>674</v>
      </c>
      <c r="K133" s="177">
        <v>189723280</v>
      </c>
      <c r="L133" s="16" t="str">
        <f t="shared" si="11"/>
        <v>70022KR001</v>
      </c>
    </row>
    <row r="134" spans="1:12" ht="18.75" customHeight="1">
      <c r="A134" s="77" t="s">
        <v>614</v>
      </c>
      <c r="B134" s="81">
        <v>-4364896137</v>
      </c>
      <c r="C134">
        <f t="shared" si="8"/>
        <v>1</v>
      </c>
      <c r="E134" t="s">
        <v>614</v>
      </c>
      <c r="F134" s="16">
        <v>-3586473256</v>
      </c>
      <c r="G134" s="106">
        <f t="shared" si="9"/>
        <v>5279072652</v>
      </c>
      <c r="H134" s="18">
        <f t="shared" si="10"/>
        <v>1692599396</v>
      </c>
      <c r="J134" s="176" t="s">
        <v>677</v>
      </c>
      <c r="K134" s="177">
        <v>521057805</v>
      </c>
      <c r="L134" s="16" t="str">
        <f t="shared" si="11"/>
        <v>70024KR001</v>
      </c>
    </row>
    <row r="135" spans="1:12" ht="18.75" customHeight="1">
      <c r="A135" s="77" t="s">
        <v>615</v>
      </c>
      <c r="B135" s="81">
        <v>-1110159616</v>
      </c>
      <c r="C135">
        <f t="shared" si="8"/>
        <v>1</v>
      </c>
      <c r="E135" t="s">
        <v>615</v>
      </c>
      <c r="F135" s="16">
        <v>-972705803</v>
      </c>
      <c r="G135" s="106">
        <f t="shared" si="9"/>
        <v>-101000312</v>
      </c>
      <c r="H135" s="18">
        <f t="shared" si="10"/>
        <v>-1073706115</v>
      </c>
      <c r="J135" s="176" t="s">
        <v>678</v>
      </c>
      <c r="K135" s="177">
        <v>23671700</v>
      </c>
      <c r="L135" s="16" t="str">
        <f t="shared" si="11"/>
        <v>70025KR001</v>
      </c>
    </row>
    <row r="136" spans="1:12" ht="18.75" customHeight="1">
      <c r="A136" s="77" t="s">
        <v>616</v>
      </c>
      <c r="B136" s="81">
        <v>629247131</v>
      </c>
      <c r="C136">
        <f t="shared" si="8"/>
        <v>1</v>
      </c>
      <c r="E136" t="s">
        <v>616</v>
      </c>
      <c r="F136" s="16">
        <v>629247131</v>
      </c>
      <c r="G136" s="106">
        <f t="shared" si="9"/>
        <v>0</v>
      </c>
      <c r="H136" s="18">
        <f t="shared" si="10"/>
        <v>629247131</v>
      </c>
      <c r="J136" s="176" t="s">
        <v>679</v>
      </c>
      <c r="K136" s="177">
        <v>123238382</v>
      </c>
      <c r="L136" s="16" t="str">
        <f t="shared" si="11"/>
        <v>70031KR001</v>
      </c>
    </row>
    <row r="137" spans="1:12" ht="18.75" customHeight="1">
      <c r="A137" s="77" t="s">
        <v>617</v>
      </c>
      <c r="B137" s="81">
        <v>426745</v>
      </c>
      <c r="C137">
        <f t="shared" si="8"/>
        <v>1</v>
      </c>
      <c r="E137" t="s">
        <v>617</v>
      </c>
      <c r="F137" s="16">
        <v>426745</v>
      </c>
      <c r="G137" s="106">
        <f t="shared" si="9"/>
        <v>0</v>
      </c>
      <c r="H137" s="18">
        <f t="shared" si="10"/>
        <v>426745</v>
      </c>
      <c r="J137" s="176" t="s">
        <v>680</v>
      </c>
      <c r="K137" s="177">
        <v>136794290</v>
      </c>
      <c r="L137" s="16" t="str">
        <f t="shared" si="11"/>
        <v>70032KR001</v>
      </c>
    </row>
    <row r="138" spans="1:12" ht="18.75" customHeight="1">
      <c r="A138" s="77" t="s">
        <v>618</v>
      </c>
      <c r="B138" s="81">
        <v>-27386967816</v>
      </c>
      <c r="C138">
        <f t="shared" si="8"/>
        <v>1</v>
      </c>
      <c r="E138" t="s">
        <v>618</v>
      </c>
      <c r="F138" s="16">
        <v>-29477418356</v>
      </c>
      <c r="G138" s="106">
        <f t="shared" si="9"/>
        <v>2090450540</v>
      </c>
      <c r="H138" s="18">
        <f t="shared" si="10"/>
        <v>-27386967816</v>
      </c>
      <c r="J138" s="176" t="s">
        <v>681</v>
      </c>
      <c r="K138" s="177">
        <v>820628</v>
      </c>
      <c r="L138" s="16" t="str">
        <f t="shared" si="11"/>
        <v>70033KR001</v>
      </c>
    </row>
    <row r="139" spans="1:12" ht="18.75" customHeight="1">
      <c r="A139" s="77" t="s">
        <v>619</v>
      </c>
      <c r="B139" s="81">
        <v>-42627800956</v>
      </c>
      <c r="C139">
        <f t="shared" si="8"/>
        <v>1</v>
      </c>
      <c r="E139" t="s">
        <v>619</v>
      </c>
      <c r="F139" s="16">
        <v>-39143055527</v>
      </c>
      <c r="G139" s="106">
        <f t="shared" si="9"/>
        <v>11729688884</v>
      </c>
      <c r="H139" s="18">
        <f t="shared" si="10"/>
        <v>-27413366643</v>
      </c>
      <c r="J139" s="176" t="s">
        <v>683</v>
      </c>
      <c r="K139" s="177">
        <v>242290928</v>
      </c>
      <c r="L139" s="16" t="str">
        <f t="shared" si="11"/>
        <v>70035KR999</v>
      </c>
    </row>
    <row r="140" spans="1:12" ht="18.75" customHeight="1">
      <c r="A140" s="77" t="s">
        <v>620</v>
      </c>
      <c r="B140" s="81">
        <v>12642625061</v>
      </c>
      <c r="C140">
        <f t="shared" si="8"/>
        <v>1</v>
      </c>
      <c r="E140" t="s">
        <v>620</v>
      </c>
      <c r="F140" s="16">
        <v>7727188834</v>
      </c>
      <c r="G140" s="106">
        <f t="shared" si="9"/>
        <v>-4783833032</v>
      </c>
      <c r="H140" s="18">
        <f t="shared" si="10"/>
        <v>2943355802</v>
      </c>
      <c r="J140" s="176" t="s">
        <v>684</v>
      </c>
      <c r="K140" s="177">
        <v>84864380</v>
      </c>
      <c r="L140" s="16" t="str">
        <f t="shared" si="11"/>
        <v>70041KR001</v>
      </c>
    </row>
    <row r="141" spans="1:12" ht="18.75" customHeight="1">
      <c r="A141" s="77" t="s">
        <v>621</v>
      </c>
      <c r="B141" s="81">
        <v>2722124881</v>
      </c>
      <c r="C141">
        <f t="shared" si="8"/>
        <v>1</v>
      </c>
      <c r="E141" t="s">
        <v>621</v>
      </c>
      <c r="F141" s="16">
        <v>4393723767</v>
      </c>
      <c r="G141" s="106">
        <f t="shared" si="9"/>
        <v>-341745522</v>
      </c>
      <c r="H141" s="18">
        <f t="shared" si="10"/>
        <v>4051978245</v>
      </c>
      <c r="J141" s="176" t="s">
        <v>686</v>
      </c>
      <c r="K141" s="177">
        <v>24944604</v>
      </c>
      <c r="L141" s="16" t="str">
        <f t="shared" si="11"/>
        <v>70041KR003</v>
      </c>
    </row>
    <row r="142" spans="1:12" ht="18.75" customHeight="1">
      <c r="A142" s="77" t="s">
        <v>622</v>
      </c>
      <c r="B142" s="81">
        <v>400000</v>
      </c>
      <c r="C142">
        <f t="shared" si="8"/>
        <v>1</v>
      </c>
      <c r="E142" t="s">
        <v>622</v>
      </c>
      <c r="F142" s="16">
        <v>400000</v>
      </c>
      <c r="G142" s="106">
        <f t="shared" si="9"/>
        <v>0</v>
      </c>
      <c r="H142" s="18">
        <f t="shared" si="10"/>
        <v>400000</v>
      </c>
      <c r="J142" s="176" t="s">
        <v>689</v>
      </c>
      <c r="K142" s="177">
        <v>31534863</v>
      </c>
      <c r="L142" s="16" t="str">
        <f t="shared" si="11"/>
        <v>70045KR999</v>
      </c>
    </row>
    <row r="143" spans="1:12" ht="18.75" customHeight="1">
      <c r="A143" s="77" t="s">
        <v>623</v>
      </c>
      <c r="B143" s="81">
        <v>0</v>
      </c>
      <c r="C143">
        <f t="shared" si="8"/>
        <v>1</v>
      </c>
      <c r="E143" t="s">
        <v>623</v>
      </c>
      <c r="F143" s="16">
        <v>0</v>
      </c>
      <c r="G143" s="106">
        <f t="shared" si="9"/>
        <v>0</v>
      </c>
      <c r="H143" s="18">
        <f t="shared" si="10"/>
        <v>0</v>
      </c>
      <c r="J143" s="176" t="s">
        <v>690</v>
      </c>
      <c r="K143" s="177">
        <v>2933115</v>
      </c>
      <c r="L143" s="16" t="str">
        <f t="shared" si="11"/>
        <v>70046KR999</v>
      </c>
    </row>
    <row r="144" spans="1:12" ht="18.75" customHeight="1">
      <c r="A144" s="77" t="s">
        <v>624</v>
      </c>
      <c r="B144" s="81">
        <v>1663338075</v>
      </c>
      <c r="C144">
        <f t="shared" si="8"/>
        <v>1</v>
      </c>
      <c r="E144" t="s">
        <v>624</v>
      </c>
      <c r="F144" s="16">
        <v>1713292699</v>
      </c>
      <c r="G144" s="106">
        <f t="shared" si="9"/>
        <v>-1781333575</v>
      </c>
      <c r="H144" s="18">
        <f t="shared" si="10"/>
        <v>-68040876</v>
      </c>
      <c r="J144" s="176" t="s">
        <v>691</v>
      </c>
      <c r="K144" s="177">
        <v>23433665</v>
      </c>
      <c r="L144" s="16" t="str">
        <f t="shared" si="11"/>
        <v>70051KR999</v>
      </c>
    </row>
    <row r="145" spans="1:12" ht="18.75" customHeight="1">
      <c r="A145" s="77" t="s">
        <v>625</v>
      </c>
      <c r="B145" s="81">
        <v>-258793631</v>
      </c>
      <c r="C145">
        <f t="shared" si="8"/>
        <v>1</v>
      </c>
      <c r="E145" t="s">
        <v>625</v>
      </c>
      <c r="F145" s="16">
        <v>-14698469</v>
      </c>
      <c r="G145" s="106">
        <f t="shared" si="9"/>
        <v>-30836920</v>
      </c>
      <c r="H145" s="18">
        <f t="shared" si="10"/>
        <v>-45535389</v>
      </c>
      <c r="J145" s="176" t="s">
        <v>692</v>
      </c>
      <c r="K145" s="177">
        <v>49538675</v>
      </c>
      <c r="L145" s="16" t="str">
        <f t="shared" si="11"/>
        <v>71010KR001</v>
      </c>
    </row>
    <row r="146" spans="1:12" ht="18.75" customHeight="1">
      <c r="A146" s="77" t="s">
        <v>626</v>
      </c>
      <c r="B146" s="81">
        <v>411097529</v>
      </c>
      <c r="C146">
        <f t="shared" si="8"/>
        <v>1</v>
      </c>
      <c r="E146" t="s">
        <v>626</v>
      </c>
      <c r="F146" s="16">
        <v>435497286</v>
      </c>
      <c r="G146" s="106">
        <f t="shared" si="9"/>
        <v>-3036111</v>
      </c>
      <c r="H146" s="18">
        <f t="shared" si="10"/>
        <v>432461175</v>
      </c>
      <c r="J146" s="176" t="s">
        <v>693</v>
      </c>
      <c r="K146" s="177">
        <v>693024194</v>
      </c>
      <c r="L146" s="16" t="str">
        <f t="shared" si="11"/>
        <v>71020KR001</v>
      </c>
    </row>
    <row r="147" spans="1:12" ht="18.75" customHeight="1">
      <c r="A147" s="77" t="s">
        <v>627</v>
      </c>
      <c r="B147" s="81">
        <v>2087162588</v>
      </c>
      <c r="C147">
        <f t="shared" si="8"/>
        <v>1</v>
      </c>
      <c r="E147" t="s">
        <v>627</v>
      </c>
      <c r="F147" s="16">
        <v>2087243709</v>
      </c>
      <c r="G147" s="106">
        <f t="shared" si="9"/>
        <v>-81121</v>
      </c>
      <c r="H147" s="18">
        <f t="shared" si="10"/>
        <v>2087162588</v>
      </c>
      <c r="J147" s="176" t="s">
        <v>694</v>
      </c>
      <c r="K147" s="177">
        <v>4724107242</v>
      </c>
      <c r="L147" s="16" t="str">
        <f t="shared" si="11"/>
        <v>72020KR001</v>
      </c>
    </row>
    <row r="148" spans="1:12" ht="18.75" customHeight="1">
      <c r="A148" s="77" t="s">
        <v>628</v>
      </c>
      <c r="B148" s="81">
        <v>-236271</v>
      </c>
      <c r="C148">
        <f t="shared" si="8"/>
        <v>1</v>
      </c>
      <c r="E148" t="s">
        <v>628</v>
      </c>
      <c r="F148" s="16">
        <v>-228159</v>
      </c>
      <c r="G148" s="106">
        <f t="shared" si="9"/>
        <v>-8112</v>
      </c>
      <c r="H148" s="18">
        <f t="shared" si="10"/>
        <v>-236271</v>
      </c>
      <c r="J148" s="176" t="s">
        <v>695</v>
      </c>
      <c r="K148" s="177">
        <v>32585541</v>
      </c>
      <c r="L148" s="16" t="str">
        <f t="shared" si="11"/>
        <v>72020KR002</v>
      </c>
    </row>
    <row r="149" spans="1:12" ht="18.75" customHeight="1">
      <c r="A149" s="77" t="s">
        <v>629</v>
      </c>
      <c r="B149" s="81">
        <v>1890311900</v>
      </c>
      <c r="C149">
        <f t="shared" si="8"/>
        <v>1</v>
      </c>
      <c r="E149" t="s">
        <v>629</v>
      </c>
      <c r="F149" s="16">
        <v>1890311900</v>
      </c>
      <c r="G149" s="106">
        <f t="shared" si="9"/>
        <v>439819500</v>
      </c>
      <c r="H149" s="18">
        <f t="shared" si="10"/>
        <v>2330131400</v>
      </c>
      <c r="J149" s="176" t="s">
        <v>696</v>
      </c>
      <c r="K149" s="177">
        <v>20515969</v>
      </c>
      <c r="L149" s="16" t="str">
        <f t="shared" si="11"/>
        <v>72030KR001</v>
      </c>
    </row>
    <row r="150" spans="1:12" ht="18.75" customHeight="1">
      <c r="A150" s="77" t="s">
        <v>630</v>
      </c>
      <c r="B150" s="81">
        <v>826129374</v>
      </c>
      <c r="C150">
        <f t="shared" si="8"/>
        <v>1</v>
      </c>
      <c r="E150" t="s">
        <v>630</v>
      </c>
      <c r="F150" s="16">
        <v>674823496</v>
      </c>
      <c r="G150" s="106">
        <f t="shared" si="9"/>
        <v>151305878</v>
      </c>
      <c r="H150" s="18">
        <f t="shared" si="10"/>
        <v>826129374</v>
      </c>
      <c r="J150" s="176" t="s">
        <v>697</v>
      </c>
      <c r="K150" s="177">
        <v>412478375</v>
      </c>
      <c r="L150" s="16" t="str">
        <f t="shared" si="11"/>
        <v>72040KR999</v>
      </c>
    </row>
    <row r="151" spans="1:12" ht="18.75" customHeight="1">
      <c r="A151" s="77" t="s">
        <v>631</v>
      </c>
      <c r="B151" s="81">
        <v>-8753781621</v>
      </c>
      <c r="C151">
        <f t="shared" si="8"/>
        <v>1</v>
      </c>
      <c r="E151" t="s">
        <v>631</v>
      </c>
      <c r="F151" s="16">
        <v>-10417035377</v>
      </c>
      <c r="G151" s="106">
        <f t="shared" si="9"/>
        <v>1663253756</v>
      </c>
      <c r="H151" s="18">
        <f t="shared" si="10"/>
        <v>-8753781621</v>
      </c>
      <c r="J151" s="176" t="s">
        <v>698</v>
      </c>
      <c r="K151" s="177">
        <v>1839221369</v>
      </c>
      <c r="L151" s="16" t="str">
        <f t="shared" si="11"/>
        <v>72050KR001</v>
      </c>
    </row>
    <row r="152" spans="1:12" ht="18.75" customHeight="1">
      <c r="A152" s="77" t="s">
        <v>632</v>
      </c>
      <c r="B152" s="81">
        <v>-11533212847</v>
      </c>
      <c r="C152">
        <f t="shared" si="8"/>
        <v>1</v>
      </c>
      <c r="E152" t="s">
        <v>632</v>
      </c>
      <c r="F152" s="16">
        <v>-11533212847</v>
      </c>
      <c r="G152" s="106">
        <f t="shared" si="9"/>
        <v>-214232854</v>
      </c>
      <c r="H152" s="18">
        <f t="shared" si="10"/>
        <v>-11747445701</v>
      </c>
      <c r="J152" s="176" t="s">
        <v>699</v>
      </c>
      <c r="K152" s="177">
        <v>171051031</v>
      </c>
      <c r="L152" s="16" t="str">
        <f t="shared" si="11"/>
        <v>72065KR999</v>
      </c>
    </row>
    <row r="153" spans="1:12" ht="18.75" customHeight="1">
      <c r="A153" s="77" t="s">
        <v>633</v>
      </c>
      <c r="B153" s="81">
        <v>1337800000</v>
      </c>
      <c r="C153">
        <f t="shared" si="8"/>
        <v>1</v>
      </c>
      <c r="E153" t="s">
        <v>633</v>
      </c>
      <c r="F153" s="16">
        <v>1337800000</v>
      </c>
      <c r="G153" s="106">
        <f t="shared" si="9"/>
        <v>0</v>
      </c>
      <c r="H153" s="18">
        <f t="shared" si="10"/>
        <v>1337800000</v>
      </c>
      <c r="J153" s="176" t="s">
        <v>701</v>
      </c>
      <c r="K153" s="177">
        <v>1481321949</v>
      </c>
      <c r="L153" s="16" t="str">
        <f t="shared" si="11"/>
        <v>72080KR001</v>
      </c>
    </row>
    <row r="154" spans="1:12" ht="18.75" customHeight="1">
      <c r="A154" s="77" t="s">
        <v>634</v>
      </c>
      <c r="B154" s="81">
        <v>-966313273</v>
      </c>
      <c r="C154">
        <f t="shared" si="8"/>
        <v>1</v>
      </c>
      <c r="E154" t="s">
        <v>634</v>
      </c>
      <c r="F154" s="16">
        <v>-1659897707</v>
      </c>
      <c r="G154" s="106">
        <f t="shared" si="9"/>
        <v>-30359670</v>
      </c>
      <c r="H154" s="18">
        <f t="shared" si="10"/>
        <v>-1690257377</v>
      </c>
      <c r="J154" s="176" t="s">
        <v>703</v>
      </c>
      <c r="K154" s="177">
        <v>19987009</v>
      </c>
      <c r="L154" s="16" t="str">
        <f t="shared" si="11"/>
        <v>72085KR002</v>
      </c>
    </row>
    <row r="155" spans="1:12" ht="18.75" customHeight="1">
      <c r="A155" s="77" t="s">
        <v>635</v>
      </c>
      <c r="B155" s="81">
        <v>-7351136277</v>
      </c>
      <c r="C155">
        <f t="shared" si="8"/>
        <v>1</v>
      </c>
      <c r="E155" t="s">
        <v>635</v>
      </c>
      <c r="F155" s="16">
        <v>-7162113321</v>
      </c>
      <c r="G155" s="106">
        <f t="shared" si="9"/>
        <v>-189022956</v>
      </c>
      <c r="H155" s="18">
        <f t="shared" si="10"/>
        <v>-7351136277</v>
      </c>
      <c r="J155" s="176" t="s">
        <v>704</v>
      </c>
      <c r="K155" s="177">
        <v>110808819</v>
      </c>
      <c r="L155" s="16" t="str">
        <f t="shared" si="11"/>
        <v>72090KR001</v>
      </c>
    </row>
    <row r="156" spans="1:12" ht="18.75" customHeight="1">
      <c r="A156" s="77" t="s">
        <v>636</v>
      </c>
      <c r="B156" s="81">
        <v>-19368783554</v>
      </c>
      <c r="C156">
        <f t="shared" si="8"/>
        <v>1</v>
      </c>
      <c r="E156" t="s">
        <v>636</v>
      </c>
      <c r="F156" s="16">
        <v>-23226132132</v>
      </c>
      <c r="G156" s="106">
        <f t="shared" si="9"/>
        <v>3857348578</v>
      </c>
      <c r="H156" s="18">
        <f t="shared" si="10"/>
        <v>-19368783554</v>
      </c>
      <c r="J156" s="176" t="s">
        <v>705</v>
      </c>
      <c r="K156" s="177">
        <v>278412470</v>
      </c>
      <c r="L156" s="16" t="str">
        <f t="shared" si="11"/>
        <v>72090KR002</v>
      </c>
    </row>
    <row r="157" spans="1:12" ht="18.75" customHeight="1">
      <c r="A157" s="77" t="s">
        <v>637</v>
      </c>
      <c r="B157" s="81">
        <v>26070651</v>
      </c>
      <c r="C157">
        <f t="shared" si="8"/>
        <v>1</v>
      </c>
      <c r="E157" t="s">
        <v>637</v>
      </c>
      <c r="F157" s="16">
        <v>26070651</v>
      </c>
      <c r="G157" s="106">
        <f t="shared" si="9"/>
        <v>0</v>
      </c>
      <c r="H157" s="18">
        <f t="shared" si="10"/>
        <v>26070651</v>
      </c>
      <c r="J157" s="176" t="s">
        <v>706</v>
      </c>
      <c r="K157" s="177">
        <v>133956220</v>
      </c>
      <c r="L157" s="16" t="str">
        <f t="shared" si="11"/>
        <v>72090KR003</v>
      </c>
    </row>
    <row r="158" spans="1:12" ht="18.75" customHeight="1">
      <c r="A158" s="77" t="s">
        <v>638</v>
      </c>
      <c r="B158" s="81">
        <v>48907905802</v>
      </c>
      <c r="C158">
        <f t="shared" si="8"/>
        <v>1</v>
      </c>
      <c r="E158" t="s">
        <v>638</v>
      </c>
      <c r="F158" s="16">
        <v>60045643979</v>
      </c>
      <c r="G158" s="106">
        <f t="shared" si="9"/>
        <v>-11137738177</v>
      </c>
      <c r="H158" s="18">
        <f t="shared" si="10"/>
        <v>48907905802</v>
      </c>
      <c r="J158" s="176" t="s">
        <v>707</v>
      </c>
      <c r="K158" s="177">
        <v>281866370</v>
      </c>
      <c r="L158" s="16" t="str">
        <f t="shared" si="11"/>
        <v>72090KR004</v>
      </c>
    </row>
    <row r="159" spans="1:12" ht="18.75" customHeight="1">
      <c r="A159" s="77" t="s">
        <v>639</v>
      </c>
      <c r="B159" s="81">
        <v>-886868256407</v>
      </c>
      <c r="C159">
        <f t="shared" si="8"/>
        <v>1</v>
      </c>
      <c r="E159" t="s">
        <v>639</v>
      </c>
      <c r="F159" s="16">
        <v>-853509291703</v>
      </c>
      <c r="G159" s="106">
        <f t="shared" si="9"/>
        <v>0</v>
      </c>
      <c r="H159" s="18">
        <f t="shared" si="10"/>
        <v>-853509291703</v>
      </c>
      <c r="J159" s="176" t="s">
        <v>708</v>
      </c>
      <c r="K159" s="177">
        <v>15519029</v>
      </c>
      <c r="L159" s="16" t="str">
        <f t="shared" si="11"/>
        <v>73000KR001</v>
      </c>
    </row>
    <row r="160" spans="1:12" ht="18.75" customHeight="1">
      <c r="A160" s="77" t="s">
        <v>640</v>
      </c>
      <c r="B160" s="81">
        <v>-433851306</v>
      </c>
      <c r="C160">
        <f t="shared" si="8"/>
        <v>1</v>
      </c>
      <c r="E160" t="s">
        <v>640</v>
      </c>
      <c r="F160" s="16">
        <v>-384299574</v>
      </c>
      <c r="G160" s="106">
        <f t="shared" si="9"/>
        <v>-32046732</v>
      </c>
      <c r="H160" s="18">
        <f t="shared" si="10"/>
        <v>-416346306</v>
      </c>
      <c r="J160" s="176" t="s">
        <v>709</v>
      </c>
      <c r="K160" s="177">
        <v>25524001</v>
      </c>
      <c r="L160" s="16" t="str">
        <f t="shared" si="11"/>
        <v>73000KR003</v>
      </c>
    </row>
    <row r="161" spans="1:12" ht="18.75" customHeight="1">
      <c r="A161" s="77" t="s">
        <v>641</v>
      </c>
      <c r="B161" s="81">
        <v>-1338463090</v>
      </c>
      <c r="C161">
        <f t="shared" si="8"/>
        <v>1</v>
      </c>
      <c r="E161" t="s">
        <v>641</v>
      </c>
      <c r="F161" s="16">
        <v>-1703980635</v>
      </c>
      <c r="G161" s="106">
        <f t="shared" si="9"/>
        <v>-34318364</v>
      </c>
      <c r="H161" s="18">
        <f t="shared" si="10"/>
        <v>-1738298999</v>
      </c>
      <c r="J161" s="176" t="s">
        <v>710</v>
      </c>
      <c r="K161" s="177">
        <v>6559939</v>
      </c>
      <c r="L161" s="16" t="str">
        <f t="shared" si="11"/>
        <v>73000KR004</v>
      </c>
    </row>
    <row r="162" spans="1:12" ht="18.75" customHeight="1">
      <c r="A162" s="77" t="s">
        <v>642</v>
      </c>
      <c r="B162" s="81">
        <v>1692317287</v>
      </c>
      <c r="C162">
        <f t="shared" si="8"/>
        <v>1</v>
      </c>
      <c r="E162" t="s">
        <v>642</v>
      </c>
      <c r="F162" s="16">
        <v>1409505503</v>
      </c>
      <c r="G162" s="106">
        <f t="shared" si="9"/>
        <v>420992395</v>
      </c>
      <c r="H162" s="18">
        <f t="shared" si="10"/>
        <v>1830497898</v>
      </c>
      <c r="J162" s="176" t="s">
        <v>711</v>
      </c>
      <c r="K162" s="177">
        <v>4104000</v>
      </c>
      <c r="L162" s="16" t="str">
        <f t="shared" si="11"/>
        <v>73000KR006</v>
      </c>
    </row>
    <row r="163" spans="1:12" ht="18.75" customHeight="1">
      <c r="A163" s="77" t="s">
        <v>643</v>
      </c>
      <c r="B163" s="81">
        <v>-186481862</v>
      </c>
      <c r="C163">
        <f t="shared" si="8"/>
        <v>1</v>
      </c>
      <c r="E163" t="s">
        <v>643</v>
      </c>
      <c r="F163" s="16">
        <v>-175990983</v>
      </c>
      <c r="G163" s="106">
        <f t="shared" si="9"/>
        <v>-19475398</v>
      </c>
      <c r="H163" s="18">
        <f t="shared" si="10"/>
        <v>-195466381</v>
      </c>
      <c r="J163" s="176" t="s">
        <v>712</v>
      </c>
      <c r="K163" s="177">
        <v>677510</v>
      </c>
      <c r="L163" s="16" t="str">
        <f t="shared" si="11"/>
        <v>73000KR008</v>
      </c>
    </row>
    <row r="164" spans="1:12" ht="18.75" customHeight="1">
      <c r="A164" s="77" t="s">
        <v>644</v>
      </c>
      <c r="B164" s="81">
        <v>-86462603</v>
      </c>
      <c r="C164">
        <f t="shared" si="8"/>
        <v>1</v>
      </c>
      <c r="E164" t="s">
        <v>644</v>
      </c>
      <c r="F164" s="16">
        <v>-103437527</v>
      </c>
      <c r="G164" s="106">
        <f t="shared" si="9"/>
        <v>-2101654</v>
      </c>
      <c r="H164" s="18">
        <f t="shared" si="10"/>
        <v>-105539181</v>
      </c>
      <c r="J164" s="176" t="s">
        <v>714</v>
      </c>
      <c r="K164" s="177">
        <v>1632000</v>
      </c>
      <c r="L164" s="16" t="str">
        <f t="shared" si="11"/>
        <v>73000KR010</v>
      </c>
    </row>
    <row r="165" spans="1:12" ht="18.75" customHeight="1">
      <c r="A165" s="77" t="s">
        <v>645</v>
      </c>
      <c r="B165" s="81">
        <v>-1910629</v>
      </c>
      <c r="C165">
        <f t="shared" si="8"/>
        <v>1</v>
      </c>
      <c r="E165" t="s">
        <v>645</v>
      </c>
      <c r="F165" s="16">
        <v>-1660102</v>
      </c>
      <c r="G165" s="106">
        <f t="shared" si="9"/>
        <v>-266855</v>
      </c>
      <c r="H165" s="18">
        <f t="shared" si="10"/>
        <v>-1926957</v>
      </c>
      <c r="J165" s="176" t="s">
        <v>715</v>
      </c>
      <c r="K165" s="177">
        <v>677500</v>
      </c>
      <c r="L165" s="16" t="str">
        <f t="shared" si="11"/>
        <v>73000KR011</v>
      </c>
    </row>
    <row r="166" spans="1:12" ht="18.75" customHeight="1">
      <c r="A166" s="77" t="s">
        <v>646</v>
      </c>
      <c r="B166" s="81">
        <v>-451373978</v>
      </c>
      <c r="C166">
        <f t="shared" si="8"/>
        <v>1</v>
      </c>
      <c r="E166" t="s">
        <v>646</v>
      </c>
      <c r="F166" s="16">
        <v>-451373978</v>
      </c>
      <c r="G166" s="106">
        <f t="shared" si="9"/>
        <v>0</v>
      </c>
      <c r="H166" s="18">
        <f t="shared" si="10"/>
        <v>-451373978</v>
      </c>
      <c r="J166" s="176" t="s">
        <v>716</v>
      </c>
      <c r="K166" s="177">
        <v>5694000</v>
      </c>
      <c r="L166" s="16" t="str">
        <f t="shared" si="11"/>
        <v>73000KR012</v>
      </c>
    </row>
    <row r="167" spans="1:12" ht="18.75" customHeight="1">
      <c r="A167" s="77" t="s">
        <v>647</v>
      </c>
      <c r="B167" s="81">
        <v>58056745</v>
      </c>
      <c r="C167">
        <f t="shared" si="8"/>
        <v>1</v>
      </c>
      <c r="E167" t="s">
        <v>647</v>
      </c>
      <c r="F167" s="16">
        <v>58056745</v>
      </c>
      <c r="G167" s="106">
        <f t="shared" si="9"/>
        <v>0</v>
      </c>
      <c r="H167" s="18">
        <f t="shared" si="10"/>
        <v>58056745</v>
      </c>
      <c r="J167" s="176" t="s">
        <v>717</v>
      </c>
      <c r="K167" s="177">
        <v>384800</v>
      </c>
      <c r="L167" s="16" t="str">
        <f t="shared" si="11"/>
        <v>73000KR014</v>
      </c>
    </row>
    <row r="168" spans="1:12" ht="18.75" customHeight="1">
      <c r="A168" s="77" t="s">
        <v>648</v>
      </c>
      <c r="B168" s="81">
        <v>405</v>
      </c>
      <c r="C168">
        <f t="shared" si="8"/>
        <v>1</v>
      </c>
      <c r="E168" t="s">
        <v>648</v>
      </c>
      <c r="F168" s="16">
        <v>405</v>
      </c>
      <c r="G168" s="106">
        <f t="shared" si="9"/>
        <v>0</v>
      </c>
      <c r="H168" s="18">
        <f t="shared" si="10"/>
        <v>405</v>
      </c>
      <c r="J168" s="176" t="s">
        <v>718</v>
      </c>
      <c r="K168" s="177">
        <v>13876363</v>
      </c>
      <c r="L168" s="16" t="str">
        <f t="shared" si="11"/>
        <v>73010KR001</v>
      </c>
    </row>
    <row r="169" spans="1:12" ht="18.75" customHeight="1">
      <c r="A169" s="77" t="s">
        <v>649</v>
      </c>
      <c r="B169" s="81">
        <v>1415089999</v>
      </c>
      <c r="C169">
        <f t="shared" si="8"/>
        <v>1</v>
      </c>
      <c r="E169" t="s">
        <v>649</v>
      </c>
      <c r="F169" s="16">
        <v>1415089999</v>
      </c>
      <c r="G169" s="106">
        <f t="shared" si="9"/>
        <v>0</v>
      </c>
      <c r="H169" s="18">
        <f t="shared" si="10"/>
        <v>1415089999</v>
      </c>
      <c r="J169" s="176" t="s">
        <v>719</v>
      </c>
      <c r="K169" s="177">
        <v>139142263</v>
      </c>
      <c r="L169" s="16" t="str">
        <f t="shared" si="11"/>
        <v>73010KR002</v>
      </c>
    </row>
    <row r="170" spans="1:12" ht="18.75" customHeight="1">
      <c r="A170" s="77" t="s">
        <v>650</v>
      </c>
      <c r="B170" s="81">
        <v>0</v>
      </c>
      <c r="C170">
        <f t="shared" si="8"/>
        <v>1</v>
      </c>
      <c r="E170" t="s">
        <v>650</v>
      </c>
      <c r="F170" s="16">
        <v>0</v>
      </c>
      <c r="G170" s="106">
        <f t="shared" si="9"/>
        <v>0</v>
      </c>
      <c r="H170" s="18">
        <f t="shared" si="10"/>
        <v>0</v>
      </c>
      <c r="J170" s="176" t="s">
        <v>720</v>
      </c>
      <c r="K170" s="177">
        <v>25738213</v>
      </c>
      <c r="L170" s="16" t="str">
        <f t="shared" si="11"/>
        <v>73020KR001</v>
      </c>
    </row>
    <row r="171" spans="1:12" ht="18.75" customHeight="1">
      <c r="A171" s="77" t="s">
        <v>651</v>
      </c>
      <c r="B171" s="81">
        <v>-393984</v>
      </c>
      <c r="C171">
        <f t="shared" si="8"/>
        <v>1</v>
      </c>
      <c r="E171" t="s">
        <v>651</v>
      </c>
      <c r="F171" s="16">
        <v>-393984</v>
      </c>
      <c r="G171" s="106">
        <f t="shared" si="9"/>
        <v>0</v>
      </c>
      <c r="H171" s="18">
        <f t="shared" si="10"/>
        <v>-393984</v>
      </c>
      <c r="J171" s="176" t="s">
        <v>721</v>
      </c>
      <c r="K171" s="177">
        <v>250649</v>
      </c>
      <c r="L171" s="16" t="str">
        <f t="shared" si="11"/>
        <v>73020KR002</v>
      </c>
    </row>
    <row r="172" spans="1:12" ht="18.75" customHeight="1">
      <c r="A172" s="77" t="s">
        <v>652</v>
      </c>
      <c r="B172" s="81">
        <v>0</v>
      </c>
      <c r="C172">
        <f t="shared" si="8"/>
        <v>1</v>
      </c>
      <c r="E172" t="s">
        <v>652</v>
      </c>
      <c r="F172" s="16">
        <v>0</v>
      </c>
      <c r="G172" s="106">
        <f t="shared" si="9"/>
        <v>0</v>
      </c>
      <c r="H172" s="18">
        <f t="shared" si="10"/>
        <v>0</v>
      </c>
      <c r="J172" s="176" t="s">
        <v>722</v>
      </c>
      <c r="K172" s="177">
        <v>476519215</v>
      </c>
      <c r="L172" s="16" t="str">
        <f t="shared" si="11"/>
        <v>73030KR001</v>
      </c>
    </row>
    <row r="173" spans="1:12" ht="18.75" customHeight="1">
      <c r="A173" s="77" t="s">
        <v>653</v>
      </c>
      <c r="B173" s="81">
        <v>0</v>
      </c>
      <c r="C173">
        <f t="shared" si="8"/>
        <v>1</v>
      </c>
      <c r="E173" t="s">
        <v>653</v>
      </c>
      <c r="F173" s="16">
        <v>0</v>
      </c>
      <c r="G173" s="106">
        <f t="shared" si="9"/>
        <v>0</v>
      </c>
      <c r="H173" s="18">
        <f t="shared" si="10"/>
        <v>0</v>
      </c>
      <c r="J173" s="176" t="s">
        <v>723</v>
      </c>
      <c r="K173" s="177">
        <v>89333333</v>
      </c>
      <c r="L173" s="16" t="str">
        <f t="shared" si="11"/>
        <v>73040KR999</v>
      </c>
    </row>
    <row r="174" spans="1:12" ht="18.75" customHeight="1">
      <c r="A174" s="77" t="s">
        <v>654</v>
      </c>
      <c r="B174" s="81">
        <v>2089564623</v>
      </c>
      <c r="C174">
        <f t="shared" si="8"/>
        <v>1</v>
      </c>
      <c r="E174" t="s">
        <v>654</v>
      </c>
      <c r="F174" s="16">
        <v>1848582757</v>
      </c>
      <c r="G174" s="106">
        <f t="shared" si="9"/>
        <v>0</v>
      </c>
      <c r="H174" s="18">
        <f t="shared" si="10"/>
        <v>1848582757</v>
      </c>
      <c r="J174" s="176" t="s">
        <v>724</v>
      </c>
      <c r="K174" s="177">
        <v>985741742</v>
      </c>
      <c r="L174" s="16" t="str">
        <f t="shared" si="11"/>
        <v>74010KR999</v>
      </c>
    </row>
    <row r="175" spans="1:12" ht="18.75" customHeight="1">
      <c r="A175" s="77" t="s">
        <v>655</v>
      </c>
      <c r="B175" s="81">
        <v>0</v>
      </c>
      <c r="C175">
        <f t="shared" si="8"/>
        <v>1</v>
      </c>
      <c r="E175" t="s">
        <v>655</v>
      </c>
      <c r="F175" s="16">
        <v>0</v>
      </c>
      <c r="G175" s="106">
        <f t="shared" si="9"/>
        <v>0</v>
      </c>
      <c r="H175" s="18">
        <f t="shared" si="10"/>
        <v>0</v>
      </c>
      <c r="J175" s="176" t="s">
        <v>725</v>
      </c>
      <c r="K175" s="177">
        <v>56906371</v>
      </c>
      <c r="L175" s="16" t="str">
        <f t="shared" si="11"/>
        <v>74011KR999</v>
      </c>
    </row>
    <row r="176" spans="1:12" ht="18.75" customHeight="1">
      <c r="A176" s="77" t="s">
        <v>656</v>
      </c>
      <c r="B176" s="81">
        <v>20259069</v>
      </c>
      <c r="C176">
        <f t="shared" si="8"/>
        <v>1</v>
      </c>
      <c r="E176" t="s">
        <v>656</v>
      </c>
      <c r="F176" s="16">
        <v>20259069</v>
      </c>
      <c r="G176" s="106">
        <f t="shared" si="9"/>
        <v>0</v>
      </c>
      <c r="H176" s="18">
        <f t="shared" si="10"/>
        <v>20259069</v>
      </c>
      <c r="J176" s="176" t="s">
        <v>726</v>
      </c>
      <c r="K176" s="177">
        <v>34053493</v>
      </c>
      <c r="L176" s="16" t="str">
        <f t="shared" si="11"/>
        <v>74020KR999</v>
      </c>
    </row>
    <row r="177" spans="1:12" ht="18.75" customHeight="1">
      <c r="A177" s="77" t="s">
        <v>657</v>
      </c>
      <c r="B177" s="81">
        <v>-405452835</v>
      </c>
      <c r="C177">
        <f t="shared" si="8"/>
        <v>1</v>
      </c>
      <c r="E177" t="s">
        <v>657</v>
      </c>
      <c r="F177" s="16">
        <v>-751527656</v>
      </c>
      <c r="G177" s="106">
        <f t="shared" si="9"/>
        <v>0</v>
      </c>
      <c r="H177" s="18">
        <f t="shared" si="10"/>
        <v>-751527656</v>
      </c>
      <c r="J177" s="176" t="s">
        <v>727</v>
      </c>
      <c r="K177" s="177">
        <v>17050645</v>
      </c>
      <c r="L177" s="16" t="str">
        <f t="shared" si="11"/>
        <v>74021KR999</v>
      </c>
    </row>
    <row r="178" spans="1:12" ht="18.75" customHeight="1">
      <c r="A178" s="77" t="s">
        <v>658</v>
      </c>
      <c r="B178" s="81">
        <v>385695778302</v>
      </c>
      <c r="C178">
        <f t="shared" si="8"/>
        <v>1</v>
      </c>
      <c r="E178" t="s">
        <v>658</v>
      </c>
      <c r="F178" s="16">
        <v>371038492076</v>
      </c>
      <c r="G178" s="106">
        <f t="shared" si="9"/>
        <v>0</v>
      </c>
      <c r="H178" s="18">
        <f t="shared" si="10"/>
        <v>371038492076</v>
      </c>
      <c r="J178" s="176" t="s">
        <v>728</v>
      </c>
      <c r="K178" s="177">
        <v>1737796488</v>
      </c>
      <c r="L178" s="16" t="str">
        <f t="shared" si="11"/>
        <v>74030KR001</v>
      </c>
    </row>
    <row r="179" spans="1:12" ht="18.75" customHeight="1">
      <c r="A179" s="77" t="s">
        <v>659</v>
      </c>
      <c r="B179" s="81">
        <v>11422528725</v>
      </c>
      <c r="C179">
        <f t="shared" si="8"/>
        <v>1</v>
      </c>
      <c r="E179" t="s">
        <v>659</v>
      </c>
      <c r="F179" s="16">
        <v>11796134948</v>
      </c>
      <c r="G179" s="106">
        <f t="shared" si="9"/>
        <v>-373606223</v>
      </c>
      <c r="H179" s="18">
        <f t="shared" si="10"/>
        <v>11422528725</v>
      </c>
      <c r="J179" s="176" t="s">
        <v>729</v>
      </c>
      <c r="K179" s="177">
        <v>224031646</v>
      </c>
      <c r="L179" s="16" t="str">
        <f t="shared" si="11"/>
        <v>74030KR002</v>
      </c>
    </row>
    <row r="180" spans="1:12" ht="18.75" customHeight="1">
      <c r="A180" s="77" t="s">
        <v>660</v>
      </c>
      <c r="B180" s="81">
        <v>0</v>
      </c>
      <c r="C180">
        <f t="shared" si="8"/>
        <v>1</v>
      </c>
      <c r="E180" t="s">
        <v>660</v>
      </c>
      <c r="F180" s="16">
        <v>0</v>
      </c>
      <c r="G180" s="106">
        <f t="shared" si="9"/>
        <v>0</v>
      </c>
      <c r="H180" s="18">
        <f t="shared" si="10"/>
        <v>0</v>
      </c>
      <c r="J180" s="176" t="s">
        <v>731</v>
      </c>
      <c r="K180" s="177">
        <v>1390069</v>
      </c>
      <c r="L180" s="16" t="str">
        <f t="shared" si="11"/>
        <v>74030KR005</v>
      </c>
    </row>
    <row r="181" spans="1:12" ht="18.75" customHeight="1">
      <c r="A181" s="77" t="s">
        <v>661</v>
      </c>
      <c r="B181" s="81">
        <v>-287515912</v>
      </c>
      <c r="C181">
        <f t="shared" si="8"/>
        <v>1</v>
      </c>
      <c r="E181" t="s">
        <v>661</v>
      </c>
      <c r="F181" s="16">
        <v>-378487173</v>
      </c>
      <c r="G181" s="106">
        <f t="shared" si="9"/>
        <v>46269437</v>
      </c>
      <c r="H181" s="18">
        <f t="shared" si="10"/>
        <v>-332217736</v>
      </c>
      <c r="J181" s="176" t="s">
        <v>733</v>
      </c>
      <c r="K181" s="177">
        <v>409607</v>
      </c>
      <c r="L181" s="16" t="str">
        <f t="shared" si="11"/>
        <v>74040KR002</v>
      </c>
    </row>
    <row r="182" spans="1:12" ht="18.75" customHeight="1">
      <c r="A182" s="77" t="s">
        <v>662</v>
      </c>
      <c r="B182" s="81">
        <v>579412417</v>
      </c>
      <c r="C182">
        <f t="shared" si="8"/>
        <v>1</v>
      </c>
      <c r="E182" t="s">
        <v>662</v>
      </c>
      <c r="F182" s="16">
        <v>579412417</v>
      </c>
      <c r="G182" s="106">
        <f t="shared" si="9"/>
        <v>0</v>
      </c>
      <c r="H182" s="18">
        <f t="shared" si="10"/>
        <v>579412417</v>
      </c>
      <c r="J182" s="176" t="s">
        <v>734</v>
      </c>
      <c r="K182" s="177">
        <v>683778869</v>
      </c>
      <c r="L182" s="16" t="str">
        <f t="shared" si="11"/>
        <v>74040KR003</v>
      </c>
    </row>
    <row r="183" spans="1:12" ht="18.75" customHeight="1">
      <c r="A183" s="77" t="s">
        <v>663</v>
      </c>
      <c r="B183" s="81">
        <v>268045091</v>
      </c>
      <c r="C183">
        <f t="shared" si="8"/>
        <v>1</v>
      </c>
      <c r="E183" t="s">
        <v>663</v>
      </c>
      <c r="F183" s="16">
        <v>267728607</v>
      </c>
      <c r="G183" s="106">
        <f t="shared" si="9"/>
        <v>14815377</v>
      </c>
      <c r="H183" s="18">
        <f t="shared" si="10"/>
        <v>282543984</v>
      </c>
      <c r="J183" s="176" t="s">
        <v>735</v>
      </c>
      <c r="K183" s="177">
        <v>156150625</v>
      </c>
      <c r="L183" s="16" t="str">
        <f t="shared" si="11"/>
        <v>74040KR004</v>
      </c>
    </row>
    <row r="184" spans="1:12" ht="18.75" customHeight="1">
      <c r="A184" s="77" t="s">
        <v>664</v>
      </c>
      <c r="B184" s="81">
        <v>-620681640</v>
      </c>
      <c r="C184">
        <f t="shared" si="8"/>
        <v>1</v>
      </c>
      <c r="E184" t="s">
        <v>664</v>
      </c>
      <c r="F184" s="16">
        <v>-620681640</v>
      </c>
      <c r="G184" s="106">
        <f t="shared" si="9"/>
        <v>0</v>
      </c>
      <c r="H184" s="18">
        <f t="shared" si="10"/>
        <v>-620681640</v>
      </c>
      <c r="J184" s="176" t="s">
        <v>736</v>
      </c>
      <c r="K184" s="177">
        <v>3868491738</v>
      </c>
      <c r="L184" s="16" t="str">
        <f t="shared" si="11"/>
        <v>74040KR007</v>
      </c>
    </row>
    <row r="185" spans="1:12" ht="18.75" customHeight="1">
      <c r="A185" s="77" t="s">
        <v>665</v>
      </c>
      <c r="B185" s="81">
        <v>211562200</v>
      </c>
      <c r="C185">
        <f t="shared" si="8"/>
        <v>1</v>
      </c>
      <c r="E185" t="s">
        <v>665</v>
      </c>
      <c r="F185" s="16">
        <v>211562200</v>
      </c>
      <c r="G185" s="106">
        <f t="shared" si="9"/>
        <v>0</v>
      </c>
      <c r="H185" s="18">
        <f t="shared" si="10"/>
        <v>211562200</v>
      </c>
      <c r="J185" s="176" t="s">
        <v>737</v>
      </c>
      <c r="K185" s="177">
        <v>429237169</v>
      </c>
      <c r="L185" s="16" t="str">
        <f t="shared" si="11"/>
        <v>74040KR008</v>
      </c>
    </row>
    <row r="186" spans="1:12" ht="18.75" customHeight="1">
      <c r="A186" s="77" t="s">
        <v>666</v>
      </c>
      <c r="B186" s="81">
        <v>31676256</v>
      </c>
      <c r="C186">
        <f t="shared" si="8"/>
        <v>1</v>
      </c>
      <c r="E186" t="s">
        <v>666</v>
      </c>
      <c r="F186" s="16">
        <v>31676256</v>
      </c>
      <c r="G186" s="106">
        <f t="shared" si="9"/>
        <v>0</v>
      </c>
      <c r="H186" s="18">
        <f t="shared" si="10"/>
        <v>31676256</v>
      </c>
      <c r="J186" s="176" t="s">
        <v>738</v>
      </c>
      <c r="K186" s="177">
        <v>13920628</v>
      </c>
      <c r="L186" s="16" t="str">
        <f t="shared" si="11"/>
        <v>74060KR999</v>
      </c>
    </row>
    <row r="187" spans="1:12" ht="18.75" customHeight="1">
      <c r="A187" s="77" t="s">
        <v>667</v>
      </c>
      <c r="B187" s="81">
        <v>1000000000</v>
      </c>
      <c r="C187">
        <f t="shared" si="8"/>
        <v>1</v>
      </c>
      <c r="E187" t="s">
        <v>667</v>
      </c>
      <c r="F187" s="16">
        <v>1000000000</v>
      </c>
      <c r="G187" s="106">
        <f t="shared" si="9"/>
        <v>0</v>
      </c>
      <c r="H187" s="18">
        <f t="shared" si="10"/>
        <v>1000000000</v>
      </c>
      <c r="J187" s="176" t="s">
        <v>739</v>
      </c>
      <c r="K187" s="177">
        <v>323450559</v>
      </c>
      <c r="L187" s="16" t="str">
        <f t="shared" si="11"/>
        <v>74070KR001</v>
      </c>
    </row>
    <row r="188" spans="1:12" ht="18.75" customHeight="1">
      <c r="A188" s="77" t="s">
        <v>668</v>
      </c>
      <c r="B188" s="81">
        <v>27596000</v>
      </c>
      <c r="C188">
        <f t="shared" si="8"/>
        <v>1</v>
      </c>
      <c r="E188" t="s">
        <v>668</v>
      </c>
      <c r="F188" s="16">
        <v>24000000</v>
      </c>
      <c r="G188" s="106">
        <f t="shared" si="9"/>
        <v>3596000</v>
      </c>
      <c r="H188" s="18">
        <f t="shared" si="10"/>
        <v>27596000</v>
      </c>
      <c r="J188" s="176" t="s">
        <v>740</v>
      </c>
      <c r="K188" s="177">
        <v>3041332</v>
      </c>
      <c r="L188" s="16" t="str">
        <f t="shared" si="11"/>
        <v>74080KR001</v>
      </c>
    </row>
    <row r="189" spans="1:12" ht="18.75" customHeight="1">
      <c r="A189" s="77" t="s">
        <v>669</v>
      </c>
      <c r="B189" s="81">
        <v>721918860</v>
      </c>
      <c r="C189">
        <f t="shared" si="8"/>
        <v>1</v>
      </c>
      <c r="E189" t="s">
        <v>669</v>
      </c>
      <c r="F189" s="16">
        <v>720628860</v>
      </c>
      <c r="G189" s="106">
        <f t="shared" si="9"/>
        <v>1744546</v>
      </c>
      <c r="H189" s="18">
        <f t="shared" si="10"/>
        <v>722373406</v>
      </c>
      <c r="J189" s="176" t="s">
        <v>741</v>
      </c>
      <c r="K189" s="177">
        <v>113348398</v>
      </c>
      <c r="L189" s="16" t="str">
        <f t="shared" si="11"/>
        <v>74080KR002</v>
      </c>
    </row>
    <row r="190" spans="1:12" ht="18.75" customHeight="1">
      <c r="A190" s="77" t="s">
        <v>670</v>
      </c>
      <c r="B190" s="81">
        <v>11161505052</v>
      </c>
      <c r="C190">
        <f t="shared" si="8"/>
        <v>1</v>
      </c>
      <c r="E190" t="s">
        <v>670</v>
      </c>
      <c r="F190" s="16">
        <v>10332680949</v>
      </c>
      <c r="G190" s="106">
        <f t="shared" si="9"/>
        <v>828824103</v>
      </c>
      <c r="H190" s="18">
        <f t="shared" si="10"/>
        <v>11161505052</v>
      </c>
      <c r="J190" s="176" t="s">
        <v>742</v>
      </c>
      <c r="K190" s="177">
        <v>49020013</v>
      </c>
      <c r="L190" s="16" t="str">
        <f t="shared" si="11"/>
        <v>75020KR001</v>
      </c>
    </row>
    <row r="191" spans="1:12" ht="18.75" customHeight="1">
      <c r="A191" s="77" t="s">
        <v>671</v>
      </c>
      <c r="B191" s="81">
        <v>121926000</v>
      </c>
      <c r="C191">
        <f t="shared" si="8"/>
        <v>1</v>
      </c>
      <c r="E191" t="s">
        <v>671</v>
      </c>
      <c r="F191" s="16">
        <v>81600000</v>
      </c>
      <c r="G191" s="106">
        <f t="shared" si="9"/>
        <v>40326000</v>
      </c>
      <c r="H191" s="18">
        <f t="shared" si="10"/>
        <v>121926000</v>
      </c>
      <c r="J191" s="176" t="s">
        <v>743</v>
      </c>
      <c r="K191" s="177">
        <v>27849948</v>
      </c>
      <c r="L191" s="16" t="str">
        <f t="shared" si="11"/>
        <v>75020KR002</v>
      </c>
    </row>
    <row r="192" spans="1:12" ht="18.75" customHeight="1">
      <c r="A192" s="77" t="s">
        <v>672</v>
      </c>
      <c r="B192" s="81">
        <v>71000000</v>
      </c>
      <c r="C192">
        <f t="shared" si="8"/>
        <v>1</v>
      </c>
      <c r="E192" t="s">
        <v>672</v>
      </c>
      <c r="F192" s="16">
        <v>63900000</v>
      </c>
      <c r="G192" s="106">
        <f t="shared" si="9"/>
        <v>7100000</v>
      </c>
      <c r="H192" s="18">
        <f t="shared" si="10"/>
        <v>71000000</v>
      </c>
      <c r="J192" s="176" t="s">
        <v>744</v>
      </c>
      <c r="K192" s="177">
        <v>37766526</v>
      </c>
      <c r="L192" s="16" t="str">
        <f t="shared" si="11"/>
        <v>75030KR001</v>
      </c>
    </row>
    <row r="193" spans="1:12" ht="18.75" customHeight="1">
      <c r="A193" s="77" t="s">
        <v>673</v>
      </c>
      <c r="B193" s="81">
        <v>9343158</v>
      </c>
      <c r="C193">
        <f t="shared" si="8"/>
        <v>1</v>
      </c>
      <c r="E193" t="s">
        <v>673</v>
      </c>
      <c r="F193" s="16">
        <v>9343158</v>
      </c>
      <c r="G193" s="106">
        <f t="shared" si="9"/>
        <v>0</v>
      </c>
      <c r="H193" s="18">
        <f t="shared" si="10"/>
        <v>9343158</v>
      </c>
      <c r="J193" s="176" t="s">
        <v>745</v>
      </c>
      <c r="K193" s="177">
        <v>53931366</v>
      </c>
      <c r="L193" s="16" t="str">
        <f t="shared" si="11"/>
        <v>75030KR002</v>
      </c>
    </row>
    <row r="194" spans="1:12" ht="18.75" customHeight="1">
      <c r="A194" s="77" t="s">
        <v>674</v>
      </c>
      <c r="B194" s="81">
        <v>253663919</v>
      </c>
      <c r="C194">
        <f t="shared" si="8"/>
        <v>1</v>
      </c>
      <c r="E194" t="s">
        <v>674</v>
      </c>
      <c r="F194" s="16">
        <v>63940639</v>
      </c>
      <c r="G194" s="106">
        <f t="shared" si="9"/>
        <v>189723280</v>
      </c>
      <c r="H194" s="18">
        <f t="shared" si="10"/>
        <v>253663919</v>
      </c>
      <c r="J194" s="176" t="s">
        <v>746</v>
      </c>
      <c r="K194" s="177">
        <v>31641167</v>
      </c>
      <c r="L194" s="16" t="str">
        <f t="shared" si="11"/>
        <v>75030KR003</v>
      </c>
    </row>
    <row r="195" spans="1:12" ht="18.75" customHeight="1">
      <c r="A195" s="77" t="s">
        <v>675</v>
      </c>
      <c r="B195" s="81">
        <v>5530000</v>
      </c>
      <c r="C195">
        <f t="shared" ref="C195:C258" si="12">COUNTIF($A$2:$A$345,A195)</f>
        <v>1</v>
      </c>
      <c r="E195" t="s">
        <v>675</v>
      </c>
      <c r="F195" s="16">
        <v>5530000</v>
      </c>
      <c r="G195" s="106">
        <f t="shared" ref="G195:G258" si="13">SUMIFS($K:$K,$J:$J,E195)</f>
        <v>0</v>
      </c>
      <c r="H195" s="18">
        <f t="shared" ref="H195:H258" si="14">F195+G195</f>
        <v>5530000</v>
      </c>
      <c r="J195" s="176" t="s">
        <v>747</v>
      </c>
      <c r="K195" s="177">
        <v>34970394</v>
      </c>
      <c r="L195" s="16" t="str">
        <f t="shared" ref="L195:L258" si="15">VLOOKUP(J195,$E$2:$E$345,1,0)</f>
        <v>75040KR999</v>
      </c>
    </row>
    <row r="196" spans="1:12" ht="18.75" customHeight="1">
      <c r="A196" s="77" t="s">
        <v>676</v>
      </c>
      <c r="B196" s="81">
        <v>194575700</v>
      </c>
      <c r="C196">
        <f t="shared" si="12"/>
        <v>1</v>
      </c>
      <c r="E196" t="s">
        <v>676</v>
      </c>
      <c r="F196" s="16">
        <v>194575700</v>
      </c>
      <c r="G196" s="106">
        <f t="shared" si="13"/>
        <v>0</v>
      </c>
      <c r="H196" s="18">
        <f t="shared" si="14"/>
        <v>194575700</v>
      </c>
      <c r="J196" s="176" t="s">
        <v>748</v>
      </c>
      <c r="K196" s="177">
        <v>22663349</v>
      </c>
      <c r="L196" s="16" t="str">
        <f t="shared" si="15"/>
        <v>75050KR001</v>
      </c>
    </row>
    <row r="197" spans="1:12" ht="18.75" customHeight="1">
      <c r="A197" s="77" t="s">
        <v>677</v>
      </c>
      <c r="B197" s="81">
        <v>4265059268</v>
      </c>
      <c r="C197">
        <f t="shared" si="12"/>
        <v>1</v>
      </c>
      <c r="E197" t="s">
        <v>677</v>
      </c>
      <c r="F197" s="16">
        <v>3775349652</v>
      </c>
      <c r="G197" s="106">
        <f t="shared" si="13"/>
        <v>521057805</v>
      </c>
      <c r="H197" s="18">
        <f t="shared" si="14"/>
        <v>4296407457</v>
      </c>
      <c r="J197" s="176" t="s">
        <v>749</v>
      </c>
      <c r="K197" s="177">
        <v>3944025</v>
      </c>
      <c r="L197" s="16" t="str">
        <f t="shared" si="15"/>
        <v>75050KR002</v>
      </c>
    </row>
    <row r="198" spans="1:12" ht="18.75" customHeight="1">
      <c r="A198" s="77" t="s">
        <v>678</v>
      </c>
      <c r="B198" s="81">
        <v>161202030</v>
      </c>
      <c r="C198">
        <f t="shared" si="12"/>
        <v>1</v>
      </c>
      <c r="E198" t="s">
        <v>678</v>
      </c>
      <c r="F198" s="16">
        <v>138640330</v>
      </c>
      <c r="G198" s="106">
        <f t="shared" si="13"/>
        <v>23671700</v>
      </c>
      <c r="H198" s="18">
        <f t="shared" si="14"/>
        <v>162312030</v>
      </c>
      <c r="J198" s="176" t="s">
        <v>750</v>
      </c>
      <c r="K198" s="177">
        <v>400623</v>
      </c>
      <c r="L198" s="16" t="str">
        <f t="shared" si="15"/>
        <v>75050KR003</v>
      </c>
    </row>
    <row r="199" spans="1:12" ht="18.75" customHeight="1">
      <c r="A199" s="77" t="s">
        <v>679</v>
      </c>
      <c r="B199" s="81">
        <v>1693376508</v>
      </c>
      <c r="C199">
        <f t="shared" si="12"/>
        <v>1</v>
      </c>
      <c r="E199" t="s">
        <v>679</v>
      </c>
      <c r="F199" s="16">
        <v>1570138126</v>
      </c>
      <c r="G199" s="106">
        <f t="shared" si="13"/>
        <v>123238382</v>
      </c>
      <c r="H199" s="18">
        <f t="shared" si="14"/>
        <v>1693376508</v>
      </c>
      <c r="J199" s="176" t="s">
        <v>751</v>
      </c>
      <c r="K199" s="177">
        <v>634866371</v>
      </c>
      <c r="L199" s="16" t="str">
        <f t="shared" si="15"/>
        <v>75060KR001</v>
      </c>
    </row>
    <row r="200" spans="1:12" ht="18.75" customHeight="1">
      <c r="A200" s="77" t="s">
        <v>680</v>
      </c>
      <c r="B200" s="81">
        <v>1204679498</v>
      </c>
      <c r="C200">
        <f t="shared" si="12"/>
        <v>1</v>
      </c>
      <c r="E200" t="s">
        <v>680</v>
      </c>
      <c r="F200" s="16">
        <v>1067885208</v>
      </c>
      <c r="G200" s="106">
        <f t="shared" si="13"/>
        <v>136794290</v>
      </c>
      <c r="H200" s="18">
        <f t="shared" si="14"/>
        <v>1204679498</v>
      </c>
      <c r="J200" s="176" t="s">
        <v>752</v>
      </c>
      <c r="K200" s="177">
        <v>5695740</v>
      </c>
      <c r="L200" s="16" t="str">
        <f t="shared" si="15"/>
        <v>75060KR002</v>
      </c>
    </row>
    <row r="201" spans="1:12" ht="18.75" customHeight="1">
      <c r="A201" s="77" t="s">
        <v>681</v>
      </c>
      <c r="B201" s="81">
        <v>9784591</v>
      </c>
      <c r="C201">
        <f t="shared" si="12"/>
        <v>1</v>
      </c>
      <c r="E201" t="s">
        <v>681</v>
      </c>
      <c r="F201" s="16">
        <v>8963963</v>
      </c>
      <c r="G201" s="106">
        <f t="shared" si="13"/>
        <v>820628</v>
      </c>
      <c r="H201" s="18">
        <f t="shared" si="14"/>
        <v>9784591</v>
      </c>
      <c r="J201" s="176" t="s">
        <v>753</v>
      </c>
      <c r="K201" s="177">
        <v>193500</v>
      </c>
      <c r="L201" s="16" t="str">
        <f t="shared" si="15"/>
        <v>75060KR003</v>
      </c>
    </row>
    <row r="202" spans="1:12" ht="18.75" customHeight="1">
      <c r="A202" s="77" t="s">
        <v>682</v>
      </c>
      <c r="B202" s="81">
        <v>1265093</v>
      </c>
      <c r="C202">
        <f t="shared" si="12"/>
        <v>1</v>
      </c>
      <c r="E202" t="s">
        <v>682</v>
      </c>
      <c r="F202" s="16">
        <v>1265093</v>
      </c>
      <c r="G202" s="106">
        <f t="shared" si="13"/>
        <v>0</v>
      </c>
      <c r="H202" s="18">
        <f t="shared" si="14"/>
        <v>1265093</v>
      </c>
      <c r="J202" s="176" t="s">
        <v>754</v>
      </c>
      <c r="K202" s="177">
        <v>2130733788</v>
      </c>
      <c r="L202" s="16" t="str">
        <f t="shared" si="15"/>
        <v>75070KR999</v>
      </c>
    </row>
    <row r="203" spans="1:12" ht="18.75" customHeight="1">
      <c r="A203" s="77" t="s">
        <v>683</v>
      </c>
      <c r="B203" s="81">
        <v>4518615328</v>
      </c>
      <c r="C203">
        <f t="shared" si="12"/>
        <v>1</v>
      </c>
      <c r="E203" t="s">
        <v>683</v>
      </c>
      <c r="F203" s="16">
        <v>4299835000</v>
      </c>
      <c r="G203" s="106">
        <f t="shared" si="13"/>
        <v>242290928</v>
      </c>
      <c r="H203" s="18">
        <f t="shared" si="14"/>
        <v>4542125928</v>
      </c>
      <c r="J203" s="176" t="s">
        <v>755</v>
      </c>
      <c r="K203" s="177">
        <v>4851575</v>
      </c>
      <c r="L203" s="16" t="str">
        <f t="shared" si="15"/>
        <v>75075KR999</v>
      </c>
    </row>
    <row r="204" spans="1:12" ht="18.75" customHeight="1">
      <c r="A204" s="77" t="s">
        <v>684</v>
      </c>
      <c r="B204" s="81">
        <v>957169767</v>
      </c>
      <c r="C204">
        <f t="shared" si="12"/>
        <v>1</v>
      </c>
      <c r="E204" t="s">
        <v>684</v>
      </c>
      <c r="F204" s="16">
        <v>872795052</v>
      </c>
      <c r="G204" s="106">
        <f t="shared" si="13"/>
        <v>84864380</v>
      </c>
      <c r="H204" s="18">
        <f t="shared" si="14"/>
        <v>957659432</v>
      </c>
      <c r="J204" s="176" t="s">
        <v>756</v>
      </c>
      <c r="K204" s="177">
        <v>66732200</v>
      </c>
      <c r="L204" s="16" t="str">
        <f t="shared" si="15"/>
        <v>75080KR001</v>
      </c>
    </row>
    <row r="205" spans="1:12" ht="18.75" customHeight="1">
      <c r="A205" s="77" t="s">
        <v>685</v>
      </c>
      <c r="B205" s="81">
        <v>209925</v>
      </c>
      <c r="C205">
        <f t="shared" si="12"/>
        <v>1</v>
      </c>
      <c r="E205" t="s">
        <v>685</v>
      </c>
      <c r="F205" s="16">
        <v>209925</v>
      </c>
      <c r="G205" s="106">
        <f t="shared" si="13"/>
        <v>0</v>
      </c>
      <c r="H205" s="18">
        <f t="shared" si="14"/>
        <v>209925</v>
      </c>
      <c r="J205" s="176" t="s">
        <v>757</v>
      </c>
      <c r="K205" s="177">
        <v>479000</v>
      </c>
      <c r="L205" s="16" t="str">
        <f t="shared" si="15"/>
        <v>75080KR002</v>
      </c>
    </row>
    <row r="206" spans="1:12" ht="18.75" customHeight="1">
      <c r="A206" s="77" t="s">
        <v>686</v>
      </c>
      <c r="B206" s="81">
        <v>161561620</v>
      </c>
      <c r="C206">
        <f t="shared" si="12"/>
        <v>1</v>
      </c>
      <c r="E206" t="s">
        <v>686</v>
      </c>
      <c r="F206" s="16">
        <v>138820530</v>
      </c>
      <c r="G206" s="106">
        <f t="shared" si="13"/>
        <v>24944604</v>
      </c>
      <c r="H206" s="18">
        <f t="shared" si="14"/>
        <v>163765134</v>
      </c>
      <c r="J206" s="176" t="s">
        <v>759</v>
      </c>
      <c r="K206" s="177">
        <v>174133039</v>
      </c>
      <c r="L206" s="16" t="str">
        <f t="shared" si="15"/>
        <v>75080KR004</v>
      </c>
    </row>
    <row r="207" spans="1:12" ht="18.75" customHeight="1">
      <c r="A207" s="77" t="s">
        <v>687</v>
      </c>
      <c r="B207" s="81">
        <v>67622145</v>
      </c>
      <c r="C207">
        <f t="shared" si="12"/>
        <v>1</v>
      </c>
      <c r="E207" t="s">
        <v>687</v>
      </c>
      <c r="F207" s="16">
        <v>67622145</v>
      </c>
      <c r="G207" s="106">
        <f t="shared" si="13"/>
        <v>0</v>
      </c>
      <c r="H207" s="18">
        <f t="shared" si="14"/>
        <v>67622145</v>
      </c>
      <c r="J207" s="176" t="s">
        <v>760</v>
      </c>
      <c r="K207" s="177">
        <v>1740000</v>
      </c>
      <c r="L207" s="16" t="str">
        <f t="shared" si="15"/>
        <v>75080KR005</v>
      </c>
    </row>
    <row r="208" spans="1:12" ht="18.75" customHeight="1">
      <c r="A208" s="77" t="s">
        <v>688</v>
      </c>
      <c r="B208" s="81">
        <v>89514290</v>
      </c>
      <c r="C208">
        <f t="shared" si="12"/>
        <v>1</v>
      </c>
      <c r="E208" t="s">
        <v>688</v>
      </c>
      <c r="F208" s="16">
        <v>89514290</v>
      </c>
      <c r="G208" s="106">
        <f t="shared" si="13"/>
        <v>0</v>
      </c>
      <c r="H208" s="18">
        <f t="shared" si="14"/>
        <v>89514290</v>
      </c>
      <c r="J208" s="176" t="s">
        <v>761</v>
      </c>
      <c r="K208" s="177">
        <v>6197760</v>
      </c>
      <c r="L208" s="16" t="str">
        <f t="shared" si="15"/>
        <v>75080KR006</v>
      </c>
    </row>
    <row r="209" spans="1:12" ht="18.75" customHeight="1">
      <c r="A209" s="77" t="s">
        <v>689</v>
      </c>
      <c r="B209" s="81">
        <v>81401356</v>
      </c>
      <c r="C209">
        <f t="shared" si="12"/>
        <v>1</v>
      </c>
      <c r="E209" t="s">
        <v>689</v>
      </c>
      <c r="F209" s="16">
        <v>49866493</v>
      </c>
      <c r="G209" s="106">
        <f t="shared" si="13"/>
        <v>31534863</v>
      </c>
      <c r="H209" s="18">
        <f t="shared" si="14"/>
        <v>81401356</v>
      </c>
      <c r="J209" s="176" t="s">
        <v>762</v>
      </c>
      <c r="K209" s="177">
        <v>5584700</v>
      </c>
      <c r="L209" s="16" t="str">
        <f t="shared" si="15"/>
        <v>75090KR001</v>
      </c>
    </row>
    <row r="210" spans="1:12" ht="18.75" customHeight="1">
      <c r="A210" s="77" t="s">
        <v>690</v>
      </c>
      <c r="B210" s="81">
        <v>94847992</v>
      </c>
      <c r="C210">
        <f t="shared" si="12"/>
        <v>1</v>
      </c>
      <c r="E210" t="s">
        <v>690</v>
      </c>
      <c r="F210" s="16">
        <v>93602366</v>
      </c>
      <c r="G210" s="106">
        <f t="shared" si="13"/>
        <v>2933115</v>
      </c>
      <c r="H210" s="18">
        <f t="shared" si="14"/>
        <v>96535481</v>
      </c>
      <c r="J210" s="176" t="s">
        <v>763</v>
      </c>
      <c r="K210" s="177">
        <v>1224000</v>
      </c>
      <c r="L210" s="16" t="str">
        <f t="shared" si="15"/>
        <v>75090KR002</v>
      </c>
    </row>
    <row r="211" spans="1:12" ht="18.75" customHeight="1">
      <c r="A211" s="77" t="s">
        <v>691</v>
      </c>
      <c r="B211" s="81">
        <v>257770315</v>
      </c>
      <c r="C211">
        <f t="shared" si="12"/>
        <v>1</v>
      </c>
      <c r="E211" t="s">
        <v>691</v>
      </c>
      <c r="F211" s="16">
        <v>234336650</v>
      </c>
      <c r="G211" s="106">
        <f t="shared" si="13"/>
        <v>23433665</v>
      </c>
      <c r="H211" s="18">
        <f t="shared" si="14"/>
        <v>257770315</v>
      </c>
      <c r="J211" s="176" t="s">
        <v>764</v>
      </c>
      <c r="K211" s="177">
        <v>11412840</v>
      </c>
      <c r="L211" s="16" t="str">
        <f t="shared" si="15"/>
        <v>75090KR005</v>
      </c>
    </row>
    <row r="212" spans="1:12" ht="18.75" customHeight="1">
      <c r="A212" s="77" t="s">
        <v>692</v>
      </c>
      <c r="B212" s="81">
        <v>531953501</v>
      </c>
      <c r="C212">
        <f t="shared" si="12"/>
        <v>1</v>
      </c>
      <c r="E212" t="s">
        <v>692</v>
      </c>
      <c r="F212" s="16">
        <v>482414826</v>
      </c>
      <c r="G212" s="106">
        <f t="shared" si="13"/>
        <v>49538675</v>
      </c>
      <c r="H212" s="18">
        <f t="shared" si="14"/>
        <v>531953501</v>
      </c>
      <c r="J212" s="176" t="s">
        <v>765</v>
      </c>
      <c r="K212" s="177">
        <v>600000</v>
      </c>
      <c r="L212" s="16" t="str">
        <f t="shared" si="15"/>
        <v>75090KR006</v>
      </c>
    </row>
    <row r="213" spans="1:12" ht="18.75" customHeight="1">
      <c r="A213" s="77" t="s">
        <v>693</v>
      </c>
      <c r="B213" s="81">
        <v>6682594385</v>
      </c>
      <c r="C213">
        <f t="shared" si="12"/>
        <v>1</v>
      </c>
      <c r="E213" t="s">
        <v>693</v>
      </c>
      <c r="F213" s="16">
        <v>5989570191</v>
      </c>
      <c r="G213" s="106">
        <f t="shared" si="13"/>
        <v>693024194</v>
      </c>
      <c r="H213" s="18">
        <f t="shared" si="14"/>
        <v>6682594385</v>
      </c>
      <c r="J213" s="176" t="s">
        <v>766</v>
      </c>
      <c r="K213" s="177">
        <v>628240</v>
      </c>
      <c r="L213" s="16" t="str">
        <f t="shared" si="15"/>
        <v>76010KR001</v>
      </c>
    </row>
    <row r="214" spans="1:12" ht="18.75" customHeight="1">
      <c r="A214" s="77" t="s">
        <v>694</v>
      </c>
      <c r="B214" s="81">
        <v>44264396336</v>
      </c>
      <c r="C214">
        <f t="shared" si="12"/>
        <v>1</v>
      </c>
      <c r="E214" t="s">
        <v>694</v>
      </c>
      <c r="F214" s="16">
        <v>39550839389</v>
      </c>
      <c r="G214" s="106">
        <f t="shared" si="13"/>
        <v>4724107242</v>
      </c>
      <c r="H214" s="18">
        <f t="shared" si="14"/>
        <v>44274946631</v>
      </c>
      <c r="J214" s="176" t="s">
        <v>767</v>
      </c>
      <c r="K214" s="177">
        <v>43700</v>
      </c>
      <c r="L214" s="16" t="str">
        <f t="shared" si="15"/>
        <v>76020KR001</v>
      </c>
    </row>
    <row r="215" spans="1:12" ht="18.75" customHeight="1">
      <c r="A215" s="77" t="s">
        <v>695</v>
      </c>
      <c r="B215" s="81">
        <v>485952806</v>
      </c>
      <c r="C215">
        <f t="shared" si="12"/>
        <v>1</v>
      </c>
      <c r="E215" t="s">
        <v>695</v>
      </c>
      <c r="F215" s="16">
        <v>453447993</v>
      </c>
      <c r="G215" s="106">
        <f t="shared" si="13"/>
        <v>32585541</v>
      </c>
      <c r="H215" s="18">
        <f t="shared" si="14"/>
        <v>486033534</v>
      </c>
      <c r="J215" s="176" t="s">
        <v>769</v>
      </c>
      <c r="K215" s="177">
        <v>140700</v>
      </c>
      <c r="L215" s="16" t="str">
        <f t="shared" si="15"/>
        <v>76020KR004</v>
      </c>
    </row>
    <row r="216" spans="1:12" ht="18.75" customHeight="1">
      <c r="A216" s="77" t="s">
        <v>696</v>
      </c>
      <c r="B216" s="81">
        <v>3158772752</v>
      </c>
      <c r="C216">
        <f t="shared" si="12"/>
        <v>1</v>
      </c>
      <c r="E216" t="s">
        <v>696</v>
      </c>
      <c r="F216" s="16">
        <v>3138256783</v>
      </c>
      <c r="G216" s="106">
        <f t="shared" si="13"/>
        <v>20515969</v>
      </c>
      <c r="H216" s="18">
        <f t="shared" si="14"/>
        <v>3158772752</v>
      </c>
      <c r="J216" s="176" t="s">
        <v>770</v>
      </c>
      <c r="K216" s="177">
        <v>9226676</v>
      </c>
      <c r="L216" s="16" t="str">
        <f t="shared" si="15"/>
        <v>76020KR006</v>
      </c>
    </row>
    <row r="217" spans="1:12" ht="18.75" customHeight="1">
      <c r="A217" s="77" t="s">
        <v>697</v>
      </c>
      <c r="B217" s="81">
        <v>4404372609</v>
      </c>
      <c r="C217">
        <f t="shared" si="12"/>
        <v>1</v>
      </c>
      <c r="E217" t="s">
        <v>697</v>
      </c>
      <c r="F217" s="16">
        <v>3993226356</v>
      </c>
      <c r="G217" s="106">
        <f t="shared" si="13"/>
        <v>412478375</v>
      </c>
      <c r="H217" s="18">
        <f t="shared" si="14"/>
        <v>4405704731</v>
      </c>
      <c r="J217" s="176" t="s">
        <v>771</v>
      </c>
      <c r="K217" s="177">
        <v>2699215</v>
      </c>
      <c r="L217" s="16" t="str">
        <f t="shared" si="15"/>
        <v>76030KR001</v>
      </c>
    </row>
    <row r="218" spans="1:12" ht="18.75" customHeight="1">
      <c r="A218" s="77" t="s">
        <v>698</v>
      </c>
      <c r="B218" s="81">
        <v>20922692117</v>
      </c>
      <c r="C218">
        <f t="shared" si="12"/>
        <v>1</v>
      </c>
      <c r="E218" t="s">
        <v>698</v>
      </c>
      <c r="F218" s="16">
        <v>19095059018</v>
      </c>
      <c r="G218" s="106">
        <f t="shared" si="13"/>
        <v>1839221369</v>
      </c>
      <c r="H218" s="18">
        <f t="shared" si="14"/>
        <v>20934280387</v>
      </c>
      <c r="J218" s="176" t="s">
        <v>773</v>
      </c>
      <c r="K218" s="177">
        <v>32836507</v>
      </c>
      <c r="L218" s="16" t="str">
        <f t="shared" si="15"/>
        <v>76040KR001</v>
      </c>
    </row>
    <row r="219" spans="1:12" ht="18.75" customHeight="1">
      <c r="A219" s="77" t="s">
        <v>699</v>
      </c>
      <c r="B219" s="81">
        <v>1909935103</v>
      </c>
      <c r="C219">
        <f t="shared" si="12"/>
        <v>1</v>
      </c>
      <c r="E219" t="s">
        <v>699</v>
      </c>
      <c r="F219" s="16">
        <v>1738884072</v>
      </c>
      <c r="G219" s="106">
        <f t="shared" si="13"/>
        <v>171051031</v>
      </c>
      <c r="H219" s="18">
        <f t="shared" si="14"/>
        <v>1909935103</v>
      </c>
      <c r="J219" s="176" t="s">
        <v>774</v>
      </c>
      <c r="K219" s="177">
        <v>102539672</v>
      </c>
      <c r="L219" s="16" t="str">
        <f t="shared" si="15"/>
        <v>76040KR002</v>
      </c>
    </row>
    <row r="220" spans="1:12" ht="18.75" customHeight="1">
      <c r="A220" s="77" t="s">
        <v>700</v>
      </c>
      <c r="B220" s="81">
        <v>67100000</v>
      </c>
      <c r="C220">
        <f t="shared" si="12"/>
        <v>1</v>
      </c>
      <c r="E220" t="s">
        <v>700</v>
      </c>
      <c r="F220" s="16">
        <v>67100000</v>
      </c>
      <c r="G220" s="106">
        <f t="shared" si="13"/>
        <v>0</v>
      </c>
      <c r="H220" s="18">
        <f t="shared" si="14"/>
        <v>67100000</v>
      </c>
      <c r="J220" s="176" t="s">
        <v>775</v>
      </c>
      <c r="K220" s="177">
        <v>353605916</v>
      </c>
      <c r="L220" s="16" t="str">
        <f t="shared" si="15"/>
        <v>76040KR003</v>
      </c>
    </row>
    <row r="221" spans="1:12" ht="18.75" customHeight="1">
      <c r="A221" s="77" t="s">
        <v>701</v>
      </c>
      <c r="B221" s="81">
        <v>14591615239</v>
      </c>
      <c r="C221">
        <f t="shared" si="12"/>
        <v>1</v>
      </c>
      <c r="E221" t="s">
        <v>701</v>
      </c>
      <c r="F221" s="16">
        <v>13110293290</v>
      </c>
      <c r="G221" s="106">
        <f t="shared" si="13"/>
        <v>1481321949</v>
      </c>
      <c r="H221" s="18">
        <f t="shared" si="14"/>
        <v>14591615239</v>
      </c>
      <c r="J221" s="176" t="s">
        <v>776</v>
      </c>
      <c r="K221" s="177">
        <v>62747040</v>
      </c>
      <c r="L221" s="16" t="str">
        <f t="shared" si="15"/>
        <v>76040KR004</v>
      </c>
    </row>
    <row r="222" spans="1:12" ht="18.75" customHeight="1">
      <c r="A222" s="77" t="s">
        <v>702</v>
      </c>
      <c r="B222" s="81">
        <v>32387747</v>
      </c>
      <c r="C222">
        <f t="shared" si="12"/>
        <v>1</v>
      </c>
      <c r="E222" t="s">
        <v>702</v>
      </c>
      <c r="F222" s="16">
        <v>32387747</v>
      </c>
      <c r="G222" s="106">
        <f t="shared" si="13"/>
        <v>0</v>
      </c>
      <c r="H222" s="18">
        <f t="shared" si="14"/>
        <v>32387747</v>
      </c>
      <c r="J222" s="176" t="s">
        <v>777</v>
      </c>
      <c r="K222" s="177">
        <v>670381281</v>
      </c>
      <c r="L222" s="16" t="str">
        <f t="shared" si="15"/>
        <v>76040KR005</v>
      </c>
    </row>
    <row r="223" spans="1:12" ht="18.75" customHeight="1">
      <c r="A223" s="77" t="s">
        <v>703</v>
      </c>
      <c r="B223" s="81">
        <v>153950604</v>
      </c>
      <c r="C223">
        <f t="shared" si="12"/>
        <v>1</v>
      </c>
      <c r="E223" t="s">
        <v>703</v>
      </c>
      <c r="F223" s="16">
        <v>133963595</v>
      </c>
      <c r="G223" s="106">
        <f t="shared" si="13"/>
        <v>19987009</v>
      </c>
      <c r="H223" s="18">
        <f t="shared" si="14"/>
        <v>153950604</v>
      </c>
      <c r="J223" s="176" t="s">
        <v>779</v>
      </c>
      <c r="K223" s="177">
        <v>9180147</v>
      </c>
      <c r="L223" s="16" t="str">
        <f t="shared" si="15"/>
        <v>76040KR009</v>
      </c>
    </row>
    <row r="224" spans="1:12" ht="18.75" customHeight="1">
      <c r="A224" s="77" t="s">
        <v>704</v>
      </c>
      <c r="B224" s="81">
        <v>3135905406</v>
      </c>
      <c r="C224">
        <f t="shared" si="12"/>
        <v>1</v>
      </c>
      <c r="E224" t="s">
        <v>704</v>
      </c>
      <c r="F224" s="16">
        <v>3025096587</v>
      </c>
      <c r="G224" s="106">
        <f t="shared" si="13"/>
        <v>110808819</v>
      </c>
      <c r="H224" s="18">
        <f t="shared" si="14"/>
        <v>3135905406</v>
      </c>
      <c r="J224" s="176" t="s">
        <v>780</v>
      </c>
      <c r="K224" s="177">
        <v>137095699</v>
      </c>
      <c r="L224" s="16" t="str">
        <f t="shared" si="15"/>
        <v>76046KR999</v>
      </c>
    </row>
    <row r="225" spans="1:12" ht="18.75" customHeight="1">
      <c r="A225" s="77" t="s">
        <v>705</v>
      </c>
      <c r="B225" s="81">
        <v>1474983855</v>
      </c>
      <c r="C225">
        <f t="shared" si="12"/>
        <v>1</v>
      </c>
      <c r="E225" t="s">
        <v>705</v>
      </c>
      <c r="F225" s="16">
        <v>1196571385</v>
      </c>
      <c r="G225" s="106">
        <f t="shared" si="13"/>
        <v>278412470</v>
      </c>
      <c r="H225" s="18">
        <f t="shared" si="14"/>
        <v>1474983855</v>
      </c>
      <c r="J225" s="176" t="s">
        <v>783</v>
      </c>
      <c r="K225" s="177">
        <v>11072400</v>
      </c>
      <c r="L225" s="16" t="str">
        <f t="shared" si="15"/>
        <v>76050KR003</v>
      </c>
    </row>
    <row r="226" spans="1:12" ht="18.75" customHeight="1">
      <c r="A226" s="77" t="s">
        <v>706</v>
      </c>
      <c r="B226" s="81">
        <v>702737950</v>
      </c>
      <c r="C226">
        <f t="shared" si="12"/>
        <v>1</v>
      </c>
      <c r="E226" t="s">
        <v>706</v>
      </c>
      <c r="F226" s="16">
        <v>568781730</v>
      </c>
      <c r="G226" s="106">
        <f t="shared" si="13"/>
        <v>133956220</v>
      </c>
      <c r="H226" s="18">
        <f t="shared" si="14"/>
        <v>702737950</v>
      </c>
      <c r="J226" s="176" t="s">
        <v>784</v>
      </c>
      <c r="K226" s="177">
        <v>16448700</v>
      </c>
      <c r="L226" s="16" t="str">
        <f t="shared" si="15"/>
        <v>76060KR001</v>
      </c>
    </row>
    <row r="227" spans="1:12" ht="18.75" customHeight="1">
      <c r="A227" s="77" t="s">
        <v>707</v>
      </c>
      <c r="B227" s="81">
        <v>2859945540</v>
      </c>
      <c r="C227">
        <f t="shared" si="12"/>
        <v>1</v>
      </c>
      <c r="E227" t="s">
        <v>707</v>
      </c>
      <c r="F227" s="16">
        <v>2578079170</v>
      </c>
      <c r="G227" s="106">
        <f t="shared" si="13"/>
        <v>281866370</v>
      </c>
      <c r="H227" s="18">
        <f t="shared" si="14"/>
        <v>2859945540</v>
      </c>
      <c r="J227" s="176" t="s">
        <v>785</v>
      </c>
      <c r="K227" s="177">
        <v>218211771</v>
      </c>
      <c r="L227" s="16" t="str">
        <f t="shared" si="15"/>
        <v>76070KR001</v>
      </c>
    </row>
    <row r="228" spans="1:12" ht="18.75" customHeight="1">
      <c r="A228" s="77" t="s">
        <v>708</v>
      </c>
      <c r="B228" s="81">
        <v>363800012</v>
      </c>
      <c r="C228">
        <f t="shared" si="12"/>
        <v>1</v>
      </c>
      <c r="E228" t="s">
        <v>708</v>
      </c>
      <c r="F228" s="16">
        <v>349839383</v>
      </c>
      <c r="G228" s="106">
        <f t="shared" si="13"/>
        <v>15519029</v>
      </c>
      <c r="H228" s="18">
        <f t="shared" si="14"/>
        <v>365358412</v>
      </c>
      <c r="J228" s="176" t="s">
        <v>786</v>
      </c>
      <c r="K228" s="177">
        <v>858130</v>
      </c>
      <c r="L228" s="16" t="str">
        <f t="shared" si="15"/>
        <v>76080KR001</v>
      </c>
    </row>
    <row r="229" spans="1:12" ht="18.75" customHeight="1">
      <c r="A229" s="77" t="s">
        <v>709</v>
      </c>
      <c r="B229" s="81">
        <v>502304635</v>
      </c>
      <c r="C229">
        <f t="shared" si="12"/>
        <v>1</v>
      </c>
      <c r="E229" t="s">
        <v>709</v>
      </c>
      <c r="F229" s="16">
        <v>479912486</v>
      </c>
      <c r="G229" s="106">
        <f t="shared" si="13"/>
        <v>25524001</v>
      </c>
      <c r="H229" s="18">
        <f t="shared" si="14"/>
        <v>505436487</v>
      </c>
      <c r="J229" s="176" t="s">
        <v>788</v>
      </c>
      <c r="K229" s="177">
        <v>2927989028</v>
      </c>
      <c r="L229" s="16" t="str">
        <f t="shared" si="15"/>
        <v>76100KR001</v>
      </c>
    </row>
    <row r="230" spans="1:12" ht="18.75" customHeight="1">
      <c r="A230" s="77" t="s">
        <v>710</v>
      </c>
      <c r="B230" s="81">
        <v>35479488</v>
      </c>
      <c r="C230">
        <f t="shared" si="12"/>
        <v>1</v>
      </c>
      <c r="E230" t="s">
        <v>710</v>
      </c>
      <c r="F230" s="16">
        <v>29678759</v>
      </c>
      <c r="G230" s="106">
        <f t="shared" si="13"/>
        <v>6559939</v>
      </c>
      <c r="H230" s="18">
        <f t="shared" si="14"/>
        <v>36238698</v>
      </c>
      <c r="J230" s="176" t="s">
        <v>789</v>
      </c>
      <c r="K230" s="177">
        <v>1808352582</v>
      </c>
      <c r="L230" s="16" t="str">
        <f t="shared" si="15"/>
        <v>76204KR001</v>
      </c>
    </row>
    <row r="231" spans="1:12" ht="18.75" customHeight="1">
      <c r="A231" s="77" t="s">
        <v>711</v>
      </c>
      <c r="B231" s="81">
        <v>54956000</v>
      </c>
      <c r="C231">
        <f t="shared" si="12"/>
        <v>1</v>
      </c>
      <c r="E231" t="s">
        <v>711</v>
      </c>
      <c r="F231" s="16">
        <v>50852000</v>
      </c>
      <c r="G231" s="106">
        <f t="shared" si="13"/>
        <v>4104000</v>
      </c>
      <c r="H231" s="18">
        <f t="shared" si="14"/>
        <v>54956000</v>
      </c>
      <c r="J231" s="176" t="s">
        <v>790</v>
      </c>
      <c r="K231" s="177">
        <v>203722768</v>
      </c>
      <c r="L231" s="16" t="str">
        <f t="shared" si="15"/>
        <v>76205KR001</v>
      </c>
    </row>
    <row r="232" spans="1:12" ht="18.75" customHeight="1">
      <c r="A232" s="77" t="s">
        <v>712</v>
      </c>
      <c r="B232" s="81">
        <v>9608866</v>
      </c>
      <c r="C232">
        <f t="shared" si="12"/>
        <v>1</v>
      </c>
      <c r="E232" t="s">
        <v>712</v>
      </c>
      <c r="F232" s="16">
        <v>9217756</v>
      </c>
      <c r="G232" s="106">
        <f t="shared" si="13"/>
        <v>677510</v>
      </c>
      <c r="H232" s="18">
        <f t="shared" si="14"/>
        <v>9895266</v>
      </c>
      <c r="J232" s="176" t="s">
        <v>1315</v>
      </c>
      <c r="K232" s="177">
        <v>0</v>
      </c>
      <c r="L232" s="16" t="e">
        <f t="shared" si="15"/>
        <v>#N/A</v>
      </c>
    </row>
    <row r="233" spans="1:12" ht="18.75" customHeight="1">
      <c r="A233" s="77" t="s">
        <v>713</v>
      </c>
      <c r="B233" s="81">
        <v>53315790</v>
      </c>
      <c r="C233">
        <f t="shared" si="12"/>
        <v>1</v>
      </c>
      <c r="E233" t="s">
        <v>713</v>
      </c>
      <c r="F233" s="16">
        <v>53315790</v>
      </c>
      <c r="G233" s="106">
        <f t="shared" si="13"/>
        <v>0</v>
      </c>
      <c r="H233" s="18">
        <f t="shared" si="14"/>
        <v>53315790</v>
      </c>
      <c r="J233" s="176" t="s">
        <v>1317</v>
      </c>
      <c r="K233" s="177">
        <v>0</v>
      </c>
      <c r="L233" s="16" t="e">
        <f t="shared" si="15"/>
        <v>#N/A</v>
      </c>
    </row>
    <row r="234" spans="1:12" ht="18.75" customHeight="1">
      <c r="A234" s="77" t="s">
        <v>714</v>
      </c>
      <c r="B234" s="81">
        <v>22919600</v>
      </c>
      <c r="C234">
        <f t="shared" si="12"/>
        <v>1</v>
      </c>
      <c r="E234" t="s">
        <v>714</v>
      </c>
      <c r="F234" s="16">
        <v>22919600</v>
      </c>
      <c r="G234" s="106">
        <f t="shared" si="13"/>
        <v>1632000</v>
      </c>
      <c r="H234" s="18">
        <f t="shared" si="14"/>
        <v>24551600</v>
      </c>
      <c r="J234" s="176" t="s">
        <v>1319</v>
      </c>
      <c r="K234" s="177">
        <v>0</v>
      </c>
      <c r="L234" s="16" t="e">
        <f t="shared" si="15"/>
        <v>#N/A</v>
      </c>
    </row>
    <row r="235" spans="1:12" ht="18.75" customHeight="1">
      <c r="A235" s="77" t="s">
        <v>715</v>
      </c>
      <c r="B235" s="81">
        <v>6735421</v>
      </c>
      <c r="C235">
        <f t="shared" si="12"/>
        <v>1</v>
      </c>
      <c r="E235" t="s">
        <v>715</v>
      </c>
      <c r="F235" s="16">
        <v>6057921</v>
      </c>
      <c r="G235" s="106">
        <f t="shared" si="13"/>
        <v>677500</v>
      </c>
      <c r="H235" s="18">
        <f t="shared" si="14"/>
        <v>6735421</v>
      </c>
      <c r="J235" s="176" t="s">
        <v>1321</v>
      </c>
      <c r="K235" s="177">
        <v>0</v>
      </c>
      <c r="L235" s="16" t="e">
        <f t="shared" si="15"/>
        <v>#N/A</v>
      </c>
    </row>
    <row r="236" spans="1:12" ht="18.75" customHeight="1">
      <c r="A236" s="77" t="s">
        <v>716</v>
      </c>
      <c r="B236" s="81">
        <v>398032414</v>
      </c>
      <c r="C236">
        <f t="shared" si="12"/>
        <v>1</v>
      </c>
      <c r="E236" t="s">
        <v>716</v>
      </c>
      <c r="F236" s="16">
        <v>392338414</v>
      </c>
      <c r="G236" s="106">
        <f t="shared" si="13"/>
        <v>5694000</v>
      </c>
      <c r="H236" s="18">
        <f t="shared" si="14"/>
        <v>398032414</v>
      </c>
      <c r="J236" s="176" t="s">
        <v>791</v>
      </c>
      <c r="K236" s="177">
        <v>-1188708338</v>
      </c>
      <c r="L236" s="16" t="str">
        <f t="shared" si="15"/>
        <v>80010KR001</v>
      </c>
    </row>
    <row r="237" spans="1:12" ht="18.75" customHeight="1">
      <c r="A237" s="77" t="s">
        <v>717</v>
      </c>
      <c r="B237" s="81">
        <v>26576466</v>
      </c>
      <c r="C237">
        <f t="shared" si="12"/>
        <v>1</v>
      </c>
      <c r="E237" t="s">
        <v>717</v>
      </c>
      <c r="F237" s="16">
        <v>26576466</v>
      </c>
      <c r="G237" s="106">
        <f t="shared" si="13"/>
        <v>384800</v>
      </c>
      <c r="H237" s="18">
        <f t="shared" si="14"/>
        <v>26961266</v>
      </c>
      <c r="J237" s="176" t="s">
        <v>792</v>
      </c>
      <c r="K237" s="177">
        <v>2534134552</v>
      </c>
      <c r="L237" s="16" t="str">
        <f t="shared" si="15"/>
        <v>80040KR001</v>
      </c>
    </row>
    <row r="238" spans="1:12" ht="18.75" customHeight="1">
      <c r="A238" s="77" t="s">
        <v>718</v>
      </c>
      <c r="B238" s="81">
        <v>148542104</v>
      </c>
      <c r="C238">
        <f t="shared" si="12"/>
        <v>1</v>
      </c>
      <c r="E238" t="s">
        <v>718</v>
      </c>
      <c r="F238" s="16">
        <v>134665741</v>
      </c>
      <c r="G238" s="106">
        <f t="shared" si="13"/>
        <v>13876363</v>
      </c>
      <c r="H238" s="18">
        <f t="shared" si="14"/>
        <v>148542104</v>
      </c>
      <c r="J238" s="176" t="s">
        <v>793</v>
      </c>
      <c r="K238" s="177">
        <v>671474745</v>
      </c>
      <c r="L238" s="16" t="str">
        <f t="shared" si="15"/>
        <v>80040KR002</v>
      </c>
    </row>
    <row r="239" spans="1:12" ht="18.75" customHeight="1">
      <c r="A239" s="77" t="s">
        <v>719</v>
      </c>
      <c r="B239" s="81">
        <v>1433726387</v>
      </c>
      <c r="C239">
        <f t="shared" si="12"/>
        <v>1</v>
      </c>
      <c r="E239" t="s">
        <v>719</v>
      </c>
      <c r="F239" s="16">
        <v>1294600554</v>
      </c>
      <c r="G239" s="106">
        <f t="shared" si="13"/>
        <v>139142263</v>
      </c>
      <c r="H239" s="18">
        <f t="shared" si="14"/>
        <v>1433742817</v>
      </c>
      <c r="J239" s="176" t="s">
        <v>794</v>
      </c>
      <c r="K239" s="177">
        <v>-3527044138</v>
      </c>
      <c r="L239" s="16" t="str">
        <f t="shared" si="15"/>
        <v>80040KR003</v>
      </c>
    </row>
    <row r="240" spans="1:12" ht="18.75" customHeight="1">
      <c r="A240" s="77" t="s">
        <v>720</v>
      </c>
      <c r="B240" s="81">
        <v>256003861</v>
      </c>
      <c r="C240">
        <f t="shared" si="12"/>
        <v>1</v>
      </c>
      <c r="E240" t="s">
        <v>720</v>
      </c>
      <c r="F240" s="16">
        <v>253471463</v>
      </c>
      <c r="G240" s="106">
        <f t="shared" si="13"/>
        <v>25738213</v>
      </c>
      <c r="H240" s="18">
        <f t="shared" si="14"/>
        <v>279209676</v>
      </c>
      <c r="J240" s="176" t="s">
        <v>795</v>
      </c>
      <c r="K240" s="177">
        <v>288764315</v>
      </c>
      <c r="L240" s="16" t="str">
        <f t="shared" si="15"/>
        <v>80040KR004</v>
      </c>
    </row>
    <row r="241" spans="1:12" ht="18.75" customHeight="1">
      <c r="A241" s="77" t="s">
        <v>721</v>
      </c>
      <c r="B241" s="81">
        <v>64138517</v>
      </c>
      <c r="C241">
        <f t="shared" si="12"/>
        <v>1</v>
      </c>
      <c r="E241" t="s">
        <v>721</v>
      </c>
      <c r="F241" s="16">
        <v>63998657</v>
      </c>
      <c r="G241" s="106">
        <f t="shared" si="13"/>
        <v>250649</v>
      </c>
      <c r="H241" s="18">
        <f t="shared" si="14"/>
        <v>64249306</v>
      </c>
      <c r="J241" s="176" t="s">
        <v>796</v>
      </c>
      <c r="K241" s="177">
        <v>355445426</v>
      </c>
      <c r="L241" s="16" t="str">
        <f t="shared" si="15"/>
        <v>80045KR001</v>
      </c>
    </row>
    <row r="242" spans="1:12" ht="18.75" customHeight="1">
      <c r="A242" s="77" t="s">
        <v>722</v>
      </c>
      <c r="B242" s="81">
        <v>4670352901</v>
      </c>
      <c r="C242">
        <f t="shared" si="12"/>
        <v>1</v>
      </c>
      <c r="E242" t="s">
        <v>722</v>
      </c>
      <c r="F242" s="16">
        <v>4193833686</v>
      </c>
      <c r="G242" s="106">
        <f t="shared" si="13"/>
        <v>476519215</v>
      </c>
      <c r="H242" s="18">
        <f t="shared" si="14"/>
        <v>4670352901</v>
      </c>
      <c r="J242" s="176" t="s">
        <v>797</v>
      </c>
      <c r="K242" s="177">
        <v>-513245677</v>
      </c>
      <c r="L242" s="16" t="str">
        <f t="shared" si="15"/>
        <v>80045KR002</v>
      </c>
    </row>
    <row r="243" spans="1:12" ht="18.75" customHeight="1">
      <c r="A243" s="77" t="s">
        <v>723</v>
      </c>
      <c r="B243" s="81">
        <v>982666663</v>
      </c>
      <c r="C243">
        <f t="shared" si="12"/>
        <v>1</v>
      </c>
      <c r="E243" t="s">
        <v>723</v>
      </c>
      <c r="F243" s="16">
        <v>893333330</v>
      </c>
      <c r="G243" s="106">
        <f t="shared" si="13"/>
        <v>89333333</v>
      </c>
      <c r="H243" s="18">
        <f t="shared" si="14"/>
        <v>982666663</v>
      </c>
      <c r="J243" s="176" t="s">
        <v>798</v>
      </c>
      <c r="K243" s="177">
        <v>0</v>
      </c>
      <c r="L243" s="16" t="str">
        <f t="shared" si="15"/>
        <v>80045KR003</v>
      </c>
    </row>
    <row r="244" spans="1:12" ht="18.75" customHeight="1">
      <c r="A244" s="77" t="s">
        <v>724</v>
      </c>
      <c r="B244" s="81">
        <v>7514241216</v>
      </c>
      <c r="C244">
        <f t="shared" si="12"/>
        <v>1</v>
      </c>
      <c r="E244" t="s">
        <v>724</v>
      </c>
      <c r="F244" s="16">
        <v>6528499474</v>
      </c>
      <c r="G244" s="106">
        <f t="shared" si="13"/>
        <v>985741742</v>
      </c>
      <c r="H244" s="18">
        <f t="shared" si="14"/>
        <v>7514241216</v>
      </c>
      <c r="J244" s="176" t="s">
        <v>799</v>
      </c>
      <c r="K244" s="177">
        <v>23172489</v>
      </c>
      <c r="L244" s="16" t="str">
        <f t="shared" si="15"/>
        <v>80045KR004</v>
      </c>
    </row>
    <row r="245" spans="1:12" ht="18.75" customHeight="1">
      <c r="A245" s="77" t="s">
        <v>725</v>
      </c>
      <c r="B245" s="81">
        <v>464216958</v>
      </c>
      <c r="C245">
        <f t="shared" si="12"/>
        <v>1</v>
      </c>
      <c r="E245" t="s">
        <v>725</v>
      </c>
      <c r="F245" s="16">
        <v>407310587</v>
      </c>
      <c r="G245" s="106">
        <f t="shared" si="13"/>
        <v>56906371</v>
      </c>
      <c r="H245" s="18">
        <f t="shared" si="14"/>
        <v>464216958</v>
      </c>
      <c r="J245" s="176" t="s">
        <v>800</v>
      </c>
      <c r="K245" s="177">
        <v>-227291058</v>
      </c>
      <c r="L245" s="16" t="str">
        <f t="shared" si="15"/>
        <v>80090KR001</v>
      </c>
    </row>
    <row r="246" spans="1:12" ht="18.75" customHeight="1">
      <c r="A246" s="77" t="s">
        <v>726</v>
      </c>
      <c r="B246" s="81">
        <v>381855111</v>
      </c>
      <c r="C246">
        <f t="shared" si="12"/>
        <v>1</v>
      </c>
      <c r="E246" t="s">
        <v>726</v>
      </c>
      <c r="F246" s="16">
        <v>347801618</v>
      </c>
      <c r="G246" s="106">
        <f t="shared" si="13"/>
        <v>34053493</v>
      </c>
      <c r="H246" s="18">
        <f t="shared" si="14"/>
        <v>381855111</v>
      </c>
      <c r="J246" s="176" t="s">
        <v>803</v>
      </c>
      <c r="K246" s="177">
        <v>34133506</v>
      </c>
      <c r="L246" s="16" t="str">
        <f t="shared" si="15"/>
        <v>81010KRLX2</v>
      </c>
    </row>
    <row r="247" spans="1:12" ht="18.75" customHeight="1">
      <c r="A247" s="77" t="s">
        <v>727</v>
      </c>
      <c r="B247" s="81">
        <v>154453200</v>
      </c>
      <c r="C247">
        <f t="shared" si="12"/>
        <v>1</v>
      </c>
      <c r="E247" t="s">
        <v>727</v>
      </c>
      <c r="F247" s="16">
        <v>137402555</v>
      </c>
      <c r="G247" s="106">
        <f t="shared" si="13"/>
        <v>17050645</v>
      </c>
      <c r="H247" s="18">
        <f t="shared" si="14"/>
        <v>154453200</v>
      </c>
      <c r="J247" s="176" t="s">
        <v>804</v>
      </c>
      <c r="K247" s="177">
        <v>-131662</v>
      </c>
      <c r="L247" s="16" t="str">
        <f t="shared" si="15"/>
        <v>81040KR001</v>
      </c>
    </row>
    <row r="248" spans="1:12" ht="18.75" customHeight="1">
      <c r="A248" s="77" t="s">
        <v>728</v>
      </c>
      <c r="B248" s="81">
        <v>19198308750</v>
      </c>
      <c r="C248">
        <f t="shared" si="12"/>
        <v>1</v>
      </c>
      <c r="E248" t="s">
        <v>728</v>
      </c>
      <c r="F248" s="16">
        <v>18391769243</v>
      </c>
      <c r="G248" s="106">
        <f t="shared" si="13"/>
        <v>1737796488</v>
      </c>
      <c r="H248" s="18">
        <f t="shared" si="14"/>
        <v>20129565731</v>
      </c>
      <c r="J248" s="176" t="s">
        <v>805</v>
      </c>
      <c r="K248" s="177">
        <v>353137</v>
      </c>
      <c r="L248" s="16" t="str">
        <f t="shared" si="15"/>
        <v>81040KR002</v>
      </c>
    </row>
    <row r="249" spans="1:12" ht="18.75" customHeight="1">
      <c r="A249" s="77" t="s">
        <v>729</v>
      </c>
      <c r="B249" s="81">
        <v>2464348106</v>
      </c>
      <c r="C249">
        <f t="shared" si="12"/>
        <v>1</v>
      </c>
      <c r="E249" t="s">
        <v>729</v>
      </c>
      <c r="F249" s="16">
        <v>2464348106</v>
      </c>
      <c r="G249" s="106">
        <f t="shared" si="13"/>
        <v>224031646</v>
      </c>
      <c r="H249" s="18">
        <f t="shared" si="14"/>
        <v>2688379752</v>
      </c>
      <c r="J249" s="176" t="s">
        <v>806</v>
      </c>
      <c r="K249" s="177">
        <v>0</v>
      </c>
      <c r="L249" s="16" t="str">
        <f t="shared" si="15"/>
        <v>81040KR003</v>
      </c>
    </row>
    <row r="250" spans="1:12" ht="18.75" customHeight="1">
      <c r="A250" s="77" t="s">
        <v>730</v>
      </c>
      <c r="B250" s="81">
        <v>0</v>
      </c>
      <c r="C250">
        <f t="shared" si="12"/>
        <v>1</v>
      </c>
      <c r="E250" t="s">
        <v>730</v>
      </c>
      <c r="F250" s="16">
        <v>0</v>
      </c>
      <c r="G250" s="106">
        <f t="shared" si="13"/>
        <v>0</v>
      </c>
      <c r="H250" s="18">
        <f t="shared" si="14"/>
        <v>0</v>
      </c>
      <c r="J250" s="176" t="s">
        <v>807</v>
      </c>
      <c r="K250" s="177">
        <v>0</v>
      </c>
      <c r="L250" s="16" t="str">
        <f t="shared" si="15"/>
        <v>81040KR004</v>
      </c>
    </row>
    <row r="251" spans="1:12" ht="18.75" customHeight="1">
      <c r="A251" s="77" t="s">
        <v>731</v>
      </c>
      <c r="B251" s="81">
        <v>15290759</v>
      </c>
      <c r="C251">
        <f t="shared" si="12"/>
        <v>1</v>
      </c>
      <c r="E251" t="s">
        <v>731</v>
      </c>
      <c r="F251" s="16">
        <v>15290759</v>
      </c>
      <c r="G251" s="106">
        <f t="shared" si="13"/>
        <v>1390069</v>
      </c>
      <c r="H251" s="18">
        <f t="shared" si="14"/>
        <v>16680828</v>
      </c>
      <c r="J251" s="176" t="s">
        <v>808</v>
      </c>
      <c r="K251" s="177">
        <v>0</v>
      </c>
      <c r="L251" s="16" t="str">
        <f t="shared" si="15"/>
        <v>81045KR001</v>
      </c>
    </row>
    <row r="252" spans="1:12" ht="18.75" customHeight="1">
      <c r="A252" s="77" t="s">
        <v>732</v>
      </c>
      <c r="B252" s="81">
        <v>32577421</v>
      </c>
      <c r="C252">
        <f t="shared" si="12"/>
        <v>1</v>
      </c>
      <c r="E252" t="s">
        <v>732</v>
      </c>
      <c r="F252" s="16">
        <v>32577421</v>
      </c>
      <c r="G252" s="106">
        <f t="shared" si="13"/>
        <v>0</v>
      </c>
      <c r="H252" s="18">
        <f t="shared" si="14"/>
        <v>32577421</v>
      </c>
      <c r="J252" s="176" t="s">
        <v>809</v>
      </c>
      <c r="K252" s="177">
        <v>0</v>
      </c>
      <c r="L252" s="16" t="str">
        <f t="shared" si="15"/>
        <v>81045KR002</v>
      </c>
    </row>
    <row r="253" spans="1:12" ht="18.75" customHeight="1">
      <c r="A253" s="77" t="s">
        <v>733</v>
      </c>
      <c r="B253" s="81">
        <v>3945916</v>
      </c>
      <c r="C253">
        <f t="shared" si="12"/>
        <v>1</v>
      </c>
      <c r="E253" t="s">
        <v>733</v>
      </c>
      <c r="F253" s="16">
        <v>3945916</v>
      </c>
      <c r="G253" s="106">
        <f t="shared" si="13"/>
        <v>409607</v>
      </c>
      <c r="H253" s="18">
        <f t="shared" si="14"/>
        <v>4355523</v>
      </c>
      <c r="J253" s="176" t="s">
        <v>810</v>
      </c>
      <c r="K253" s="177">
        <v>0</v>
      </c>
      <c r="L253" s="16" t="str">
        <f t="shared" si="15"/>
        <v>81045KR003</v>
      </c>
    </row>
    <row r="254" spans="1:12" ht="18.75" customHeight="1">
      <c r="A254" s="77" t="s">
        <v>734</v>
      </c>
      <c r="B254" s="81">
        <v>6499829790</v>
      </c>
      <c r="C254">
        <f t="shared" si="12"/>
        <v>1</v>
      </c>
      <c r="E254" t="s">
        <v>734</v>
      </c>
      <c r="F254" s="16">
        <v>5811802157</v>
      </c>
      <c r="G254" s="106">
        <f t="shared" si="13"/>
        <v>683778869</v>
      </c>
      <c r="H254" s="18">
        <f t="shared" si="14"/>
        <v>6495581026</v>
      </c>
      <c r="J254" s="176" t="s">
        <v>811</v>
      </c>
      <c r="K254" s="177">
        <v>0</v>
      </c>
      <c r="L254" s="16" t="str">
        <f t="shared" si="15"/>
        <v>81045KR004</v>
      </c>
    </row>
    <row r="255" spans="1:12" ht="18.75" customHeight="1">
      <c r="A255" s="77" t="s">
        <v>735</v>
      </c>
      <c r="B255" s="81">
        <v>2801084680</v>
      </c>
      <c r="C255">
        <f t="shared" si="12"/>
        <v>1</v>
      </c>
      <c r="E255" t="s">
        <v>735</v>
      </c>
      <c r="F255" s="16">
        <v>2683555170</v>
      </c>
      <c r="G255" s="106">
        <f t="shared" si="13"/>
        <v>156150625</v>
      </c>
      <c r="H255" s="18">
        <f t="shared" si="14"/>
        <v>2839705795</v>
      </c>
      <c r="J255" s="176" t="s">
        <v>812</v>
      </c>
      <c r="K255" s="177">
        <v>56375496</v>
      </c>
      <c r="L255" s="16" t="str">
        <f t="shared" si="15"/>
        <v>81090KR001</v>
      </c>
    </row>
    <row r="256" spans="1:12" ht="18.75" customHeight="1">
      <c r="A256" s="77" t="s">
        <v>736</v>
      </c>
      <c r="B256" s="81">
        <v>43607747024</v>
      </c>
      <c r="C256">
        <f t="shared" si="12"/>
        <v>1</v>
      </c>
      <c r="E256" t="s">
        <v>736</v>
      </c>
      <c r="F256" s="16">
        <v>39739255286</v>
      </c>
      <c r="G256" s="106">
        <f t="shared" si="13"/>
        <v>3868491738</v>
      </c>
      <c r="H256" s="18">
        <f t="shared" si="14"/>
        <v>43607747024</v>
      </c>
      <c r="J256" s="176" t="s">
        <v>814</v>
      </c>
      <c r="K256" s="177">
        <v>11586534</v>
      </c>
      <c r="L256" s="16" t="str">
        <f t="shared" si="15"/>
        <v>81091KR003</v>
      </c>
    </row>
    <row r="257" spans="1:12" ht="18.75" customHeight="1">
      <c r="A257" s="77" t="s">
        <v>737</v>
      </c>
      <c r="B257" s="81">
        <v>4814645107</v>
      </c>
      <c r="C257">
        <f t="shared" si="12"/>
        <v>1</v>
      </c>
      <c r="E257" t="s">
        <v>737</v>
      </c>
      <c r="F257" s="16">
        <v>4385407938</v>
      </c>
      <c r="G257" s="106">
        <f t="shared" si="13"/>
        <v>429237169</v>
      </c>
      <c r="H257" s="18">
        <f t="shared" si="14"/>
        <v>4814645107</v>
      </c>
      <c r="J257" s="176" t="s">
        <v>370</v>
      </c>
      <c r="K257" s="177">
        <v>7186602</v>
      </c>
      <c r="L257" s="16" t="str">
        <f t="shared" si="15"/>
        <v>83040KR999</v>
      </c>
    </row>
    <row r="258" spans="1:12" ht="18.75" customHeight="1">
      <c r="A258" s="77" t="s">
        <v>738</v>
      </c>
      <c r="B258" s="81">
        <v>158346026</v>
      </c>
      <c r="C258">
        <f t="shared" si="12"/>
        <v>1</v>
      </c>
      <c r="E258" t="s">
        <v>738</v>
      </c>
      <c r="F258" s="16">
        <v>147070901</v>
      </c>
      <c r="G258" s="106">
        <f t="shared" si="13"/>
        <v>13920628</v>
      </c>
      <c r="H258" s="18">
        <f t="shared" si="14"/>
        <v>160991529</v>
      </c>
      <c r="J258" s="176" t="s">
        <v>823</v>
      </c>
      <c r="K258" s="177">
        <v>-3555847809</v>
      </c>
      <c r="L258" s="16" t="str">
        <f t="shared" si="15"/>
        <v>85200KR999</v>
      </c>
    </row>
    <row r="259" spans="1:12" ht="18.75" customHeight="1">
      <c r="A259" s="77" t="s">
        <v>739</v>
      </c>
      <c r="B259" s="81">
        <v>2814445678</v>
      </c>
      <c r="C259">
        <f t="shared" ref="C259:C322" si="16">COUNTIF($A$2:$A$345,A259)</f>
        <v>1</v>
      </c>
      <c r="E259" t="s">
        <v>739</v>
      </c>
      <c r="F259" s="16">
        <v>2521019127</v>
      </c>
      <c r="G259" s="106">
        <f t="shared" ref="G259:G322" si="17">SUMIFS($K:$K,$J:$J,E259)</f>
        <v>323450559</v>
      </c>
      <c r="H259" s="18">
        <f t="shared" ref="H259:H322" si="18">F259+G259</f>
        <v>2844469686</v>
      </c>
      <c r="J259" s="176" t="s">
        <v>824</v>
      </c>
      <c r="K259" s="177">
        <v>90000000000</v>
      </c>
      <c r="L259" s="16" t="str">
        <f t="shared" ref="L259" si="19">VLOOKUP(J259,$E$2:$E$345,1,0)</f>
        <v>90100KR999</v>
      </c>
    </row>
    <row r="260" spans="1:12" ht="18.75" customHeight="1">
      <c r="A260" s="77" t="s">
        <v>740</v>
      </c>
      <c r="B260" s="81">
        <v>36260955</v>
      </c>
      <c r="C260">
        <f t="shared" si="16"/>
        <v>1</v>
      </c>
      <c r="E260" t="s">
        <v>740</v>
      </c>
      <c r="F260" s="16">
        <v>35052175</v>
      </c>
      <c r="G260" s="106">
        <f t="shared" si="17"/>
        <v>3041332</v>
      </c>
      <c r="H260" s="18">
        <f t="shared" si="18"/>
        <v>38093507</v>
      </c>
    </row>
    <row r="261" spans="1:12" ht="18.75" customHeight="1">
      <c r="A261" s="77" t="s">
        <v>741</v>
      </c>
      <c r="B261" s="81">
        <v>1542792356</v>
      </c>
      <c r="C261">
        <f t="shared" si="16"/>
        <v>1</v>
      </c>
      <c r="E261" t="s">
        <v>741</v>
      </c>
      <c r="F261" s="16">
        <v>1512689864</v>
      </c>
      <c r="G261" s="106">
        <f t="shared" si="17"/>
        <v>113348398</v>
      </c>
      <c r="H261" s="18">
        <f t="shared" si="18"/>
        <v>1626038262</v>
      </c>
    </row>
    <row r="262" spans="1:12" ht="18.75" customHeight="1">
      <c r="A262" s="77" t="s">
        <v>742</v>
      </c>
      <c r="B262" s="81">
        <v>50608581</v>
      </c>
      <c r="C262">
        <f t="shared" si="16"/>
        <v>1</v>
      </c>
      <c r="E262" t="s">
        <v>742</v>
      </c>
      <c r="F262" s="16">
        <v>1588568</v>
      </c>
      <c r="G262" s="106">
        <f t="shared" si="17"/>
        <v>49020013</v>
      </c>
      <c r="H262" s="18">
        <f t="shared" si="18"/>
        <v>50608581</v>
      </c>
    </row>
    <row r="263" spans="1:12" ht="18.75" customHeight="1">
      <c r="A263" s="77" t="s">
        <v>743</v>
      </c>
      <c r="B263" s="81">
        <v>255075705</v>
      </c>
      <c r="C263">
        <f t="shared" si="16"/>
        <v>1</v>
      </c>
      <c r="E263" t="s">
        <v>743</v>
      </c>
      <c r="F263" s="16">
        <v>255061983</v>
      </c>
      <c r="G263" s="106">
        <f t="shared" si="17"/>
        <v>27849948</v>
      </c>
      <c r="H263" s="18">
        <f t="shared" si="18"/>
        <v>282911931</v>
      </c>
    </row>
    <row r="264" spans="1:12" ht="18.75" customHeight="1">
      <c r="A264" s="77" t="s">
        <v>744</v>
      </c>
      <c r="B264" s="81">
        <v>363629661</v>
      </c>
      <c r="C264">
        <f t="shared" si="16"/>
        <v>1</v>
      </c>
      <c r="E264" t="s">
        <v>744</v>
      </c>
      <c r="F264" s="16">
        <v>340158184</v>
      </c>
      <c r="G264" s="106">
        <f t="shared" si="17"/>
        <v>37766526</v>
      </c>
      <c r="H264" s="18">
        <f t="shared" si="18"/>
        <v>377924710</v>
      </c>
    </row>
    <row r="265" spans="1:12" ht="18.75" customHeight="1">
      <c r="A265" s="77" t="s">
        <v>745</v>
      </c>
      <c r="B265" s="81">
        <v>328510483</v>
      </c>
      <c r="C265">
        <f t="shared" si="16"/>
        <v>1</v>
      </c>
      <c r="E265" t="s">
        <v>745</v>
      </c>
      <c r="F265" s="16">
        <v>297589347</v>
      </c>
      <c r="G265" s="106">
        <f t="shared" si="17"/>
        <v>53931366</v>
      </c>
      <c r="H265" s="18">
        <f t="shared" si="18"/>
        <v>351520713</v>
      </c>
    </row>
    <row r="266" spans="1:12" ht="18.75" customHeight="1">
      <c r="A266" s="77" t="s">
        <v>746</v>
      </c>
      <c r="B266" s="81">
        <v>623688736</v>
      </c>
      <c r="C266">
        <f t="shared" si="16"/>
        <v>1</v>
      </c>
      <c r="E266" t="s">
        <v>746</v>
      </c>
      <c r="F266" s="16">
        <v>601306333</v>
      </c>
      <c r="G266" s="106">
        <f t="shared" si="17"/>
        <v>31641167</v>
      </c>
      <c r="H266" s="18">
        <f t="shared" si="18"/>
        <v>632947500</v>
      </c>
    </row>
    <row r="267" spans="1:12" ht="18.75" customHeight="1">
      <c r="A267" s="77" t="s">
        <v>747</v>
      </c>
      <c r="B267" s="81">
        <v>248862892</v>
      </c>
      <c r="C267">
        <f t="shared" si="16"/>
        <v>1</v>
      </c>
      <c r="E267" t="s">
        <v>747</v>
      </c>
      <c r="F267" s="16">
        <v>214980498</v>
      </c>
      <c r="G267" s="106">
        <f t="shared" si="17"/>
        <v>34970394</v>
      </c>
      <c r="H267" s="18">
        <f t="shared" si="18"/>
        <v>249950892</v>
      </c>
    </row>
    <row r="268" spans="1:12" ht="18.75" customHeight="1">
      <c r="A268" s="77" t="s">
        <v>748</v>
      </c>
      <c r="B268" s="81">
        <v>417376062</v>
      </c>
      <c r="C268">
        <f t="shared" si="16"/>
        <v>1</v>
      </c>
      <c r="E268" t="s">
        <v>748</v>
      </c>
      <c r="F268" s="16">
        <v>415801996</v>
      </c>
      <c r="G268" s="106">
        <f t="shared" si="17"/>
        <v>22663349</v>
      </c>
      <c r="H268" s="18">
        <f t="shared" si="18"/>
        <v>438465345</v>
      </c>
    </row>
    <row r="269" spans="1:12" ht="18.75" customHeight="1">
      <c r="A269" s="77" t="s">
        <v>749</v>
      </c>
      <c r="B269" s="81">
        <v>74152675</v>
      </c>
      <c r="C269">
        <f t="shared" si="16"/>
        <v>1</v>
      </c>
      <c r="E269" t="s">
        <v>749</v>
      </c>
      <c r="F269" s="16">
        <v>73951701</v>
      </c>
      <c r="G269" s="106">
        <f t="shared" si="17"/>
        <v>3944025</v>
      </c>
      <c r="H269" s="18">
        <f t="shared" si="18"/>
        <v>77895726</v>
      </c>
    </row>
    <row r="270" spans="1:12" ht="18.75" customHeight="1">
      <c r="A270" s="77" t="s">
        <v>750</v>
      </c>
      <c r="B270" s="81">
        <v>2977283</v>
      </c>
      <c r="C270">
        <f t="shared" si="16"/>
        <v>1</v>
      </c>
      <c r="E270" t="s">
        <v>750</v>
      </c>
      <c r="F270" s="16">
        <v>2642230</v>
      </c>
      <c r="G270" s="106">
        <f t="shared" si="17"/>
        <v>400623</v>
      </c>
      <c r="H270" s="18">
        <f t="shared" si="18"/>
        <v>3042853</v>
      </c>
    </row>
    <row r="271" spans="1:12" ht="18.75" customHeight="1">
      <c r="A271" s="77" t="s">
        <v>751</v>
      </c>
      <c r="B271" s="81">
        <v>8193326450</v>
      </c>
      <c r="C271">
        <f t="shared" si="16"/>
        <v>1</v>
      </c>
      <c r="E271" t="s">
        <v>751</v>
      </c>
      <c r="F271" s="16">
        <v>7558460079</v>
      </c>
      <c r="G271" s="106">
        <f t="shared" si="17"/>
        <v>634866371</v>
      </c>
      <c r="H271" s="18">
        <f t="shared" si="18"/>
        <v>8193326450</v>
      </c>
    </row>
    <row r="272" spans="1:12" ht="18.75" customHeight="1">
      <c r="A272" s="77" t="s">
        <v>752</v>
      </c>
      <c r="B272" s="81">
        <v>76774504</v>
      </c>
      <c r="C272">
        <f t="shared" si="16"/>
        <v>1</v>
      </c>
      <c r="E272" t="s">
        <v>752</v>
      </c>
      <c r="F272" s="16">
        <v>73032174</v>
      </c>
      <c r="G272" s="106">
        <f t="shared" si="17"/>
        <v>5695740</v>
      </c>
      <c r="H272" s="18">
        <f t="shared" si="18"/>
        <v>78727914</v>
      </c>
    </row>
    <row r="273" spans="1:8" ht="18.75" customHeight="1">
      <c r="A273" s="77" t="s">
        <v>753</v>
      </c>
      <c r="B273" s="81">
        <v>41278330</v>
      </c>
      <c r="C273">
        <f t="shared" si="16"/>
        <v>1</v>
      </c>
      <c r="E273" t="s">
        <v>753</v>
      </c>
      <c r="F273" s="16">
        <v>41084830</v>
      </c>
      <c r="G273" s="106">
        <f t="shared" si="17"/>
        <v>193500</v>
      </c>
      <c r="H273" s="18">
        <f t="shared" si="18"/>
        <v>41278330</v>
      </c>
    </row>
    <row r="274" spans="1:8" ht="18.75" customHeight="1">
      <c r="A274" s="77" t="s">
        <v>754</v>
      </c>
      <c r="B274" s="81">
        <v>22518202825</v>
      </c>
      <c r="C274">
        <f t="shared" si="16"/>
        <v>1</v>
      </c>
      <c r="E274" t="s">
        <v>754</v>
      </c>
      <c r="F274" s="16">
        <v>20388357848</v>
      </c>
      <c r="G274" s="106">
        <f t="shared" si="17"/>
        <v>2130733788</v>
      </c>
      <c r="H274" s="18">
        <f t="shared" si="18"/>
        <v>22519091636</v>
      </c>
    </row>
    <row r="275" spans="1:8" ht="18.75" customHeight="1">
      <c r="A275" s="77" t="s">
        <v>755</v>
      </c>
      <c r="B275" s="81">
        <v>53367325</v>
      </c>
      <c r="C275">
        <f t="shared" si="16"/>
        <v>1</v>
      </c>
      <c r="E275" t="s">
        <v>755</v>
      </c>
      <c r="F275" s="16">
        <v>48515750</v>
      </c>
      <c r="G275" s="106">
        <f t="shared" si="17"/>
        <v>4851575</v>
      </c>
      <c r="H275" s="18">
        <f t="shared" si="18"/>
        <v>53367325</v>
      </c>
    </row>
    <row r="276" spans="1:8" ht="18.75" customHeight="1">
      <c r="A276" s="77" t="s">
        <v>756</v>
      </c>
      <c r="B276" s="81">
        <v>1146316616</v>
      </c>
      <c r="C276">
        <f t="shared" si="16"/>
        <v>1</v>
      </c>
      <c r="E276" t="s">
        <v>756</v>
      </c>
      <c r="F276" s="16">
        <v>1079584416</v>
      </c>
      <c r="G276" s="106">
        <f t="shared" si="17"/>
        <v>66732200</v>
      </c>
      <c r="H276" s="18">
        <f t="shared" si="18"/>
        <v>1146316616</v>
      </c>
    </row>
    <row r="277" spans="1:8" ht="18.75" customHeight="1">
      <c r="A277" s="77" t="s">
        <v>757</v>
      </c>
      <c r="B277" s="81">
        <v>2048362</v>
      </c>
      <c r="C277">
        <f t="shared" si="16"/>
        <v>1</v>
      </c>
      <c r="E277" t="s">
        <v>757</v>
      </c>
      <c r="F277" s="16">
        <v>1569362</v>
      </c>
      <c r="G277" s="106">
        <f t="shared" si="17"/>
        <v>479000</v>
      </c>
      <c r="H277" s="18">
        <f t="shared" si="18"/>
        <v>2048362</v>
      </c>
    </row>
    <row r="278" spans="1:8" ht="18.75" customHeight="1">
      <c r="A278" s="77" t="s">
        <v>758</v>
      </c>
      <c r="B278" s="81">
        <v>-270089998</v>
      </c>
      <c r="C278">
        <f t="shared" si="16"/>
        <v>1</v>
      </c>
      <c r="E278" t="s">
        <v>758</v>
      </c>
      <c r="F278" s="16">
        <v>-270089998</v>
      </c>
      <c r="G278" s="106">
        <f t="shared" si="17"/>
        <v>0</v>
      </c>
      <c r="H278" s="18">
        <f t="shared" si="18"/>
        <v>-270089998</v>
      </c>
    </row>
    <row r="279" spans="1:8" ht="18.75" customHeight="1">
      <c r="A279" s="77" t="s">
        <v>759</v>
      </c>
      <c r="B279" s="81">
        <v>2481634242</v>
      </c>
      <c r="C279">
        <f t="shared" si="16"/>
        <v>1</v>
      </c>
      <c r="E279" t="s">
        <v>759</v>
      </c>
      <c r="F279" s="16">
        <v>2316508054</v>
      </c>
      <c r="G279" s="106">
        <f t="shared" si="17"/>
        <v>174133039</v>
      </c>
      <c r="H279" s="18">
        <f t="shared" si="18"/>
        <v>2490641093</v>
      </c>
    </row>
    <row r="280" spans="1:8" ht="18.75" customHeight="1">
      <c r="A280" s="77" t="s">
        <v>760</v>
      </c>
      <c r="B280" s="81">
        <v>955005119</v>
      </c>
      <c r="C280">
        <f t="shared" si="16"/>
        <v>1</v>
      </c>
      <c r="E280" t="s">
        <v>760</v>
      </c>
      <c r="F280" s="16">
        <v>953265119</v>
      </c>
      <c r="G280" s="106">
        <f t="shared" si="17"/>
        <v>1740000</v>
      </c>
      <c r="H280" s="18">
        <f t="shared" si="18"/>
        <v>955005119</v>
      </c>
    </row>
    <row r="281" spans="1:8" ht="18.75" customHeight="1">
      <c r="A281" s="77" t="s">
        <v>761</v>
      </c>
      <c r="B281" s="81">
        <v>70894830</v>
      </c>
      <c r="C281">
        <f t="shared" si="16"/>
        <v>1</v>
      </c>
      <c r="E281" t="s">
        <v>761</v>
      </c>
      <c r="F281" s="16">
        <v>68011230</v>
      </c>
      <c r="G281" s="106">
        <f t="shared" si="17"/>
        <v>6197760</v>
      </c>
      <c r="H281" s="18">
        <f t="shared" si="18"/>
        <v>74208990</v>
      </c>
    </row>
    <row r="282" spans="1:8" ht="18.75" customHeight="1">
      <c r="A282" s="77" t="s">
        <v>762</v>
      </c>
      <c r="B282" s="81">
        <v>66523774</v>
      </c>
      <c r="C282">
        <f t="shared" si="16"/>
        <v>1</v>
      </c>
      <c r="E282" t="s">
        <v>762</v>
      </c>
      <c r="F282" s="16">
        <v>62601874</v>
      </c>
      <c r="G282" s="106">
        <f t="shared" si="17"/>
        <v>5584700</v>
      </c>
      <c r="H282" s="18">
        <f t="shared" si="18"/>
        <v>68186574</v>
      </c>
    </row>
    <row r="283" spans="1:8" ht="18.75" customHeight="1">
      <c r="A283" s="77" t="s">
        <v>763</v>
      </c>
      <c r="B283" s="81">
        <v>1787650</v>
      </c>
      <c r="C283">
        <f t="shared" si="16"/>
        <v>1</v>
      </c>
      <c r="E283" t="s">
        <v>763</v>
      </c>
      <c r="F283" s="16">
        <v>1787650</v>
      </c>
      <c r="G283" s="106">
        <f t="shared" si="17"/>
        <v>1224000</v>
      </c>
      <c r="H283" s="18">
        <f t="shared" si="18"/>
        <v>3011650</v>
      </c>
    </row>
    <row r="284" spans="1:8" ht="18.75" customHeight="1">
      <c r="A284" s="77" t="s">
        <v>764</v>
      </c>
      <c r="B284" s="81">
        <v>104686930</v>
      </c>
      <c r="C284">
        <f t="shared" si="16"/>
        <v>1</v>
      </c>
      <c r="E284" t="s">
        <v>764</v>
      </c>
      <c r="F284" s="16">
        <v>93716730</v>
      </c>
      <c r="G284" s="106">
        <f t="shared" si="17"/>
        <v>11412840</v>
      </c>
      <c r="H284" s="18">
        <f t="shared" si="18"/>
        <v>105129570</v>
      </c>
    </row>
    <row r="285" spans="1:8" ht="18.75" customHeight="1">
      <c r="A285" s="77" t="s">
        <v>765</v>
      </c>
      <c r="B285" s="81">
        <v>15092742</v>
      </c>
      <c r="C285">
        <f t="shared" si="16"/>
        <v>1</v>
      </c>
      <c r="E285" t="s">
        <v>765</v>
      </c>
      <c r="F285" s="16">
        <v>14492742</v>
      </c>
      <c r="G285" s="106">
        <f t="shared" si="17"/>
        <v>600000</v>
      </c>
      <c r="H285" s="18">
        <f t="shared" si="18"/>
        <v>15092742</v>
      </c>
    </row>
    <row r="286" spans="1:8" ht="18.75" customHeight="1">
      <c r="A286" s="77" t="s">
        <v>766</v>
      </c>
      <c r="B286" s="81">
        <v>4812017</v>
      </c>
      <c r="C286">
        <f t="shared" si="16"/>
        <v>1</v>
      </c>
      <c r="E286" t="s">
        <v>766</v>
      </c>
      <c r="F286" s="16">
        <v>4183777</v>
      </c>
      <c r="G286" s="106">
        <f t="shared" si="17"/>
        <v>628240</v>
      </c>
      <c r="H286" s="18">
        <f t="shared" si="18"/>
        <v>4812017</v>
      </c>
    </row>
    <row r="287" spans="1:8" ht="18.75" customHeight="1">
      <c r="A287" s="77" t="s">
        <v>767</v>
      </c>
      <c r="B287" s="81">
        <v>146700</v>
      </c>
      <c r="C287">
        <f t="shared" si="16"/>
        <v>1</v>
      </c>
      <c r="E287" t="s">
        <v>767</v>
      </c>
      <c r="F287" s="16">
        <v>103000</v>
      </c>
      <c r="G287" s="106">
        <f t="shared" si="17"/>
        <v>43700</v>
      </c>
      <c r="H287" s="18">
        <f t="shared" si="18"/>
        <v>146700</v>
      </c>
    </row>
    <row r="288" spans="1:8" ht="18.75" customHeight="1">
      <c r="A288" s="77" t="s">
        <v>768</v>
      </c>
      <c r="B288" s="81">
        <v>1378000</v>
      </c>
      <c r="C288">
        <f t="shared" si="16"/>
        <v>1</v>
      </c>
      <c r="E288" t="s">
        <v>768</v>
      </c>
      <c r="F288" s="16">
        <v>1378000</v>
      </c>
      <c r="G288" s="106">
        <f t="shared" si="17"/>
        <v>0</v>
      </c>
      <c r="H288" s="18">
        <f t="shared" si="18"/>
        <v>1378000</v>
      </c>
    </row>
    <row r="289" spans="1:8" ht="18.75" customHeight="1">
      <c r="A289" s="77" t="s">
        <v>769</v>
      </c>
      <c r="B289" s="81">
        <v>1850300</v>
      </c>
      <c r="C289">
        <f t="shared" si="16"/>
        <v>1</v>
      </c>
      <c r="E289" t="s">
        <v>769</v>
      </c>
      <c r="F289" s="16">
        <v>1709600</v>
      </c>
      <c r="G289" s="106">
        <f t="shared" si="17"/>
        <v>140700</v>
      </c>
      <c r="H289" s="18">
        <f t="shared" si="18"/>
        <v>1850300</v>
      </c>
    </row>
    <row r="290" spans="1:8" ht="18.75" customHeight="1">
      <c r="A290" s="77" t="s">
        <v>770</v>
      </c>
      <c r="B290" s="81">
        <v>118498829</v>
      </c>
      <c r="C290">
        <f t="shared" si="16"/>
        <v>1</v>
      </c>
      <c r="E290" t="s">
        <v>770</v>
      </c>
      <c r="F290" s="16">
        <v>113900831</v>
      </c>
      <c r="G290" s="106">
        <f t="shared" si="17"/>
        <v>9226676</v>
      </c>
      <c r="H290" s="18">
        <f t="shared" si="18"/>
        <v>123127507</v>
      </c>
    </row>
    <row r="291" spans="1:8" ht="18.75" customHeight="1">
      <c r="A291" s="77" t="s">
        <v>771</v>
      </c>
      <c r="B291" s="81">
        <v>41138891</v>
      </c>
      <c r="C291">
        <f t="shared" si="16"/>
        <v>1</v>
      </c>
      <c r="E291" t="s">
        <v>771</v>
      </c>
      <c r="F291" s="16">
        <v>40227883</v>
      </c>
      <c r="G291" s="106">
        <f t="shared" si="17"/>
        <v>2699215</v>
      </c>
      <c r="H291" s="18">
        <f t="shared" si="18"/>
        <v>42927098</v>
      </c>
    </row>
    <row r="292" spans="1:8" ht="18.75" customHeight="1">
      <c r="A292" s="77" t="s">
        <v>772</v>
      </c>
      <c r="B292" s="81">
        <v>369951</v>
      </c>
      <c r="C292">
        <f t="shared" si="16"/>
        <v>1</v>
      </c>
      <c r="E292" t="s">
        <v>772</v>
      </c>
      <c r="F292" s="16">
        <v>369951</v>
      </c>
      <c r="G292" s="106">
        <f t="shared" si="17"/>
        <v>0</v>
      </c>
      <c r="H292" s="18">
        <f t="shared" si="18"/>
        <v>369951</v>
      </c>
    </row>
    <row r="293" spans="1:8" ht="18.75" customHeight="1">
      <c r="A293" s="77" t="s">
        <v>773</v>
      </c>
      <c r="B293" s="81">
        <v>588864216</v>
      </c>
      <c r="C293">
        <f t="shared" si="16"/>
        <v>1</v>
      </c>
      <c r="E293" t="s">
        <v>773</v>
      </c>
      <c r="F293" s="16">
        <v>556027709</v>
      </c>
      <c r="G293" s="106">
        <f t="shared" si="17"/>
        <v>32836507</v>
      </c>
      <c r="H293" s="18">
        <f t="shared" si="18"/>
        <v>588864216</v>
      </c>
    </row>
    <row r="294" spans="1:8" ht="18.75" customHeight="1">
      <c r="A294" s="77" t="s">
        <v>774</v>
      </c>
      <c r="B294" s="81">
        <v>1061848290</v>
      </c>
      <c r="C294">
        <f t="shared" si="16"/>
        <v>1</v>
      </c>
      <c r="E294" t="s">
        <v>774</v>
      </c>
      <c r="F294" s="16">
        <v>959407618</v>
      </c>
      <c r="G294" s="106">
        <f t="shared" si="17"/>
        <v>102539672</v>
      </c>
      <c r="H294" s="18">
        <f t="shared" si="18"/>
        <v>1061947290</v>
      </c>
    </row>
    <row r="295" spans="1:8" ht="18.75" customHeight="1">
      <c r="A295" s="77" t="s">
        <v>775</v>
      </c>
      <c r="B295" s="81">
        <v>5122826104</v>
      </c>
      <c r="C295">
        <f t="shared" si="16"/>
        <v>1</v>
      </c>
      <c r="E295" t="s">
        <v>775</v>
      </c>
      <c r="F295" s="16">
        <v>5209056959</v>
      </c>
      <c r="G295" s="106">
        <f t="shared" si="17"/>
        <v>353605916</v>
      </c>
      <c r="H295" s="18">
        <f t="shared" si="18"/>
        <v>5562662875</v>
      </c>
    </row>
    <row r="296" spans="1:8" ht="18.75" customHeight="1">
      <c r="A296" s="77" t="s">
        <v>776</v>
      </c>
      <c r="B296" s="81">
        <v>691755660</v>
      </c>
      <c r="C296">
        <f t="shared" si="16"/>
        <v>1</v>
      </c>
      <c r="E296" t="s">
        <v>776</v>
      </c>
      <c r="F296" s="16">
        <v>660468620</v>
      </c>
      <c r="G296" s="106">
        <f t="shared" si="17"/>
        <v>62747040</v>
      </c>
      <c r="H296" s="18">
        <f t="shared" si="18"/>
        <v>723215660</v>
      </c>
    </row>
    <row r="297" spans="1:8" ht="18.75" customHeight="1">
      <c r="A297" s="77" t="s">
        <v>777</v>
      </c>
      <c r="B297" s="81">
        <v>6947746792</v>
      </c>
      <c r="C297">
        <f t="shared" si="16"/>
        <v>1</v>
      </c>
      <c r="E297" t="s">
        <v>777</v>
      </c>
      <c r="F297" s="16">
        <v>6278809457</v>
      </c>
      <c r="G297" s="106">
        <f t="shared" si="17"/>
        <v>670381281</v>
      </c>
      <c r="H297" s="18">
        <f t="shared" si="18"/>
        <v>6949190738</v>
      </c>
    </row>
    <row r="298" spans="1:8" ht="18.75" customHeight="1">
      <c r="A298" s="77" t="s">
        <v>778</v>
      </c>
      <c r="B298" s="81">
        <v>1000000</v>
      </c>
      <c r="C298">
        <f t="shared" si="16"/>
        <v>1</v>
      </c>
      <c r="E298" t="s">
        <v>778</v>
      </c>
      <c r="F298" s="16">
        <v>1000000</v>
      </c>
      <c r="G298" s="106">
        <f t="shared" si="17"/>
        <v>0</v>
      </c>
      <c r="H298" s="18">
        <f t="shared" si="18"/>
        <v>1000000</v>
      </c>
    </row>
    <row r="299" spans="1:8" ht="18.75" customHeight="1">
      <c r="A299" s="77" t="s">
        <v>779</v>
      </c>
      <c r="B299" s="81">
        <v>168780209</v>
      </c>
      <c r="C299">
        <f t="shared" si="16"/>
        <v>1</v>
      </c>
      <c r="E299" t="s">
        <v>779</v>
      </c>
      <c r="F299" s="16">
        <v>159610865</v>
      </c>
      <c r="G299" s="106">
        <f t="shared" si="17"/>
        <v>9180147</v>
      </c>
      <c r="H299" s="18">
        <f t="shared" si="18"/>
        <v>168791012</v>
      </c>
    </row>
    <row r="300" spans="1:8" ht="18.75" customHeight="1">
      <c r="A300" s="77" t="s">
        <v>780</v>
      </c>
      <c r="B300" s="81">
        <v>1508052689</v>
      </c>
      <c r="C300">
        <f t="shared" si="16"/>
        <v>1</v>
      </c>
      <c r="E300" t="s">
        <v>780</v>
      </c>
      <c r="F300" s="16">
        <v>1370956990</v>
      </c>
      <c r="G300" s="106">
        <f t="shared" si="17"/>
        <v>137095699</v>
      </c>
      <c r="H300" s="18">
        <f t="shared" si="18"/>
        <v>1508052689</v>
      </c>
    </row>
    <row r="301" spans="1:8" ht="18.75" customHeight="1">
      <c r="A301" s="77" t="s">
        <v>781</v>
      </c>
      <c r="B301" s="81">
        <v>90308490</v>
      </c>
      <c r="C301">
        <f t="shared" si="16"/>
        <v>1</v>
      </c>
      <c r="E301" t="s">
        <v>781</v>
      </c>
      <c r="F301" s="16">
        <v>90308490</v>
      </c>
      <c r="G301" s="106">
        <f t="shared" si="17"/>
        <v>0</v>
      </c>
      <c r="H301" s="18">
        <f t="shared" si="18"/>
        <v>90308490</v>
      </c>
    </row>
    <row r="302" spans="1:8" ht="18.75" customHeight="1">
      <c r="A302" s="77" t="s">
        <v>782</v>
      </c>
      <c r="B302" s="81">
        <v>7970000</v>
      </c>
      <c r="C302">
        <f t="shared" si="16"/>
        <v>1</v>
      </c>
      <c r="E302" t="s">
        <v>782</v>
      </c>
      <c r="F302" s="16">
        <v>7970000</v>
      </c>
      <c r="G302" s="106">
        <f t="shared" si="17"/>
        <v>0</v>
      </c>
      <c r="H302" s="18">
        <f t="shared" si="18"/>
        <v>7970000</v>
      </c>
    </row>
    <row r="303" spans="1:8" ht="18.75" customHeight="1">
      <c r="A303" s="77" t="s">
        <v>783</v>
      </c>
      <c r="B303" s="81">
        <v>296870751</v>
      </c>
      <c r="C303">
        <f t="shared" si="16"/>
        <v>1</v>
      </c>
      <c r="E303" t="s">
        <v>783</v>
      </c>
      <c r="F303" s="16">
        <v>293004721</v>
      </c>
      <c r="G303" s="106">
        <f t="shared" si="17"/>
        <v>11072400</v>
      </c>
      <c r="H303" s="18">
        <f t="shared" si="18"/>
        <v>304077121</v>
      </c>
    </row>
    <row r="304" spans="1:8" ht="18.75" customHeight="1">
      <c r="A304" s="77" t="s">
        <v>784</v>
      </c>
      <c r="B304" s="81">
        <v>293239395</v>
      </c>
      <c r="C304">
        <f t="shared" si="16"/>
        <v>1</v>
      </c>
      <c r="E304" t="s">
        <v>784</v>
      </c>
      <c r="F304" s="16">
        <v>277455145</v>
      </c>
      <c r="G304" s="106">
        <f t="shared" si="17"/>
        <v>16448700</v>
      </c>
      <c r="H304" s="18">
        <f t="shared" si="18"/>
        <v>293903845</v>
      </c>
    </row>
    <row r="305" spans="1:8" ht="18.75" customHeight="1">
      <c r="A305" s="77" t="s">
        <v>785</v>
      </c>
      <c r="B305" s="81">
        <v>733664917</v>
      </c>
      <c r="C305">
        <f t="shared" si="16"/>
        <v>1</v>
      </c>
      <c r="E305" t="s">
        <v>785</v>
      </c>
      <c r="F305" s="16">
        <v>615509353</v>
      </c>
      <c r="G305" s="106">
        <f t="shared" si="17"/>
        <v>218211771</v>
      </c>
      <c r="H305" s="18">
        <f t="shared" si="18"/>
        <v>833721124</v>
      </c>
    </row>
    <row r="306" spans="1:8" ht="18.75" customHeight="1">
      <c r="A306" s="77" t="s">
        <v>786</v>
      </c>
      <c r="B306" s="81">
        <v>27180860</v>
      </c>
      <c r="C306">
        <f t="shared" si="16"/>
        <v>1</v>
      </c>
      <c r="E306" t="s">
        <v>786</v>
      </c>
      <c r="F306" s="16">
        <v>26666730</v>
      </c>
      <c r="G306" s="106">
        <f t="shared" si="17"/>
        <v>858130</v>
      </c>
      <c r="H306" s="18">
        <f t="shared" si="18"/>
        <v>27524860</v>
      </c>
    </row>
    <row r="307" spans="1:8" ht="18.75" customHeight="1">
      <c r="A307" s="77" t="s">
        <v>787</v>
      </c>
      <c r="B307" s="81">
        <v>304551050</v>
      </c>
      <c r="C307">
        <f t="shared" si="16"/>
        <v>1</v>
      </c>
      <c r="E307" t="s">
        <v>787</v>
      </c>
      <c r="F307" s="16">
        <v>304551050</v>
      </c>
      <c r="G307" s="106">
        <f t="shared" si="17"/>
        <v>0</v>
      </c>
      <c r="H307" s="18">
        <f t="shared" si="18"/>
        <v>304551050</v>
      </c>
    </row>
    <row r="308" spans="1:8" ht="18.75" customHeight="1">
      <c r="A308" s="77" t="s">
        <v>788</v>
      </c>
      <c r="B308" s="81">
        <v>16835941576</v>
      </c>
      <c r="C308">
        <f t="shared" si="16"/>
        <v>1</v>
      </c>
      <c r="E308" t="s">
        <v>788</v>
      </c>
      <c r="F308" s="16">
        <v>15371947062</v>
      </c>
      <c r="G308" s="106">
        <f t="shared" si="17"/>
        <v>2927989028</v>
      </c>
      <c r="H308" s="18">
        <f t="shared" si="18"/>
        <v>18299936090</v>
      </c>
    </row>
    <row r="309" spans="1:8" ht="18.75" customHeight="1">
      <c r="A309" s="77" t="s">
        <v>789</v>
      </c>
      <c r="B309" s="81">
        <v>9635277378</v>
      </c>
      <c r="C309">
        <f t="shared" si="16"/>
        <v>1</v>
      </c>
      <c r="E309" t="s">
        <v>789</v>
      </c>
      <c r="F309" s="16">
        <v>8731101087</v>
      </c>
      <c r="G309" s="106">
        <f t="shared" si="17"/>
        <v>1808352582</v>
      </c>
      <c r="H309" s="18">
        <f t="shared" si="18"/>
        <v>10539453669</v>
      </c>
    </row>
    <row r="310" spans="1:8" ht="18.75" customHeight="1">
      <c r="A310" s="77" t="s">
        <v>790</v>
      </c>
      <c r="B310" s="81">
        <v>1268164161</v>
      </c>
      <c r="C310">
        <f t="shared" si="16"/>
        <v>1</v>
      </c>
      <c r="E310" t="s">
        <v>790</v>
      </c>
      <c r="F310" s="16">
        <v>1166302777</v>
      </c>
      <c r="G310" s="106">
        <f t="shared" si="17"/>
        <v>203722768</v>
      </c>
      <c r="H310" s="18">
        <f t="shared" si="18"/>
        <v>1370025545</v>
      </c>
    </row>
    <row r="311" spans="1:8" ht="18.75" customHeight="1">
      <c r="A311" s="77" t="s">
        <v>791</v>
      </c>
      <c r="B311" s="81">
        <v>-10884733584</v>
      </c>
      <c r="C311">
        <f t="shared" si="16"/>
        <v>1</v>
      </c>
      <c r="E311" t="s">
        <v>791</v>
      </c>
      <c r="F311" s="16">
        <v>-9784219371</v>
      </c>
      <c r="G311" s="106">
        <f t="shared" si="17"/>
        <v>-1188708338</v>
      </c>
      <c r="H311" s="18">
        <f t="shared" si="18"/>
        <v>-10972927709</v>
      </c>
    </row>
    <row r="312" spans="1:8" ht="18.75" customHeight="1">
      <c r="A312" s="77" t="s">
        <v>792</v>
      </c>
      <c r="B312" s="81">
        <v>-8771910875</v>
      </c>
      <c r="C312">
        <f t="shared" si="16"/>
        <v>1</v>
      </c>
      <c r="E312" t="s">
        <v>792</v>
      </c>
      <c r="F312" s="16">
        <v>-8716467799</v>
      </c>
      <c r="G312" s="106">
        <f t="shared" si="17"/>
        <v>2534134552</v>
      </c>
      <c r="H312" s="18">
        <f t="shared" si="18"/>
        <v>-6182333247</v>
      </c>
    </row>
    <row r="313" spans="1:8" ht="18.75" customHeight="1">
      <c r="A313" s="77" t="s">
        <v>793</v>
      </c>
      <c r="B313" s="81">
        <v>7256342043</v>
      </c>
      <c r="C313">
        <f t="shared" si="16"/>
        <v>1</v>
      </c>
      <c r="E313" t="s">
        <v>793</v>
      </c>
      <c r="F313" s="16">
        <v>9099514592</v>
      </c>
      <c r="G313" s="106">
        <f t="shared" si="17"/>
        <v>671474745</v>
      </c>
      <c r="H313" s="18">
        <f t="shared" si="18"/>
        <v>9770989337</v>
      </c>
    </row>
    <row r="314" spans="1:8" ht="18.75" customHeight="1">
      <c r="A314" s="77" t="s">
        <v>794</v>
      </c>
      <c r="B314" s="81">
        <v>-40821866220</v>
      </c>
      <c r="C314">
        <f t="shared" si="16"/>
        <v>1</v>
      </c>
      <c r="E314" t="s">
        <v>794</v>
      </c>
      <c r="F314" s="16">
        <v>-48182517100</v>
      </c>
      <c r="G314" s="106">
        <f t="shared" si="17"/>
        <v>-3527044138</v>
      </c>
      <c r="H314" s="18">
        <f t="shared" si="18"/>
        <v>-51709561238</v>
      </c>
    </row>
    <row r="315" spans="1:8" ht="18.75" customHeight="1">
      <c r="A315" s="77" t="s">
        <v>795</v>
      </c>
      <c r="B315" s="81">
        <v>-1714083124</v>
      </c>
      <c r="C315">
        <f t="shared" si="16"/>
        <v>1</v>
      </c>
      <c r="E315" t="s">
        <v>795</v>
      </c>
      <c r="F315" s="16">
        <v>-3923089193</v>
      </c>
      <c r="G315" s="106">
        <f t="shared" si="17"/>
        <v>288764315</v>
      </c>
      <c r="H315" s="18">
        <f t="shared" si="18"/>
        <v>-3634324878</v>
      </c>
    </row>
    <row r="316" spans="1:8" ht="18.75" customHeight="1">
      <c r="A316" s="77" t="s">
        <v>796</v>
      </c>
      <c r="B316" s="81">
        <v>-80827</v>
      </c>
      <c r="C316">
        <f t="shared" si="16"/>
        <v>1</v>
      </c>
      <c r="E316" t="s">
        <v>796</v>
      </c>
      <c r="F316" s="16">
        <v>-80823</v>
      </c>
      <c r="G316" s="106">
        <f t="shared" si="17"/>
        <v>355445426</v>
      </c>
      <c r="H316" s="18">
        <f t="shared" si="18"/>
        <v>355364603</v>
      </c>
    </row>
    <row r="317" spans="1:8" ht="18.75" customHeight="1">
      <c r="A317" s="77" t="s">
        <v>797</v>
      </c>
      <c r="B317" s="81">
        <v>-558012947</v>
      </c>
      <c r="C317">
        <f t="shared" si="16"/>
        <v>1</v>
      </c>
      <c r="E317" t="s">
        <v>797</v>
      </c>
      <c r="F317" s="16">
        <v>-44767270</v>
      </c>
      <c r="G317" s="106">
        <f t="shared" si="17"/>
        <v>-513245677</v>
      </c>
      <c r="H317" s="18">
        <f t="shared" si="18"/>
        <v>-558012947</v>
      </c>
    </row>
    <row r="318" spans="1:8" ht="18.75" customHeight="1">
      <c r="A318" s="77" t="s">
        <v>798</v>
      </c>
      <c r="B318" s="81">
        <v>8912377076</v>
      </c>
      <c r="C318">
        <f t="shared" si="16"/>
        <v>1</v>
      </c>
      <c r="E318" t="s">
        <v>798</v>
      </c>
      <c r="F318" s="16">
        <v>18283770094</v>
      </c>
      <c r="G318" s="106">
        <f t="shared" si="17"/>
        <v>0</v>
      </c>
      <c r="H318" s="18">
        <f t="shared" si="18"/>
        <v>18283770094</v>
      </c>
    </row>
    <row r="319" spans="1:8" ht="18.75" customHeight="1">
      <c r="A319" s="77" t="s">
        <v>799</v>
      </c>
      <c r="B319" s="81">
        <v>2140621320</v>
      </c>
      <c r="C319">
        <f t="shared" si="16"/>
        <v>1</v>
      </c>
      <c r="E319" t="s">
        <v>799</v>
      </c>
      <c r="F319" s="16">
        <v>4037690585</v>
      </c>
      <c r="G319" s="106">
        <f t="shared" si="17"/>
        <v>23172489</v>
      </c>
      <c r="H319" s="18">
        <f t="shared" si="18"/>
        <v>4060863074</v>
      </c>
    </row>
    <row r="320" spans="1:8" ht="18.75" customHeight="1">
      <c r="A320" s="77" t="s">
        <v>800</v>
      </c>
      <c r="B320" s="81">
        <v>-3256738308</v>
      </c>
      <c r="C320">
        <f t="shared" si="16"/>
        <v>1</v>
      </c>
      <c r="E320" t="s">
        <v>800</v>
      </c>
      <c r="F320" s="16">
        <v>-3096875515</v>
      </c>
      <c r="G320" s="106">
        <f t="shared" si="17"/>
        <v>-227291058</v>
      </c>
      <c r="H320" s="18">
        <f t="shared" si="18"/>
        <v>-3324166573</v>
      </c>
    </row>
    <row r="321" spans="1:8" ht="18.75" customHeight="1">
      <c r="A321" s="77" t="s">
        <v>801</v>
      </c>
      <c r="B321" s="81">
        <v>-1655800000</v>
      </c>
      <c r="C321">
        <f t="shared" si="16"/>
        <v>1</v>
      </c>
      <c r="E321" t="s">
        <v>801</v>
      </c>
      <c r="F321" s="16">
        <v>-1655800000</v>
      </c>
      <c r="G321" s="106">
        <f t="shared" si="17"/>
        <v>0</v>
      </c>
      <c r="H321" s="18">
        <f t="shared" si="18"/>
        <v>-1655800000</v>
      </c>
    </row>
    <row r="322" spans="1:8" ht="18.75" customHeight="1">
      <c r="A322" s="77" t="s">
        <v>802</v>
      </c>
      <c r="B322" s="81">
        <v>369718126</v>
      </c>
      <c r="C322">
        <f t="shared" si="16"/>
        <v>1</v>
      </c>
      <c r="E322" t="s">
        <v>802</v>
      </c>
      <c r="F322" s="16">
        <v>369718126</v>
      </c>
      <c r="G322" s="106">
        <f t="shared" si="17"/>
        <v>0</v>
      </c>
      <c r="H322" s="18">
        <f t="shared" si="18"/>
        <v>369718126</v>
      </c>
    </row>
    <row r="323" spans="1:8" ht="18.75" customHeight="1">
      <c r="A323" s="77" t="s">
        <v>803</v>
      </c>
      <c r="B323" s="81">
        <v>347376862</v>
      </c>
      <c r="C323">
        <f t="shared" ref="C323:C345" si="20">COUNTIF($A$2:$A$345,A323)</f>
        <v>1</v>
      </c>
      <c r="E323" t="s">
        <v>803</v>
      </c>
      <c r="F323" s="16">
        <v>347376862</v>
      </c>
      <c r="G323" s="106">
        <f t="shared" ref="G323:G345" si="21">SUMIFS($K:$K,$J:$J,E323)</f>
        <v>34133506</v>
      </c>
      <c r="H323" s="18">
        <f t="shared" ref="H323:H345" si="22">F323+G323</f>
        <v>381510368</v>
      </c>
    </row>
    <row r="324" spans="1:8" ht="18.75" customHeight="1">
      <c r="A324" s="77" t="s">
        <v>804</v>
      </c>
      <c r="B324" s="81">
        <v>10459211012</v>
      </c>
      <c r="C324">
        <f t="shared" si="20"/>
        <v>1</v>
      </c>
      <c r="E324" t="s">
        <v>804</v>
      </c>
      <c r="F324" s="16">
        <v>10217271462</v>
      </c>
      <c r="G324" s="106">
        <f t="shared" si="21"/>
        <v>-131662</v>
      </c>
      <c r="H324" s="18">
        <f t="shared" si="22"/>
        <v>10217139800</v>
      </c>
    </row>
    <row r="325" spans="1:8" ht="18.75" customHeight="1">
      <c r="A325" s="77" t="s">
        <v>805</v>
      </c>
      <c r="B325" s="81">
        <v>-4724041534</v>
      </c>
      <c r="C325">
        <f t="shared" si="20"/>
        <v>1</v>
      </c>
      <c r="E325" t="s">
        <v>805</v>
      </c>
      <c r="F325" s="16">
        <v>-7838295215</v>
      </c>
      <c r="G325" s="106">
        <f t="shared" si="21"/>
        <v>353137</v>
      </c>
      <c r="H325" s="18">
        <f t="shared" si="22"/>
        <v>-7837942078</v>
      </c>
    </row>
    <row r="326" spans="1:8" ht="18.75" customHeight="1">
      <c r="A326" s="77" t="s">
        <v>806</v>
      </c>
      <c r="B326" s="81">
        <v>36962104932</v>
      </c>
      <c r="C326">
        <f t="shared" si="20"/>
        <v>1</v>
      </c>
      <c r="E326" t="s">
        <v>806</v>
      </c>
      <c r="F326" s="16">
        <v>46763529057</v>
      </c>
      <c r="G326" s="106">
        <f t="shared" si="21"/>
        <v>0</v>
      </c>
      <c r="H326" s="18">
        <f t="shared" si="22"/>
        <v>46763529057</v>
      </c>
    </row>
    <row r="327" spans="1:8" ht="18.75" customHeight="1">
      <c r="A327" s="77" t="s">
        <v>807</v>
      </c>
      <c r="B327" s="81">
        <v>4999387971</v>
      </c>
      <c r="C327">
        <f t="shared" si="20"/>
        <v>1</v>
      </c>
      <c r="E327" t="s">
        <v>807</v>
      </c>
      <c r="F327" s="16">
        <v>8164216159</v>
      </c>
      <c r="G327" s="106">
        <f t="shared" si="21"/>
        <v>0</v>
      </c>
      <c r="H327" s="18">
        <f t="shared" si="22"/>
        <v>8164216159</v>
      </c>
    </row>
    <row r="328" spans="1:8" ht="18.75" customHeight="1">
      <c r="A328" s="77" t="s">
        <v>808</v>
      </c>
      <c r="B328" s="81">
        <v>42</v>
      </c>
      <c r="C328">
        <f t="shared" si="20"/>
        <v>1</v>
      </c>
      <c r="E328" t="s">
        <v>808</v>
      </c>
      <c r="F328" s="16">
        <v>38</v>
      </c>
      <c r="G328" s="106">
        <f t="shared" si="21"/>
        <v>0</v>
      </c>
      <c r="H328" s="18">
        <f t="shared" si="22"/>
        <v>38</v>
      </c>
    </row>
    <row r="329" spans="1:8" ht="18.75" customHeight="1">
      <c r="A329" s="77" t="s">
        <v>809</v>
      </c>
      <c r="B329" s="81">
        <v>83723333</v>
      </c>
      <c r="C329">
        <f t="shared" si="20"/>
        <v>1</v>
      </c>
      <c r="E329" t="s">
        <v>809</v>
      </c>
      <c r="F329" s="16">
        <v>83723333</v>
      </c>
      <c r="G329" s="106">
        <f t="shared" si="21"/>
        <v>0</v>
      </c>
      <c r="H329" s="18">
        <f t="shared" si="22"/>
        <v>83723333</v>
      </c>
    </row>
    <row r="330" spans="1:8" ht="18.75" customHeight="1">
      <c r="A330" s="77" t="s">
        <v>810</v>
      </c>
      <c r="B330" s="81">
        <v>-7566475275</v>
      </c>
      <c r="C330">
        <f t="shared" si="20"/>
        <v>1</v>
      </c>
      <c r="E330" t="s">
        <v>810</v>
      </c>
      <c r="F330" s="16">
        <v>-20014233359</v>
      </c>
      <c r="G330" s="106">
        <f t="shared" si="21"/>
        <v>0</v>
      </c>
      <c r="H330" s="18">
        <f t="shared" si="22"/>
        <v>-20014233359</v>
      </c>
    </row>
    <row r="331" spans="1:8" ht="18.75" customHeight="1">
      <c r="A331" s="77" t="s">
        <v>811</v>
      </c>
      <c r="B331" s="81">
        <v>-3111054278</v>
      </c>
      <c r="C331">
        <f t="shared" si="20"/>
        <v>1</v>
      </c>
      <c r="E331" t="s">
        <v>811</v>
      </c>
      <c r="F331" s="16">
        <v>-5975168582</v>
      </c>
      <c r="G331" s="106">
        <f t="shared" si="21"/>
        <v>0</v>
      </c>
      <c r="H331" s="18">
        <f t="shared" si="22"/>
        <v>-5975168582</v>
      </c>
    </row>
    <row r="332" spans="1:8" ht="18.75" customHeight="1">
      <c r="A332" s="77" t="s">
        <v>812</v>
      </c>
      <c r="B332" s="81">
        <v>814087717</v>
      </c>
      <c r="C332">
        <f t="shared" si="20"/>
        <v>1</v>
      </c>
      <c r="E332" t="s">
        <v>812</v>
      </c>
      <c r="F332" s="16">
        <v>761994400</v>
      </c>
      <c r="G332" s="106">
        <f t="shared" si="21"/>
        <v>56375496</v>
      </c>
      <c r="H332" s="18">
        <f t="shared" si="22"/>
        <v>818369896</v>
      </c>
    </row>
    <row r="333" spans="1:8" ht="18.75" customHeight="1">
      <c r="A333" s="77" t="s">
        <v>813</v>
      </c>
      <c r="B333" s="81">
        <v>638870968</v>
      </c>
      <c r="C333">
        <f t="shared" si="20"/>
        <v>1</v>
      </c>
      <c r="E333" t="s">
        <v>813</v>
      </c>
      <c r="F333" s="16">
        <v>638870968</v>
      </c>
      <c r="G333" s="106">
        <f t="shared" si="21"/>
        <v>0</v>
      </c>
      <c r="H333" s="18">
        <f t="shared" si="22"/>
        <v>638870968</v>
      </c>
    </row>
    <row r="334" spans="1:8" ht="18.75" customHeight="1">
      <c r="A334" s="77" t="s">
        <v>814</v>
      </c>
      <c r="B334" s="81">
        <v>-1120000</v>
      </c>
      <c r="C334">
        <f t="shared" si="20"/>
        <v>1</v>
      </c>
      <c r="E334" t="s">
        <v>814</v>
      </c>
      <c r="F334" s="16">
        <v>-1120000</v>
      </c>
      <c r="G334" s="106">
        <f t="shared" si="21"/>
        <v>11586534</v>
      </c>
      <c r="H334" s="18">
        <f t="shared" si="22"/>
        <v>10466534</v>
      </c>
    </row>
    <row r="335" spans="1:8" ht="18.75" customHeight="1">
      <c r="A335" s="77" t="s">
        <v>370</v>
      </c>
      <c r="B335" s="81">
        <v>139585155</v>
      </c>
      <c r="C335">
        <f t="shared" si="20"/>
        <v>1</v>
      </c>
      <c r="E335" t="s">
        <v>370</v>
      </c>
      <c r="F335" s="16">
        <v>132398553</v>
      </c>
      <c r="G335" s="106">
        <f t="shared" si="21"/>
        <v>7186602</v>
      </c>
      <c r="H335" s="18">
        <f t="shared" si="22"/>
        <v>139585155</v>
      </c>
    </row>
    <row r="336" spans="1:8" ht="18.75" customHeight="1">
      <c r="A336" s="77" t="s">
        <v>815</v>
      </c>
      <c r="B336" s="81">
        <v>0</v>
      </c>
      <c r="C336">
        <f t="shared" si="20"/>
        <v>1</v>
      </c>
      <c r="E336" t="s">
        <v>815</v>
      </c>
      <c r="F336" s="16">
        <v>0</v>
      </c>
      <c r="G336" s="106">
        <f t="shared" si="21"/>
        <v>0</v>
      </c>
      <c r="H336" s="18">
        <f t="shared" si="22"/>
        <v>0</v>
      </c>
    </row>
    <row r="337" spans="1:8" ht="18.75" customHeight="1">
      <c r="A337" s="77" t="s">
        <v>816</v>
      </c>
      <c r="B337" s="81">
        <v>389335114</v>
      </c>
      <c r="C337">
        <f t="shared" si="20"/>
        <v>1</v>
      </c>
      <c r="E337" t="s">
        <v>816</v>
      </c>
      <c r="F337" s="16">
        <v>389335114</v>
      </c>
      <c r="G337" s="106">
        <f t="shared" si="21"/>
        <v>0</v>
      </c>
      <c r="H337" s="18">
        <f t="shared" si="22"/>
        <v>389335114</v>
      </c>
    </row>
    <row r="338" spans="1:8" ht="18.75" customHeight="1">
      <c r="A338" s="77" t="s">
        <v>817</v>
      </c>
      <c r="B338" s="81">
        <v>91596339</v>
      </c>
      <c r="C338">
        <f t="shared" si="20"/>
        <v>1</v>
      </c>
      <c r="E338" t="s">
        <v>817</v>
      </c>
      <c r="F338" s="16">
        <v>91596339</v>
      </c>
      <c r="G338" s="106">
        <f t="shared" si="21"/>
        <v>0</v>
      </c>
      <c r="H338" s="18">
        <f t="shared" si="22"/>
        <v>91596339</v>
      </c>
    </row>
    <row r="339" spans="1:8" ht="18.75" customHeight="1">
      <c r="A339" s="77" t="s">
        <v>818</v>
      </c>
      <c r="B339" s="81">
        <v>0</v>
      </c>
      <c r="C339">
        <f t="shared" si="20"/>
        <v>1</v>
      </c>
      <c r="E339" t="s">
        <v>818</v>
      </c>
      <c r="F339" s="16">
        <v>0</v>
      </c>
      <c r="G339" s="106">
        <f t="shared" si="21"/>
        <v>0</v>
      </c>
      <c r="H339" s="18">
        <f t="shared" si="22"/>
        <v>0</v>
      </c>
    </row>
    <row r="340" spans="1:8" ht="18.75" customHeight="1">
      <c r="A340" s="77" t="s">
        <v>819</v>
      </c>
      <c r="B340" s="81">
        <v>0</v>
      </c>
      <c r="C340">
        <f t="shared" si="20"/>
        <v>1</v>
      </c>
      <c r="E340" t="s">
        <v>819</v>
      </c>
      <c r="F340" s="16">
        <v>0</v>
      </c>
      <c r="G340" s="106">
        <f t="shared" si="21"/>
        <v>0</v>
      </c>
      <c r="H340" s="18">
        <f t="shared" si="22"/>
        <v>0</v>
      </c>
    </row>
    <row r="341" spans="1:8" ht="18.75" customHeight="1">
      <c r="A341" s="77" t="s">
        <v>820</v>
      </c>
      <c r="B341" s="81">
        <v>19756548</v>
      </c>
      <c r="C341">
        <f t="shared" si="20"/>
        <v>1</v>
      </c>
      <c r="E341" t="s">
        <v>820</v>
      </c>
      <c r="F341" s="16">
        <v>19756548</v>
      </c>
      <c r="G341" s="106">
        <f t="shared" si="21"/>
        <v>0</v>
      </c>
      <c r="H341" s="18">
        <f t="shared" si="22"/>
        <v>19756548</v>
      </c>
    </row>
    <row r="342" spans="1:8" ht="18.75" customHeight="1">
      <c r="A342" s="77" t="s">
        <v>821</v>
      </c>
      <c r="B342" s="81">
        <v>94647131</v>
      </c>
      <c r="C342">
        <f t="shared" si="20"/>
        <v>1</v>
      </c>
      <c r="E342" t="s">
        <v>821</v>
      </c>
      <c r="F342" s="16">
        <v>94647131</v>
      </c>
      <c r="G342" s="106">
        <f t="shared" si="21"/>
        <v>0</v>
      </c>
      <c r="H342" s="18">
        <f t="shared" si="22"/>
        <v>94647131</v>
      </c>
    </row>
    <row r="343" spans="1:8" ht="18.75" customHeight="1">
      <c r="A343" s="77" t="s">
        <v>822</v>
      </c>
      <c r="B343" s="81">
        <v>33528183847</v>
      </c>
      <c r="C343">
        <f t="shared" si="20"/>
        <v>1</v>
      </c>
      <c r="E343" t="s">
        <v>822</v>
      </c>
      <c r="F343" s="16">
        <v>33528183847</v>
      </c>
      <c r="G343" s="106">
        <f t="shared" si="21"/>
        <v>0</v>
      </c>
      <c r="H343" s="18">
        <f t="shared" si="22"/>
        <v>33528183847</v>
      </c>
    </row>
    <row r="344" spans="1:8" ht="18.75" customHeight="1">
      <c r="A344" s="77" t="s">
        <v>823</v>
      </c>
      <c r="B344" s="81">
        <v>15614397366</v>
      </c>
      <c r="C344">
        <f t="shared" si="20"/>
        <v>1</v>
      </c>
      <c r="E344" t="s">
        <v>823</v>
      </c>
      <c r="F344" s="16">
        <v>19170245175</v>
      </c>
      <c r="G344" s="106">
        <f t="shared" si="21"/>
        <v>-3555847809</v>
      </c>
      <c r="H344" s="18">
        <f t="shared" si="22"/>
        <v>15614397366</v>
      </c>
    </row>
    <row r="345" spans="1:8" ht="18.75" customHeight="1">
      <c r="A345" s="77" t="s">
        <v>824</v>
      </c>
      <c r="B345" s="81">
        <v>180000000000</v>
      </c>
      <c r="C345">
        <f t="shared" si="20"/>
        <v>1</v>
      </c>
      <c r="E345" t="s">
        <v>824</v>
      </c>
      <c r="F345" s="16">
        <v>90000000000</v>
      </c>
      <c r="G345" s="106">
        <f t="shared" si="21"/>
        <v>90000000000</v>
      </c>
      <c r="H345" s="18">
        <f t="shared" si="22"/>
        <v>180000000000</v>
      </c>
    </row>
    <row r="346" spans="1:8" ht="18.75" customHeight="1">
      <c r="A346" s="77"/>
      <c r="B346" s="81"/>
    </row>
    <row r="347" spans="1:8" ht="18.75" customHeight="1">
      <c r="A347" s="77"/>
      <c r="B347" s="81"/>
    </row>
    <row r="348" spans="1:8" ht="18.75" customHeight="1">
      <c r="A348" s="77"/>
      <c r="B348" s="81"/>
    </row>
    <row r="349" spans="1:8" ht="18.75" customHeight="1">
      <c r="A349" s="77"/>
      <c r="B349" s="81"/>
    </row>
    <row r="350" spans="1:8" ht="18.75" customHeight="1">
      <c r="A350" s="77"/>
      <c r="B350" s="81"/>
    </row>
    <row r="351" spans="1:8" ht="18.75" customHeight="1">
      <c r="A351" s="77"/>
      <c r="B351" s="81"/>
    </row>
    <row r="352" spans="1:8" ht="18.75" customHeight="1">
      <c r="A352" s="77"/>
      <c r="B352" s="81"/>
    </row>
    <row r="353" spans="1:2" ht="18.75" customHeight="1">
      <c r="A353" s="77"/>
      <c r="B353" s="81"/>
    </row>
    <row r="354" spans="1:2" ht="18.75" customHeight="1">
      <c r="A354" s="77"/>
      <c r="B354" s="81"/>
    </row>
    <row r="355" spans="1:2" ht="18.75" customHeight="1">
      <c r="A355" s="77"/>
      <c r="B355" s="81"/>
    </row>
    <row r="356" spans="1:2" ht="18.75" customHeight="1">
      <c r="A356" s="77"/>
      <c r="B356" s="81"/>
    </row>
    <row r="357" spans="1:2" ht="18.75" customHeight="1">
      <c r="A357" s="77"/>
      <c r="B357" s="81"/>
    </row>
    <row r="358" spans="1:2" ht="18.75" customHeight="1">
      <c r="A358" s="77"/>
      <c r="B358" s="81"/>
    </row>
    <row r="359" spans="1:2" ht="18.75" customHeight="1">
      <c r="A359" s="77"/>
      <c r="B359" s="81"/>
    </row>
    <row r="360" spans="1:2" ht="18.75" customHeight="1">
      <c r="A360" s="77"/>
      <c r="B360" s="81"/>
    </row>
    <row r="361" spans="1:2" ht="18.75" customHeight="1">
      <c r="A361" s="77"/>
      <c r="B361" s="81"/>
    </row>
    <row r="362" spans="1:2" ht="18.75" customHeight="1">
      <c r="A362" s="77"/>
      <c r="B362" s="81"/>
    </row>
    <row r="363" spans="1:2" ht="18.75" customHeight="1">
      <c r="A363" s="77"/>
      <c r="B363" s="81"/>
    </row>
    <row r="364" spans="1:2" ht="18.75" customHeight="1">
      <c r="A364" s="77"/>
      <c r="B364" s="81"/>
    </row>
    <row r="365" spans="1:2" ht="18.75" customHeight="1">
      <c r="A365" s="77"/>
      <c r="B365" s="81"/>
    </row>
    <row r="366" spans="1:2" ht="18.75" customHeight="1">
      <c r="A366" s="77"/>
      <c r="B366" s="81"/>
    </row>
    <row r="367" spans="1:2" ht="18.75" customHeight="1">
      <c r="A367" s="77"/>
      <c r="B367" s="81"/>
    </row>
    <row r="368" spans="1:2" ht="18.75" customHeight="1">
      <c r="A368" s="77"/>
      <c r="B368" s="81"/>
    </row>
    <row r="369" spans="1:2" ht="18.75" customHeight="1">
      <c r="A369" s="77"/>
      <c r="B369" s="81"/>
    </row>
    <row r="370" spans="1:2" ht="18.75" customHeight="1">
      <c r="A370" s="77"/>
      <c r="B370" s="81"/>
    </row>
    <row r="371" spans="1:2" ht="18.75" customHeight="1">
      <c r="A371" s="77"/>
      <c r="B371" s="81"/>
    </row>
    <row r="372" spans="1:2" ht="18.75" customHeight="1">
      <c r="A372" s="77"/>
      <c r="B372" s="81"/>
    </row>
    <row r="373" spans="1:2" ht="18.75" customHeight="1">
      <c r="A373" s="77"/>
      <c r="B373" s="81"/>
    </row>
    <row r="374" spans="1:2" ht="18.75" customHeight="1">
      <c r="A374" s="77"/>
      <c r="B374" s="81"/>
    </row>
    <row r="375" spans="1:2" ht="18.75" customHeight="1">
      <c r="A375" s="77"/>
      <c r="B375" s="81"/>
    </row>
    <row r="376" spans="1:2" ht="18.75" customHeight="1">
      <c r="A376" s="77"/>
      <c r="B376" s="81"/>
    </row>
    <row r="377" spans="1:2" ht="18.75" customHeight="1">
      <c r="A377" s="77"/>
      <c r="B377" s="81"/>
    </row>
    <row r="378" spans="1:2" ht="18.75" customHeight="1">
      <c r="A378" s="77"/>
      <c r="B378" s="81"/>
    </row>
    <row r="379" spans="1:2" ht="18.75" customHeight="1">
      <c r="A379" s="77"/>
      <c r="B379" s="81"/>
    </row>
    <row r="380" spans="1:2" ht="18.75" customHeight="1">
      <c r="A380" s="77"/>
      <c r="B380" s="81"/>
    </row>
    <row r="381" spans="1:2" ht="18.75" customHeight="1">
      <c r="A381" s="77"/>
      <c r="B381" s="81"/>
    </row>
    <row r="382" spans="1:2" ht="18.75" customHeight="1">
      <c r="A382" s="77"/>
      <c r="B382" s="81"/>
    </row>
    <row r="383" spans="1:2" ht="18.75" customHeight="1">
      <c r="A383" s="77"/>
      <c r="B383" s="81"/>
    </row>
    <row r="384" spans="1:2" ht="18.75" customHeight="1">
      <c r="A384" s="77"/>
      <c r="B384" s="81"/>
    </row>
    <row r="385" spans="1:2" ht="18.75" customHeight="1">
      <c r="A385" s="77"/>
      <c r="B385" s="81"/>
    </row>
    <row r="386" spans="1:2" ht="18.75" customHeight="1">
      <c r="A386" s="77"/>
      <c r="B386" s="81"/>
    </row>
    <row r="387" spans="1:2" ht="18.75" customHeight="1">
      <c r="A387" s="77"/>
      <c r="B387" s="81"/>
    </row>
    <row r="388" spans="1:2" ht="18.75" customHeight="1">
      <c r="A388" s="77"/>
      <c r="B388" s="81"/>
    </row>
    <row r="389" spans="1:2" ht="18.75" customHeight="1">
      <c r="A389" s="77"/>
      <c r="B389" s="81"/>
    </row>
    <row r="390" spans="1:2" ht="18.75" customHeight="1">
      <c r="A390" s="77"/>
      <c r="B390" s="81"/>
    </row>
    <row r="391" spans="1:2" ht="18.75" customHeight="1">
      <c r="A391" s="77"/>
      <c r="B391" s="81"/>
    </row>
    <row r="392" spans="1:2" ht="18.75" customHeight="1">
      <c r="A392" s="77"/>
      <c r="B392" s="81"/>
    </row>
    <row r="393" spans="1:2" ht="18.75" customHeight="1">
      <c r="A393" s="77"/>
      <c r="B393" s="81"/>
    </row>
    <row r="394" spans="1:2" ht="18.75" customHeight="1">
      <c r="A394" s="77"/>
      <c r="B394" s="81"/>
    </row>
    <row r="395" spans="1:2" ht="18.75" customHeight="1">
      <c r="A395" s="77"/>
      <c r="B395" s="81"/>
    </row>
    <row r="396" spans="1:2" ht="18.75" customHeight="1">
      <c r="A396" s="77"/>
      <c r="B396" s="81"/>
    </row>
    <row r="397" spans="1:2" ht="18.75" customHeight="1">
      <c r="A397" s="77"/>
      <c r="B397" s="81"/>
    </row>
    <row r="398" spans="1:2" ht="18.75" customHeight="1">
      <c r="A398" s="77"/>
      <c r="B398" s="81"/>
    </row>
    <row r="399" spans="1:2" ht="18.75" customHeight="1">
      <c r="A399" s="77"/>
      <c r="B399" s="81"/>
    </row>
    <row r="400" spans="1:2" ht="18.75" customHeight="1">
      <c r="A400" s="77"/>
      <c r="B400" s="81"/>
    </row>
    <row r="401" spans="1:2" ht="18.75" customHeight="1">
      <c r="A401" s="77"/>
      <c r="B401" s="81"/>
    </row>
    <row r="402" spans="1:2" ht="18.75" customHeight="1">
      <c r="A402" s="77"/>
      <c r="B402" s="81"/>
    </row>
    <row r="403" spans="1:2" ht="18.75" customHeight="1">
      <c r="A403" s="77"/>
      <c r="B403" s="81"/>
    </row>
    <row r="404" spans="1:2" ht="18.75" customHeight="1">
      <c r="A404" s="77"/>
      <c r="B404" s="81"/>
    </row>
    <row r="405" spans="1:2" ht="18.75" customHeight="1">
      <c r="A405" s="77"/>
      <c r="B405" s="81"/>
    </row>
    <row r="406" spans="1:2" ht="18.75" customHeight="1">
      <c r="A406" s="77"/>
      <c r="B406" s="81"/>
    </row>
    <row r="407" spans="1:2" ht="18.75" customHeight="1">
      <c r="A407" s="77"/>
      <c r="B407" s="81"/>
    </row>
    <row r="408" spans="1:2" ht="18.75" customHeight="1">
      <c r="A408" s="77"/>
      <c r="B408" s="81"/>
    </row>
    <row r="409" spans="1:2" ht="18.75" customHeight="1">
      <c r="A409" s="77"/>
      <c r="B409" s="81"/>
    </row>
    <row r="410" spans="1:2" ht="18.75" customHeight="1">
      <c r="A410" s="77"/>
      <c r="B410" s="81"/>
    </row>
    <row r="411" spans="1:2" ht="18.75" customHeight="1">
      <c r="A411" s="77"/>
      <c r="B411" s="81"/>
    </row>
    <row r="412" spans="1:2" ht="18.75" customHeight="1">
      <c r="A412" s="77"/>
      <c r="B412" s="81"/>
    </row>
    <row r="413" spans="1:2" ht="18.75" customHeight="1">
      <c r="A413" s="77"/>
      <c r="B413" s="81"/>
    </row>
    <row r="414" spans="1:2" ht="18.75" customHeight="1">
      <c r="A414" s="77"/>
      <c r="B414" s="81"/>
    </row>
    <row r="415" spans="1:2" ht="18.75" customHeight="1">
      <c r="A415" s="77"/>
      <c r="B415" s="81"/>
    </row>
    <row r="416" spans="1:2" ht="18.75" customHeight="1">
      <c r="A416" s="77"/>
      <c r="B416" s="81"/>
    </row>
    <row r="417" spans="1:2" ht="18.75" customHeight="1">
      <c r="A417" s="77"/>
      <c r="B417" s="81"/>
    </row>
    <row r="418" spans="1:2" ht="18.75" customHeight="1">
      <c r="A418" s="77"/>
      <c r="B418" s="81"/>
    </row>
    <row r="419" spans="1:2" ht="18.75" customHeight="1">
      <c r="A419" s="77"/>
      <c r="B419" s="81"/>
    </row>
    <row r="420" spans="1:2" ht="18.75" customHeight="1">
      <c r="A420" s="77"/>
      <c r="B420" s="81"/>
    </row>
    <row r="421" spans="1:2" ht="18.75" customHeight="1">
      <c r="A421" s="77"/>
      <c r="B421" s="81"/>
    </row>
    <row r="422" spans="1:2" ht="18.75" customHeight="1">
      <c r="A422" s="77"/>
      <c r="B422" s="81"/>
    </row>
    <row r="423" spans="1:2" ht="18.75" customHeight="1">
      <c r="A423" s="77"/>
      <c r="B423" s="81"/>
    </row>
    <row r="424" spans="1:2" ht="18.75" customHeight="1">
      <c r="A424" s="77"/>
      <c r="B424" s="81"/>
    </row>
    <row r="425" spans="1:2" ht="18.75" customHeight="1">
      <c r="A425" s="77"/>
      <c r="B425" s="81"/>
    </row>
    <row r="426" spans="1:2" ht="18.75" customHeight="1">
      <c r="A426" s="77"/>
      <c r="B426" s="81"/>
    </row>
    <row r="427" spans="1:2" ht="18.75" customHeight="1">
      <c r="A427" s="77"/>
      <c r="B427" s="81"/>
    </row>
    <row r="428" spans="1:2" ht="18.75" customHeight="1">
      <c r="A428" s="77"/>
      <c r="B428" s="81"/>
    </row>
    <row r="429" spans="1:2" ht="18.75" customHeight="1">
      <c r="A429" s="77"/>
      <c r="B429" s="81"/>
    </row>
    <row r="430" spans="1:2" ht="18.75" customHeight="1">
      <c r="A430" s="77"/>
      <c r="B430" s="81"/>
    </row>
    <row r="431" spans="1:2" ht="18.75" customHeight="1">
      <c r="A431" s="77"/>
      <c r="B431" s="81"/>
    </row>
    <row r="432" spans="1:2" ht="18.75" customHeight="1">
      <c r="A432" s="77"/>
      <c r="B432" s="81"/>
    </row>
    <row r="433" spans="1:2" ht="18.75" customHeight="1">
      <c r="A433" s="77"/>
      <c r="B433" s="81"/>
    </row>
    <row r="434" spans="1:2" ht="18.75" customHeight="1">
      <c r="A434" s="77"/>
      <c r="B434" s="81"/>
    </row>
    <row r="435" spans="1:2" ht="18.75" customHeight="1">
      <c r="A435" s="77"/>
      <c r="B435" s="81"/>
    </row>
    <row r="436" spans="1:2" ht="18.75" customHeight="1">
      <c r="A436" s="77"/>
      <c r="B436" s="81"/>
    </row>
    <row r="437" spans="1:2" ht="18.75" customHeight="1">
      <c r="A437" s="77"/>
      <c r="B437" s="81"/>
    </row>
    <row r="438" spans="1:2" ht="18.75" customHeight="1">
      <c r="A438" s="77"/>
      <c r="B438" s="81"/>
    </row>
    <row r="439" spans="1:2" ht="18.75" customHeight="1">
      <c r="A439" s="77"/>
      <c r="B439" s="81"/>
    </row>
    <row r="440" spans="1:2" ht="18.75" customHeight="1">
      <c r="A440" s="77"/>
      <c r="B440" s="81"/>
    </row>
    <row r="441" spans="1:2" ht="18.75" customHeight="1">
      <c r="A441" s="77"/>
      <c r="B441" s="81"/>
    </row>
    <row r="442" spans="1:2" ht="18.75" customHeight="1">
      <c r="A442" s="77"/>
      <c r="B442" s="81"/>
    </row>
    <row r="443" spans="1:2" ht="18.75" customHeight="1">
      <c r="A443" s="77"/>
      <c r="B443" s="81"/>
    </row>
    <row r="444" spans="1:2" ht="18.75" customHeight="1">
      <c r="A444" s="77"/>
      <c r="B444" s="81"/>
    </row>
    <row r="445" spans="1:2" ht="18.75" customHeight="1">
      <c r="A445" s="77"/>
      <c r="B445" s="81"/>
    </row>
    <row r="446" spans="1:2" ht="18.75" customHeight="1">
      <c r="A446" s="77"/>
      <c r="B446" s="81"/>
    </row>
    <row r="447" spans="1:2" ht="18.75" customHeight="1">
      <c r="A447" s="77"/>
      <c r="B447" s="81"/>
    </row>
    <row r="448" spans="1:2" ht="18.75" customHeight="1">
      <c r="A448" s="77"/>
      <c r="B448" s="81"/>
    </row>
    <row r="449" spans="1:2" ht="18.75" customHeight="1">
      <c r="A449" s="77"/>
      <c r="B449" s="81"/>
    </row>
    <row r="450" spans="1:2" ht="18.75" customHeight="1">
      <c r="A450" s="77"/>
      <c r="B450" s="81"/>
    </row>
    <row r="451" spans="1:2" ht="18.75" customHeight="1">
      <c r="A451" s="77"/>
      <c r="B451" s="81"/>
    </row>
    <row r="452" spans="1:2" ht="18.75" customHeight="1">
      <c r="A452" s="77"/>
      <c r="B452" s="81"/>
    </row>
    <row r="453" spans="1:2" ht="18.75" customHeight="1">
      <c r="A453" s="77"/>
      <c r="B453" s="81"/>
    </row>
    <row r="454" spans="1:2" ht="18.75" customHeight="1">
      <c r="A454" s="77"/>
      <c r="B454" s="81"/>
    </row>
    <row r="455" spans="1:2" ht="18.75" customHeight="1">
      <c r="A455" s="77"/>
      <c r="B455" s="81"/>
    </row>
    <row r="456" spans="1:2" ht="18.75" customHeight="1">
      <c r="A456" s="77"/>
      <c r="B456" s="81"/>
    </row>
    <row r="457" spans="1:2" ht="18.75" customHeight="1">
      <c r="A457" s="77"/>
      <c r="B457" s="81"/>
    </row>
    <row r="458" spans="1:2" ht="18.75" customHeight="1">
      <c r="A458" s="77"/>
      <c r="B458" s="81"/>
    </row>
    <row r="459" spans="1:2" ht="18.75" customHeight="1">
      <c r="A459" s="77"/>
      <c r="B459" s="81"/>
    </row>
    <row r="460" spans="1:2" ht="18.75" customHeight="1">
      <c r="A460" s="77"/>
      <c r="B460" s="81"/>
    </row>
    <row r="461" spans="1:2" ht="18.75" customHeight="1">
      <c r="A461" s="77"/>
      <c r="B461" s="81"/>
    </row>
    <row r="462" spans="1:2" ht="18.75" customHeight="1">
      <c r="A462" s="77"/>
      <c r="B462" s="81"/>
    </row>
    <row r="463" spans="1:2" ht="18.75" customHeight="1">
      <c r="A463" s="77"/>
      <c r="B463" s="81"/>
    </row>
    <row r="464" spans="1:2" ht="18.75" customHeight="1">
      <c r="A464" s="77"/>
      <c r="B464" s="81"/>
    </row>
    <row r="465" spans="1:2" ht="18.75" customHeight="1">
      <c r="A465" s="77"/>
      <c r="B465" s="81"/>
    </row>
    <row r="466" spans="1:2" ht="18.75" customHeight="1">
      <c r="A466" s="77"/>
      <c r="B466" s="81"/>
    </row>
    <row r="467" spans="1:2" ht="18.75" customHeight="1">
      <c r="A467" s="77"/>
      <c r="B467" s="81"/>
    </row>
    <row r="468" spans="1:2" ht="18.75" customHeight="1">
      <c r="A468" s="77"/>
      <c r="B468" s="81"/>
    </row>
    <row r="469" spans="1:2" ht="18.75" customHeight="1">
      <c r="A469" s="77"/>
      <c r="B469" s="81"/>
    </row>
    <row r="470" spans="1:2" ht="18.75" customHeight="1">
      <c r="A470" s="77"/>
      <c r="B470" s="81"/>
    </row>
    <row r="471" spans="1:2" ht="18.75" customHeight="1">
      <c r="A471" s="77"/>
      <c r="B471" s="81"/>
    </row>
    <row r="472" spans="1:2" ht="18.75" customHeight="1">
      <c r="A472" s="77"/>
      <c r="B472" s="81"/>
    </row>
    <row r="473" spans="1:2" ht="18.75" customHeight="1">
      <c r="A473" s="77"/>
      <c r="B473" s="81"/>
    </row>
    <row r="474" spans="1:2" ht="18.75" customHeight="1">
      <c r="A474" s="77"/>
      <c r="B474" s="81"/>
    </row>
    <row r="475" spans="1:2" ht="18.75" customHeight="1">
      <c r="A475" s="77"/>
      <c r="B475" s="81"/>
    </row>
    <row r="476" spans="1:2" ht="18.75" customHeight="1">
      <c r="A476" s="77"/>
      <c r="B476" s="81"/>
    </row>
    <row r="477" spans="1:2" ht="18.75" customHeight="1">
      <c r="A477" s="77"/>
      <c r="B477" s="81"/>
    </row>
    <row r="478" spans="1:2" ht="18.75" customHeight="1">
      <c r="A478" s="77"/>
      <c r="B478" s="81"/>
    </row>
    <row r="479" spans="1:2" ht="18.75" customHeight="1">
      <c r="A479" s="77"/>
      <c r="B479" s="81"/>
    </row>
    <row r="480" spans="1:2" ht="18.75" customHeight="1">
      <c r="A480" s="77"/>
      <c r="B480" s="81"/>
    </row>
    <row r="481" spans="1:2" ht="18.75" customHeight="1">
      <c r="A481" s="77"/>
      <c r="B481" s="81"/>
    </row>
    <row r="482" spans="1:2" ht="18.75" customHeight="1">
      <c r="A482" s="77"/>
      <c r="B482" s="81"/>
    </row>
    <row r="483" spans="1:2" ht="18.75" customHeight="1">
      <c r="A483" s="77"/>
      <c r="B483" s="81"/>
    </row>
    <row r="484" spans="1:2" ht="18.75" customHeight="1">
      <c r="A484" s="77"/>
      <c r="B484" s="81"/>
    </row>
    <row r="485" spans="1:2" ht="18.75" customHeight="1">
      <c r="A485" s="77"/>
      <c r="B485" s="81"/>
    </row>
    <row r="486" spans="1:2" ht="18.75" customHeight="1">
      <c r="A486" s="77"/>
      <c r="B486" s="81"/>
    </row>
    <row r="487" spans="1:2" ht="18.75" customHeight="1">
      <c r="A487" s="77"/>
      <c r="B487" s="81"/>
    </row>
    <row r="488" spans="1:2" ht="18.75" customHeight="1">
      <c r="A488" s="77"/>
      <c r="B488" s="81"/>
    </row>
    <row r="489" spans="1:2" ht="18.75" customHeight="1">
      <c r="A489" s="77"/>
      <c r="B489" s="81"/>
    </row>
    <row r="490" spans="1:2" ht="18.75" customHeight="1">
      <c r="A490" s="77"/>
      <c r="B490" s="81"/>
    </row>
    <row r="491" spans="1:2" ht="18.75" customHeight="1">
      <c r="A491" s="77"/>
      <c r="B491" s="81"/>
    </row>
    <row r="492" spans="1:2" ht="18.75" customHeight="1">
      <c r="A492" s="77"/>
      <c r="B492" s="81"/>
    </row>
    <row r="493" spans="1:2" ht="18.75" customHeight="1">
      <c r="A493" s="77"/>
      <c r="B493" s="81"/>
    </row>
    <row r="494" spans="1:2" ht="18.75" customHeight="1">
      <c r="A494" s="77"/>
      <c r="B494" s="81"/>
    </row>
    <row r="495" spans="1:2" ht="18.75" customHeight="1">
      <c r="A495" s="77"/>
      <c r="B495" s="81"/>
    </row>
    <row r="496" spans="1:2" ht="18.75" customHeight="1">
      <c r="A496" s="77"/>
      <c r="B496" s="81"/>
    </row>
    <row r="497" spans="1:2" ht="18.75" customHeight="1">
      <c r="A497" s="77"/>
      <c r="B497" s="81"/>
    </row>
    <row r="498" spans="1:2" ht="18.75" customHeight="1">
      <c r="A498" s="77"/>
      <c r="B498" s="81"/>
    </row>
    <row r="499" spans="1:2" ht="18.75" customHeight="1">
      <c r="A499" s="77"/>
      <c r="B499" s="81"/>
    </row>
    <row r="500" spans="1:2" ht="18.75" customHeight="1">
      <c r="A500" s="77"/>
      <c r="B500" s="81"/>
    </row>
    <row r="501" spans="1:2" ht="18.75" customHeight="1">
      <c r="A501" s="77"/>
      <c r="B501" s="81"/>
    </row>
    <row r="502" spans="1:2" ht="18.75" customHeight="1">
      <c r="A502" s="77"/>
      <c r="B502" s="81"/>
    </row>
    <row r="503" spans="1:2" ht="18.75" customHeight="1">
      <c r="A503" s="77"/>
      <c r="B503" s="81"/>
    </row>
    <row r="504" spans="1:2" ht="18.75" customHeight="1">
      <c r="A504" s="77"/>
      <c r="B504" s="81"/>
    </row>
    <row r="505" spans="1:2" ht="18.75" customHeight="1">
      <c r="A505" s="77"/>
      <c r="B505" s="81"/>
    </row>
    <row r="506" spans="1:2" ht="18.75" customHeight="1">
      <c r="A506" s="77"/>
      <c r="B506" s="81"/>
    </row>
    <row r="507" spans="1:2" ht="18.75" customHeight="1">
      <c r="A507" s="77"/>
      <c r="B507" s="81"/>
    </row>
    <row r="508" spans="1:2" ht="18.75" customHeight="1">
      <c r="A508" s="77"/>
      <c r="B508" s="81"/>
    </row>
    <row r="509" spans="1:2" ht="18.75" customHeight="1">
      <c r="A509" s="77"/>
      <c r="B509" s="81"/>
    </row>
    <row r="510" spans="1:2" ht="18.75" customHeight="1">
      <c r="A510" s="77"/>
      <c r="B510" s="81"/>
    </row>
    <row r="511" spans="1:2" ht="18.75" customHeight="1">
      <c r="A511" s="77"/>
      <c r="B511" s="81"/>
    </row>
    <row r="512" spans="1:2" ht="18.75" customHeight="1">
      <c r="A512" s="77"/>
      <c r="B512" s="81"/>
    </row>
    <row r="513" spans="1:2" ht="18.75" customHeight="1">
      <c r="A513" s="77"/>
      <c r="B513" s="81"/>
    </row>
    <row r="514" spans="1:2" ht="18.75" customHeight="1">
      <c r="A514" s="77"/>
      <c r="B514" s="81"/>
    </row>
    <row r="515" spans="1:2" ht="18.75" customHeight="1">
      <c r="A515" s="77"/>
      <c r="B515" s="81"/>
    </row>
    <row r="516" spans="1:2" ht="18.75" customHeight="1">
      <c r="A516" s="77"/>
      <c r="B516" s="81"/>
    </row>
    <row r="517" spans="1:2" ht="18.75" customHeight="1">
      <c r="A517" s="77"/>
      <c r="B517" s="81"/>
    </row>
    <row r="518" spans="1:2" ht="18.75" customHeight="1">
      <c r="A518" s="77"/>
      <c r="B518" s="81"/>
    </row>
    <row r="519" spans="1:2" ht="18.75" customHeight="1">
      <c r="A519" s="77"/>
      <c r="B519" s="81"/>
    </row>
    <row r="520" spans="1:2" ht="18.75" customHeight="1">
      <c r="A520" s="77"/>
      <c r="B520" s="81"/>
    </row>
    <row r="521" spans="1:2" ht="18.75" customHeight="1">
      <c r="A521" s="77"/>
      <c r="B521" s="81"/>
    </row>
    <row r="522" spans="1:2" ht="18.75" customHeight="1">
      <c r="A522" s="77"/>
      <c r="B522" s="81"/>
    </row>
    <row r="523" spans="1:2" ht="18.75" customHeight="1">
      <c r="A523" s="77"/>
      <c r="B523" s="81"/>
    </row>
    <row r="524" spans="1:2" ht="18.75" customHeight="1">
      <c r="A524" s="77"/>
      <c r="B524" s="81"/>
    </row>
    <row r="525" spans="1:2" ht="18.75" customHeight="1">
      <c r="A525" s="77"/>
      <c r="B525" s="81"/>
    </row>
    <row r="526" spans="1:2" ht="18.75" customHeight="1">
      <c r="A526" s="77"/>
      <c r="B526" s="81"/>
    </row>
    <row r="527" spans="1:2" ht="18.75" customHeight="1">
      <c r="A527" s="77"/>
      <c r="B527" s="81"/>
    </row>
    <row r="528" spans="1:2" ht="18.75" customHeight="1">
      <c r="A528" s="77"/>
      <c r="B528" s="81"/>
    </row>
    <row r="529" spans="1:2" ht="18.75" customHeight="1">
      <c r="A529" s="77"/>
      <c r="B529" s="81"/>
    </row>
    <row r="530" spans="1:2" ht="18.75" customHeight="1">
      <c r="A530" s="77"/>
      <c r="B530" s="81"/>
    </row>
    <row r="531" spans="1:2" ht="18.75" customHeight="1">
      <c r="A531" s="77"/>
      <c r="B531" s="81"/>
    </row>
    <row r="532" spans="1:2" ht="18.75" customHeight="1">
      <c r="A532" s="77"/>
      <c r="B532" s="81"/>
    </row>
    <row r="533" spans="1:2" ht="18.75" customHeight="1">
      <c r="A533" s="77"/>
      <c r="B533" s="81"/>
    </row>
    <row r="534" spans="1:2" ht="18.75" customHeight="1">
      <c r="A534" s="77"/>
      <c r="B534" s="81"/>
    </row>
    <row r="535" spans="1:2" ht="18.75" customHeight="1">
      <c r="A535" s="77"/>
      <c r="B535" s="81"/>
    </row>
    <row r="536" spans="1:2" ht="18.75" customHeight="1">
      <c r="A536" s="77"/>
      <c r="B536" s="81"/>
    </row>
    <row r="537" spans="1:2" ht="18.75" customHeight="1">
      <c r="A537" s="77"/>
      <c r="B537" s="81"/>
    </row>
    <row r="538" spans="1:2" ht="18.75" customHeight="1">
      <c r="A538" s="77"/>
      <c r="B538" s="81"/>
    </row>
    <row r="539" spans="1:2" ht="18.75" customHeight="1">
      <c r="A539" s="77"/>
      <c r="B539" s="81"/>
    </row>
    <row r="540" spans="1:2" ht="18.75" customHeight="1">
      <c r="A540" s="77"/>
      <c r="B540" s="81"/>
    </row>
    <row r="541" spans="1:2" ht="18.75" customHeight="1">
      <c r="A541" s="77"/>
      <c r="B541" s="81"/>
    </row>
    <row r="542" spans="1:2" ht="18.75" customHeight="1">
      <c r="A542" s="77"/>
      <c r="B542" s="81"/>
    </row>
    <row r="543" spans="1:2" ht="18.75" customHeight="1">
      <c r="A543" s="77"/>
      <c r="B543" s="81"/>
    </row>
    <row r="544" spans="1:2" ht="18.75" customHeight="1">
      <c r="A544" s="77"/>
      <c r="B544" s="81"/>
    </row>
    <row r="545" spans="1:2" ht="18.75" customHeight="1">
      <c r="A545" s="77"/>
      <c r="B545" s="81"/>
    </row>
    <row r="546" spans="1:2" ht="18.75" customHeight="1">
      <c r="A546" s="77"/>
      <c r="B546" s="81"/>
    </row>
    <row r="547" spans="1:2" ht="18.75" customHeight="1">
      <c r="A547" s="77"/>
      <c r="B547" s="81"/>
    </row>
    <row r="548" spans="1:2" ht="18.75" customHeight="1">
      <c r="A548" s="77"/>
      <c r="B548" s="81"/>
    </row>
    <row r="549" spans="1:2" ht="18.75" customHeight="1">
      <c r="A549" s="77"/>
      <c r="B549" s="81"/>
    </row>
    <row r="550" spans="1:2" ht="18.75" customHeight="1">
      <c r="A550" s="77"/>
      <c r="B550" s="81"/>
    </row>
    <row r="551" spans="1:2" ht="18.75" customHeight="1">
      <c r="A551" s="77"/>
      <c r="B551" s="81"/>
    </row>
    <row r="552" spans="1:2" ht="18.75" customHeight="1">
      <c r="A552" s="77"/>
      <c r="B552" s="81"/>
    </row>
    <row r="553" spans="1:2" ht="18.75" customHeight="1">
      <c r="A553" s="77"/>
      <c r="B553" s="81"/>
    </row>
    <row r="554" spans="1:2" ht="18.75" customHeight="1">
      <c r="A554" s="77"/>
      <c r="B554" s="81"/>
    </row>
    <row r="555" spans="1:2" ht="18.75" customHeight="1">
      <c r="A555" s="77"/>
      <c r="B555" s="81"/>
    </row>
    <row r="556" spans="1:2" ht="18.75" customHeight="1">
      <c r="A556" s="77"/>
      <c r="B556" s="81"/>
    </row>
    <row r="557" spans="1:2" ht="18.75" customHeight="1">
      <c r="A557" s="77"/>
      <c r="B557" s="81"/>
    </row>
    <row r="558" spans="1:2" ht="18.75" customHeight="1">
      <c r="A558" s="77"/>
      <c r="B558" s="81"/>
    </row>
    <row r="559" spans="1:2" ht="18.75" customHeight="1">
      <c r="A559" s="77"/>
      <c r="B559" s="81"/>
    </row>
    <row r="560" spans="1:2" ht="18.75" customHeight="1">
      <c r="A560" s="77"/>
      <c r="B560" s="81"/>
    </row>
    <row r="561" spans="1:2" ht="18.75" customHeight="1">
      <c r="A561" s="77"/>
      <c r="B561" s="81"/>
    </row>
    <row r="562" spans="1:2" ht="18.75" customHeight="1">
      <c r="A562" s="77"/>
      <c r="B562" s="81"/>
    </row>
    <row r="563" spans="1:2" ht="18.75" customHeight="1">
      <c r="A563" s="77"/>
      <c r="B563" s="81"/>
    </row>
    <row r="564" spans="1:2" ht="18.75" customHeight="1">
      <c r="A564" s="77"/>
      <c r="B564" s="81"/>
    </row>
    <row r="565" spans="1:2" ht="18.75" customHeight="1">
      <c r="A565" s="77"/>
      <c r="B565" s="81"/>
    </row>
    <row r="566" spans="1:2" ht="18.75" customHeight="1">
      <c r="A566" s="77"/>
      <c r="B566" s="81"/>
    </row>
    <row r="567" spans="1:2" ht="18.75" customHeight="1">
      <c r="A567" s="77"/>
      <c r="B567" s="81"/>
    </row>
    <row r="568" spans="1:2" ht="18.75" customHeight="1">
      <c r="A568" s="77"/>
      <c r="B568" s="81"/>
    </row>
    <row r="569" spans="1:2" ht="18.75" customHeight="1">
      <c r="A569" s="77"/>
      <c r="B569" s="81"/>
    </row>
    <row r="570" spans="1:2" ht="18.75" customHeight="1">
      <c r="A570" s="77"/>
      <c r="B570" s="81"/>
    </row>
    <row r="571" spans="1:2" ht="18.75" customHeight="1">
      <c r="A571" s="77"/>
      <c r="B571" s="81"/>
    </row>
    <row r="572" spans="1:2" ht="18.75" customHeight="1">
      <c r="A572" s="77"/>
      <c r="B572" s="81"/>
    </row>
    <row r="573" spans="1:2" ht="18.75" customHeight="1">
      <c r="A573" s="77"/>
      <c r="B573" s="81"/>
    </row>
    <row r="574" spans="1:2" ht="18.75" customHeight="1">
      <c r="A574" s="77"/>
      <c r="B574" s="81"/>
    </row>
    <row r="575" spans="1:2" ht="18.75" customHeight="1">
      <c r="A575" s="77"/>
      <c r="B575" s="81"/>
    </row>
    <row r="576" spans="1:2" ht="18.75" customHeight="1">
      <c r="A576" s="77"/>
      <c r="B576" s="81"/>
    </row>
    <row r="577" spans="1:2" ht="18.75" customHeight="1">
      <c r="A577" s="77"/>
      <c r="B577" s="81"/>
    </row>
    <row r="578" spans="1:2" ht="18.75" customHeight="1">
      <c r="A578" s="77"/>
      <c r="B578" s="81"/>
    </row>
    <row r="579" spans="1:2" ht="18.75" customHeight="1">
      <c r="A579" s="77"/>
      <c r="B579" s="81"/>
    </row>
    <row r="580" spans="1:2" ht="18.75" customHeight="1">
      <c r="A580" s="77"/>
      <c r="B580" s="81"/>
    </row>
    <row r="581" spans="1:2" ht="18.75" customHeight="1">
      <c r="A581" s="77"/>
      <c r="B581" s="81"/>
    </row>
    <row r="582" spans="1:2" ht="18.75" customHeight="1">
      <c r="A582" s="77"/>
      <c r="B582" s="81"/>
    </row>
    <row r="583" spans="1:2" ht="18.75" customHeight="1">
      <c r="A583" s="77"/>
      <c r="B583" s="81"/>
    </row>
    <row r="584" spans="1:2" ht="18.75" customHeight="1">
      <c r="A584" s="77"/>
      <c r="B584" s="81"/>
    </row>
    <row r="585" spans="1:2" ht="18.75" customHeight="1">
      <c r="A585" s="77"/>
      <c r="B585" s="81"/>
    </row>
    <row r="586" spans="1:2" ht="18.75" customHeight="1">
      <c r="A586" s="77"/>
      <c r="B586" s="81"/>
    </row>
    <row r="587" spans="1:2" ht="18.75" customHeight="1">
      <c r="A587" s="77"/>
      <c r="B587" s="81"/>
    </row>
    <row r="588" spans="1:2" ht="18.75" customHeight="1">
      <c r="A588" s="77"/>
      <c r="B588" s="81"/>
    </row>
    <row r="589" spans="1:2" ht="18.75" customHeight="1">
      <c r="A589" s="77"/>
      <c r="B589" s="81"/>
    </row>
    <row r="590" spans="1:2" ht="18.75" customHeight="1">
      <c r="A590" s="77"/>
      <c r="B590" s="81"/>
    </row>
    <row r="591" spans="1:2" ht="18.75" customHeight="1">
      <c r="A591" s="77"/>
      <c r="B591" s="81"/>
    </row>
    <row r="592" spans="1:2" ht="18.75" customHeight="1">
      <c r="A592" s="77"/>
      <c r="B592" s="81"/>
    </row>
  </sheetData>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696EB-CCDC-4EAD-B4B5-00D666C2C4FE}">
  <sheetPr codeName="Sheet17"/>
  <dimension ref="A1:C345"/>
  <sheetViews>
    <sheetView workbookViewId="0">
      <selection activeCell="C2" sqref="C2"/>
    </sheetView>
  </sheetViews>
  <sheetFormatPr defaultRowHeight="16.5"/>
  <cols>
    <col min="1" max="1" width="12.375" bestFit="1" customWidth="1"/>
    <col min="2" max="2" width="25.125" style="16" bestFit="1" customWidth="1"/>
  </cols>
  <sheetData>
    <row r="1" spans="1:3">
      <c r="A1" s="1" t="s">
        <v>482</v>
      </c>
      <c r="B1" s="185" t="s">
        <v>483</v>
      </c>
      <c r="C1" t="s">
        <v>1450</v>
      </c>
    </row>
    <row r="2" spans="1:3">
      <c r="A2" s="1" t="s">
        <v>484</v>
      </c>
      <c r="B2" s="185">
        <v>30721350</v>
      </c>
      <c r="C2" t="str">
        <f>VLOOKUP(A2,TB발!$E$14:$E$449,1,0)</f>
        <v>10010KR001</v>
      </c>
    </row>
    <row r="3" spans="1:3">
      <c r="A3" s="1" t="s">
        <v>485</v>
      </c>
      <c r="B3" s="185">
        <v>0</v>
      </c>
      <c r="C3" t="str">
        <f>VLOOKUP(A3,TB발!$E$14:$E$449,1,0)</f>
        <v>10010KR002</v>
      </c>
    </row>
    <row r="4" spans="1:3">
      <c r="A4" s="1" t="s">
        <v>486</v>
      </c>
      <c r="B4" s="185">
        <v>16239163</v>
      </c>
      <c r="C4" t="str">
        <f>VLOOKUP(A4,TB발!$E$14:$E$449,1,0)</f>
        <v>10020KR999</v>
      </c>
    </row>
    <row r="5" spans="1:3">
      <c r="A5" s="1" t="s">
        <v>487</v>
      </c>
      <c r="B5" s="185">
        <v>0</v>
      </c>
      <c r="C5" t="str">
        <f>VLOOKUP(A5,TB발!$E$14:$E$449,1,0)</f>
        <v>10030KR001</v>
      </c>
    </row>
    <row r="6" spans="1:3">
      <c r="A6" s="1" t="s">
        <v>488</v>
      </c>
      <c r="B6" s="185">
        <v>99056013</v>
      </c>
      <c r="C6" t="str">
        <f>VLOOKUP(A6,TB발!$E$14:$E$449,1,0)</f>
        <v>10030KR002</v>
      </c>
    </row>
    <row r="7" spans="1:3">
      <c r="A7" s="1" t="s">
        <v>489</v>
      </c>
      <c r="B7" s="185">
        <v>0</v>
      </c>
      <c r="C7" t="str">
        <f>VLOOKUP(A7,TB발!$E$14:$E$449,1,0)</f>
        <v>10030KR003</v>
      </c>
    </row>
    <row r="8" spans="1:3">
      <c r="A8" s="1" t="s">
        <v>490</v>
      </c>
      <c r="B8" s="185">
        <v>0</v>
      </c>
      <c r="C8" t="str">
        <f>VLOOKUP(A8,TB발!$E$14:$E$449,1,0)</f>
        <v>10030KR006</v>
      </c>
    </row>
    <row r="9" spans="1:3">
      <c r="A9" s="1" t="s">
        <v>491</v>
      </c>
      <c r="B9" s="185">
        <v>-106522</v>
      </c>
      <c r="C9" t="str">
        <f>VLOOKUP(A9,TB발!$E$14:$E$449,1,0)</f>
        <v>10030KR007</v>
      </c>
    </row>
    <row r="10" spans="1:3">
      <c r="A10" s="1" t="s">
        <v>492</v>
      </c>
      <c r="B10" s="185">
        <v>0</v>
      </c>
      <c r="C10" t="str">
        <f>VLOOKUP(A10,TB발!$E$14:$E$449,1,0)</f>
        <v>10030KR034</v>
      </c>
    </row>
    <row r="11" spans="1:3">
      <c r="A11" s="1" t="s">
        <v>493</v>
      </c>
      <c r="B11" s="185">
        <v>6612</v>
      </c>
      <c r="C11" t="str">
        <f>VLOOKUP(A11,TB발!$E$14:$E$449,1,0)</f>
        <v>10030KR061</v>
      </c>
    </row>
    <row r="12" spans="1:3">
      <c r="A12" s="1" t="s">
        <v>494</v>
      </c>
      <c r="B12" s="185">
        <v>60632600544</v>
      </c>
      <c r="C12" t="str">
        <f>VLOOKUP(A12,TB발!$E$14:$E$449,1,0)</f>
        <v>10030KR091</v>
      </c>
    </row>
    <row r="13" spans="1:3">
      <c r="A13" s="1" t="s">
        <v>495</v>
      </c>
      <c r="B13" s="185">
        <v>1375833483</v>
      </c>
      <c r="C13" t="str">
        <f>VLOOKUP(A13,TB발!$E$14:$E$449,1,0)</f>
        <v>10030KR092</v>
      </c>
    </row>
    <row r="14" spans="1:3">
      <c r="A14" s="1" t="s">
        <v>496</v>
      </c>
      <c r="B14" s="185">
        <v>8658053</v>
      </c>
      <c r="C14" t="str">
        <f>VLOOKUP(A14,TB발!$E$14:$E$449,1,0)</f>
        <v>10030KR093</v>
      </c>
    </row>
    <row r="15" spans="1:3">
      <c r="A15" s="1" t="s">
        <v>497</v>
      </c>
      <c r="B15" s="185">
        <v>0</v>
      </c>
      <c r="C15" t="str">
        <f>VLOOKUP(A15,TB발!$E$14:$E$449,1,0)</f>
        <v>10030KR094</v>
      </c>
    </row>
    <row r="16" spans="1:3">
      <c r="A16" s="1" t="s">
        <v>498</v>
      </c>
      <c r="B16" s="185">
        <v>0</v>
      </c>
      <c r="C16" t="str">
        <f>VLOOKUP(A16,TB발!$E$14:$E$449,1,0)</f>
        <v>10030KR211</v>
      </c>
    </row>
    <row r="17" spans="1:3">
      <c r="A17" s="1" t="s">
        <v>499</v>
      </c>
      <c r="B17" s="185">
        <v>-11</v>
      </c>
      <c r="C17" t="str">
        <f>VLOOKUP(A17,TB발!$E$14:$E$449,1,0)</f>
        <v>10030KR481</v>
      </c>
    </row>
    <row r="18" spans="1:3">
      <c r="A18" s="1" t="s">
        <v>500</v>
      </c>
      <c r="B18" s="185">
        <v>0</v>
      </c>
      <c r="C18" t="str">
        <f>VLOOKUP(A18,TB발!$E$14:$E$449,1,0)</f>
        <v>10030KR482</v>
      </c>
    </row>
    <row r="19" spans="1:3">
      <c r="A19" s="1" t="s">
        <v>501</v>
      </c>
      <c r="B19" s="185">
        <v>-2231913</v>
      </c>
      <c r="C19" t="str">
        <f>VLOOKUP(A19,TB발!$E$14:$E$449,1,0)</f>
        <v>10030KR483</v>
      </c>
    </row>
    <row r="20" spans="1:3">
      <c r="A20" s="1" t="s">
        <v>502</v>
      </c>
      <c r="B20" s="185">
        <v>0</v>
      </c>
      <c r="C20" t="str">
        <f>VLOOKUP(A20,TB발!$E$14:$E$449,1,0)</f>
        <v>10038KR001</v>
      </c>
    </row>
    <row r="21" spans="1:3">
      <c r="A21" s="1" t="s">
        <v>503</v>
      </c>
      <c r="B21" s="185">
        <v>0</v>
      </c>
      <c r="C21" t="str">
        <f>VLOOKUP(A21,TB발!$E$14:$E$449,1,0)</f>
        <v>10038KR002</v>
      </c>
    </row>
    <row r="22" spans="1:3">
      <c r="A22" s="1" t="s">
        <v>504</v>
      </c>
      <c r="B22" s="185">
        <v>0</v>
      </c>
      <c r="C22" t="str">
        <f>VLOOKUP(A22,TB발!$E$14:$E$449,1,0)</f>
        <v>10038KR003</v>
      </c>
    </row>
    <row r="23" spans="1:3">
      <c r="A23" s="1" t="s">
        <v>505</v>
      </c>
      <c r="B23" s="185">
        <v>0</v>
      </c>
      <c r="C23" t="str">
        <f>VLOOKUP(A23,TB발!$E$14:$E$449,1,0)</f>
        <v>10038KR007</v>
      </c>
    </row>
    <row r="24" spans="1:3">
      <c r="A24" s="1" t="s">
        <v>506</v>
      </c>
      <c r="B24" s="185">
        <v>0</v>
      </c>
      <c r="C24" t="str">
        <f>VLOOKUP(A24,TB발!$E$14:$E$449,1,0)</f>
        <v>10038KR034</v>
      </c>
    </row>
    <row r="25" spans="1:3">
      <c r="A25" s="1" t="s">
        <v>507</v>
      </c>
      <c r="B25" s="185">
        <v>0</v>
      </c>
      <c r="C25" t="str">
        <f>VLOOKUP(A25,TB발!$E$14:$E$449,1,0)</f>
        <v>10038KR061</v>
      </c>
    </row>
    <row r="26" spans="1:3">
      <c r="A26" s="1" t="s">
        <v>508</v>
      </c>
      <c r="B26" s="185">
        <v>0</v>
      </c>
      <c r="C26" t="str">
        <f>VLOOKUP(A26,TB발!$E$14:$E$449,1,0)</f>
        <v>10038KR091</v>
      </c>
    </row>
    <row r="27" spans="1:3">
      <c r="A27" s="1" t="s">
        <v>509</v>
      </c>
      <c r="B27" s="185">
        <v>0</v>
      </c>
      <c r="C27" t="str">
        <f>VLOOKUP(A27,TB발!$E$14:$E$449,1,0)</f>
        <v>10038KR092</v>
      </c>
    </row>
    <row r="28" spans="1:3">
      <c r="A28" s="1" t="s">
        <v>510</v>
      </c>
      <c r="B28" s="185">
        <v>0</v>
      </c>
      <c r="C28" t="str">
        <f>VLOOKUP(A28,TB발!$E$14:$E$449,1,0)</f>
        <v>10038KR093</v>
      </c>
    </row>
    <row r="29" spans="1:3">
      <c r="A29" s="1" t="s">
        <v>511</v>
      </c>
      <c r="B29" s="185">
        <v>0</v>
      </c>
      <c r="C29" t="str">
        <f>VLOOKUP(A29,TB발!$E$14:$E$449,1,0)</f>
        <v>10038KR094</v>
      </c>
    </row>
    <row r="30" spans="1:3">
      <c r="A30" s="1" t="s">
        <v>512</v>
      </c>
      <c r="B30" s="185">
        <v>0</v>
      </c>
      <c r="C30" t="str">
        <f>VLOOKUP(A30,TB발!$E$14:$E$449,1,0)</f>
        <v>10038KR211</v>
      </c>
    </row>
    <row r="31" spans="1:3">
      <c r="A31" s="1" t="s">
        <v>513</v>
      </c>
      <c r="B31" s="185">
        <v>0</v>
      </c>
      <c r="C31" t="str">
        <f>VLOOKUP(A31,TB발!$E$14:$E$449,1,0)</f>
        <v>10038KR481</v>
      </c>
    </row>
    <row r="32" spans="1:3">
      <c r="A32" s="1" t="s">
        <v>514</v>
      </c>
      <c r="B32" s="185">
        <v>0</v>
      </c>
      <c r="C32" t="str">
        <f>VLOOKUP(A32,TB발!$E$14:$E$449,1,0)</f>
        <v>10038KR482</v>
      </c>
    </row>
    <row r="33" spans="1:3">
      <c r="A33" s="1" t="s">
        <v>515</v>
      </c>
      <c r="B33" s="185">
        <v>0</v>
      </c>
      <c r="C33" t="str">
        <f>VLOOKUP(A33,TB발!$E$14:$E$449,1,0)</f>
        <v>10038KR483</v>
      </c>
    </row>
    <row r="34" spans="1:3">
      <c r="A34" s="1" t="s">
        <v>516</v>
      </c>
      <c r="B34" s="185">
        <v>0</v>
      </c>
      <c r="C34" t="str">
        <f>VLOOKUP(A34,TB발!$E$14:$E$449,1,0)</f>
        <v>10039KR001</v>
      </c>
    </row>
    <row r="35" spans="1:3">
      <c r="A35" s="1" t="s">
        <v>517</v>
      </c>
      <c r="B35" s="185">
        <v>0</v>
      </c>
      <c r="C35" t="str">
        <f>VLOOKUP(A35,TB발!$E$14:$E$449,1,0)</f>
        <v>10039KR002</v>
      </c>
    </row>
    <row r="36" spans="1:3">
      <c r="A36" s="1" t="s">
        <v>518</v>
      </c>
      <c r="B36" s="185">
        <v>0</v>
      </c>
      <c r="C36" t="str">
        <f>VLOOKUP(A36,TB발!$E$14:$E$449,1,0)</f>
        <v>10039KR003</v>
      </c>
    </row>
    <row r="37" spans="1:3">
      <c r="A37" s="1" t="s">
        <v>519</v>
      </c>
      <c r="B37" s="185">
        <v>0</v>
      </c>
      <c r="C37" t="str">
        <f>VLOOKUP(A37,TB발!$E$14:$E$449,1,0)</f>
        <v>10039KR007</v>
      </c>
    </row>
    <row r="38" spans="1:3">
      <c r="A38" s="1" t="s">
        <v>520</v>
      </c>
      <c r="B38" s="185">
        <v>0</v>
      </c>
      <c r="C38" t="str">
        <f>VLOOKUP(A38,TB발!$E$14:$E$449,1,0)</f>
        <v>10039KR034</v>
      </c>
    </row>
    <row r="39" spans="1:3">
      <c r="A39" s="1" t="s">
        <v>521</v>
      </c>
      <c r="B39" s="185">
        <v>0</v>
      </c>
      <c r="C39" t="str">
        <f>VLOOKUP(A39,TB발!$E$14:$E$449,1,0)</f>
        <v>10039KR061</v>
      </c>
    </row>
    <row r="40" spans="1:3">
      <c r="A40" s="1" t="s">
        <v>522</v>
      </c>
      <c r="B40" s="185">
        <v>0</v>
      </c>
      <c r="C40" t="str">
        <f>VLOOKUP(A40,TB발!$E$14:$E$449,1,0)</f>
        <v>10039KR091</v>
      </c>
    </row>
    <row r="41" spans="1:3">
      <c r="A41" s="1" t="s">
        <v>523</v>
      </c>
      <c r="B41" s="185">
        <v>0</v>
      </c>
      <c r="C41" t="str">
        <f>VLOOKUP(A41,TB발!$E$14:$E$449,1,0)</f>
        <v>10039KR092</v>
      </c>
    </row>
    <row r="42" spans="1:3">
      <c r="A42" s="1" t="s">
        <v>524</v>
      </c>
      <c r="B42" s="185">
        <v>0</v>
      </c>
      <c r="C42" t="str">
        <f>VLOOKUP(A42,TB발!$E$14:$E$449,1,0)</f>
        <v>10039KR093</v>
      </c>
    </row>
    <row r="43" spans="1:3">
      <c r="A43" s="1" t="s">
        <v>525</v>
      </c>
      <c r="B43" s="185">
        <v>0</v>
      </c>
      <c r="C43" t="str">
        <f>VLOOKUP(A43,TB발!$E$14:$E$449,1,0)</f>
        <v>10039KR094</v>
      </c>
    </row>
    <row r="44" spans="1:3">
      <c r="A44" s="1" t="s">
        <v>526</v>
      </c>
      <c r="B44" s="185">
        <v>0</v>
      </c>
      <c r="C44" t="str">
        <f>VLOOKUP(A44,TB발!$E$14:$E$449,1,0)</f>
        <v>10039KR211</v>
      </c>
    </row>
    <row r="45" spans="1:3">
      <c r="A45" s="1" t="s">
        <v>527</v>
      </c>
      <c r="B45" s="185">
        <v>0</v>
      </c>
      <c r="C45" t="str">
        <f>VLOOKUP(A45,TB발!$E$14:$E$449,1,0)</f>
        <v>10039KR481</v>
      </c>
    </row>
    <row r="46" spans="1:3">
      <c r="A46" s="1" t="s">
        <v>528</v>
      </c>
      <c r="B46" s="185">
        <v>0</v>
      </c>
      <c r="C46" t="str">
        <f>VLOOKUP(A46,TB발!$E$14:$E$449,1,0)</f>
        <v>10039KR482</v>
      </c>
    </row>
    <row r="47" spans="1:3">
      <c r="A47" s="1" t="s">
        <v>529</v>
      </c>
      <c r="B47" s="185">
        <v>0</v>
      </c>
      <c r="C47" t="str">
        <f>VLOOKUP(A47,TB발!$E$14:$E$449,1,0)</f>
        <v>10039KR483</v>
      </c>
    </row>
    <row r="48" spans="1:3">
      <c r="A48" s="1" t="s">
        <v>530</v>
      </c>
      <c r="B48" s="185">
        <v>0</v>
      </c>
      <c r="C48" t="str">
        <f>VLOOKUP(A48,TB발!$E$14:$E$449,1,0)</f>
        <v>10050KR001</v>
      </c>
    </row>
    <row r="49" spans="1:3">
      <c r="A49" s="1" t="s">
        <v>531</v>
      </c>
      <c r="B49" s="185">
        <v>-95000000000</v>
      </c>
      <c r="C49" t="str">
        <f>VLOOKUP(A49,TB발!$E$14:$E$449,1,0)</f>
        <v>10060KR001</v>
      </c>
    </row>
    <row r="50" spans="1:3">
      <c r="A50" s="1" t="s">
        <v>532</v>
      </c>
      <c r="B50" s="185">
        <v>273195416</v>
      </c>
      <c r="C50" t="str">
        <f>VLOOKUP(A50,TB발!$E$14:$E$449,1,0)</f>
        <v>11020KRD01</v>
      </c>
    </row>
    <row r="51" spans="1:3">
      <c r="A51" s="1" t="s">
        <v>533</v>
      </c>
      <c r="B51" s="185">
        <v>0</v>
      </c>
      <c r="C51" t="str">
        <f>VLOOKUP(A51,TB발!$E$14:$E$449,1,0)</f>
        <v>11020KRD97</v>
      </c>
    </row>
    <row r="52" spans="1:3">
      <c r="A52" s="1" t="s">
        <v>534</v>
      </c>
      <c r="B52" s="185">
        <v>0</v>
      </c>
      <c r="C52" t="str">
        <f>VLOOKUP(A52,TB발!$E$14:$E$449,1,0)</f>
        <v>11020KRD98</v>
      </c>
    </row>
    <row r="53" spans="1:3">
      <c r="A53" s="1" t="s">
        <v>535</v>
      </c>
      <c r="B53" s="185">
        <v>-597691805</v>
      </c>
      <c r="C53" t="str">
        <f>VLOOKUP(A53,TB발!$E$14:$E$449,1,0)</f>
        <v>11030KR001</v>
      </c>
    </row>
    <row r="54" spans="1:3">
      <c r="A54" s="1" t="s">
        <v>536</v>
      </c>
      <c r="B54" s="185">
        <v>1261674504</v>
      </c>
      <c r="C54" t="str">
        <f>VLOOKUP(A54,TB발!$E$14:$E$449,1,0)</f>
        <v>11030KRD01</v>
      </c>
    </row>
    <row r="55" spans="1:3">
      <c r="A55" s="1" t="s">
        <v>537</v>
      </c>
      <c r="B55" s="185">
        <v>0</v>
      </c>
      <c r="C55" t="str">
        <f>VLOOKUP(A55,TB발!$E$14:$E$449,1,0)</f>
        <v>11030KRZ99</v>
      </c>
    </row>
    <row r="56" spans="1:3">
      <c r="A56" s="1" t="s">
        <v>538</v>
      </c>
      <c r="B56" s="185">
        <v>-534882791</v>
      </c>
      <c r="C56" t="str">
        <f>VLOOKUP(A56,TB발!$E$14:$E$449,1,0)</f>
        <v>11040KR001</v>
      </c>
    </row>
    <row r="57" spans="1:3">
      <c r="A57" s="1" t="s">
        <v>539</v>
      </c>
      <c r="B57" s="185">
        <v>-4694457068</v>
      </c>
      <c r="C57" t="str">
        <f>VLOOKUP(A57,TB발!$E$14:$E$449,1,0)</f>
        <v>11040KRD99</v>
      </c>
    </row>
    <row r="58" spans="1:3">
      <c r="A58" s="1" t="s">
        <v>540</v>
      </c>
      <c r="B58" s="185">
        <v>0</v>
      </c>
      <c r="C58" t="str">
        <f>VLOOKUP(A58,TB발!$E$14:$E$449,1,0)</f>
        <v>11040KRZ99</v>
      </c>
    </row>
    <row r="59" spans="1:3">
      <c r="A59" s="1" t="s">
        <v>541</v>
      </c>
      <c r="B59" s="185">
        <v>60144154</v>
      </c>
      <c r="C59" t="str">
        <f>VLOOKUP(A59,TB발!$E$14:$E$449,1,0)</f>
        <v>13010KR001</v>
      </c>
    </row>
    <row r="60" spans="1:3">
      <c r="A60" s="1" t="s">
        <v>542</v>
      </c>
      <c r="B60" s="185">
        <v>0</v>
      </c>
      <c r="C60" t="str">
        <f>VLOOKUP(A60,TB발!$E$14:$E$449,1,0)</f>
        <v>13010KRZ98</v>
      </c>
    </row>
    <row r="61" spans="1:3">
      <c r="A61" s="1" t="s">
        <v>543</v>
      </c>
      <c r="B61" s="185">
        <v>-2871506618</v>
      </c>
      <c r="C61" t="str">
        <f>VLOOKUP(A61,TB발!$E$14:$E$449,1,0)</f>
        <v>13010KRZ99</v>
      </c>
    </row>
    <row r="62" spans="1:3">
      <c r="A62" s="1" t="s">
        <v>544</v>
      </c>
      <c r="B62" s="185">
        <v>-7565607763</v>
      </c>
      <c r="C62" t="str">
        <f>VLOOKUP(A62,TB발!$E$14:$E$449,1,0)</f>
        <v>13011KR999</v>
      </c>
    </row>
    <row r="63" spans="1:3">
      <c r="A63" s="1" t="s">
        <v>545</v>
      </c>
      <c r="B63" s="185">
        <v>-45009979</v>
      </c>
      <c r="C63" t="str">
        <f>VLOOKUP(A63,TB발!$E$14:$E$449,1,0)</f>
        <v>13040KRZ96</v>
      </c>
    </row>
    <row r="64" spans="1:3">
      <c r="A64" s="1" t="s">
        <v>546</v>
      </c>
      <c r="B64" s="185">
        <v>-94776379</v>
      </c>
      <c r="C64" t="str">
        <f>VLOOKUP(A64,TB발!$E$14:$E$449,1,0)</f>
        <v>13040KRZ98</v>
      </c>
    </row>
    <row r="65" spans="1:3">
      <c r="A65" s="1" t="s">
        <v>547</v>
      </c>
      <c r="B65" s="185">
        <v>-417907156</v>
      </c>
      <c r="C65" t="str">
        <f>VLOOKUP(A65,TB발!$E$14:$E$449,1,0)</f>
        <v>13040KRZ99</v>
      </c>
    </row>
    <row r="66" spans="1:3">
      <c r="A66" s="1" t="s">
        <v>548</v>
      </c>
      <c r="B66" s="185">
        <v>66448356</v>
      </c>
      <c r="C66" t="str">
        <f>VLOOKUP(A66,TB발!$E$14:$E$449,1,0)</f>
        <v>13070KR001</v>
      </c>
    </row>
    <row r="67" spans="1:3">
      <c r="A67" s="1" t="s">
        <v>549</v>
      </c>
      <c r="B67" s="185">
        <v>362275234</v>
      </c>
      <c r="C67" t="str">
        <f>VLOOKUP(A67,TB발!$E$14:$E$449,1,0)</f>
        <v>13090KR999</v>
      </c>
    </row>
    <row r="68" spans="1:3">
      <c r="A68" s="1" t="s">
        <v>550</v>
      </c>
      <c r="B68" s="185">
        <v>656358667</v>
      </c>
      <c r="C68" t="str">
        <f>VLOOKUP(A68,TB발!$E$14:$E$449,1,0)</f>
        <v>15010KR001</v>
      </c>
    </row>
    <row r="69" spans="1:3">
      <c r="A69" s="1" t="s">
        <v>551</v>
      </c>
      <c r="B69" s="185">
        <v>11988580</v>
      </c>
      <c r="C69" t="str">
        <f>VLOOKUP(A69,TB발!$E$14:$E$449,1,0)</f>
        <v>15010KR002</v>
      </c>
    </row>
    <row r="70" spans="1:3">
      <c r="A70" s="1" t="s">
        <v>552</v>
      </c>
      <c r="B70" s="185">
        <v>-502309656</v>
      </c>
      <c r="C70" t="str">
        <f>VLOOKUP(A70,TB발!$E$14:$E$449,1,0)</f>
        <v>15010KRD01</v>
      </c>
    </row>
    <row r="71" spans="1:3">
      <c r="A71" s="1" t="s">
        <v>553</v>
      </c>
      <c r="B71" s="185">
        <v>32195382</v>
      </c>
      <c r="C71" t="str">
        <f>VLOOKUP(A71,TB발!$E$14:$E$449,1,0)</f>
        <v>15010KRR99</v>
      </c>
    </row>
    <row r="72" spans="1:3">
      <c r="A72" s="1" t="s">
        <v>554</v>
      </c>
      <c r="B72" s="185">
        <v>0</v>
      </c>
      <c r="C72" t="str">
        <f>VLOOKUP(A72,TB발!$E$14:$E$449,1,0)</f>
        <v>15010KRZ99</v>
      </c>
    </row>
    <row r="73" spans="1:3">
      <c r="A73" s="1" t="s">
        <v>555</v>
      </c>
      <c r="B73" s="185">
        <v>568292832</v>
      </c>
      <c r="C73" t="str">
        <f>VLOOKUP(A73,TB발!$E$14:$E$449,1,0)</f>
        <v>15020KR001</v>
      </c>
    </row>
    <row r="74" spans="1:3">
      <c r="A74" s="1" t="s">
        <v>556</v>
      </c>
      <c r="B74" s="185">
        <v>73675865</v>
      </c>
      <c r="C74" t="str">
        <f>VLOOKUP(A74,TB발!$E$14:$E$449,1,0)</f>
        <v>15020KRD01</v>
      </c>
    </row>
    <row r="75" spans="1:3">
      <c r="A75" s="1" t="s">
        <v>557</v>
      </c>
      <c r="B75" s="185">
        <v>-2315062</v>
      </c>
      <c r="C75" t="str">
        <f>VLOOKUP(A75,TB발!$E$14:$E$449,1,0)</f>
        <v>15020KRR99</v>
      </c>
    </row>
    <row r="76" spans="1:3">
      <c r="A76" s="1" t="s">
        <v>558</v>
      </c>
      <c r="B76" s="185">
        <v>-4074852</v>
      </c>
      <c r="C76" t="str">
        <f>VLOOKUP(A76,TB발!$E$14:$E$449,1,0)</f>
        <v>15040KR001</v>
      </c>
    </row>
    <row r="77" spans="1:3">
      <c r="A77" s="1" t="s">
        <v>559</v>
      </c>
      <c r="B77" s="185">
        <v>-25000000</v>
      </c>
      <c r="C77" t="str">
        <f>VLOOKUP(A77,TB발!$E$14:$E$449,1,0)</f>
        <v>15040KRZ98</v>
      </c>
    </row>
    <row r="78" spans="1:3">
      <c r="A78" s="1" t="s">
        <v>560</v>
      </c>
      <c r="B78" s="185">
        <v>66254946</v>
      </c>
      <c r="C78" t="str">
        <f>VLOOKUP(A78,TB발!$E$14:$E$449,1,0)</f>
        <v>15040KRZ99</v>
      </c>
    </row>
    <row r="79" spans="1:3">
      <c r="A79" s="1" t="s">
        <v>561</v>
      </c>
      <c r="B79" s="185">
        <v>0</v>
      </c>
      <c r="C79" t="str">
        <f>VLOOKUP(A79,TB발!$E$14:$E$449,1,0)</f>
        <v>15050KR001</v>
      </c>
    </row>
    <row r="80" spans="1:3">
      <c r="A80" s="1" t="s">
        <v>562</v>
      </c>
      <c r="B80" s="185">
        <v>375202741</v>
      </c>
      <c r="C80" t="str">
        <f>VLOOKUP(A80,TB발!$E$14:$E$449,1,0)</f>
        <v>15055KR001</v>
      </c>
    </row>
    <row r="81" spans="1:3">
      <c r="A81" s="1" t="s">
        <v>563</v>
      </c>
      <c r="B81" s="185">
        <v>0</v>
      </c>
      <c r="C81" t="str">
        <f>VLOOKUP(A81,TB발!$E$14:$E$449,1,0)</f>
        <v>15055KRR99</v>
      </c>
    </row>
    <row r="82" spans="1:3">
      <c r="A82" s="1" t="s">
        <v>564</v>
      </c>
      <c r="B82" s="185">
        <v>0</v>
      </c>
      <c r="C82" t="str">
        <f>VLOOKUP(A82,TB발!$E$14:$E$449,1,0)</f>
        <v>15060KR999</v>
      </c>
    </row>
    <row r="83" spans="1:3">
      <c r="A83" s="1" t="s">
        <v>565</v>
      </c>
      <c r="B83" s="185">
        <v>-247426996</v>
      </c>
      <c r="C83" t="str">
        <f>VLOOKUP(A83,TB발!$E$14:$E$449,1,0)</f>
        <v>15070KR001</v>
      </c>
    </row>
    <row r="84" spans="1:3">
      <c r="A84" s="1" t="s">
        <v>566</v>
      </c>
      <c r="B84" s="185">
        <v>-2470382761</v>
      </c>
      <c r="C84" t="str">
        <f>VLOOKUP(A84,TB발!$E$14:$E$449,1,0)</f>
        <v>15070KR002</v>
      </c>
    </row>
    <row r="85" spans="1:3">
      <c r="A85" s="1" t="s">
        <v>567</v>
      </c>
      <c r="B85" s="185">
        <v>0</v>
      </c>
      <c r="C85" t="str">
        <f>VLOOKUP(A85,TB발!$E$14:$E$449,1,0)</f>
        <v>15080KR001</v>
      </c>
    </row>
    <row r="86" spans="1:3">
      <c r="A86" s="1" t="s">
        <v>568</v>
      </c>
      <c r="B86" s="185">
        <v>-543480383</v>
      </c>
      <c r="C86" t="str">
        <f>VLOOKUP(A86,TB발!$E$14:$E$449,1,0)</f>
        <v>15095KR001</v>
      </c>
    </row>
    <row r="87" spans="1:3">
      <c r="A87" s="1" t="s">
        <v>569</v>
      </c>
      <c r="B87" s="185">
        <v>430500000</v>
      </c>
      <c r="C87" t="str">
        <f>VLOOKUP(A87,TB발!$E$14:$E$449,1,0)</f>
        <v>15095KR002</v>
      </c>
    </row>
    <row r="88" spans="1:3">
      <c r="A88" s="1" t="s">
        <v>570</v>
      </c>
      <c r="B88" s="185">
        <v>-13462317935</v>
      </c>
      <c r="C88" t="str">
        <f>VLOOKUP(A88,TB발!$E$14:$E$449,1,0)</f>
        <v>16000KR001</v>
      </c>
    </row>
    <row r="89" spans="1:3">
      <c r="A89" s="1" t="s">
        <v>571</v>
      </c>
      <c r="B89" s="185">
        <v>-2478906695</v>
      </c>
      <c r="C89" t="str">
        <f>VLOOKUP(A89,TB발!$E$14:$E$449,1,0)</f>
        <v>19990KR001</v>
      </c>
    </row>
    <row r="90" spans="1:3">
      <c r="A90" s="1" t="s">
        <v>572</v>
      </c>
      <c r="B90" s="185">
        <v>0</v>
      </c>
      <c r="C90" t="str">
        <f>VLOOKUP(A90,TB발!$E$14:$E$449,1,0)</f>
        <v>19999KR998</v>
      </c>
    </row>
    <row r="91" spans="1:3">
      <c r="A91" s="1" t="s">
        <v>573</v>
      </c>
      <c r="B91" s="185">
        <v>0</v>
      </c>
      <c r="C91" t="str">
        <f>VLOOKUP(A91,TB발!$E$14:$E$449,1,0)</f>
        <v>19999KR999</v>
      </c>
    </row>
    <row r="92" spans="1:3">
      <c r="A92" s="1" t="s">
        <v>574</v>
      </c>
      <c r="B92" s="185">
        <v>122787500</v>
      </c>
      <c r="C92" t="str">
        <f>VLOOKUP(A92,TB발!$E$14:$E$449,1,0)</f>
        <v>20010KRA99</v>
      </c>
    </row>
    <row r="93" spans="1:3">
      <c r="A93" s="1" t="s">
        <v>575</v>
      </c>
      <c r="B93" s="185">
        <v>380799</v>
      </c>
      <c r="C93" t="str">
        <f>VLOOKUP(A93,TB발!$E$14:$E$449,1,0)</f>
        <v>20020KR001</v>
      </c>
    </row>
    <row r="94" spans="1:3">
      <c r="A94" s="1" t="s">
        <v>365</v>
      </c>
      <c r="B94" s="185">
        <v>11037287799</v>
      </c>
      <c r="C94" t="str">
        <f>VLOOKUP(A94,TB발!$E$14:$E$449,1,0)</f>
        <v>20020KRA99</v>
      </c>
    </row>
    <row r="95" spans="1:3">
      <c r="A95" s="1" t="s">
        <v>576</v>
      </c>
      <c r="B95" s="185">
        <v>4197099481</v>
      </c>
      <c r="C95" t="str">
        <f>VLOOKUP(A95,TB발!$E$14:$E$449,1,0)</f>
        <v>20050KRA99</v>
      </c>
    </row>
    <row r="96" spans="1:3">
      <c r="A96" s="1" t="s">
        <v>577</v>
      </c>
      <c r="B96" s="185">
        <v>-1744986278</v>
      </c>
      <c r="C96" t="str">
        <f>VLOOKUP(A96,TB발!$E$14:$E$449,1,0)</f>
        <v>20099KR999</v>
      </c>
    </row>
    <row r="97" spans="1:3">
      <c r="A97" s="1" t="s">
        <v>578</v>
      </c>
      <c r="B97" s="185">
        <v>0</v>
      </c>
      <c r="C97" t="str">
        <f>VLOOKUP(A97,TB발!$E$14:$E$449,1,0)</f>
        <v>20099KRA99</v>
      </c>
    </row>
    <row r="98" spans="1:3">
      <c r="A98" s="1" t="s">
        <v>579</v>
      </c>
      <c r="B98" s="185">
        <v>-7171817</v>
      </c>
      <c r="C98" t="str">
        <f>VLOOKUP(A98,TB발!$E$14:$E$449,1,0)</f>
        <v>20110KR001</v>
      </c>
    </row>
    <row r="99" spans="1:3">
      <c r="A99" s="1" t="s">
        <v>580</v>
      </c>
      <c r="B99" s="185">
        <v>-1435749677</v>
      </c>
      <c r="C99" t="str">
        <f>VLOOKUP(A99,TB발!$E$14:$E$449,1,0)</f>
        <v>20110KRA99</v>
      </c>
    </row>
    <row r="100" spans="1:3">
      <c r="A100" s="1" t="s">
        <v>581</v>
      </c>
      <c r="B100" s="185">
        <v>-3011864959</v>
      </c>
      <c r="C100" t="str">
        <f>VLOOKUP(A100,TB발!$E$14:$E$449,1,0)</f>
        <v>20120KR001</v>
      </c>
    </row>
    <row r="101" spans="1:3">
      <c r="A101" s="1" t="s">
        <v>369</v>
      </c>
      <c r="B101" s="185">
        <v>-5157337737</v>
      </c>
      <c r="C101" t="str">
        <f>VLOOKUP(A101,TB발!$E$14:$E$449,1,0)</f>
        <v>20120KRA99</v>
      </c>
    </row>
    <row r="102" spans="1:3">
      <c r="A102" s="1" t="s">
        <v>582</v>
      </c>
      <c r="B102" s="185">
        <v>-1455404513</v>
      </c>
      <c r="C102" t="str">
        <f>VLOOKUP(A102,TB발!$E$14:$E$449,1,0)</f>
        <v>20150KRA99</v>
      </c>
    </row>
    <row r="103" spans="1:3">
      <c r="A103" s="1" t="s">
        <v>583</v>
      </c>
      <c r="B103" s="185">
        <v>677891044</v>
      </c>
      <c r="C103" t="str">
        <f>VLOOKUP(A103,TB발!$E$14:$E$449,1,0)</f>
        <v>20210KR001</v>
      </c>
    </row>
    <row r="104" spans="1:3">
      <c r="A104" s="1" t="s">
        <v>584</v>
      </c>
      <c r="B104" s="185">
        <v>4189831896</v>
      </c>
      <c r="C104" t="str">
        <f>VLOOKUP(A104,TB발!$E$14:$E$449,1,0)</f>
        <v>20220KR001</v>
      </c>
    </row>
    <row r="105" spans="1:3">
      <c r="A105" s="1" t="s">
        <v>585</v>
      </c>
      <c r="B105" s="185">
        <v>1552787967</v>
      </c>
      <c r="C105" t="str">
        <f>VLOOKUP(A105,TB발!$E$14:$E$449,1,0)</f>
        <v>20250KR001</v>
      </c>
    </row>
    <row r="106" spans="1:3">
      <c r="A106" s="1" t="s">
        <v>586</v>
      </c>
      <c r="B106" s="185">
        <v>-219541900</v>
      </c>
      <c r="C106" t="str">
        <f>VLOOKUP(A106,TB발!$E$14:$E$449,1,0)</f>
        <v>20315KR999</v>
      </c>
    </row>
    <row r="107" spans="1:3">
      <c r="A107" s="1" t="s">
        <v>587</v>
      </c>
      <c r="B107" s="185">
        <v>192298317</v>
      </c>
      <c r="C107" t="str">
        <f>VLOOKUP(A107,TB발!$E$14:$E$449,1,0)</f>
        <v>21010KR001</v>
      </c>
    </row>
    <row r="108" spans="1:3">
      <c r="A108" s="1" t="s">
        <v>588</v>
      </c>
      <c r="B108" s="185">
        <v>1325988750</v>
      </c>
      <c r="C108" t="str">
        <f>VLOOKUP(A108,TB발!$E$14:$E$449,1,0)</f>
        <v>21010KRLX1</v>
      </c>
    </row>
    <row r="109" spans="1:3">
      <c r="A109" s="1" t="s">
        <v>589</v>
      </c>
      <c r="B109" s="185">
        <v>5076404232</v>
      </c>
      <c r="C109" t="str">
        <f>VLOOKUP(A109,TB발!$E$14:$E$449,1,0)</f>
        <v>21210KR001</v>
      </c>
    </row>
    <row r="110" spans="1:3">
      <c r="A110" s="1" t="s">
        <v>590</v>
      </c>
      <c r="B110" s="185">
        <v>2134508671</v>
      </c>
      <c r="C110" t="str">
        <f>VLOOKUP(A110,TB발!$E$14:$E$449,1,0)</f>
        <v>22110KRA99</v>
      </c>
    </row>
    <row r="111" spans="1:3">
      <c r="A111" s="1" t="s">
        <v>591</v>
      </c>
      <c r="B111" s="185">
        <v>-663769904</v>
      </c>
      <c r="C111" t="str">
        <f>VLOOKUP(A111,TB발!$E$14:$E$449,1,0)</f>
        <v>22210KRA99</v>
      </c>
    </row>
    <row r="112" spans="1:3">
      <c r="A112" s="1" t="s">
        <v>592</v>
      </c>
      <c r="B112" s="185">
        <v>0</v>
      </c>
      <c r="C112" t="str">
        <f>VLOOKUP(A112,TB발!$E$14:$E$449,1,0)</f>
        <v>25020KR001</v>
      </c>
    </row>
    <row r="113" spans="1:3">
      <c r="A113" s="1" t="s">
        <v>593</v>
      </c>
      <c r="B113" s="185">
        <v>-17759291736</v>
      </c>
      <c r="C113" t="str">
        <f>VLOOKUP(A113,TB발!$E$14:$E$449,1,0)</f>
        <v>26000KRR99</v>
      </c>
    </row>
    <row r="114" spans="1:3">
      <c r="A114" s="1" t="s">
        <v>594</v>
      </c>
      <c r="B114" s="185">
        <v>1347357891</v>
      </c>
      <c r="C114" t="str">
        <f>VLOOKUP(A114,TB발!$E$14:$E$449,1,0)</f>
        <v>26010KR001</v>
      </c>
    </row>
    <row r="115" spans="1:3">
      <c r="A115" s="1" t="s">
        <v>595</v>
      </c>
      <c r="B115" s="185">
        <v>4105722198</v>
      </c>
      <c r="C115" t="str">
        <f>VLOOKUP(A115,TB발!$E$14:$E$449,1,0)</f>
        <v>27000KR001</v>
      </c>
    </row>
    <row r="116" spans="1:3">
      <c r="A116" s="1" t="s">
        <v>596</v>
      </c>
      <c r="B116" s="185">
        <v>2200000000</v>
      </c>
      <c r="C116" t="str">
        <f>VLOOKUP(A116,TB발!$E$14:$E$449,1,0)</f>
        <v>29990KR999</v>
      </c>
    </row>
    <row r="117" spans="1:3">
      <c r="A117" s="1" t="s">
        <v>597</v>
      </c>
      <c r="B117" s="185">
        <v>-18692920562</v>
      </c>
      <c r="C117" t="str">
        <f>VLOOKUP(A117,TB발!$E$14:$E$449,1,0)</f>
        <v>30030KR003</v>
      </c>
    </row>
    <row r="118" spans="1:3">
      <c r="A118" s="1" t="s">
        <v>598</v>
      </c>
      <c r="B118" s="185">
        <v>43158372968</v>
      </c>
      <c r="C118" t="str">
        <f>VLOOKUP(A118,TB발!$E$14:$E$449,1,0)</f>
        <v>30030KRK01</v>
      </c>
    </row>
    <row r="119" spans="1:3">
      <c r="A119" s="1" t="s">
        <v>599</v>
      </c>
      <c r="B119" s="185">
        <v>3286738254</v>
      </c>
      <c r="C119" t="str">
        <f>VLOOKUP(A119,TB발!$E$14:$E$449,1,0)</f>
        <v>30030KRR99</v>
      </c>
    </row>
    <row r="120" spans="1:3">
      <c r="A120" s="1" t="s">
        <v>600</v>
      </c>
      <c r="B120" s="185">
        <v>492074131</v>
      </c>
      <c r="C120" t="str">
        <f>VLOOKUP(A120,TB발!$E$14:$E$449,1,0)</f>
        <v>30030KRZ99</v>
      </c>
    </row>
    <row r="121" spans="1:3">
      <c r="A121" s="1" t="s">
        <v>601</v>
      </c>
      <c r="B121" s="185">
        <v>-8164661375</v>
      </c>
      <c r="C121" t="str">
        <f>VLOOKUP(A121,TB발!$E$14:$E$449,1,0)</f>
        <v>31300KR999</v>
      </c>
    </row>
    <row r="122" spans="1:3">
      <c r="A122" s="1" t="s">
        <v>602</v>
      </c>
      <c r="B122" s="185">
        <v>7212686138</v>
      </c>
      <c r="C122" t="str">
        <f>VLOOKUP(A122,TB발!$E$14:$E$449,1,0)</f>
        <v>31300KRLX1</v>
      </c>
    </row>
    <row r="123" spans="1:3">
      <c r="A123" s="1" t="s">
        <v>603</v>
      </c>
      <c r="B123" s="185">
        <v>-907498913</v>
      </c>
      <c r="C123" t="str">
        <f>VLOOKUP(A123,TB발!$E$14:$E$449,1,0)</f>
        <v>32010KR001</v>
      </c>
    </row>
    <row r="124" spans="1:3">
      <c r="A124" s="1" t="s">
        <v>604</v>
      </c>
      <c r="B124" s="185">
        <v>-885271320</v>
      </c>
      <c r="C124" t="str">
        <f>VLOOKUP(A124,TB발!$E$14:$E$449,1,0)</f>
        <v>32010KRK01</v>
      </c>
    </row>
    <row r="125" spans="1:3">
      <c r="A125" s="1" t="s">
        <v>605</v>
      </c>
      <c r="B125" s="185">
        <v>112009486</v>
      </c>
      <c r="C125" t="str">
        <f>VLOOKUP(A125,TB발!$E$14:$E$449,1,0)</f>
        <v>32010KRR99</v>
      </c>
    </row>
    <row r="126" spans="1:3">
      <c r="A126" s="1" t="s">
        <v>606</v>
      </c>
      <c r="B126" s="185">
        <v>-14097154924</v>
      </c>
      <c r="C126" t="str">
        <f>VLOOKUP(A126,TB발!$E$14:$E$449,1,0)</f>
        <v>32020KR001</v>
      </c>
    </row>
    <row r="127" spans="1:3">
      <c r="A127" s="1" t="s">
        <v>607</v>
      </c>
      <c r="B127" s="185">
        <v>0</v>
      </c>
      <c r="C127" t="str">
        <f>VLOOKUP(A127,TB발!$E$14:$E$449,1,0)</f>
        <v>32020KR002</v>
      </c>
    </row>
    <row r="128" spans="1:3">
      <c r="A128" s="1" t="s">
        <v>608</v>
      </c>
      <c r="B128" s="185">
        <v>10256431016</v>
      </c>
      <c r="C128" t="str">
        <f>VLOOKUP(A128,TB발!$E$14:$E$449,1,0)</f>
        <v>32020KR010</v>
      </c>
    </row>
    <row r="129" spans="1:3">
      <c r="A129" s="1" t="s">
        <v>609</v>
      </c>
      <c r="B129" s="185">
        <v>410111415</v>
      </c>
      <c r="C129" t="str">
        <f>VLOOKUP(A129,TB발!$E$14:$E$449,1,0)</f>
        <v>32020KRK01</v>
      </c>
    </row>
    <row r="130" spans="1:3">
      <c r="A130" s="1" t="s">
        <v>610</v>
      </c>
      <c r="B130" s="185">
        <v>72825705</v>
      </c>
      <c r="C130" t="str">
        <f>VLOOKUP(A130,TB발!$E$14:$E$449,1,0)</f>
        <v>32020KRR99</v>
      </c>
    </row>
    <row r="131" spans="1:3">
      <c r="A131" s="1" t="s">
        <v>611</v>
      </c>
      <c r="B131" s="185">
        <v>127937306</v>
      </c>
      <c r="C131" t="str">
        <f>VLOOKUP(A131,TB발!$E$14:$E$449,1,0)</f>
        <v>32030KRK01</v>
      </c>
    </row>
    <row r="132" spans="1:3">
      <c r="A132" s="1" t="s">
        <v>612</v>
      </c>
      <c r="B132" s="185">
        <v>-7375432</v>
      </c>
      <c r="C132" t="str">
        <f>VLOOKUP(A132,TB발!$E$14:$E$449,1,0)</f>
        <v>32030KRR99</v>
      </c>
    </row>
    <row r="133" spans="1:3">
      <c r="A133" s="1" t="s">
        <v>613</v>
      </c>
      <c r="B133" s="185">
        <v>0</v>
      </c>
      <c r="C133" t="str">
        <f>VLOOKUP(A133,TB발!$E$14:$E$449,1,0)</f>
        <v>32040KR001</v>
      </c>
    </row>
    <row r="134" spans="1:3">
      <c r="A134" s="1" t="s">
        <v>614</v>
      </c>
      <c r="B134" s="185">
        <v>148311300</v>
      </c>
      <c r="C134" t="str">
        <f>VLOOKUP(A134,TB발!$E$14:$E$449,1,0)</f>
        <v>32050KR999</v>
      </c>
    </row>
    <row r="135" spans="1:3">
      <c r="A135" s="1" t="s">
        <v>615</v>
      </c>
      <c r="B135" s="185">
        <v>-1293104638</v>
      </c>
      <c r="C135" t="str">
        <f>VLOOKUP(A135,TB발!$E$14:$E$449,1,0)</f>
        <v>32055KR001</v>
      </c>
    </row>
    <row r="136" spans="1:3">
      <c r="A136" s="1" t="s">
        <v>616</v>
      </c>
      <c r="B136" s="185">
        <v>516273211</v>
      </c>
      <c r="C136" t="str">
        <f>VLOOKUP(A136,TB발!$E$14:$E$449,1,0)</f>
        <v>32090KR001</v>
      </c>
    </row>
    <row r="137" spans="1:3">
      <c r="A137" s="1" t="s">
        <v>617</v>
      </c>
      <c r="B137" s="185">
        <v>426745</v>
      </c>
      <c r="C137" t="str">
        <f>VLOOKUP(A137,TB발!$E$14:$E$449,1,0)</f>
        <v>32090KRR99</v>
      </c>
    </row>
    <row r="138" spans="1:3">
      <c r="A138" s="1" t="s">
        <v>618</v>
      </c>
      <c r="B138" s="185">
        <v>-33297644673</v>
      </c>
      <c r="C138" t="str">
        <f>VLOOKUP(A138,TB발!$E$14:$E$449,1,0)</f>
        <v>33010KR001</v>
      </c>
    </row>
    <row r="139" spans="1:3">
      <c r="A139" s="1" t="s">
        <v>619</v>
      </c>
      <c r="B139" s="185">
        <v>-4658978344</v>
      </c>
      <c r="C139" t="str">
        <f>VLOOKUP(A139,TB발!$E$14:$E$449,1,0)</f>
        <v>33070KR001</v>
      </c>
    </row>
    <row r="140" spans="1:3">
      <c r="A140" s="1" t="s">
        <v>620</v>
      </c>
      <c r="B140" s="185">
        <v>3222392278</v>
      </c>
      <c r="C140" t="str">
        <f>VLOOKUP(A140,TB발!$E$14:$E$449,1,0)</f>
        <v>33070KR002</v>
      </c>
    </row>
    <row r="141" spans="1:3">
      <c r="A141" s="1" t="s">
        <v>621</v>
      </c>
      <c r="B141" s="185">
        <v>-140902317</v>
      </c>
      <c r="C141" t="str">
        <f>VLOOKUP(A141,TB발!$E$14:$E$449,1,0)</f>
        <v>34000KR999</v>
      </c>
    </row>
    <row r="142" spans="1:3">
      <c r="A142" s="1" t="s">
        <v>622</v>
      </c>
      <c r="B142" s="185">
        <v>500000</v>
      </c>
      <c r="C142" t="str">
        <f>VLOOKUP(A142,TB발!$E$14:$E$449,1,0)</f>
        <v>34020KR002</v>
      </c>
    </row>
    <row r="143" spans="1:3">
      <c r="A143" s="1" t="s">
        <v>623</v>
      </c>
      <c r="B143" s="185">
        <v>0</v>
      </c>
      <c r="C143" t="str">
        <f>VLOOKUP(A143,TB발!$E$14:$E$449,1,0)</f>
        <v>34020KR003</v>
      </c>
    </row>
    <row r="144" spans="1:3">
      <c r="A144" s="1" t="s">
        <v>624</v>
      </c>
      <c r="B144" s="185">
        <v>-106371647</v>
      </c>
      <c r="C144" t="str">
        <f>VLOOKUP(A144,TB발!$E$14:$E$449,1,0)</f>
        <v>34030KR001</v>
      </c>
    </row>
    <row r="145" spans="1:3">
      <c r="A145" s="1" t="s">
        <v>625</v>
      </c>
      <c r="B145" s="185">
        <v>-2043040752</v>
      </c>
      <c r="C145" t="str">
        <f>VLOOKUP(A145,TB발!$E$14:$E$449,1,0)</f>
        <v>34030KR002</v>
      </c>
    </row>
    <row r="146" spans="1:3">
      <c r="A146" s="1" t="s">
        <v>626</v>
      </c>
      <c r="B146" s="185">
        <v>232481975</v>
      </c>
      <c r="C146" t="str">
        <f>VLOOKUP(A146,TB발!$E$14:$E$449,1,0)</f>
        <v>34030KR003</v>
      </c>
    </row>
    <row r="147" spans="1:3">
      <c r="A147" s="1" t="s">
        <v>627</v>
      </c>
      <c r="B147" s="185">
        <v>2086439212</v>
      </c>
      <c r="C147" t="str">
        <f>VLOOKUP(A147,TB발!$E$14:$E$449,1,0)</f>
        <v>34030KR004</v>
      </c>
    </row>
    <row r="148" spans="1:3">
      <c r="A148" s="1" t="s">
        <v>628</v>
      </c>
      <c r="B148" s="185">
        <v>-248784</v>
      </c>
      <c r="C148" t="str">
        <f>VLOOKUP(A148,TB발!$E$14:$E$449,1,0)</f>
        <v>34030KR005</v>
      </c>
    </row>
    <row r="149" spans="1:3">
      <c r="A149" s="1" t="s">
        <v>629</v>
      </c>
      <c r="B149" s="185">
        <v>356048000</v>
      </c>
      <c r="C149" t="str">
        <f>VLOOKUP(A149,TB발!$E$14:$E$449,1,0)</f>
        <v>34050KR999</v>
      </c>
    </row>
    <row r="150" spans="1:3">
      <c r="A150" s="1" t="s">
        <v>630</v>
      </c>
      <c r="B150" s="185">
        <v>-2411322548</v>
      </c>
      <c r="C150" t="str">
        <f>VLOOKUP(A150,TB발!$E$14:$E$449,1,0)</f>
        <v>34060KR999</v>
      </c>
    </row>
    <row r="151" spans="1:3">
      <c r="A151" s="1" t="s">
        <v>631</v>
      </c>
      <c r="B151" s="185">
        <v>-1815450261</v>
      </c>
      <c r="C151" t="str">
        <f>VLOOKUP(A151,TB발!$E$14:$E$449,1,0)</f>
        <v>36000KR001</v>
      </c>
    </row>
    <row r="152" spans="1:3">
      <c r="A152" s="1" t="s">
        <v>632</v>
      </c>
      <c r="B152" s="185">
        <v>-1604695914</v>
      </c>
      <c r="C152" t="str">
        <f>VLOOKUP(A152,TB발!$E$14:$E$449,1,0)</f>
        <v>40040KRLX1</v>
      </c>
    </row>
    <row r="153" spans="1:3">
      <c r="A153" s="1" t="s">
        <v>633</v>
      </c>
      <c r="B153" s="185">
        <v>-600000000</v>
      </c>
      <c r="C153" t="str">
        <f>VLOOKUP(A153,TB발!$E$14:$E$449,1,0)</f>
        <v>40040KRLX4</v>
      </c>
    </row>
    <row r="154" spans="1:3">
      <c r="A154" s="1" t="s">
        <v>634</v>
      </c>
      <c r="B154" s="185">
        <v>-300000000</v>
      </c>
      <c r="C154" t="str">
        <f>VLOOKUP(A154,TB발!$E$14:$E$449,1,0)</f>
        <v>40040KRZ99</v>
      </c>
    </row>
    <row r="155" spans="1:3">
      <c r="A155" s="1" t="s">
        <v>635</v>
      </c>
      <c r="B155" s="185">
        <v>-4275817218</v>
      </c>
      <c r="C155" t="str">
        <f>VLOOKUP(A155,TB발!$E$14:$E$449,1,0)</f>
        <v>43000KR999</v>
      </c>
    </row>
    <row r="156" spans="1:3">
      <c r="A156" s="1" t="s">
        <v>636</v>
      </c>
      <c r="B156" s="185">
        <v>-5152673566</v>
      </c>
      <c r="C156" t="str">
        <f>VLOOKUP(A156,TB발!$E$14:$E$449,1,0)</f>
        <v>46000KRR99</v>
      </c>
    </row>
    <row r="157" spans="1:3">
      <c r="A157" s="1" t="s">
        <v>637</v>
      </c>
      <c r="B157" s="185">
        <v>-5857607</v>
      </c>
      <c r="C157" t="str">
        <f>VLOOKUP(A157,TB발!$E$14:$E$449,1,0)</f>
        <v>49990KR001</v>
      </c>
    </row>
    <row r="158" spans="1:3">
      <c r="A158" s="1" t="s">
        <v>638</v>
      </c>
      <c r="B158" s="185">
        <v>26100441680</v>
      </c>
      <c r="C158" t="str">
        <f>VLOOKUP(A158,TB발!$E$14:$E$449,1,0)</f>
        <v>57200KR999</v>
      </c>
    </row>
    <row r="159" spans="1:3">
      <c r="A159" s="1" t="s">
        <v>639</v>
      </c>
      <c r="B159" s="185">
        <v>-924070340794</v>
      </c>
      <c r="C159" t="str">
        <f>VLOOKUP(A159,TB발!$E$14:$E$449,1,0)</f>
        <v>60000KR001</v>
      </c>
    </row>
    <row r="160" spans="1:3">
      <c r="A160" s="1" t="s">
        <v>640</v>
      </c>
      <c r="B160" s="185">
        <v>-536340819</v>
      </c>
      <c r="C160" t="str">
        <f>VLOOKUP(A160,TB발!$E$14:$E$449,1,0)</f>
        <v>60210KR999</v>
      </c>
    </row>
    <row r="161" spans="1:3">
      <c r="A161" s="1" t="s">
        <v>641</v>
      </c>
      <c r="B161" s="185">
        <v>56322273</v>
      </c>
      <c r="C161" t="str">
        <f>VLOOKUP(A161,TB발!$E$14:$E$449,1,0)</f>
        <v>60240KR999</v>
      </c>
    </row>
    <row r="162" spans="1:3">
      <c r="A162" s="1" t="s">
        <v>642</v>
      </c>
      <c r="B162" s="185">
        <v>3305184186</v>
      </c>
      <c r="C162" t="str">
        <f>VLOOKUP(A162,TB발!$E$14:$E$449,1,0)</f>
        <v>61000KR002</v>
      </c>
    </row>
    <row r="163" spans="1:3">
      <c r="A163" s="1" t="s">
        <v>643</v>
      </c>
      <c r="B163" s="185">
        <v>-196178930</v>
      </c>
      <c r="C163" t="str">
        <f>VLOOKUP(A163,TB발!$E$14:$E$449,1,0)</f>
        <v>62000KR001</v>
      </c>
    </row>
    <row r="164" spans="1:3">
      <c r="A164" s="1" t="s">
        <v>644</v>
      </c>
      <c r="B164" s="185">
        <v>-46213591</v>
      </c>
      <c r="C164" t="str">
        <f>VLOOKUP(A164,TB발!$E$14:$E$449,1,0)</f>
        <v>62000KR002</v>
      </c>
    </row>
    <row r="165" spans="1:3">
      <c r="A165" s="1" t="s">
        <v>645</v>
      </c>
      <c r="B165" s="185">
        <v>-2294923</v>
      </c>
      <c r="C165" t="str">
        <f>VLOOKUP(A165,TB발!$E$14:$E$449,1,0)</f>
        <v>62000KR999</v>
      </c>
    </row>
    <row r="166" spans="1:3">
      <c r="A166" s="1" t="s">
        <v>646</v>
      </c>
      <c r="B166" s="185">
        <v>-451373978</v>
      </c>
      <c r="C166" t="str">
        <f>VLOOKUP(A166,TB발!$E$14:$E$449,1,0)</f>
        <v>63000KR999</v>
      </c>
    </row>
    <row r="167" spans="1:3">
      <c r="A167" s="1" t="s">
        <v>647</v>
      </c>
      <c r="B167" s="185">
        <v>58056745</v>
      </c>
      <c r="C167" t="str">
        <f>VLOOKUP(A167,TB발!$E$14:$E$449,1,0)</f>
        <v>65400KR011</v>
      </c>
    </row>
    <row r="168" spans="1:3">
      <c r="A168" s="1" t="s">
        <v>648</v>
      </c>
      <c r="B168" s="185">
        <v>405</v>
      </c>
      <c r="C168" t="str">
        <f>VLOOKUP(A168,TB발!$E$14:$E$449,1,0)</f>
        <v>65400KR021</v>
      </c>
    </row>
    <row r="169" spans="1:3">
      <c r="A169" s="1" t="s">
        <v>649</v>
      </c>
      <c r="B169" s="185">
        <v>284319169</v>
      </c>
      <c r="C169" t="str">
        <f>VLOOKUP(A169,TB발!$E$14:$E$449,1,0)</f>
        <v>65400KR031</v>
      </c>
    </row>
    <row r="170" spans="1:3">
      <c r="A170" s="1" t="s">
        <v>650</v>
      </c>
      <c r="B170" s="185">
        <v>0</v>
      </c>
      <c r="C170" t="str">
        <f>VLOOKUP(A170,TB발!$E$14:$E$449,1,0)</f>
        <v>65400KR032</v>
      </c>
    </row>
    <row r="171" spans="1:3">
      <c r="A171" s="1" t="s">
        <v>651</v>
      </c>
      <c r="B171" s="185">
        <v>-393984</v>
      </c>
      <c r="C171" t="str">
        <f>VLOOKUP(A171,TB발!$E$14:$E$449,1,0)</f>
        <v>65400KR042</v>
      </c>
    </row>
    <row r="172" spans="1:3">
      <c r="A172" s="1" t="s">
        <v>652</v>
      </c>
      <c r="B172" s="185">
        <v>0</v>
      </c>
      <c r="C172" t="str">
        <f>VLOOKUP(A172,TB발!$E$14:$E$449,1,0)</f>
        <v>65400KR044</v>
      </c>
    </row>
    <row r="173" spans="1:3">
      <c r="A173" s="1" t="s">
        <v>653</v>
      </c>
      <c r="B173" s="185">
        <v>0</v>
      </c>
      <c r="C173" t="str">
        <f>VLOOKUP(A173,TB발!$E$14:$E$449,1,0)</f>
        <v>65400KR046</v>
      </c>
    </row>
    <row r="174" spans="1:3">
      <c r="A174" s="1" t="s">
        <v>654</v>
      </c>
      <c r="B174" s="185">
        <v>2425506606</v>
      </c>
      <c r="C174" t="str">
        <f>VLOOKUP(A174,TB발!$E$14:$E$449,1,0)</f>
        <v>65400KR051</v>
      </c>
    </row>
    <row r="175" spans="1:3">
      <c r="A175" s="1" t="s">
        <v>655</v>
      </c>
      <c r="B175" s="185">
        <v>0</v>
      </c>
      <c r="C175" t="str">
        <f>VLOOKUP(A175,TB발!$E$14:$E$449,1,0)</f>
        <v>65400KR061</v>
      </c>
    </row>
    <row r="176" spans="1:3">
      <c r="A176" s="1" t="s">
        <v>656</v>
      </c>
      <c r="B176" s="185">
        <v>18965494</v>
      </c>
      <c r="C176" t="str">
        <f>VLOOKUP(A176,TB발!$E$14:$E$449,1,0)</f>
        <v>65400KR073</v>
      </c>
    </row>
    <row r="177" spans="1:3">
      <c r="A177" s="1" t="s">
        <v>657</v>
      </c>
      <c r="B177" s="185">
        <v>0</v>
      </c>
      <c r="C177" t="str">
        <f>VLOOKUP(A177,TB발!$E$14:$E$449,1,0)</f>
        <v>65400KR999</v>
      </c>
    </row>
    <row r="178" spans="1:3">
      <c r="A178" s="1" t="s">
        <v>658</v>
      </c>
      <c r="B178" s="185">
        <v>399610875983</v>
      </c>
      <c r="C178" t="str">
        <f>VLOOKUP(A178,TB발!$E$14:$E$449,1,0)</f>
        <v>66000KR999</v>
      </c>
    </row>
    <row r="179" spans="1:3">
      <c r="A179" s="1" t="s">
        <v>659</v>
      </c>
      <c r="B179" s="185">
        <v>12432119231</v>
      </c>
      <c r="C179" t="str">
        <f>VLOOKUP(A179,TB발!$E$14:$E$449,1,0)</f>
        <v>66010KR999</v>
      </c>
    </row>
    <row r="180" spans="1:3">
      <c r="A180" s="1" t="s">
        <v>660</v>
      </c>
      <c r="B180" s="185">
        <v>0</v>
      </c>
      <c r="C180" t="str">
        <f>VLOOKUP(A180,TB발!$E$14:$E$449,1,0)</f>
        <v>66200KR999</v>
      </c>
    </row>
    <row r="181" spans="1:3">
      <c r="A181" s="1" t="s">
        <v>661</v>
      </c>
      <c r="B181" s="185">
        <v>352987</v>
      </c>
      <c r="C181" t="str">
        <f>VLOOKUP(A181,TB발!$E$14:$E$449,1,0)</f>
        <v>66600KR001</v>
      </c>
    </row>
    <row r="182" spans="1:3">
      <c r="A182" s="1" t="s">
        <v>662</v>
      </c>
      <c r="B182" s="185">
        <v>1396294070</v>
      </c>
      <c r="C182" t="str">
        <f>VLOOKUP(A182,TB발!$E$14:$E$449,1,0)</f>
        <v>66600KR999</v>
      </c>
    </row>
    <row r="183" spans="1:3">
      <c r="A183" s="1" t="s">
        <v>663</v>
      </c>
      <c r="B183" s="185">
        <v>269969324</v>
      </c>
      <c r="C183" t="str">
        <f>VLOOKUP(A183,TB발!$E$14:$E$449,1,0)</f>
        <v>66710KR999</v>
      </c>
    </row>
    <row r="184" spans="1:3">
      <c r="A184" s="1" t="s">
        <v>664</v>
      </c>
      <c r="B184" s="185">
        <v>-66448356</v>
      </c>
      <c r="C184" t="str">
        <f>VLOOKUP(A184,TB발!$E$14:$E$449,1,0)</f>
        <v>66720KR999</v>
      </c>
    </row>
    <row r="185" spans="1:3">
      <c r="A185" s="1" t="s">
        <v>665</v>
      </c>
      <c r="B185" s="185">
        <v>386806977</v>
      </c>
      <c r="C185" t="str">
        <f>VLOOKUP(A185,TB발!$E$14:$E$449,1,0)</f>
        <v>70011KR001</v>
      </c>
    </row>
    <row r="186" spans="1:3">
      <c r="A186" s="1" t="s">
        <v>666</v>
      </c>
      <c r="B186" s="185">
        <v>38680688</v>
      </c>
      <c r="C186" t="str">
        <f>VLOOKUP(A186,TB발!$E$14:$E$449,1,0)</f>
        <v>70011KR002</v>
      </c>
    </row>
    <row r="187" spans="1:3">
      <c r="A187" s="1" t="s">
        <v>667</v>
      </c>
      <c r="B187" s="185">
        <v>1000000000</v>
      </c>
      <c r="C187" t="str">
        <f>VLOOKUP(A187,TB발!$E$14:$E$449,1,0)</f>
        <v>70012KR001</v>
      </c>
    </row>
    <row r="188" spans="1:3">
      <c r="A188" s="1" t="s">
        <v>668</v>
      </c>
      <c r="B188" s="185">
        <v>27596000</v>
      </c>
      <c r="C188" t="str">
        <f>VLOOKUP(A188,TB발!$E$14:$E$449,1,0)</f>
        <v>70014KR001</v>
      </c>
    </row>
    <row r="189" spans="1:3">
      <c r="A189" s="1" t="s">
        <v>669</v>
      </c>
      <c r="B189" s="185">
        <v>731592752</v>
      </c>
      <c r="C189" t="str">
        <f>VLOOKUP(A189,TB발!$E$14:$E$449,1,0)</f>
        <v>70015KR001</v>
      </c>
    </row>
    <row r="190" spans="1:3">
      <c r="A190" s="1" t="s">
        <v>670</v>
      </c>
      <c r="B190" s="185">
        <v>12498116043</v>
      </c>
      <c r="C190" t="str">
        <f>VLOOKUP(A190,TB발!$E$14:$E$449,1,0)</f>
        <v>70016KR001</v>
      </c>
    </row>
    <row r="191" spans="1:3">
      <c r="A191" s="1" t="s">
        <v>671</v>
      </c>
      <c r="B191" s="185">
        <v>121926000</v>
      </c>
      <c r="C191" t="str">
        <f>VLOOKUP(A191,TB발!$E$14:$E$449,1,0)</f>
        <v>70017KR001</v>
      </c>
    </row>
    <row r="192" spans="1:3">
      <c r="A192" s="1" t="s">
        <v>672</v>
      </c>
      <c r="B192" s="185">
        <v>85200000</v>
      </c>
      <c r="C192" t="str">
        <f>VLOOKUP(A192,TB발!$E$14:$E$449,1,0)</f>
        <v>70018KR999</v>
      </c>
    </row>
    <row r="193" spans="1:3">
      <c r="A193" s="1" t="s">
        <v>673</v>
      </c>
      <c r="B193" s="185">
        <v>16586158</v>
      </c>
      <c r="C193" t="str">
        <f>VLOOKUP(A193,TB발!$E$14:$E$449,1,0)</f>
        <v>70021KR001</v>
      </c>
    </row>
    <row r="194" spans="1:3">
      <c r="A194" s="1" t="s">
        <v>674</v>
      </c>
      <c r="B194" s="185">
        <v>253663919</v>
      </c>
      <c r="C194" t="str">
        <f>VLOOKUP(A194,TB발!$E$14:$E$449,1,0)</f>
        <v>70022KR001</v>
      </c>
    </row>
    <row r="195" spans="1:3">
      <c r="A195" s="1" t="s">
        <v>675</v>
      </c>
      <c r="B195" s="185">
        <v>5530000</v>
      </c>
      <c r="C195" t="str">
        <f>VLOOKUP(A195,TB발!$E$14:$E$449,1,0)</f>
        <v>70022KR003</v>
      </c>
    </row>
    <row r="196" spans="1:3">
      <c r="A196" s="1" t="s">
        <v>676</v>
      </c>
      <c r="B196" s="185">
        <v>194575700</v>
      </c>
      <c r="C196" t="str">
        <f>VLOOKUP(A196,TB발!$E$14:$E$449,1,0)</f>
        <v>70022KR004</v>
      </c>
    </row>
    <row r="197" spans="1:3">
      <c r="A197" s="1" t="s">
        <v>677</v>
      </c>
      <c r="B197" s="185">
        <v>3952303513</v>
      </c>
      <c r="C197" t="str">
        <f>VLOOKUP(A197,TB발!$E$14:$E$449,1,0)</f>
        <v>70024KR001</v>
      </c>
    </row>
    <row r="198" spans="1:3">
      <c r="A198" s="1" t="s">
        <v>678</v>
      </c>
      <c r="B198" s="185">
        <v>190652030</v>
      </c>
      <c r="C198" t="str">
        <f>VLOOKUP(A198,TB발!$E$14:$E$449,1,0)</f>
        <v>70025KR001</v>
      </c>
    </row>
    <row r="199" spans="1:3">
      <c r="A199" s="1" t="s">
        <v>679</v>
      </c>
      <c r="B199" s="185">
        <v>2094367735</v>
      </c>
      <c r="C199" t="str">
        <f>VLOOKUP(A199,TB발!$E$14:$E$449,1,0)</f>
        <v>70031KR001</v>
      </c>
    </row>
    <row r="200" spans="1:3">
      <c r="A200" s="1" t="s">
        <v>680</v>
      </c>
      <c r="B200" s="185">
        <v>1407317808</v>
      </c>
      <c r="C200" t="str">
        <f>VLOOKUP(A200,TB발!$E$14:$E$449,1,0)</f>
        <v>70032KR001</v>
      </c>
    </row>
    <row r="201" spans="1:3">
      <c r="A201" s="1" t="s">
        <v>681</v>
      </c>
      <c r="B201" s="185">
        <v>9784591</v>
      </c>
      <c r="C201" t="str">
        <f>VLOOKUP(A201,TB발!$E$14:$E$449,1,0)</f>
        <v>70033KR001</v>
      </c>
    </row>
    <row r="202" spans="1:3">
      <c r="A202" s="1" t="s">
        <v>682</v>
      </c>
      <c r="B202" s="185">
        <v>1265093</v>
      </c>
      <c r="C202" t="str">
        <f>VLOOKUP(A202,TB발!$E$14:$E$449,1,0)</f>
        <v>70034KR999</v>
      </c>
    </row>
    <row r="203" spans="1:3">
      <c r="A203" s="1" t="s">
        <v>683</v>
      </c>
      <c r="B203" s="185">
        <v>4561095078</v>
      </c>
      <c r="C203" t="str">
        <f>VLOOKUP(A203,TB발!$E$14:$E$449,1,0)</f>
        <v>70035KR999</v>
      </c>
    </row>
    <row r="204" spans="1:3">
      <c r="A204" s="1" t="s">
        <v>684</v>
      </c>
      <c r="B204" s="185">
        <v>1064415474</v>
      </c>
      <c r="C204" t="str">
        <f>VLOOKUP(A204,TB발!$E$14:$E$449,1,0)</f>
        <v>70041KR001</v>
      </c>
    </row>
    <row r="205" spans="1:3">
      <c r="A205" s="1" t="s">
        <v>685</v>
      </c>
      <c r="B205" s="185">
        <v>209925</v>
      </c>
      <c r="C205" t="str">
        <f>VLOOKUP(A205,TB발!$E$14:$E$449,1,0)</f>
        <v>70041KR002</v>
      </c>
    </row>
    <row r="206" spans="1:3">
      <c r="A206" s="1" t="s">
        <v>686</v>
      </c>
      <c r="B206" s="185">
        <v>178071411</v>
      </c>
      <c r="C206" t="str">
        <f>VLOOKUP(A206,TB발!$E$14:$E$449,1,0)</f>
        <v>70041KR003</v>
      </c>
    </row>
    <row r="207" spans="1:3">
      <c r="A207" s="1" t="s">
        <v>687</v>
      </c>
      <c r="B207" s="185">
        <v>67622145</v>
      </c>
      <c r="C207" t="str">
        <f>VLOOKUP(A207,TB발!$E$14:$E$449,1,0)</f>
        <v>70042KR001</v>
      </c>
    </row>
    <row r="208" spans="1:3">
      <c r="A208" s="1" t="s">
        <v>688</v>
      </c>
      <c r="B208" s="185">
        <v>101464290</v>
      </c>
      <c r="C208" t="str">
        <f>VLOOKUP(A208,TB발!$E$14:$E$449,1,0)</f>
        <v>70044KR999</v>
      </c>
    </row>
    <row r="209" spans="1:3">
      <c r="A209" s="1" t="s">
        <v>689</v>
      </c>
      <c r="B209" s="185">
        <v>81401356</v>
      </c>
      <c r="C209" t="str">
        <f>VLOOKUP(A209,TB발!$E$14:$E$449,1,0)</f>
        <v>70045KR999</v>
      </c>
    </row>
    <row r="210" spans="1:3">
      <c r="A210" s="1" t="s">
        <v>690</v>
      </c>
      <c r="B210" s="185">
        <v>80753781</v>
      </c>
      <c r="C210" t="str">
        <f>VLOOKUP(A210,TB발!$E$14:$E$449,1,0)</f>
        <v>70046KR999</v>
      </c>
    </row>
    <row r="211" spans="1:3">
      <c r="A211" s="1" t="s">
        <v>691</v>
      </c>
      <c r="B211" s="185">
        <v>281203980</v>
      </c>
      <c r="C211" t="str">
        <f>VLOOKUP(A211,TB발!$E$14:$E$449,1,0)</f>
        <v>70051KR999</v>
      </c>
    </row>
    <row r="212" spans="1:3">
      <c r="A212" s="1" t="s">
        <v>692</v>
      </c>
      <c r="B212" s="185">
        <v>590724071</v>
      </c>
      <c r="C212" t="str">
        <f>VLOOKUP(A212,TB발!$E$14:$E$449,1,0)</f>
        <v>71010KR001</v>
      </c>
    </row>
    <row r="213" spans="1:3">
      <c r="A213" s="1" t="s">
        <v>693</v>
      </c>
      <c r="B213" s="185">
        <v>7882872781</v>
      </c>
      <c r="C213" t="str">
        <f>VLOOKUP(A213,TB발!$E$14:$E$449,1,0)</f>
        <v>71020KR001</v>
      </c>
    </row>
    <row r="214" spans="1:3">
      <c r="A214" s="1" t="s">
        <v>694</v>
      </c>
      <c r="B214" s="185">
        <v>53268294891</v>
      </c>
      <c r="C214" t="str">
        <f>VLOOKUP(A214,TB발!$E$14:$E$449,1,0)</f>
        <v>72020KR001</v>
      </c>
    </row>
    <row r="215" spans="1:3">
      <c r="A215" s="1" t="s">
        <v>695</v>
      </c>
      <c r="B215" s="185">
        <v>568378032</v>
      </c>
      <c r="C215" t="str">
        <f>VLOOKUP(A215,TB발!$E$14:$E$449,1,0)</f>
        <v>72020KR002</v>
      </c>
    </row>
    <row r="216" spans="1:3">
      <c r="A216" s="1" t="s">
        <v>696</v>
      </c>
      <c r="B216" s="185">
        <v>3424687719</v>
      </c>
      <c r="C216" t="str">
        <f>VLOOKUP(A216,TB발!$E$14:$E$449,1,0)</f>
        <v>72030KR001</v>
      </c>
    </row>
    <row r="217" spans="1:3">
      <c r="A217" s="1" t="s">
        <v>697</v>
      </c>
      <c r="B217" s="185">
        <v>5071809080</v>
      </c>
      <c r="C217" t="str">
        <f>VLOOKUP(A217,TB발!$E$14:$E$449,1,0)</f>
        <v>72040KR999</v>
      </c>
    </row>
    <row r="218" spans="1:3">
      <c r="A218" s="1" t="s">
        <v>698</v>
      </c>
      <c r="B218" s="185">
        <v>24233320440</v>
      </c>
      <c r="C218" t="str">
        <f>VLOOKUP(A218,TB발!$E$14:$E$449,1,0)</f>
        <v>72050KR001</v>
      </c>
    </row>
    <row r="219" spans="1:3">
      <c r="A219" s="1" t="s">
        <v>699</v>
      </c>
      <c r="B219" s="185">
        <v>2118897425</v>
      </c>
      <c r="C219" t="str">
        <f>VLOOKUP(A219,TB발!$E$14:$E$449,1,0)</f>
        <v>72065KR999</v>
      </c>
    </row>
    <row r="220" spans="1:3">
      <c r="A220" s="1" t="s">
        <v>700</v>
      </c>
      <c r="B220" s="185">
        <v>67100000</v>
      </c>
      <c r="C220" t="str">
        <f>VLOOKUP(A220,TB발!$E$14:$E$449,1,0)</f>
        <v>72070KR999</v>
      </c>
    </row>
    <row r="221" spans="1:3">
      <c r="A221" s="1" t="s">
        <v>701</v>
      </c>
      <c r="B221" s="185">
        <v>15841012080</v>
      </c>
      <c r="C221" t="str">
        <f>VLOOKUP(A221,TB발!$E$14:$E$449,1,0)</f>
        <v>72080KR001</v>
      </c>
    </row>
    <row r="222" spans="1:3">
      <c r="A222" s="1" t="s">
        <v>702</v>
      </c>
      <c r="B222" s="185">
        <v>32387747</v>
      </c>
      <c r="C222" t="str">
        <f>VLOOKUP(A222,TB발!$E$14:$E$449,1,0)</f>
        <v>72085KR001</v>
      </c>
    </row>
    <row r="223" spans="1:3">
      <c r="A223" s="1" t="s">
        <v>703</v>
      </c>
      <c r="B223" s="185">
        <v>161652070</v>
      </c>
      <c r="C223" t="str">
        <f>VLOOKUP(A223,TB발!$E$14:$E$449,1,0)</f>
        <v>72085KR002</v>
      </c>
    </row>
    <row r="224" spans="1:3">
      <c r="A224" s="1" t="s">
        <v>704</v>
      </c>
      <c r="B224" s="185">
        <v>3798992557</v>
      </c>
      <c r="C224" t="str">
        <f>VLOOKUP(A224,TB발!$E$14:$E$449,1,0)</f>
        <v>72090KR001</v>
      </c>
    </row>
    <row r="225" spans="1:3">
      <c r="A225" s="1" t="s">
        <v>705</v>
      </c>
      <c r="B225" s="185">
        <v>1730535430</v>
      </c>
      <c r="C225" t="str">
        <f>VLOOKUP(A225,TB발!$E$14:$E$449,1,0)</f>
        <v>72090KR002</v>
      </c>
    </row>
    <row r="226" spans="1:3">
      <c r="A226" s="1" t="s">
        <v>706</v>
      </c>
      <c r="B226" s="185">
        <v>823518520</v>
      </c>
      <c r="C226" t="str">
        <f>VLOOKUP(A226,TB발!$E$14:$E$449,1,0)</f>
        <v>72090KR003</v>
      </c>
    </row>
    <row r="227" spans="1:3">
      <c r="A227" s="1" t="s">
        <v>707</v>
      </c>
      <c r="B227" s="185">
        <v>3406057950</v>
      </c>
      <c r="C227" t="str">
        <f>VLOOKUP(A227,TB발!$E$14:$E$449,1,0)</f>
        <v>72090KR004</v>
      </c>
    </row>
    <row r="228" spans="1:3">
      <c r="A228" s="1" t="s">
        <v>708</v>
      </c>
      <c r="B228" s="185">
        <v>452383067</v>
      </c>
      <c r="C228" t="str">
        <f>VLOOKUP(A228,TB발!$E$14:$E$449,1,0)</f>
        <v>73000KR001</v>
      </c>
    </row>
    <row r="229" spans="1:3">
      <c r="A229" s="1" t="s">
        <v>709</v>
      </c>
      <c r="B229" s="185">
        <v>555992689</v>
      </c>
      <c r="C229" t="str">
        <f>VLOOKUP(A229,TB발!$E$14:$E$449,1,0)</f>
        <v>73000KR003</v>
      </c>
    </row>
    <row r="230" spans="1:3">
      <c r="A230" s="1" t="s">
        <v>710</v>
      </c>
      <c r="B230" s="185">
        <v>36781749</v>
      </c>
      <c r="C230" t="str">
        <f>VLOOKUP(A230,TB발!$E$14:$E$449,1,0)</f>
        <v>73000KR004</v>
      </c>
    </row>
    <row r="231" spans="1:3">
      <c r="A231" s="1" t="s">
        <v>711</v>
      </c>
      <c r="B231" s="185">
        <v>58716000</v>
      </c>
      <c r="C231" t="str">
        <f>VLOOKUP(A231,TB발!$E$14:$E$449,1,0)</f>
        <v>73000KR006</v>
      </c>
    </row>
    <row r="232" spans="1:3">
      <c r="A232" s="1" t="s">
        <v>712</v>
      </c>
      <c r="B232" s="185">
        <v>10608716</v>
      </c>
      <c r="C232" t="str">
        <f>VLOOKUP(A232,TB발!$E$14:$E$449,1,0)</f>
        <v>73000KR008</v>
      </c>
    </row>
    <row r="233" spans="1:3">
      <c r="A233" s="1" t="s">
        <v>713</v>
      </c>
      <c r="B233" s="185">
        <v>53315790</v>
      </c>
      <c r="C233" t="str">
        <f>VLOOKUP(A233,TB발!$E$14:$E$449,1,0)</f>
        <v>73000KR009</v>
      </c>
    </row>
    <row r="234" spans="1:3">
      <c r="A234" s="1" t="s">
        <v>714</v>
      </c>
      <c r="B234" s="185">
        <v>24483600</v>
      </c>
      <c r="C234" t="str">
        <f>VLOOKUP(A234,TB발!$E$14:$E$449,1,0)</f>
        <v>73000KR010</v>
      </c>
    </row>
    <row r="235" spans="1:3">
      <c r="A235" s="1" t="s">
        <v>715</v>
      </c>
      <c r="B235" s="185">
        <v>7585421</v>
      </c>
      <c r="C235" t="str">
        <f>VLOOKUP(A235,TB발!$E$14:$E$449,1,0)</f>
        <v>73000KR011</v>
      </c>
    </row>
    <row r="236" spans="1:3">
      <c r="A236" s="1" t="s">
        <v>716</v>
      </c>
      <c r="B236" s="185">
        <v>493862540</v>
      </c>
      <c r="C236" t="str">
        <f>VLOOKUP(A236,TB발!$E$14:$E$449,1,0)</f>
        <v>73000KR012</v>
      </c>
    </row>
    <row r="237" spans="1:3">
      <c r="A237" s="1" t="s">
        <v>717</v>
      </c>
      <c r="B237" s="185">
        <v>22783258</v>
      </c>
      <c r="C237" t="str">
        <f>VLOOKUP(A237,TB발!$E$14:$E$449,1,0)</f>
        <v>73000KR014</v>
      </c>
    </row>
    <row r="238" spans="1:3">
      <c r="A238" s="1" t="s">
        <v>718</v>
      </c>
      <c r="B238" s="185">
        <v>176620417</v>
      </c>
      <c r="C238" t="str">
        <f>VLOOKUP(A238,TB발!$E$14:$E$449,1,0)</f>
        <v>73010KR001</v>
      </c>
    </row>
    <row r="239" spans="1:3">
      <c r="A239" s="1" t="s">
        <v>719</v>
      </c>
      <c r="B239" s="185">
        <v>1692555239</v>
      </c>
      <c r="C239" t="str">
        <f>VLOOKUP(A239,TB발!$E$14:$E$449,1,0)</f>
        <v>73010KR002</v>
      </c>
    </row>
    <row r="240" spans="1:3">
      <c r="A240" s="1" t="s">
        <v>720</v>
      </c>
      <c r="B240" s="185">
        <v>386727466</v>
      </c>
      <c r="C240" t="str">
        <f>VLOOKUP(A240,TB발!$E$14:$E$449,1,0)</f>
        <v>73020KR001</v>
      </c>
    </row>
    <row r="241" spans="1:3">
      <c r="A241" s="1" t="s">
        <v>721</v>
      </c>
      <c r="B241" s="185">
        <v>71840640</v>
      </c>
      <c r="C241" t="str">
        <f>VLOOKUP(A241,TB발!$E$14:$E$449,1,0)</f>
        <v>73020KR002</v>
      </c>
    </row>
    <row r="242" spans="1:3">
      <c r="A242" s="1" t="s">
        <v>722</v>
      </c>
      <c r="B242" s="185">
        <v>5953828437</v>
      </c>
      <c r="C242" t="str">
        <f>VLOOKUP(A242,TB발!$E$14:$E$449,1,0)</f>
        <v>73030KR001</v>
      </c>
    </row>
    <row r="243" spans="1:3">
      <c r="A243" s="1" t="s">
        <v>723</v>
      </c>
      <c r="B243" s="185">
        <v>1071999996</v>
      </c>
      <c r="C243" t="str">
        <f>VLOOKUP(A243,TB발!$E$14:$E$449,1,0)</f>
        <v>73040KR999</v>
      </c>
    </row>
    <row r="244" spans="1:3">
      <c r="A244" s="1" t="s">
        <v>724</v>
      </c>
      <c r="B244" s="185">
        <v>9462696139</v>
      </c>
      <c r="C244" t="str">
        <f>VLOOKUP(A244,TB발!$E$14:$E$449,1,0)</f>
        <v>74010KR999</v>
      </c>
    </row>
    <row r="245" spans="1:3">
      <c r="A245" s="1" t="s">
        <v>725</v>
      </c>
      <c r="B245" s="185">
        <v>575789322</v>
      </c>
      <c r="C245" t="str">
        <f>VLOOKUP(A245,TB발!$E$14:$E$449,1,0)</f>
        <v>74011KR999</v>
      </c>
    </row>
    <row r="246" spans="1:3">
      <c r="A246" s="1" t="s">
        <v>726</v>
      </c>
      <c r="B246" s="185">
        <v>475215415</v>
      </c>
      <c r="C246" t="str">
        <f>VLOOKUP(A246,TB발!$E$14:$E$449,1,0)</f>
        <v>74020KR999</v>
      </c>
    </row>
    <row r="247" spans="1:3">
      <c r="A247" s="1" t="s">
        <v>727</v>
      </c>
      <c r="B247" s="185">
        <v>188554489</v>
      </c>
      <c r="C247" t="str">
        <f>VLOOKUP(A247,TB발!$E$14:$E$449,1,0)</f>
        <v>74021KR999</v>
      </c>
    </row>
    <row r="248" spans="1:3">
      <c r="A248" s="1" t="s">
        <v>728</v>
      </c>
      <c r="B248" s="185">
        <v>20794948713</v>
      </c>
      <c r="C248" t="str">
        <f>VLOOKUP(A248,TB발!$E$14:$E$449,1,0)</f>
        <v>74030KR001</v>
      </c>
    </row>
    <row r="249" spans="1:3">
      <c r="A249" s="1" t="s">
        <v>729</v>
      </c>
      <c r="B249" s="185">
        <v>2688379752</v>
      </c>
      <c r="C249" t="str">
        <f>VLOOKUP(A249,TB발!$E$14:$E$449,1,0)</f>
        <v>74030KR002</v>
      </c>
    </row>
    <row r="250" spans="1:3">
      <c r="A250" s="1" t="s">
        <v>730</v>
      </c>
      <c r="B250" s="185">
        <v>0</v>
      </c>
      <c r="C250" t="str">
        <f>VLOOKUP(A250,TB발!$E$14:$E$449,1,0)</f>
        <v>74030KR003</v>
      </c>
    </row>
    <row r="251" spans="1:3">
      <c r="A251" s="1" t="s">
        <v>731</v>
      </c>
      <c r="B251" s="185">
        <v>16680828</v>
      </c>
      <c r="C251" t="str">
        <f>VLOOKUP(A251,TB발!$E$14:$E$449,1,0)</f>
        <v>74030KR005</v>
      </c>
    </row>
    <row r="252" spans="1:3">
      <c r="A252" s="1" t="s">
        <v>732</v>
      </c>
      <c r="B252" s="185">
        <v>32577421</v>
      </c>
      <c r="C252" t="str">
        <f>VLOOKUP(A252,TB발!$E$14:$E$449,1,0)</f>
        <v>74040KR001</v>
      </c>
    </row>
    <row r="253" spans="1:3">
      <c r="A253" s="1" t="s">
        <v>733</v>
      </c>
      <c r="B253" s="185">
        <v>3775859</v>
      </c>
      <c r="C253" t="str">
        <f>VLOOKUP(A253,TB발!$E$14:$E$449,1,0)</f>
        <v>74040KR002</v>
      </c>
    </row>
    <row r="254" spans="1:3">
      <c r="A254" s="1" t="s">
        <v>734</v>
      </c>
      <c r="B254" s="185">
        <v>7465687908</v>
      </c>
      <c r="C254" t="str">
        <f>VLOOKUP(A254,TB발!$E$14:$E$449,1,0)</f>
        <v>74040KR003</v>
      </c>
    </row>
    <row r="255" spans="1:3">
      <c r="A255" s="1" t="s">
        <v>735</v>
      </c>
      <c r="B255" s="185">
        <v>3035657663</v>
      </c>
      <c r="C255" t="str">
        <f>VLOOKUP(A255,TB발!$E$14:$E$449,1,0)</f>
        <v>74040KR004</v>
      </c>
    </row>
    <row r="256" spans="1:3">
      <c r="A256" s="1" t="s">
        <v>736</v>
      </c>
      <c r="B256" s="185">
        <v>50370359187</v>
      </c>
      <c r="C256" t="str">
        <f>VLOOKUP(A256,TB발!$E$14:$E$449,1,0)</f>
        <v>74040KR007</v>
      </c>
    </row>
    <row r="257" spans="1:3">
      <c r="A257" s="1" t="s">
        <v>737</v>
      </c>
      <c r="B257" s="185">
        <v>5494078313</v>
      </c>
      <c r="C257" t="str">
        <f>VLOOKUP(A257,TB발!$E$14:$E$449,1,0)</f>
        <v>74040KR008</v>
      </c>
    </row>
    <row r="258" spans="1:3">
      <c r="A258" s="1" t="s">
        <v>738</v>
      </c>
      <c r="B258" s="185">
        <v>171381539</v>
      </c>
      <c r="C258" t="str">
        <f>VLOOKUP(A258,TB발!$E$14:$E$449,1,0)</f>
        <v>74060KR999</v>
      </c>
    </row>
    <row r="259" spans="1:3">
      <c r="A259" s="1" t="s">
        <v>739</v>
      </c>
      <c r="B259" s="185">
        <v>3215373016</v>
      </c>
      <c r="C259" t="str">
        <f>VLOOKUP(A259,TB발!$E$14:$E$449,1,0)</f>
        <v>74070KR001</v>
      </c>
    </row>
    <row r="260" spans="1:3">
      <c r="A260" s="1" t="s">
        <v>740</v>
      </c>
      <c r="B260" s="185">
        <v>37608475</v>
      </c>
      <c r="C260" t="str">
        <f>VLOOKUP(A260,TB발!$E$14:$E$449,1,0)</f>
        <v>74080KR001</v>
      </c>
    </row>
    <row r="261" spans="1:3">
      <c r="A261" s="1" t="s">
        <v>741</v>
      </c>
      <c r="B261" s="185">
        <v>1566345746</v>
      </c>
      <c r="C261" t="str">
        <f>VLOOKUP(A261,TB발!$E$14:$E$449,1,0)</f>
        <v>74080KR002</v>
      </c>
    </row>
    <row r="262" spans="1:3">
      <c r="A262" s="1" t="s">
        <v>742</v>
      </c>
      <c r="B262" s="185">
        <v>50055247</v>
      </c>
      <c r="C262" t="str">
        <f>VLOOKUP(A262,TB발!$E$14:$E$449,1,0)</f>
        <v>75020KR001</v>
      </c>
    </row>
    <row r="263" spans="1:3">
      <c r="A263" s="1" t="s">
        <v>743</v>
      </c>
      <c r="B263" s="185">
        <v>310906006</v>
      </c>
      <c r="C263" t="str">
        <f>VLOOKUP(A263,TB발!$E$14:$E$449,1,0)</f>
        <v>75020KR002</v>
      </c>
    </row>
    <row r="264" spans="1:3">
      <c r="A264" s="1" t="s">
        <v>744</v>
      </c>
      <c r="B264" s="185">
        <v>400098538</v>
      </c>
      <c r="C264" t="str">
        <f>VLOOKUP(A264,TB발!$E$14:$E$449,1,0)</f>
        <v>75030KR001</v>
      </c>
    </row>
    <row r="265" spans="1:3">
      <c r="A265" s="1" t="s">
        <v>745</v>
      </c>
      <c r="B265" s="185">
        <v>386594517</v>
      </c>
      <c r="C265" t="str">
        <f>VLOOKUP(A265,TB발!$E$14:$E$449,1,0)</f>
        <v>75030KR002</v>
      </c>
    </row>
    <row r="266" spans="1:3">
      <c r="A266" s="1" t="s">
        <v>746</v>
      </c>
      <c r="B266" s="185">
        <v>607039928</v>
      </c>
      <c r="C266" t="str">
        <f>VLOOKUP(A266,TB발!$E$14:$E$449,1,0)</f>
        <v>75030KR003</v>
      </c>
    </row>
    <row r="267" spans="1:3">
      <c r="A267" s="1" t="s">
        <v>747</v>
      </c>
      <c r="B267" s="185">
        <v>314727808</v>
      </c>
      <c r="C267" t="str">
        <f>VLOOKUP(A267,TB발!$E$14:$E$449,1,0)</f>
        <v>75040KR999</v>
      </c>
    </row>
    <row r="268" spans="1:3">
      <c r="A268" s="1" t="s">
        <v>748</v>
      </c>
      <c r="B268" s="185">
        <v>466376988</v>
      </c>
      <c r="C268" t="str">
        <f>VLOOKUP(A268,TB발!$E$14:$E$449,1,0)</f>
        <v>75050KR001</v>
      </c>
    </row>
    <row r="269" spans="1:3">
      <c r="A269" s="1" t="s">
        <v>749</v>
      </c>
      <c r="B269" s="185">
        <v>74251372</v>
      </c>
      <c r="C269" t="str">
        <f>VLOOKUP(A269,TB발!$E$14:$E$449,1,0)</f>
        <v>75050KR002</v>
      </c>
    </row>
    <row r="270" spans="1:3">
      <c r="A270" s="1" t="s">
        <v>750</v>
      </c>
      <c r="B270" s="185">
        <v>3179623</v>
      </c>
      <c r="C270" t="str">
        <f>VLOOKUP(A270,TB발!$E$14:$E$449,1,0)</f>
        <v>75050KR003</v>
      </c>
    </row>
    <row r="271" spans="1:3">
      <c r="A271" s="1" t="s">
        <v>751</v>
      </c>
      <c r="B271" s="185">
        <v>9383754596</v>
      </c>
      <c r="C271" t="str">
        <f>VLOOKUP(A271,TB발!$E$14:$E$449,1,0)</f>
        <v>75060KR001</v>
      </c>
    </row>
    <row r="272" spans="1:3">
      <c r="A272" s="1" t="s">
        <v>752</v>
      </c>
      <c r="B272" s="185">
        <v>85718494</v>
      </c>
      <c r="C272" t="str">
        <f>VLOOKUP(A272,TB발!$E$14:$E$449,1,0)</f>
        <v>75060KR002</v>
      </c>
    </row>
    <row r="273" spans="1:3">
      <c r="A273" s="1" t="s">
        <v>753</v>
      </c>
      <c r="B273" s="185">
        <v>47169720</v>
      </c>
      <c r="C273" t="str">
        <f>VLOOKUP(A273,TB발!$E$14:$E$449,1,0)</f>
        <v>75060KR003</v>
      </c>
    </row>
    <row r="274" spans="1:3">
      <c r="A274" s="1" t="s">
        <v>754</v>
      </c>
      <c r="B274" s="185">
        <v>26140730252</v>
      </c>
      <c r="C274" t="str">
        <f>VLOOKUP(A274,TB발!$E$14:$E$449,1,0)</f>
        <v>75070KR999</v>
      </c>
    </row>
    <row r="275" spans="1:3">
      <c r="A275" s="1" t="s">
        <v>755</v>
      </c>
      <c r="B275" s="185">
        <v>58218900</v>
      </c>
      <c r="C275" t="str">
        <f>VLOOKUP(A275,TB발!$E$14:$E$449,1,0)</f>
        <v>75075KR999</v>
      </c>
    </row>
    <row r="276" spans="1:3">
      <c r="A276" s="1" t="s">
        <v>756</v>
      </c>
      <c r="B276" s="185">
        <v>1225003472</v>
      </c>
      <c r="C276" t="str">
        <f>VLOOKUP(A276,TB발!$E$14:$E$449,1,0)</f>
        <v>75080KR001</v>
      </c>
    </row>
    <row r="277" spans="1:3">
      <c r="A277" s="1" t="s">
        <v>757</v>
      </c>
      <c r="B277" s="185">
        <v>2048362</v>
      </c>
      <c r="C277" t="str">
        <f>VLOOKUP(A277,TB발!$E$14:$E$449,1,0)</f>
        <v>75080KR002</v>
      </c>
    </row>
    <row r="278" spans="1:3">
      <c r="A278" s="1" t="s">
        <v>758</v>
      </c>
      <c r="B278" s="185">
        <v>-269079998</v>
      </c>
      <c r="C278" t="str">
        <f>VLOOKUP(A278,TB발!$E$14:$E$449,1,0)</f>
        <v>75080KR003</v>
      </c>
    </row>
    <row r="279" spans="1:3">
      <c r="A279" s="1" t="s">
        <v>759</v>
      </c>
      <c r="B279" s="185">
        <v>2626416999</v>
      </c>
      <c r="C279" t="str">
        <f>VLOOKUP(A279,TB발!$E$14:$E$449,1,0)</f>
        <v>75080KR004</v>
      </c>
    </row>
    <row r="280" spans="1:3">
      <c r="A280" s="1" t="s">
        <v>760</v>
      </c>
      <c r="B280" s="185">
        <v>1021557119</v>
      </c>
      <c r="C280" t="str">
        <f>VLOOKUP(A280,TB발!$E$14:$E$449,1,0)</f>
        <v>75080KR005</v>
      </c>
    </row>
    <row r="281" spans="1:3">
      <c r="A281" s="1" t="s">
        <v>761</v>
      </c>
      <c r="B281" s="185">
        <v>81612960</v>
      </c>
      <c r="C281" t="str">
        <f>VLOOKUP(A281,TB발!$E$14:$E$449,1,0)</f>
        <v>75080KR006</v>
      </c>
    </row>
    <row r="282" spans="1:3">
      <c r="A282" s="1" t="s">
        <v>762</v>
      </c>
      <c r="B282" s="185">
        <v>75661989</v>
      </c>
      <c r="C282" t="str">
        <f>VLOOKUP(A282,TB발!$E$14:$E$449,1,0)</f>
        <v>75090KR001</v>
      </c>
    </row>
    <row r="283" spans="1:3">
      <c r="A283" s="1" t="s">
        <v>763</v>
      </c>
      <c r="B283" s="185">
        <v>3168510</v>
      </c>
      <c r="C283" t="str">
        <f>VLOOKUP(A283,TB발!$E$14:$E$449,1,0)</f>
        <v>75090KR002</v>
      </c>
    </row>
    <row r="284" spans="1:3">
      <c r="A284" s="1" t="s">
        <v>764</v>
      </c>
      <c r="B284" s="185">
        <v>122755699</v>
      </c>
      <c r="C284" t="str">
        <f>VLOOKUP(A284,TB발!$E$14:$E$449,1,0)</f>
        <v>75090KR005</v>
      </c>
    </row>
    <row r="285" spans="1:3">
      <c r="A285" s="1" t="s">
        <v>765</v>
      </c>
      <c r="B285" s="185">
        <v>18486643</v>
      </c>
      <c r="C285" t="str">
        <f>VLOOKUP(A285,TB발!$E$14:$E$449,1,0)</f>
        <v>75090KR006</v>
      </c>
    </row>
    <row r="286" spans="1:3">
      <c r="A286" s="1" t="s">
        <v>766</v>
      </c>
      <c r="B286" s="185">
        <v>5199777</v>
      </c>
      <c r="C286" t="str">
        <f>VLOOKUP(A286,TB발!$E$14:$E$449,1,0)</f>
        <v>76010KR001</v>
      </c>
    </row>
    <row r="287" spans="1:3">
      <c r="A287" s="1" t="s">
        <v>767</v>
      </c>
      <c r="B287" s="185">
        <v>146700</v>
      </c>
      <c r="C287" t="str">
        <f>VLOOKUP(A287,TB발!$E$14:$E$449,1,0)</f>
        <v>76020KR001</v>
      </c>
    </row>
    <row r="288" spans="1:3">
      <c r="A288" s="1" t="s">
        <v>768</v>
      </c>
      <c r="B288" s="185">
        <v>1378000</v>
      </c>
      <c r="C288" t="str">
        <f>VLOOKUP(A288,TB발!$E$14:$E$449,1,0)</f>
        <v>76020KR003</v>
      </c>
    </row>
    <row r="289" spans="1:3">
      <c r="A289" s="1" t="s">
        <v>769</v>
      </c>
      <c r="B289" s="185">
        <v>2479500</v>
      </c>
      <c r="C289" t="str">
        <f>VLOOKUP(A289,TB발!$E$14:$E$449,1,0)</f>
        <v>76020KR004</v>
      </c>
    </row>
    <row r="290" spans="1:3">
      <c r="A290" s="1" t="s">
        <v>770</v>
      </c>
      <c r="B290" s="185">
        <v>122409731</v>
      </c>
      <c r="C290" t="str">
        <f>VLOOKUP(A290,TB발!$E$14:$E$449,1,0)</f>
        <v>76020KR006</v>
      </c>
    </row>
    <row r="291" spans="1:3">
      <c r="A291" s="1" t="s">
        <v>771</v>
      </c>
      <c r="B291" s="185">
        <v>41470281</v>
      </c>
      <c r="C291" t="str">
        <f>VLOOKUP(A291,TB발!$E$14:$E$449,1,0)</f>
        <v>76030KR001</v>
      </c>
    </row>
    <row r="292" spans="1:3">
      <c r="A292" s="1" t="s">
        <v>772</v>
      </c>
      <c r="B292" s="185">
        <v>369951</v>
      </c>
      <c r="C292" t="str">
        <f>VLOOKUP(A292,TB발!$E$14:$E$449,1,0)</f>
        <v>76030KR002</v>
      </c>
    </row>
    <row r="293" spans="1:3">
      <c r="A293" s="1" t="s">
        <v>773</v>
      </c>
      <c r="B293" s="185">
        <v>685178467</v>
      </c>
      <c r="C293" t="str">
        <f>VLOOKUP(A293,TB발!$E$14:$E$449,1,0)</f>
        <v>76040KR001</v>
      </c>
    </row>
    <row r="294" spans="1:3">
      <c r="A294" s="1" t="s">
        <v>774</v>
      </c>
      <c r="B294" s="185">
        <v>1242960217</v>
      </c>
      <c r="C294" t="str">
        <f>VLOOKUP(A294,TB발!$E$14:$E$449,1,0)</f>
        <v>76040KR002</v>
      </c>
    </row>
    <row r="295" spans="1:3">
      <c r="A295" s="1" t="s">
        <v>775</v>
      </c>
      <c r="B295" s="185">
        <v>4949408617</v>
      </c>
      <c r="C295" t="str">
        <f>VLOOKUP(A295,TB발!$E$14:$E$449,1,0)</f>
        <v>76040KR003</v>
      </c>
    </row>
    <row r="296" spans="1:3">
      <c r="A296" s="1" t="s">
        <v>776</v>
      </c>
      <c r="B296" s="185">
        <v>653112950</v>
      </c>
      <c r="C296" t="str">
        <f>VLOOKUP(A296,TB발!$E$14:$E$449,1,0)</f>
        <v>76040KR004</v>
      </c>
    </row>
    <row r="297" spans="1:3">
      <c r="A297" s="1" t="s">
        <v>777</v>
      </c>
      <c r="B297" s="185">
        <v>8184019997</v>
      </c>
      <c r="C297" t="str">
        <f>VLOOKUP(A297,TB발!$E$14:$E$449,1,0)</f>
        <v>76040KR005</v>
      </c>
    </row>
    <row r="298" spans="1:3">
      <c r="A298" s="1" t="s">
        <v>778</v>
      </c>
      <c r="B298" s="185">
        <v>1000000</v>
      </c>
      <c r="C298" t="str">
        <f>VLOOKUP(A298,TB발!$E$14:$E$449,1,0)</f>
        <v>76040KR008</v>
      </c>
    </row>
    <row r="299" spans="1:3">
      <c r="A299" s="1" t="s">
        <v>779</v>
      </c>
      <c r="B299" s="185">
        <v>199687519</v>
      </c>
      <c r="C299" t="str">
        <f>VLOOKUP(A299,TB발!$E$14:$E$449,1,0)</f>
        <v>76040KR009</v>
      </c>
    </row>
    <row r="300" spans="1:3">
      <c r="A300" s="1" t="s">
        <v>780</v>
      </c>
      <c r="B300" s="185">
        <v>1645148388</v>
      </c>
      <c r="C300" t="str">
        <f>VLOOKUP(A300,TB발!$E$14:$E$449,1,0)</f>
        <v>76046KR999</v>
      </c>
    </row>
    <row r="301" spans="1:3">
      <c r="A301" s="1" t="s">
        <v>781</v>
      </c>
      <c r="B301" s="185">
        <v>90308490</v>
      </c>
      <c r="C301" t="str">
        <f>VLOOKUP(A301,TB발!$E$14:$E$449,1,0)</f>
        <v>76050KR001</v>
      </c>
    </row>
    <row r="302" spans="1:3">
      <c r="A302" s="1" t="s">
        <v>782</v>
      </c>
      <c r="B302" s="185">
        <v>7970000</v>
      </c>
      <c r="C302" t="str">
        <f>VLOOKUP(A302,TB발!$E$14:$E$449,1,0)</f>
        <v>76050KR002</v>
      </c>
    </row>
    <row r="303" spans="1:3">
      <c r="A303" s="1" t="s">
        <v>783</v>
      </c>
      <c r="B303" s="185">
        <v>293152491</v>
      </c>
      <c r="C303" t="str">
        <f>VLOOKUP(A303,TB발!$E$14:$E$449,1,0)</f>
        <v>76050KR003</v>
      </c>
    </row>
    <row r="304" spans="1:3">
      <c r="A304" s="1" t="s">
        <v>784</v>
      </c>
      <c r="B304" s="185">
        <v>277566645</v>
      </c>
      <c r="C304" t="str">
        <f>VLOOKUP(A304,TB발!$E$14:$E$449,1,0)</f>
        <v>76060KR001</v>
      </c>
    </row>
    <row r="305" spans="1:3">
      <c r="A305" s="1" t="s">
        <v>785</v>
      </c>
      <c r="B305" s="185">
        <v>1837249119</v>
      </c>
      <c r="C305" t="str">
        <f>VLOOKUP(A305,TB발!$E$14:$E$449,1,0)</f>
        <v>76070KR001</v>
      </c>
    </row>
    <row r="306" spans="1:3">
      <c r="A306" s="1" t="s">
        <v>786</v>
      </c>
      <c r="B306" s="185">
        <v>28394131</v>
      </c>
      <c r="C306" t="str">
        <f>VLOOKUP(A306,TB발!$E$14:$E$449,1,0)</f>
        <v>76080KR001</v>
      </c>
    </row>
    <row r="307" spans="1:3">
      <c r="A307" s="1" t="s">
        <v>787</v>
      </c>
      <c r="B307" s="185">
        <v>304551050</v>
      </c>
      <c r="C307" t="str">
        <f>VLOOKUP(A307,TB발!$E$14:$E$449,1,0)</f>
        <v>76090KR001</v>
      </c>
    </row>
    <row r="308" spans="1:3">
      <c r="A308" s="1" t="s">
        <v>788</v>
      </c>
      <c r="B308" s="185">
        <v>19356425749</v>
      </c>
      <c r="C308" t="str">
        <f>VLOOKUP(A308,TB발!$E$14:$E$449,1,0)</f>
        <v>76100KR001</v>
      </c>
    </row>
    <row r="309" spans="1:3">
      <c r="A309" s="1" t="s">
        <v>789</v>
      </c>
      <c r="B309" s="185">
        <v>10539453669</v>
      </c>
      <c r="C309" t="str">
        <f>VLOOKUP(A309,TB발!$E$14:$E$449,1,0)</f>
        <v>76204KR001</v>
      </c>
    </row>
    <row r="310" spans="1:3">
      <c r="A310" s="1" t="s">
        <v>790</v>
      </c>
      <c r="B310" s="185">
        <v>1434487541</v>
      </c>
      <c r="C310" t="str">
        <f>VLOOKUP(A310,TB발!$E$14:$E$449,1,0)</f>
        <v>76205KR001</v>
      </c>
    </row>
    <row r="311" spans="1:3">
      <c r="A311" s="1" t="s">
        <v>791</v>
      </c>
      <c r="B311" s="185">
        <v>-13039114844</v>
      </c>
      <c r="C311" t="str">
        <f>VLOOKUP(A311,TB발!$E$14:$E$449,1,0)</f>
        <v>80010KR001</v>
      </c>
    </row>
    <row r="312" spans="1:3">
      <c r="A312" s="1" t="s">
        <v>792</v>
      </c>
      <c r="B312" s="185">
        <v>-10123557595</v>
      </c>
      <c r="C312" t="str">
        <f>VLOOKUP(A312,TB발!$E$14:$E$449,1,0)</f>
        <v>80040KR001</v>
      </c>
    </row>
    <row r="313" spans="1:3">
      <c r="A313" s="1" t="s">
        <v>793</v>
      </c>
      <c r="B313" s="185">
        <v>-4890486872</v>
      </c>
      <c r="C313" t="str">
        <f>VLOOKUP(A313,TB발!$E$14:$E$449,1,0)</f>
        <v>80040KR002</v>
      </c>
    </row>
    <row r="314" spans="1:3">
      <c r="A314" s="1" t="s">
        <v>794</v>
      </c>
      <c r="B314" s="185">
        <v>-38315808604</v>
      </c>
      <c r="C314" t="str">
        <f>VLOOKUP(A314,TB발!$E$14:$E$449,1,0)</f>
        <v>80040KR003</v>
      </c>
    </row>
    <row r="315" spans="1:3">
      <c r="A315" s="1" t="s">
        <v>795</v>
      </c>
      <c r="B315" s="185">
        <v>-454344038</v>
      </c>
      <c r="C315" t="str">
        <f>VLOOKUP(A315,TB발!$E$14:$E$449,1,0)</f>
        <v>80040KR004</v>
      </c>
    </row>
    <row r="316" spans="1:3">
      <c r="A316" s="1" t="s">
        <v>796</v>
      </c>
      <c r="B316" s="185">
        <v>-80835</v>
      </c>
      <c r="C316" t="str">
        <f>VLOOKUP(A316,TB발!$E$14:$E$449,1,0)</f>
        <v>80045KR001</v>
      </c>
    </row>
    <row r="317" spans="1:3">
      <c r="A317" s="1" t="s">
        <v>797</v>
      </c>
      <c r="B317" s="185">
        <v>-585849248</v>
      </c>
      <c r="C317" t="str">
        <f>VLOOKUP(A317,TB발!$E$14:$E$449,1,0)</f>
        <v>80045KR002</v>
      </c>
    </row>
    <row r="318" spans="1:3">
      <c r="A318" s="1" t="s">
        <v>798</v>
      </c>
      <c r="B318" s="185">
        <v>-235707971</v>
      </c>
      <c r="C318" t="str">
        <f>VLOOKUP(A318,TB발!$E$14:$E$449,1,0)</f>
        <v>80045KR003</v>
      </c>
    </row>
    <row r="319" spans="1:3">
      <c r="A319" s="1" t="s">
        <v>799</v>
      </c>
      <c r="B319" s="185">
        <v>-53352859</v>
      </c>
      <c r="C319" t="str">
        <f>VLOOKUP(A319,TB발!$E$14:$E$449,1,0)</f>
        <v>80045KR004</v>
      </c>
    </row>
    <row r="320" spans="1:3">
      <c r="A320" s="1" t="s">
        <v>800</v>
      </c>
      <c r="B320" s="185">
        <v>-3952716914</v>
      </c>
      <c r="C320" t="str">
        <f>VLOOKUP(A320,TB발!$E$14:$E$449,1,0)</f>
        <v>80090KR001</v>
      </c>
    </row>
    <row r="321" spans="1:3">
      <c r="A321" s="1" t="s">
        <v>801</v>
      </c>
      <c r="B321" s="185">
        <v>-1715800000</v>
      </c>
      <c r="C321" t="str">
        <f>VLOOKUP(A321,TB발!$E$14:$E$449,1,0)</f>
        <v>80091KR001</v>
      </c>
    </row>
    <row r="322" spans="1:3">
      <c r="A322" s="1" t="s">
        <v>802</v>
      </c>
      <c r="B322" s="185">
        <v>615950989</v>
      </c>
      <c r="C322" t="str">
        <f>VLOOKUP(A322,TB발!$E$14:$E$449,1,0)</f>
        <v>81010KR001</v>
      </c>
    </row>
    <row r="323" spans="1:3">
      <c r="A323" s="1" t="s">
        <v>803</v>
      </c>
      <c r="B323" s="185">
        <v>380887125</v>
      </c>
      <c r="C323" t="str">
        <f>VLOOKUP(A323,TB발!$E$14:$E$449,1,0)</f>
        <v>81010KRLX2</v>
      </c>
    </row>
    <row r="324" spans="1:3">
      <c r="A324" s="1" t="s">
        <v>804</v>
      </c>
      <c r="B324" s="185">
        <v>10556752524</v>
      </c>
      <c r="C324" t="str">
        <f>VLOOKUP(A324,TB발!$E$14:$E$449,1,0)</f>
        <v>81040KR001</v>
      </c>
    </row>
    <row r="325" spans="1:3">
      <c r="A325" s="1" t="s">
        <v>805</v>
      </c>
      <c r="B325" s="185">
        <v>-658806981</v>
      </c>
      <c r="C325" t="str">
        <f>VLOOKUP(A325,TB발!$E$14:$E$449,1,0)</f>
        <v>81040KR002</v>
      </c>
    </row>
    <row r="326" spans="1:3">
      <c r="A326" s="1" t="s">
        <v>806</v>
      </c>
      <c r="B326" s="185">
        <v>33172659738</v>
      </c>
      <c r="C326" t="str">
        <f>VLOOKUP(A326,TB발!$E$14:$E$449,1,0)</f>
        <v>81040KR003</v>
      </c>
    </row>
    <row r="327" spans="1:3">
      <c r="A327" s="1" t="s">
        <v>807</v>
      </c>
      <c r="B327" s="185">
        <v>-1001875569</v>
      </c>
      <c r="C327" t="str">
        <f>VLOOKUP(A327,TB발!$E$14:$E$449,1,0)</f>
        <v>81040KR004</v>
      </c>
    </row>
    <row r="328" spans="1:3">
      <c r="A328" s="1" t="s">
        <v>808</v>
      </c>
      <c r="B328" s="185">
        <v>49</v>
      </c>
      <c r="C328" t="str">
        <f>VLOOKUP(A328,TB발!$E$14:$E$449,1,0)</f>
        <v>81045KR001</v>
      </c>
    </row>
    <row r="329" spans="1:3">
      <c r="A329" s="1" t="s">
        <v>809</v>
      </c>
      <c r="B329" s="185">
        <v>85088394</v>
      </c>
      <c r="C329" t="str">
        <f>VLOOKUP(A329,TB발!$E$14:$E$449,1,0)</f>
        <v>81045KR002</v>
      </c>
    </row>
    <row r="330" spans="1:3">
      <c r="A330" s="1" t="s">
        <v>810</v>
      </c>
      <c r="B330" s="185">
        <v>2468361757</v>
      </c>
      <c r="C330" t="str">
        <f>VLOOKUP(A330,TB발!$E$14:$E$449,1,0)</f>
        <v>81045KR003</v>
      </c>
    </row>
    <row r="331" spans="1:3">
      <c r="A331" s="1" t="s">
        <v>811</v>
      </c>
      <c r="B331" s="185">
        <v>51515410</v>
      </c>
      <c r="C331" t="str">
        <f>VLOOKUP(A331,TB발!$E$14:$E$449,1,0)</f>
        <v>81045KR004</v>
      </c>
    </row>
    <row r="332" spans="1:3">
      <c r="A332" s="1" t="s">
        <v>812</v>
      </c>
      <c r="B332" s="185">
        <v>882946959</v>
      </c>
      <c r="C332" t="str">
        <f>VLOOKUP(A332,TB발!$E$14:$E$449,1,0)</f>
        <v>81090KR001</v>
      </c>
    </row>
    <row r="333" spans="1:3">
      <c r="A333" s="1" t="s">
        <v>813</v>
      </c>
      <c r="B333" s="185">
        <v>638870968</v>
      </c>
      <c r="C333" t="str">
        <f>VLOOKUP(A333,TB발!$E$14:$E$449,1,0)</f>
        <v>81091KR001</v>
      </c>
    </row>
    <row r="334" spans="1:3">
      <c r="A334" s="1" t="s">
        <v>814</v>
      </c>
      <c r="B334" s="185">
        <v>0</v>
      </c>
      <c r="C334" t="str">
        <f>VLOOKUP(A334,TB발!$E$14:$E$449,1,0)</f>
        <v>81091KR003</v>
      </c>
    </row>
    <row r="335" spans="1:3">
      <c r="A335" s="1" t="s">
        <v>370</v>
      </c>
      <c r="B335" s="185">
        <v>153288682</v>
      </c>
      <c r="C335" t="str">
        <f>VLOOKUP(A335,TB발!$E$14:$E$449,1,0)</f>
        <v>83040KR999</v>
      </c>
    </row>
    <row r="336" spans="1:3">
      <c r="A336" s="1" t="s">
        <v>815</v>
      </c>
      <c r="B336" s="185">
        <v>0</v>
      </c>
      <c r="C336" t="str">
        <f>VLOOKUP(A336,TB발!$E$14:$E$449,1,0)</f>
        <v>83050KR081</v>
      </c>
    </row>
    <row r="337" spans="1:3">
      <c r="A337" s="1" t="s">
        <v>816</v>
      </c>
      <c r="B337" s="185">
        <v>389335114</v>
      </c>
      <c r="C337" t="str">
        <f>VLOOKUP(A337,TB발!$E$14:$E$449,1,0)</f>
        <v>83050KR082</v>
      </c>
    </row>
    <row r="338" spans="1:3">
      <c r="A338" s="1" t="s">
        <v>817</v>
      </c>
      <c r="B338" s="185">
        <v>91596339</v>
      </c>
      <c r="C338" t="str">
        <f>VLOOKUP(A338,TB발!$E$14:$E$449,1,0)</f>
        <v>83050KR083</v>
      </c>
    </row>
    <row r="339" spans="1:3">
      <c r="A339" s="1" t="s">
        <v>818</v>
      </c>
      <c r="B339" s="185">
        <v>0</v>
      </c>
      <c r="C339" t="str">
        <f>VLOOKUP(A339,TB발!$E$14:$E$449,1,0)</f>
        <v>83050KR088</v>
      </c>
    </row>
    <row r="340" spans="1:3">
      <c r="A340" s="1" t="s">
        <v>819</v>
      </c>
      <c r="B340" s="185">
        <v>29545739</v>
      </c>
      <c r="C340" t="str">
        <f>VLOOKUP(A340,TB발!$E$14:$E$449,1,0)</f>
        <v>83050KR999</v>
      </c>
    </row>
    <row r="341" spans="1:3">
      <c r="A341" s="1" t="s">
        <v>820</v>
      </c>
      <c r="B341" s="185">
        <v>19756548</v>
      </c>
      <c r="C341" t="str">
        <f>VLOOKUP(A341,TB발!$E$14:$E$449,1,0)</f>
        <v>83051KR001</v>
      </c>
    </row>
    <row r="342" spans="1:3">
      <c r="A342" s="1" t="s">
        <v>821</v>
      </c>
      <c r="B342" s="185">
        <v>95557131</v>
      </c>
      <c r="C342" t="str">
        <f>VLOOKUP(A342,TB발!$E$14:$E$449,1,0)</f>
        <v>83080KR999</v>
      </c>
    </row>
    <row r="343" spans="1:3">
      <c r="A343" s="1" t="s">
        <v>822</v>
      </c>
      <c r="B343" s="185">
        <v>39438860704</v>
      </c>
      <c r="C343" t="str">
        <f>VLOOKUP(A343,TB발!$E$14:$E$449,1,0)</f>
        <v>85100KR001</v>
      </c>
    </row>
    <row r="344" spans="1:3">
      <c r="A344" s="1" t="s">
        <v>823</v>
      </c>
      <c r="B344" s="185">
        <v>8332858689</v>
      </c>
      <c r="C344" t="str">
        <f>VLOOKUP(A344,TB발!$E$14:$E$449,1,0)</f>
        <v>85200KR999</v>
      </c>
    </row>
    <row r="345" spans="1:3">
      <c r="A345" s="1" t="s">
        <v>824</v>
      </c>
      <c r="B345" s="185">
        <v>180000000000</v>
      </c>
      <c r="C345" t="str">
        <f>VLOOKUP(A345,TB발!$E$14:$E$449,1,0)</f>
        <v>90100KR999</v>
      </c>
    </row>
  </sheetData>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DC001-21F0-4E25-9CE8-44942B1CAB94}">
  <sheetPr codeName="Sheet18">
    <tabColor rgb="FFFF0000"/>
  </sheetPr>
  <dimension ref="A1:N455"/>
  <sheetViews>
    <sheetView showGridLines="0" zoomScale="85" zoomScaleNormal="85" workbookViewId="0">
      <pane ySplit="13" topLeftCell="A425" activePane="bottomLeft" state="frozen"/>
      <selection pane="bottomLeft" activeCell="E13" sqref="E13:F449"/>
    </sheetView>
  </sheetViews>
  <sheetFormatPr defaultRowHeight="16.5"/>
  <cols>
    <col min="1" max="2" width="8" style="91" customWidth="1"/>
    <col min="3" max="3" width="12" style="91" customWidth="1"/>
    <col min="4" max="4" width="8" style="91" bestFit="1" customWidth="1"/>
    <col min="5" max="5" width="13.125" style="213" customWidth="1"/>
    <col min="6" max="6" width="26.75" style="91" customWidth="1"/>
    <col min="7" max="7" width="10.5" style="91" customWidth="1"/>
    <col min="8" max="11" width="19.875" style="203" customWidth="1"/>
    <col min="12" max="12" width="22.375" style="203" customWidth="1"/>
    <col min="13" max="13" width="19.125" style="215" customWidth="1"/>
    <col min="14" max="14" width="22.25" style="217" customWidth="1"/>
    <col min="15" max="16384" width="9" style="91"/>
  </cols>
  <sheetData>
    <row r="1" spans="1:14">
      <c r="A1" s="186" t="s">
        <v>1436</v>
      </c>
      <c r="B1" s="187"/>
      <c r="C1" s="188" t="s">
        <v>1437</v>
      </c>
      <c r="D1" s="187"/>
      <c r="E1" s="187"/>
      <c r="F1" s="187"/>
      <c r="G1" s="187"/>
      <c r="H1" s="189"/>
      <c r="I1" s="189"/>
      <c r="J1" s="189"/>
      <c r="K1" s="189"/>
      <c r="L1" s="189"/>
    </row>
    <row r="2" spans="1:14">
      <c r="A2" s="187"/>
      <c r="B2" s="187"/>
      <c r="C2" s="187"/>
      <c r="D2" s="187"/>
      <c r="E2" s="187"/>
      <c r="F2" s="187"/>
      <c r="G2" s="187"/>
      <c r="H2" s="189"/>
      <c r="I2" s="189"/>
      <c r="J2" s="189"/>
      <c r="K2" s="189"/>
      <c r="L2" s="189"/>
    </row>
    <row r="3" spans="1:14">
      <c r="A3" s="190" t="s">
        <v>1438</v>
      </c>
      <c r="B3" s="187"/>
      <c r="C3" s="187"/>
      <c r="D3" s="187"/>
      <c r="E3" s="187"/>
      <c r="F3" s="187"/>
      <c r="G3" s="187"/>
      <c r="H3" s="189"/>
      <c r="I3" s="189"/>
      <c r="J3" s="189"/>
      <c r="K3" s="189"/>
      <c r="L3" s="189"/>
    </row>
    <row r="4" spans="1:14">
      <c r="A4" s="191" t="s">
        <v>1439</v>
      </c>
      <c r="B4" s="192"/>
      <c r="C4" s="192"/>
      <c r="D4" s="192"/>
      <c r="E4" s="192"/>
      <c r="F4" s="192"/>
      <c r="G4" s="192"/>
      <c r="H4" s="193"/>
      <c r="I4" s="193"/>
      <c r="J4" s="193"/>
      <c r="K4" s="193"/>
      <c r="L4" s="194"/>
    </row>
    <row r="5" spans="1:14">
      <c r="A5" s="195" t="s">
        <v>1440</v>
      </c>
      <c r="B5" s="187"/>
      <c r="C5" s="187"/>
      <c r="D5" s="187"/>
      <c r="E5" s="187"/>
      <c r="F5" s="187"/>
      <c r="G5" s="187"/>
      <c r="H5" s="189"/>
      <c r="I5" s="189"/>
      <c r="J5" s="189"/>
      <c r="K5" s="189"/>
      <c r="L5" s="196"/>
    </row>
    <row r="6" spans="1:14">
      <c r="A6" s="195" t="s">
        <v>1441</v>
      </c>
      <c r="B6" s="187"/>
      <c r="C6" s="187"/>
      <c r="D6" s="187"/>
      <c r="E6" s="187"/>
      <c r="F6" s="187"/>
      <c r="G6" s="187"/>
      <c r="H6" s="189"/>
      <c r="I6" s="189"/>
      <c r="J6" s="189"/>
      <c r="K6" s="189"/>
      <c r="L6" s="196"/>
    </row>
    <row r="7" spans="1:14">
      <c r="A7" s="195" t="s">
        <v>1442</v>
      </c>
      <c r="B7" s="187"/>
      <c r="C7" s="187"/>
      <c r="D7" s="187"/>
      <c r="E7" s="187"/>
      <c r="F7" s="187"/>
      <c r="G7" s="187"/>
      <c r="H7" s="189"/>
      <c r="I7" s="189"/>
      <c r="J7" s="189"/>
      <c r="K7" s="189"/>
      <c r="L7" s="196"/>
    </row>
    <row r="8" spans="1:14">
      <c r="A8" s="197" t="s">
        <v>1443</v>
      </c>
      <c r="B8" s="187"/>
      <c r="C8" s="187"/>
      <c r="D8" s="187"/>
      <c r="E8" s="187"/>
      <c r="F8" s="187"/>
      <c r="G8" s="187"/>
      <c r="H8" s="189"/>
      <c r="I8" s="189"/>
      <c r="J8" s="189"/>
      <c r="K8" s="189"/>
      <c r="L8" s="196"/>
    </row>
    <row r="9" spans="1:14">
      <c r="A9" s="198" t="s">
        <v>1444</v>
      </c>
      <c r="B9" s="199"/>
      <c r="C9" s="199"/>
      <c r="D9" s="199"/>
      <c r="E9" s="199"/>
      <c r="F9" s="199"/>
      <c r="G9" s="199"/>
      <c r="H9" s="200"/>
      <c r="I9" s="200"/>
      <c r="J9" s="200"/>
      <c r="K9" s="200"/>
      <c r="L9" s="201"/>
    </row>
    <row r="12" spans="1:14">
      <c r="A12" s="202" t="s">
        <v>1445</v>
      </c>
      <c r="C12" s="202" t="s">
        <v>1445</v>
      </c>
      <c r="D12" s="202" t="s">
        <v>1445</v>
      </c>
      <c r="E12" s="202" t="s">
        <v>1445</v>
      </c>
      <c r="F12" s="202" t="s">
        <v>1445</v>
      </c>
      <c r="H12" s="202" t="s">
        <v>1445</v>
      </c>
      <c r="I12" s="202" t="s">
        <v>1445</v>
      </c>
      <c r="J12" s="202" t="s">
        <v>1445</v>
      </c>
      <c r="L12" s="202" t="s">
        <v>1445</v>
      </c>
    </row>
    <row r="13" spans="1:14">
      <c r="A13" s="204" t="s">
        <v>2</v>
      </c>
      <c r="B13" s="4" t="s">
        <v>3</v>
      </c>
      <c r="C13" s="205" t="s">
        <v>22</v>
      </c>
      <c r="D13" s="206" t="s">
        <v>188</v>
      </c>
      <c r="E13" s="207" t="s">
        <v>31</v>
      </c>
      <c r="F13" s="204" t="s">
        <v>1446</v>
      </c>
      <c r="G13" s="3" t="s">
        <v>14</v>
      </c>
      <c r="H13" s="208" t="s">
        <v>195</v>
      </c>
      <c r="I13" s="208" t="s">
        <v>198</v>
      </c>
      <c r="J13" s="208" t="s">
        <v>201</v>
      </c>
      <c r="K13" s="209" t="s">
        <v>204</v>
      </c>
      <c r="L13" s="208" t="s">
        <v>207</v>
      </c>
      <c r="M13" s="219" t="s">
        <v>1449</v>
      </c>
      <c r="N13" s="220" t="s">
        <v>1451</v>
      </c>
    </row>
    <row r="14" spans="1:14">
      <c r="A14" s="187" t="s">
        <v>1447</v>
      </c>
      <c r="B14" s="187" t="s">
        <v>1448</v>
      </c>
      <c r="C14" s="187" t="s">
        <v>0</v>
      </c>
      <c r="D14" s="187">
        <v>2023</v>
      </c>
      <c r="E14" s="210" t="s">
        <v>484</v>
      </c>
      <c r="F14" s="187" t="s">
        <v>825</v>
      </c>
      <c r="G14" s="211"/>
      <c r="H14" s="212">
        <v>146580700</v>
      </c>
      <c r="I14" s="212">
        <v>1776743860</v>
      </c>
      <c r="J14" s="212">
        <v>-1746022510</v>
      </c>
      <c r="K14" s="212">
        <f>I14+J14</f>
        <v>30721350</v>
      </c>
      <c r="L14" s="212">
        <v>177302050</v>
      </c>
      <c r="M14" s="216">
        <f>IFERROR(VLOOKUP(E14,GL발!$A$2:$B$345,2,0),0)</f>
        <v>30721350</v>
      </c>
      <c r="N14" s="218">
        <f>M14-K14</f>
        <v>0</v>
      </c>
    </row>
    <row r="15" spans="1:14">
      <c r="A15" s="187" t="s">
        <v>1447</v>
      </c>
      <c r="B15" s="187" t="s">
        <v>1448</v>
      </c>
      <c r="C15" s="187" t="s">
        <v>0</v>
      </c>
      <c r="D15" s="187">
        <v>2023</v>
      </c>
      <c r="E15" s="210" t="s">
        <v>485</v>
      </c>
      <c r="F15" s="187" t="s">
        <v>826</v>
      </c>
      <c r="G15" s="211"/>
      <c r="H15" s="212">
        <v>0</v>
      </c>
      <c r="I15" s="212">
        <v>1335705039</v>
      </c>
      <c r="J15" s="212">
        <v>-1335705039</v>
      </c>
      <c r="K15" s="212">
        <f t="shared" ref="K15:K78" si="0">I15+J15</f>
        <v>0</v>
      </c>
      <c r="L15" s="212">
        <v>0</v>
      </c>
      <c r="M15" s="216">
        <f>IFERROR(VLOOKUP(E15,GL발!$A$2:$B$345,2,0),0)</f>
        <v>0</v>
      </c>
      <c r="N15" s="218">
        <f t="shared" ref="N15:N78" si="1">M15-K15</f>
        <v>0</v>
      </c>
    </row>
    <row r="16" spans="1:14">
      <c r="A16" s="187" t="s">
        <v>1447</v>
      </c>
      <c r="B16" s="187" t="s">
        <v>1448</v>
      </c>
      <c r="C16" s="187" t="s">
        <v>0</v>
      </c>
      <c r="D16" s="187">
        <v>2023</v>
      </c>
      <c r="E16" s="210" t="s">
        <v>827</v>
      </c>
      <c r="F16" s="187" t="s">
        <v>828</v>
      </c>
      <c r="G16" s="211"/>
      <c r="H16" s="212">
        <v>0</v>
      </c>
      <c r="I16" s="212">
        <v>0</v>
      </c>
      <c r="J16" s="212">
        <v>0</v>
      </c>
      <c r="K16" s="212">
        <f t="shared" si="0"/>
        <v>0</v>
      </c>
      <c r="L16" s="212">
        <v>0</v>
      </c>
      <c r="M16" s="216">
        <f>IFERROR(VLOOKUP(E16,GL발!$A$2:$B$345,2,0),0)</f>
        <v>0</v>
      </c>
      <c r="N16" s="218">
        <f t="shared" si="1"/>
        <v>0</v>
      </c>
    </row>
    <row r="17" spans="1:14">
      <c r="A17" s="187" t="s">
        <v>1447</v>
      </c>
      <c r="B17" s="187" t="s">
        <v>1448</v>
      </c>
      <c r="C17" s="187" t="s">
        <v>0</v>
      </c>
      <c r="D17" s="187">
        <v>2023</v>
      </c>
      <c r="E17" s="210" t="s">
        <v>486</v>
      </c>
      <c r="F17" s="187" t="s">
        <v>828</v>
      </c>
      <c r="G17" s="211"/>
      <c r="H17" s="212">
        <v>44184961</v>
      </c>
      <c r="I17" s="212">
        <v>1670669489</v>
      </c>
      <c r="J17" s="212">
        <v>-1654430326</v>
      </c>
      <c r="K17" s="212">
        <f t="shared" si="0"/>
        <v>16239163</v>
      </c>
      <c r="L17" s="212">
        <v>60424124</v>
      </c>
      <c r="M17" s="216">
        <f>IFERROR(VLOOKUP(E17,GL발!$A$2:$B$345,2,0),0)</f>
        <v>16239163</v>
      </c>
      <c r="N17" s="218">
        <f t="shared" si="1"/>
        <v>0</v>
      </c>
    </row>
    <row r="18" spans="1:14">
      <c r="A18" s="187" t="s">
        <v>1447</v>
      </c>
      <c r="B18" s="187" t="s">
        <v>1448</v>
      </c>
      <c r="C18" s="187" t="s">
        <v>0</v>
      </c>
      <c r="D18" s="187">
        <v>2023</v>
      </c>
      <c r="E18" s="210" t="s">
        <v>487</v>
      </c>
      <c r="F18" s="187" t="s">
        <v>829</v>
      </c>
      <c r="G18" s="211"/>
      <c r="H18" s="212">
        <v>0</v>
      </c>
      <c r="I18" s="212">
        <v>153000000</v>
      </c>
      <c r="J18" s="212">
        <v>-153000000</v>
      </c>
      <c r="K18" s="212">
        <f t="shared" si="0"/>
        <v>0</v>
      </c>
      <c r="L18" s="212">
        <v>0</v>
      </c>
      <c r="M18" s="216">
        <f>IFERROR(VLOOKUP(E18,GL발!$A$2:$B$345,2,0),0)</f>
        <v>0</v>
      </c>
      <c r="N18" s="218">
        <f t="shared" si="1"/>
        <v>0</v>
      </c>
    </row>
    <row r="19" spans="1:14">
      <c r="A19" s="187" t="s">
        <v>1447</v>
      </c>
      <c r="B19" s="187" t="s">
        <v>1448</v>
      </c>
      <c r="C19" s="187" t="s">
        <v>0</v>
      </c>
      <c r="D19" s="187">
        <v>2023</v>
      </c>
      <c r="E19" s="210" t="s">
        <v>488</v>
      </c>
      <c r="F19" s="187" t="s">
        <v>830</v>
      </c>
      <c r="G19" s="211"/>
      <c r="H19" s="212">
        <v>100000000</v>
      </c>
      <c r="I19" s="212">
        <v>366140093532</v>
      </c>
      <c r="J19" s="212">
        <v>-366041037519</v>
      </c>
      <c r="K19" s="212">
        <f t="shared" si="0"/>
        <v>99056013</v>
      </c>
      <c r="L19" s="212">
        <v>199056013</v>
      </c>
      <c r="M19" s="216">
        <f>IFERROR(VLOOKUP(E19,GL발!$A$2:$B$345,2,0),0)</f>
        <v>99056013</v>
      </c>
      <c r="N19" s="218">
        <f t="shared" si="1"/>
        <v>0</v>
      </c>
    </row>
    <row r="20" spans="1:14">
      <c r="A20" s="187" t="s">
        <v>1447</v>
      </c>
      <c r="B20" s="187" t="s">
        <v>1448</v>
      </c>
      <c r="C20" s="187" t="s">
        <v>0</v>
      </c>
      <c r="D20" s="187">
        <v>2023</v>
      </c>
      <c r="E20" s="210" t="s">
        <v>489</v>
      </c>
      <c r="F20" s="187" t="s">
        <v>831</v>
      </c>
      <c r="G20" s="211"/>
      <c r="H20" s="212">
        <v>100000000</v>
      </c>
      <c r="I20" s="212">
        <v>414011431879</v>
      </c>
      <c r="J20" s="212">
        <v>-414011431879</v>
      </c>
      <c r="K20" s="212">
        <f t="shared" si="0"/>
        <v>0</v>
      </c>
      <c r="L20" s="212">
        <v>100000000</v>
      </c>
      <c r="M20" s="216">
        <f>IFERROR(VLOOKUP(E20,GL발!$A$2:$B$345,2,0),0)</f>
        <v>0</v>
      </c>
      <c r="N20" s="218">
        <f t="shared" si="1"/>
        <v>0</v>
      </c>
    </row>
    <row r="21" spans="1:14">
      <c r="A21" s="187" t="s">
        <v>1447</v>
      </c>
      <c r="B21" s="187" t="s">
        <v>1448</v>
      </c>
      <c r="C21" s="187" t="s">
        <v>0</v>
      </c>
      <c r="D21" s="187">
        <v>2023</v>
      </c>
      <c r="E21" s="210" t="s">
        <v>832</v>
      </c>
      <c r="F21" s="187" t="s">
        <v>833</v>
      </c>
      <c r="G21" s="211"/>
      <c r="H21" s="212">
        <v>0</v>
      </c>
      <c r="I21" s="212">
        <v>0</v>
      </c>
      <c r="J21" s="212">
        <v>0</v>
      </c>
      <c r="K21" s="212">
        <f t="shared" si="0"/>
        <v>0</v>
      </c>
      <c r="L21" s="212">
        <v>0</v>
      </c>
      <c r="M21" s="216">
        <f>IFERROR(VLOOKUP(E21,GL발!$A$2:$B$345,2,0),0)</f>
        <v>0</v>
      </c>
      <c r="N21" s="218">
        <f t="shared" si="1"/>
        <v>0</v>
      </c>
    </row>
    <row r="22" spans="1:14">
      <c r="A22" s="187" t="s">
        <v>1447</v>
      </c>
      <c r="B22" s="187" t="s">
        <v>1448</v>
      </c>
      <c r="C22" s="187" t="s">
        <v>0</v>
      </c>
      <c r="D22" s="187">
        <v>2023</v>
      </c>
      <c r="E22" s="210" t="s">
        <v>834</v>
      </c>
      <c r="F22" s="187" t="s">
        <v>835</v>
      </c>
      <c r="G22" s="211"/>
      <c r="H22" s="212">
        <v>0</v>
      </c>
      <c r="I22" s="212">
        <v>0</v>
      </c>
      <c r="J22" s="212">
        <v>0</v>
      </c>
      <c r="K22" s="212">
        <f t="shared" si="0"/>
        <v>0</v>
      </c>
      <c r="L22" s="212">
        <v>0</v>
      </c>
      <c r="M22" s="216">
        <f>IFERROR(VLOOKUP(E22,GL발!$A$2:$B$345,2,0),0)</f>
        <v>0</v>
      </c>
      <c r="N22" s="218">
        <f t="shared" si="1"/>
        <v>0</v>
      </c>
    </row>
    <row r="23" spans="1:14">
      <c r="A23" s="187" t="s">
        <v>1447</v>
      </c>
      <c r="B23" s="187" t="s">
        <v>1448</v>
      </c>
      <c r="C23" s="187" t="s">
        <v>0</v>
      </c>
      <c r="D23" s="187">
        <v>2023</v>
      </c>
      <c r="E23" s="210" t="s">
        <v>490</v>
      </c>
      <c r="F23" s="187" t="s">
        <v>836</v>
      </c>
      <c r="G23" s="211"/>
      <c r="H23" s="212">
        <v>0</v>
      </c>
      <c r="I23" s="212">
        <v>23644106</v>
      </c>
      <c r="J23" s="212">
        <v>-23644106</v>
      </c>
      <c r="K23" s="212">
        <f t="shared" si="0"/>
        <v>0</v>
      </c>
      <c r="L23" s="212">
        <v>0</v>
      </c>
      <c r="M23" s="216">
        <f>IFERROR(VLOOKUP(E23,GL발!$A$2:$B$345,2,0),0)</f>
        <v>0</v>
      </c>
      <c r="N23" s="218">
        <f t="shared" si="1"/>
        <v>0</v>
      </c>
    </row>
    <row r="24" spans="1:14">
      <c r="A24" s="187" t="s">
        <v>1447</v>
      </c>
      <c r="B24" s="187" t="s">
        <v>1448</v>
      </c>
      <c r="C24" s="187" t="s">
        <v>0</v>
      </c>
      <c r="D24" s="187">
        <v>2023</v>
      </c>
      <c r="E24" s="210" t="s">
        <v>491</v>
      </c>
      <c r="F24" s="187" t="s">
        <v>837</v>
      </c>
      <c r="G24" s="211"/>
      <c r="H24" s="212">
        <v>880548</v>
      </c>
      <c r="I24" s="212">
        <v>1988693</v>
      </c>
      <c r="J24" s="212">
        <v>-2095215</v>
      </c>
      <c r="K24" s="212">
        <f t="shared" si="0"/>
        <v>-106522</v>
      </c>
      <c r="L24" s="212">
        <v>774026</v>
      </c>
      <c r="M24" s="216">
        <f>IFERROR(VLOOKUP(E24,GL발!$A$2:$B$345,2,0),0)</f>
        <v>-106522</v>
      </c>
      <c r="N24" s="218">
        <f t="shared" si="1"/>
        <v>0</v>
      </c>
    </row>
    <row r="25" spans="1:14">
      <c r="A25" s="187" t="s">
        <v>1447</v>
      </c>
      <c r="B25" s="187" t="s">
        <v>1448</v>
      </c>
      <c r="C25" s="187" t="s">
        <v>0</v>
      </c>
      <c r="D25" s="187">
        <v>2023</v>
      </c>
      <c r="E25" s="210" t="s">
        <v>838</v>
      </c>
      <c r="F25" s="187" t="s">
        <v>839</v>
      </c>
      <c r="G25" s="211"/>
      <c r="H25" s="212">
        <v>0</v>
      </c>
      <c r="I25" s="212">
        <v>0</v>
      </c>
      <c r="J25" s="212">
        <v>0</v>
      </c>
      <c r="K25" s="212">
        <f t="shared" si="0"/>
        <v>0</v>
      </c>
      <c r="L25" s="212">
        <v>0</v>
      </c>
      <c r="M25" s="216">
        <f>IFERROR(VLOOKUP(E25,GL발!$A$2:$B$345,2,0),0)</f>
        <v>0</v>
      </c>
      <c r="N25" s="218">
        <f t="shared" si="1"/>
        <v>0</v>
      </c>
    </row>
    <row r="26" spans="1:14">
      <c r="A26" s="187" t="s">
        <v>1447</v>
      </c>
      <c r="B26" s="187" t="s">
        <v>1448</v>
      </c>
      <c r="C26" s="187" t="s">
        <v>0</v>
      </c>
      <c r="D26" s="187">
        <v>2023</v>
      </c>
      <c r="E26" s="210" t="s">
        <v>840</v>
      </c>
      <c r="F26" s="187" t="s">
        <v>841</v>
      </c>
      <c r="G26" s="211"/>
      <c r="H26" s="212">
        <v>0</v>
      </c>
      <c r="I26" s="212">
        <v>0</v>
      </c>
      <c r="J26" s="212">
        <v>0</v>
      </c>
      <c r="K26" s="212">
        <f t="shared" si="0"/>
        <v>0</v>
      </c>
      <c r="L26" s="212">
        <v>0</v>
      </c>
      <c r="M26" s="216">
        <f>IFERROR(VLOOKUP(E26,GL발!$A$2:$B$345,2,0),0)</f>
        <v>0</v>
      </c>
      <c r="N26" s="218">
        <f t="shared" si="1"/>
        <v>0</v>
      </c>
    </row>
    <row r="27" spans="1:14">
      <c r="A27" s="91" t="s">
        <v>1447</v>
      </c>
      <c r="B27" s="91" t="s">
        <v>1448</v>
      </c>
      <c r="C27" s="91" t="s">
        <v>0</v>
      </c>
      <c r="D27" s="187">
        <v>2023</v>
      </c>
      <c r="E27" s="213" t="s">
        <v>842</v>
      </c>
      <c r="F27" s="91" t="s">
        <v>843</v>
      </c>
      <c r="G27" s="211"/>
      <c r="H27" s="214">
        <v>0</v>
      </c>
      <c r="I27" s="214">
        <v>0</v>
      </c>
      <c r="J27" s="214">
        <v>0</v>
      </c>
      <c r="K27" s="212">
        <f t="shared" si="0"/>
        <v>0</v>
      </c>
      <c r="L27" s="214">
        <v>0</v>
      </c>
      <c r="M27" s="216">
        <f>IFERROR(VLOOKUP(E27,GL발!$A$2:$B$345,2,0),0)</f>
        <v>0</v>
      </c>
      <c r="N27" s="218">
        <f t="shared" si="1"/>
        <v>0</v>
      </c>
    </row>
    <row r="28" spans="1:14">
      <c r="A28" s="91" t="s">
        <v>1447</v>
      </c>
      <c r="B28" s="91" t="s">
        <v>1448</v>
      </c>
      <c r="C28" s="91" t="s">
        <v>0</v>
      </c>
      <c r="D28" s="187">
        <v>2023</v>
      </c>
      <c r="E28" s="213" t="s">
        <v>492</v>
      </c>
      <c r="F28" s="91" t="s">
        <v>844</v>
      </c>
      <c r="G28" s="211"/>
      <c r="H28" s="214">
        <v>0</v>
      </c>
      <c r="I28" s="214">
        <v>83541310826</v>
      </c>
      <c r="J28" s="214">
        <v>-83541310826</v>
      </c>
      <c r="K28" s="212">
        <f t="shared" si="0"/>
        <v>0</v>
      </c>
      <c r="L28" s="214">
        <v>0</v>
      </c>
      <c r="M28" s="216">
        <f>IFERROR(VLOOKUP(E28,GL발!$A$2:$B$345,2,0),0)</f>
        <v>0</v>
      </c>
      <c r="N28" s="218">
        <f t="shared" si="1"/>
        <v>0</v>
      </c>
    </row>
    <row r="29" spans="1:14">
      <c r="A29" s="91" t="s">
        <v>1447</v>
      </c>
      <c r="B29" s="91" t="s">
        <v>1448</v>
      </c>
      <c r="C29" s="91" t="s">
        <v>0</v>
      </c>
      <c r="D29" s="187">
        <v>2023</v>
      </c>
      <c r="E29" s="213" t="s">
        <v>493</v>
      </c>
      <c r="F29" s="91" t="s">
        <v>845</v>
      </c>
      <c r="G29" s="211"/>
      <c r="H29" s="214">
        <v>11418</v>
      </c>
      <c r="I29" s="214">
        <v>12012</v>
      </c>
      <c r="J29" s="214">
        <v>-5400</v>
      </c>
      <c r="K29" s="212">
        <f t="shared" si="0"/>
        <v>6612</v>
      </c>
      <c r="L29" s="214">
        <v>18030</v>
      </c>
      <c r="M29" s="216">
        <f>IFERROR(VLOOKUP(E29,GL발!$A$2:$B$345,2,0),0)</f>
        <v>6612</v>
      </c>
      <c r="N29" s="218">
        <f t="shared" si="1"/>
        <v>0</v>
      </c>
    </row>
    <row r="30" spans="1:14">
      <c r="A30" s="91" t="s">
        <v>1447</v>
      </c>
      <c r="B30" s="91" t="s">
        <v>1448</v>
      </c>
      <c r="C30" s="91" t="s">
        <v>0</v>
      </c>
      <c r="D30" s="187">
        <v>2023</v>
      </c>
      <c r="E30" s="213" t="s">
        <v>846</v>
      </c>
      <c r="F30" s="91" t="s">
        <v>847</v>
      </c>
      <c r="G30" s="211"/>
      <c r="H30" s="214">
        <v>0</v>
      </c>
      <c r="I30" s="214">
        <v>0</v>
      </c>
      <c r="J30" s="214">
        <v>0</v>
      </c>
      <c r="K30" s="212">
        <f t="shared" si="0"/>
        <v>0</v>
      </c>
      <c r="L30" s="214">
        <v>0</v>
      </c>
      <c r="M30" s="216">
        <f>IFERROR(VLOOKUP(E30,GL발!$A$2:$B$345,2,0),0)</f>
        <v>0</v>
      </c>
      <c r="N30" s="218">
        <f t="shared" si="1"/>
        <v>0</v>
      </c>
    </row>
    <row r="31" spans="1:14">
      <c r="A31" s="91" t="s">
        <v>1447</v>
      </c>
      <c r="B31" s="91" t="s">
        <v>1448</v>
      </c>
      <c r="C31" s="91" t="s">
        <v>0</v>
      </c>
      <c r="D31" s="187">
        <v>2023</v>
      </c>
      <c r="E31" s="213" t="s">
        <v>848</v>
      </c>
      <c r="F31" s="91" t="s">
        <v>849</v>
      </c>
      <c r="G31" s="211"/>
      <c r="H31" s="214">
        <v>0</v>
      </c>
      <c r="I31" s="214">
        <v>0</v>
      </c>
      <c r="J31" s="214">
        <v>0</v>
      </c>
      <c r="K31" s="212">
        <f t="shared" si="0"/>
        <v>0</v>
      </c>
      <c r="L31" s="214">
        <v>0</v>
      </c>
      <c r="M31" s="216">
        <f>IFERROR(VLOOKUP(E31,GL발!$A$2:$B$345,2,0),0)</f>
        <v>0</v>
      </c>
      <c r="N31" s="218">
        <f t="shared" si="1"/>
        <v>0</v>
      </c>
    </row>
    <row r="32" spans="1:14">
      <c r="A32" s="91" t="s">
        <v>1447</v>
      </c>
      <c r="B32" s="91" t="s">
        <v>1448</v>
      </c>
      <c r="C32" s="91" t="s">
        <v>0</v>
      </c>
      <c r="D32" s="187">
        <v>2023</v>
      </c>
      <c r="E32" s="213" t="s">
        <v>494</v>
      </c>
      <c r="F32" s="91" t="s">
        <v>850</v>
      </c>
      <c r="G32" s="211"/>
      <c r="H32" s="214">
        <v>24673231554</v>
      </c>
      <c r="I32" s="214">
        <v>1779485985843</v>
      </c>
      <c r="J32" s="214">
        <v>-1718853385299</v>
      </c>
      <c r="K32" s="212">
        <f t="shared" si="0"/>
        <v>60632600544</v>
      </c>
      <c r="L32" s="214">
        <v>85305832098</v>
      </c>
      <c r="M32" s="216">
        <f>IFERROR(VLOOKUP(E32,GL발!$A$2:$B$345,2,0),0)</f>
        <v>60632600544</v>
      </c>
      <c r="N32" s="218">
        <f t="shared" si="1"/>
        <v>0</v>
      </c>
    </row>
    <row r="33" spans="1:14">
      <c r="A33" s="91" t="s">
        <v>1447</v>
      </c>
      <c r="B33" s="91" t="s">
        <v>1448</v>
      </c>
      <c r="C33" s="91" t="s">
        <v>0</v>
      </c>
      <c r="D33" s="187">
        <v>2023</v>
      </c>
      <c r="E33" s="213" t="s">
        <v>495</v>
      </c>
      <c r="F33" s="91" t="s">
        <v>851</v>
      </c>
      <c r="G33" s="211"/>
      <c r="H33" s="214">
        <v>7658152</v>
      </c>
      <c r="I33" s="214">
        <v>550894905751</v>
      </c>
      <c r="J33" s="214">
        <v>-549519072268</v>
      </c>
      <c r="K33" s="212">
        <f t="shared" si="0"/>
        <v>1375833483</v>
      </c>
      <c r="L33" s="214">
        <v>1383491635</v>
      </c>
      <c r="M33" s="216">
        <f>IFERROR(VLOOKUP(E33,GL발!$A$2:$B$345,2,0),0)</f>
        <v>1375833483</v>
      </c>
      <c r="N33" s="218">
        <f t="shared" si="1"/>
        <v>0</v>
      </c>
    </row>
    <row r="34" spans="1:14">
      <c r="A34" s="91" t="s">
        <v>1447</v>
      </c>
      <c r="B34" s="91" t="s">
        <v>1448</v>
      </c>
      <c r="C34" s="91" t="s">
        <v>0</v>
      </c>
      <c r="D34" s="187">
        <v>2023</v>
      </c>
      <c r="E34" s="213" t="s">
        <v>496</v>
      </c>
      <c r="F34" s="91" t="s">
        <v>852</v>
      </c>
      <c r="G34" s="211"/>
      <c r="H34" s="214">
        <v>0</v>
      </c>
      <c r="I34" s="214">
        <v>1307848549</v>
      </c>
      <c r="J34" s="214">
        <v>-1299190496</v>
      </c>
      <c r="K34" s="212">
        <f t="shared" si="0"/>
        <v>8658053</v>
      </c>
      <c r="L34" s="214">
        <v>8658053</v>
      </c>
      <c r="M34" s="216">
        <f>IFERROR(VLOOKUP(E34,GL발!$A$2:$B$345,2,0),0)</f>
        <v>8658053</v>
      </c>
      <c r="N34" s="218">
        <f t="shared" si="1"/>
        <v>0</v>
      </c>
    </row>
    <row r="35" spans="1:14">
      <c r="A35" s="91" t="s">
        <v>1447</v>
      </c>
      <c r="B35" s="91" t="s">
        <v>1448</v>
      </c>
      <c r="C35" s="91" t="s">
        <v>0</v>
      </c>
      <c r="D35" s="187">
        <v>2023</v>
      </c>
      <c r="E35" s="213" t="s">
        <v>497</v>
      </c>
      <c r="F35" s="91" t="s">
        <v>853</v>
      </c>
      <c r="G35" s="211"/>
      <c r="H35" s="214">
        <v>0</v>
      </c>
      <c r="I35" s="214">
        <v>1009022435193</v>
      </c>
      <c r="J35" s="214">
        <v>-1009022435193</v>
      </c>
      <c r="K35" s="212">
        <f t="shared" si="0"/>
        <v>0</v>
      </c>
      <c r="L35" s="214">
        <v>0</v>
      </c>
      <c r="M35" s="216">
        <f>IFERROR(VLOOKUP(E35,GL발!$A$2:$B$345,2,0),0)</f>
        <v>0</v>
      </c>
      <c r="N35" s="218">
        <f t="shared" si="1"/>
        <v>0</v>
      </c>
    </row>
    <row r="36" spans="1:14">
      <c r="A36" s="91" t="s">
        <v>1447</v>
      </c>
      <c r="B36" s="91" t="s">
        <v>1448</v>
      </c>
      <c r="C36" s="91" t="s">
        <v>0</v>
      </c>
      <c r="D36" s="187">
        <v>2023</v>
      </c>
      <c r="E36" s="213" t="s">
        <v>854</v>
      </c>
      <c r="F36" s="91" t="s">
        <v>855</v>
      </c>
      <c r="G36" s="211"/>
      <c r="H36" s="214">
        <v>875</v>
      </c>
      <c r="I36" s="214">
        <v>0</v>
      </c>
      <c r="J36" s="214">
        <v>0</v>
      </c>
      <c r="K36" s="212">
        <f t="shared" si="0"/>
        <v>0</v>
      </c>
      <c r="L36" s="214">
        <v>875</v>
      </c>
      <c r="M36" s="216">
        <f>IFERROR(VLOOKUP(E36,GL발!$A$2:$B$345,2,0),0)</f>
        <v>0</v>
      </c>
      <c r="N36" s="218">
        <f t="shared" si="1"/>
        <v>0</v>
      </c>
    </row>
    <row r="37" spans="1:14">
      <c r="A37" s="91" t="s">
        <v>1447</v>
      </c>
      <c r="B37" s="91" t="s">
        <v>1448</v>
      </c>
      <c r="C37" s="91" t="s">
        <v>0</v>
      </c>
      <c r="D37" s="187">
        <v>2023</v>
      </c>
      <c r="E37" s="213" t="s">
        <v>856</v>
      </c>
      <c r="F37" s="91" t="s">
        <v>857</v>
      </c>
      <c r="G37" s="211"/>
      <c r="H37" s="214">
        <v>0</v>
      </c>
      <c r="I37" s="214">
        <v>0</v>
      </c>
      <c r="J37" s="214">
        <v>0</v>
      </c>
      <c r="K37" s="212">
        <f t="shared" si="0"/>
        <v>0</v>
      </c>
      <c r="L37" s="214">
        <v>0</v>
      </c>
      <c r="M37" s="216">
        <f>IFERROR(VLOOKUP(E37,GL발!$A$2:$B$345,2,0),0)</f>
        <v>0</v>
      </c>
      <c r="N37" s="218">
        <f t="shared" si="1"/>
        <v>0</v>
      </c>
    </row>
    <row r="38" spans="1:14">
      <c r="A38" s="91" t="s">
        <v>1447</v>
      </c>
      <c r="B38" s="91" t="s">
        <v>1448</v>
      </c>
      <c r="C38" s="91" t="s">
        <v>0</v>
      </c>
      <c r="D38" s="187">
        <v>2023</v>
      </c>
      <c r="E38" s="213" t="s">
        <v>858</v>
      </c>
      <c r="F38" s="91" t="s">
        <v>859</v>
      </c>
      <c r="G38" s="211"/>
      <c r="H38" s="214">
        <v>0</v>
      </c>
      <c r="I38" s="214">
        <v>0</v>
      </c>
      <c r="J38" s="214">
        <v>0</v>
      </c>
      <c r="K38" s="212">
        <f t="shared" si="0"/>
        <v>0</v>
      </c>
      <c r="L38" s="214">
        <v>0</v>
      </c>
      <c r="M38" s="216">
        <f>IFERROR(VLOOKUP(E38,GL발!$A$2:$B$345,2,0),0)</f>
        <v>0</v>
      </c>
      <c r="N38" s="218">
        <f t="shared" si="1"/>
        <v>0</v>
      </c>
    </row>
    <row r="39" spans="1:14">
      <c r="A39" s="91" t="s">
        <v>1447</v>
      </c>
      <c r="B39" s="91" t="s">
        <v>1448</v>
      </c>
      <c r="C39" s="91" t="s">
        <v>0</v>
      </c>
      <c r="D39" s="187">
        <v>2023</v>
      </c>
      <c r="E39" s="213" t="s">
        <v>498</v>
      </c>
      <c r="F39" s="91" t="s">
        <v>860</v>
      </c>
      <c r="G39" s="211"/>
      <c r="H39" s="214">
        <v>0</v>
      </c>
      <c r="I39" s="214">
        <v>75000000000</v>
      </c>
      <c r="J39" s="214">
        <v>-75000000000</v>
      </c>
      <c r="K39" s="212">
        <f t="shared" si="0"/>
        <v>0</v>
      </c>
      <c r="L39" s="214">
        <v>0</v>
      </c>
      <c r="M39" s="216">
        <f>IFERROR(VLOOKUP(E39,GL발!$A$2:$B$345,2,0),0)</f>
        <v>0</v>
      </c>
      <c r="N39" s="218">
        <f t="shared" si="1"/>
        <v>0</v>
      </c>
    </row>
    <row r="40" spans="1:14">
      <c r="A40" s="91" t="s">
        <v>1447</v>
      </c>
      <c r="B40" s="91" t="s">
        <v>1448</v>
      </c>
      <c r="C40" s="91" t="s">
        <v>0</v>
      </c>
      <c r="D40" s="187">
        <v>2023</v>
      </c>
      <c r="E40" s="213" t="s">
        <v>861</v>
      </c>
      <c r="F40" s="91" t="s">
        <v>862</v>
      </c>
      <c r="G40" s="211"/>
      <c r="H40" s="214">
        <v>0</v>
      </c>
      <c r="I40" s="214">
        <v>0</v>
      </c>
      <c r="J40" s="214">
        <v>0</v>
      </c>
      <c r="K40" s="212">
        <f t="shared" si="0"/>
        <v>0</v>
      </c>
      <c r="L40" s="214">
        <v>0</v>
      </c>
      <c r="M40" s="216">
        <f>IFERROR(VLOOKUP(E40,GL발!$A$2:$B$345,2,0),0)</f>
        <v>0</v>
      </c>
      <c r="N40" s="218">
        <f t="shared" si="1"/>
        <v>0</v>
      </c>
    </row>
    <row r="41" spans="1:14">
      <c r="A41" s="91" t="s">
        <v>1447</v>
      </c>
      <c r="B41" s="91" t="s">
        <v>1448</v>
      </c>
      <c r="C41" s="91" t="s">
        <v>0</v>
      </c>
      <c r="D41" s="187">
        <v>2023</v>
      </c>
      <c r="E41" s="213" t="s">
        <v>863</v>
      </c>
      <c r="F41" s="91" t="s">
        <v>864</v>
      </c>
      <c r="G41" s="211"/>
      <c r="H41" s="214">
        <v>0</v>
      </c>
      <c r="I41" s="214">
        <v>0</v>
      </c>
      <c r="J41" s="214">
        <v>0</v>
      </c>
      <c r="K41" s="212">
        <f t="shared" si="0"/>
        <v>0</v>
      </c>
      <c r="L41" s="214">
        <v>0</v>
      </c>
      <c r="M41" s="216">
        <f>IFERROR(VLOOKUP(E41,GL발!$A$2:$B$345,2,0),0)</f>
        <v>0</v>
      </c>
      <c r="N41" s="218">
        <f t="shared" si="1"/>
        <v>0</v>
      </c>
    </row>
    <row r="42" spans="1:14">
      <c r="A42" s="91" t="s">
        <v>1447</v>
      </c>
      <c r="B42" s="91" t="s">
        <v>1448</v>
      </c>
      <c r="C42" s="91" t="s">
        <v>0</v>
      </c>
      <c r="D42" s="187">
        <v>2023</v>
      </c>
      <c r="E42" s="213" t="s">
        <v>865</v>
      </c>
      <c r="F42" s="91" t="s">
        <v>866</v>
      </c>
      <c r="G42" s="211"/>
      <c r="H42" s="214">
        <v>0</v>
      </c>
      <c r="I42" s="214">
        <v>0</v>
      </c>
      <c r="J42" s="214">
        <v>0</v>
      </c>
      <c r="K42" s="212">
        <f t="shared" si="0"/>
        <v>0</v>
      </c>
      <c r="L42" s="214">
        <v>0</v>
      </c>
      <c r="M42" s="216">
        <f>IFERROR(VLOOKUP(E42,GL발!$A$2:$B$345,2,0),0)</f>
        <v>0</v>
      </c>
      <c r="N42" s="218">
        <f t="shared" si="1"/>
        <v>0</v>
      </c>
    </row>
    <row r="43" spans="1:14">
      <c r="A43" s="91" t="s">
        <v>1447</v>
      </c>
      <c r="B43" s="91" t="s">
        <v>1448</v>
      </c>
      <c r="C43" s="91" t="s">
        <v>0</v>
      </c>
      <c r="D43" s="187">
        <v>2023</v>
      </c>
      <c r="E43" s="213" t="s">
        <v>867</v>
      </c>
      <c r="F43" s="91" t="s">
        <v>868</v>
      </c>
      <c r="G43" s="211"/>
      <c r="H43" s="214">
        <v>0</v>
      </c>
      <c r="I43" s="214">
        <v>0</v>
      </c>
      <c r="J43" s="214">
        <v>0</v>
      </c>
      <c r="K43" s="212">
        <f t="shared" si="0"/>
        <v>0</v>
      </c>
      <c r="L43" s="214">
        <v>0</v>
      </c>
      <c r="M43" s="216">
        <f>IFERROR(VLOOKUP(E43,GL발!$A$2:$B$345,2,0),0)</f>
        <v>0</v>
      </c>
      <c r="N43" s="218">
        <f t="shared" si="1"/>
        <v>0</v>
      </c>
    </row>
    <row r="44" spans="1:14">
      <c r="A44" s="91" t="s">
        <v>1447</v>
      </c>
      <c r="B44" s="91" t="s">
        <v>1448</v>
      </c>
      <c r="C44" s="91" t="s">
        <v>0</v>
      </c>
      <c r="D44" s="187">
        <v>2023</v>
      </c>
      <c r="E44" s="213" t="s">
        <v>869</v>
      </c>
      <c r="F44" s="91" t="s">
        <v>870</v>
      </c>
      <c r="G44" s="211"/>
      <c r="H44" s="214">
        <v>0</v>
      </c>
      <c r="I44" s="214">
        <v>0</v>
      </c>
      <c r="J44" s="214">
        <v>0</v>
      </c>
      <c r="K44" s="212">
        <f t="shared" si="0"/>
        <v>0</v>
      </c>
      <c r="L44" s="214">
        <v>0</v>
      </c>
      <c r="M44" s="216">
        <f>IFERROR(VLOOKUP(E44,GL발!$A$2:$B$345,2,0),0)</f>
        <v>0</v>
      </c>
      <c r="N44" s="218">
        <f t="shared" si="1"/>
        <v>0</v>
      </c>
    </row>
    <row r="45" spans="1:14">
      <c r="A45" s="91" t="s">
        <v>1447</v>
      </c>
      <c r="B45" s="91" t="s">
        <v>1448</v>
      </c>
      <c r="C45" s="91" t="s">
        <v>0</v>
      </c>
      <c r="D45" s="187">
        <v>2023</v>
      </c>
      <c r="E45" s="213" t="s">
        <v>871</v>
      </c>
      <c r="F45" s="91" t="s">
        <v>872</v>
      </c>
      <c r="G45" s="211"/>
      <c r="H45" s="214">
        <v>0</v>
      </c>
      <c r="I45" s="214">
        <v>0</v>
      </c>
      <c r="J45" s="214">
        <v>0</v>
      </c>
      <c r="K45" s="212">
        <f t="shared" si="0"/>
        <v>0</v>
      </c>
      <c r="L45" s="214">
        <v>0</v>
      </c>
      <c r="M45" s="216">
        <f>IFERROR(VLOOKUP(E45,GL발!$A$2:$B$345,2,0),0)</f>
        <v>0</v>
      </c>
      <c r="N45" s="218">
        <f t="shared" si="1"/>
        <v>0</v>
      </c>
    </row>
    <row r="46" spans="1:14">
      <c r="A46" s="91" t="s">
        <v>1447</v>
      </c>
      <c r="B46" s="91" t="s">
        <v>1448</v>
      </c>
      <c r="C46" s="91" t="s">
        <v>0</v>
      </c>
      <c r="D46" s="187">
        <v>2023</v>
      </c>
      <c r="E46" s="213" t="s">
        <v>873</v>
      </c>
      <c r="F46" s="91" t="s">
        <v>874</v>
      </c>
      <c r="G46" s="211"/>
      <c r="H46" s="214">
        <v>0</v>
      </c>
      <c r="I46" s="214">
        <v>0</v>
      </c>
      <c r="J46" s="214">
        <v>0</v>
      </c>
      <c r="K46" s="212">
        <f t="shared" si="0"/>
        <v>0</v>
      </c>
      <c r="L46" s="214">
        <v>0</v>
      </c>
      <c r="M46" s="216">
        <f>IFERROR(VLOOKUP(E46,GL발!$A$2:$B$345,2,0),0)</f>
        <v>0</v>
      </c>
      <c r="N46" s="218">
        <f t="shared" si="1"/>
        <v>0</v>
      </c>
    </row>
    <row r="47" spans="1:14">
      <c r="A47" s="91" t="s">
        <v>1447</v>
      </c>
      <c r="B47" s="91" t="s">
        <v>1448</v>
      </c>
      <c r="C47" s="91" t="s">
        <v>0</v>
      </c>
      <c r="D47" s="187">
        <v>2023</v>
      </c>
      <c r="E47" s="213" t="s">
        <v>875</v>
      </c>
      <c r="F47" s="91" t="s">
        <v>876</v>
      </c>
      <c r="G47" s="211"/>
      <c r="H47" s="214">
        <v>0</v>
      </c>
      <c r="I47" s="214">
        <v>0</v>
      </c>
      <c r="J47" s="214">
        <v>0</v>
      </c>
      <c r="K47" s="212">
        <f t="shared" si="0"/>
        <v>0</v>
      </c>
      <c r="L47" s="214">
        <v>0</v>
      </c>
      <c r="M47" s="216">
        <f>IFERROR(VLOOKUP(E47,GL발!$A$2:$B$345,2,0),0)</f>
        <v>0</v>
      </c>
      <c r="N47" s="218">
        <f t="shared" si="1"/>
        <v>0</v>
      </c>
    </row>
    <row r="48" spans="1:14">
      <c r="A48" s="91" t="s">
        <v>1447</v>
      </c>
      <c r="B48" s="91" t="s">
        <v>1448</v>
      </c>
      <c r="C48" s="91" t="s">
        <v>0</v>
      </c>
      <c r="D48" s="187">
        <v>2023</v>
      </c>
      <c r="E48" s="213" t="s">
        <v>499</v>
      </c>
      <c r="F48" s="91" t="s">
        <v>877</v>
      </c>
      <c r="G48" s="211"/>
      <c r="H48" s="214">
        <v>11</v>
      </c>
      <c r="I48" s="214">
        <v>11290775474</v>
      </c>
      <c r="J48" s="214">
        <v>-11290775485</v>
      </c>
      <c r="K48" s="212">
        <f t="shared" si="0"/>
        <v>-11</v>
      </c>
      <c r="L48" s="214">
        <v>0</v>
      </c>
      <c r="M48" s="216">
        <f>IFERROR(VLOOKUP(E48,GL발!$A$2:$B$345,2,0),0)</f>
        <v>-11</v>
      </c>
      <c r="N48" s="218">
        <f t="shared" si="1"/>
        <v>0</v>
      </c>
    </row>
    <row r="49" spans="1:14">
      <c r="A49" s="91" t="s">
        <v>1447</v>
      </c>
      <c r="B49" s="91" t="s">
        <v>1448</v>
      </c>
      <c r="C49" s="91" t="s">
        <v>0</v>
      </c>
      <c r="D49" s="187">
        <v>2023</v>
      </c>
      <c r="E49" s="213" t="s">
        <v>500</v>
      </c>
      <c r="F49" s="91" t="s">
        <v>878</v>
      </c>
      <c r="G49" s="211"/>
      <c r="H49" s="214">
        <v>0</v>
      </c>
      <c r="I49" s="214">
        <v>106885524718</v>
      </c>
      <c r="J49" s="214">
        <v>-106885524718</v>
      </c>
      <c r="K49" s="212">
        <f t="shared" si="0"/>
        <v>0</v>
      </c>
      <c r="L49" s="214">
        <v>0</v>
      </c>
      <c r="M49" s="216">
        <f>IFERROR(VLOOKUP(E49,GL발!$A$2:$B$345,2,0),0)</f>
        <v>0</v>
      </c>
      <c r="N49" s="218">
        <f t="shared" si="1"/>
        <v>0</v>
      </c>
    </row>
    <row r="50" spans="1:14">
      <c r="A50" s="91" t="s">
        <v>1447</v>
      </c>
      <c r="B50" s="91" t="s">
        <v>1448</v>
      </c>
      <c r="C50" s="91" t="s">
        <v>0</v>
      </c>
      <c r="D50" s="187">
        <v>2023</v>
      </c>
      <c r="E50" s="213" t="s">
        <v>501</v>
      </c>
      <c r="F50" s="91" t="s">
        <v>879</v>
      </c>
      <c r="G50" s="211"/>
      <c r="H50" s="214">
        <v>2231913</v>
      </c>
      <c r="I50" s="214">
        <v>1838804801</v>
      </c>
      <c r="J50" s="214">
        <v>-1841036714</v>
      </c>
      <c r="K50" s="212">
        <f t="shared" si="0"/>
        <v>-2231913</v>
      </c>
      <c r="L50" s="214">
        <v>0</v>
      </c>
      <c r="M50" s="216">
        <f>IFERROR(VLOOKUP(E50,GL발!$A$2:$B$345,2,0),0)</f>
        <v>-2231913</v>
      </c>
      <c r="N50" s="218">
        <f t="shared" si="1"/>
        <v>0</v>
      </c>
    </row>
    <row r="51" spans="1:14">
      <c r="A51" s="91" t="s">
        <v>1447</v>
      </c>
      <c r="B51" s="91" t="s">
        <v>1448</v>
      </c>
      <c r="C51" s="91" t="s">
        <v>0</v>
      </c>
      <c r="D51" s="187">
        <v>2023</v>
      </c>
      <c r="E51" s="213" t="s">
        <v>502</v>
      </c>
      <c r="F51" s="91" t="s">
        <v>880</v>
      </c>
      <c r="G51" s="211"/>
      <c r="H51" s="214">
        <v>0</v>
      </c>
      <c r="I51" s="214">
        <v>153000000</v>
      </c>
      <c r="J51" s="214">
        <v>-153000000</v>
      </c>
      <c r="K51" s="212">
        <f t="shared" si="0"/>
        <v>0</v>
      </c>
      <c r="L51" s="214">
        <v>0</v>
      </c>
      <c r="M51" s="216">
        <f>IFERROR(VLOOKUP(E51,GL발!$A$2:$B$345,2,0),0)</f>
        <v>0</v>
      </c>
      <c r="N51" s="218">
        <f t="shared" si="1"/>
        <v>0</v>
      </c>
    </row>
    <row r="52" spans="1:14">
      <c r="A52" s="91" t="s">
        <v>1447</v>
      </c>
      <c r="B52" s="91" t="s">
        <v>1448</v>
      </c>
      <c r="C52" s="91" t="s">
        <v>0</v>
      </c>
      <c r="D52" s="187">
        <v>2023</v>
      </c>
      <c r="E52" s="213" t="s">
        <v>503</v>
      </c>
      <c r="F52" s="91" t="s">
        <v>881</v>
      </c>
      <c r="G52" s="211"/>
      <c r="H52" s="214">
        <v>0</v>
      </c>
      <c r="I52" s="214">
        <v>670167541062</v>
      </c>
      <c r="J52" s="214">
        <v>-670167541062</v>
      </c>
      <c r="K52" s="212">
        <f t="shared" si="0"/>
        <v>0</v>
      </c>
      <c r="L52" s="214">
        <v>0</v>
      </c>
      <c r="M52" s="216">
        <f>IFERROR(VLOOKUP(E52,GL발!$A$2:$B$345,2,0),0)</f>
        <v>0</v>
      </c>
      <c r="N52" s="218">
        <f t="shared" si="1"/>
        <v>0</v>
      </c>
    </row>
    <row r="53" spans="1:14">
      <c r="A53" s="91" t="s">
        <v>1447</v>
      </c>
      <c r="B53" s="91" t="s">
        <v>1448</v>
      </c>
      <c r="C53" s="91" t="s">
        <v>0</v>
      </c>
      <c r="D53" s="187">
        <v>2023</v>
      </c>
      <c r="E53" s="213" t="s">
        <v>504</v>
      </c>
      <c r="F53" s="91" t="s">
        <v>882</v>
      </c>
      <c r="G53" s="211"/>
      <c r="H53" s="214">
        <v>0</v>
      </c>
      <c r="I53" s="214">
        <v>414011588465</v>
      </c>
      <c r="J53" s="214">
        <v>-414011588465</v>
      </c>
      <c r="K53" s="212">
        <f t="shared" si="0"/>
        <v>0</v>
      </c>
      <c r="L53" s="214">
        <v>0</v>
      </c>
      <c r="M53" s="216">
        <f>IFERROR(VLOOKUP(E53,GL발!$A$2:$B$345,2,0),0)</f>
        <v>0</v>
      </c>
      <c r="N53" s="218">
        <f t="shared" si="1"/>
        <v>0</v>
      </c>
    </row>
    <row r="54" spans="1:14">
      <c r="A54" s="91" t="s">
        <v>1447</v>
      </c>
      <c r="B54" s="91" t="s">
        <v>1448</v>
      </c>
      <c r="C54" s="91" t="s">
        <v>0</v>
      </c>
      <c r="D54" s="187">
        <v>2023</v>
      </c>
      <c r="E54" s="213" t="s">
        <v>883</v>
      </c>
      <c r="F54" s="91" t="s">
        <v>884</v>
      </c>
      <c r="G54" s="211"/>
      <c r="H54" s="214">
        <v>0</v>
      </c>
      <c r="I54" s="214">
        <v>0</v>
      </c>
      <c r="J54" s="214">
        <v>0</v>
      </c>
      <c r="K54" s="212">
        <f t="shared" si="0"/>
        <v>0</v>
      </c>
      <c r="L54" s="214">
        <v>0</v>
      </c>
      <c r="M54" s="216">
        <f>IFERROR(VLOOKUP(E54,GL발!$A$2:$B$345,2,0),0)</f>
        <v>0</v>
      </c>
      <c r="N54" s="218">
        <f t="shared" si="1"/>
        <v>0</v>
      </c>
    </row>
    <row r="55" spans="1:14">
      <c r="A55" s="91" t="s">
        <v>1447</v>
      </c>
      <c r="B55" s="91" t="s">
        <v>1448</v>
      </c>
      <c r="C55" s="91" t="s">
        <v>0</v>
      </c>
      <c r="D55" s="187">
        <v>2023</v>
      </c>
      <c r="E55" s="213" t="s">
        <v>885</v>
      </c>
      <c r="F55" s="91" t="s">
        <v>886</v>
      </c>
      <c r="G55" s="211"/>
      <c r="H55" s="214">
        <v>0</v>
      </c>
      <c r="I55" s="214">
        <v>0</v>
      </c>
      <c r="J55" s="214">
        <v>0</v>
      </c>
      <c r="K55" s="212">
        <f t="shared" si="0"/>
        <v>0</v>
      </c>
      <c r="L55" s="214">
        <v>0</v>
      </c>
      <c r="M55" s="216">
        <f>IFERROR(VLOOKUP(E55,GL발!$A$2:$B$345,2,0),0)</f>
        <v>0</v>
      </c>
      <c r="N55" s="218">
        <f t="shared" si="1"/>
        <v>0</v>
      </c>
    </row>
    <row r="56" spans="1:14">
      <c r="A56" s="91" t="s">
        <v>1447</v>
      </c>
      <c r="B56" s="91" t="s">
        <v>1448</v>
      </c>
      <c r="C56" s="91" t="s">
        <v>0</v>
      </c>
      <c r="D56" s="187">
        <v>2023</v>
      </c>
      <c r="E56" s="213" t="s">
        <v>887</v>
      </c>
      <c r="F56" s="91" t="s">
        <v>888</v>
      </c>
      <c r="G56" s="211"/>
      <c r="H56" s="214">
        <v>0</v>
      </c>
      <c r="I56" s="214">
        <v>0</v>
      </c>
      <c r="J56" s="214">
        <v>0</v>
      </c>
      <c r="K56" s="212">
        <f t="shared" si="0"/>
        <v>0</v>
      </c>
      <c r="L56" s="214">
        <v>0</v>
      </c>
      <c r="M56" s="216">
        <f>IFERROR(VLOOKUP(E56,GL발!$A$2:$B$345,2,0),0)</f>
        <v>0</v>
      </c>
      <c r="N56" s="218">
        <f t="shared" si="1"/>
        <v>0</v>
      </c>
    </row>
    <row r="57" spans="1:14">
      <c r="A57" s="91" t="s">
        <v>1447</v>
      </c>
      <c r="B57" s="91" t="s">
        <v>1448</v>
      </c>
      <c r="C57" s="91" t="s">
        <v>0</v>
      </c>
      <c r="D57" s="187">
        <v>2023</v>
      </c>
      <c r="E57" s="213" t="s">
        <v>505</v>
      </c>
      <c r="F57" s="91" t="s">
        <v>889</v>
      </c>
      <c r="G57" s="211"/>
      <c r="H57" s="214">
        <v>0</v>
      </c>
      <c r="I57" s="214">
        <v>3977386</v>
      </c>
      <c r="J57" s="214">
        <v>-3977386</v>
      </c>
      <c r="K57" s="212">
        <f t="shared" si="0"/>
        <v>0</v>
      </c>
      <c r="L57" s="214">
        <v>0</v>
      </c>
      <c r="M57" s="216">
        <f>IFERROR(VLOOKUP(E57,GL발!$A$2:$B$345,2,0),0)</f>
        <v>0</v>
      </c>
      <c r="N57" s="218">
        <f t="shared" si="1"/>
        <v>0</v>
      </c>
    </row>
    <row r="58" spans="1:14">
      <c r="A58" s="91" t="s">
        <v>1447</v>
      </c>
      <c r="B58" s="91" t="s">
        <v>1448</v>
      </c>
      <c r="C58" s="91" t="s">
        <v>0</v>
      </c>
      <c r="D58" s="187">
        <v>2023</v>
      </c>
      <c r="E58" s="213" t="s">
        <v>890</v>
      </c>
      <c r="F58" s="91" t="s">
        <v>891</v>
      </c>
      <c r="G58" s="211"/>
      <c r="H58" s="214">
        <v>0</v>
      </c>
      <c r="I58" s="214">
        <v>0</v>
      </c>
      <c r="J58" s="214">
        <v>0</v>
      </c>
      <c r="K58" s="212">
        <f t="shared" si="0"/>
        <v>0</v>
      </c>
      <c r="L58" s="214">
        <v>0</v>
      </c>
      <c r="M58" s="216">
        <f>IFERROR(VLOOKUP(E58,GL발!$A$2:$B$345,2,0),0)</f>
        <v>0</v>
      </c>
      <c r="N58" s="218">
        <f t="shared" si="1"/>
        <v>0</v>
      </c>
    </row>
    <row r="59" spans="1:14">
      <c r="A59" s="91" t="s">
        <v>1447</v>
      </c>
      <c r="B59" s="91" t="s">
        <v>1448</v>
      </c>
      <c r="C59" s="91" t="s">
        <v>0</v>
      </c>
      <c r="D59" s="187">
        <v>2023</v>
      </c>
      <c r="E59" s="213" t="s">
        <v>892</v>
      </c>
      <c r="F59" s="91" t="s">
        <v>893</v>
      </c>
      <c r="G59" s="211"/>
      <c r="H59" s="214">
        <v>0</v>
      </c>
      <c r="I59" s="214">
        <v>0</v>
      </c>
      <c r="J59" s="214">
        <v>0</v>
      </c>
      <c r="K59" s="212">
        <f t="shared" si="0"/>
        <v>0</v>
      </c>
      <c r="L59" s="214">
        <v>0</v>
      </c>
      <c r="M59" s="216">
        <f>IFERROR(VLOOKUP(E59,GL발!$A$2:$B$345,2,0),0)</f>
        <v>0</v>
      </c>
      <c r="N59" s="218">
        <f t="shared" si="1"/>
        <v>0</v>
      </c>
    </row>
    <row r="60" spans="1:14">
      <c r="A60" s="91" t="s">
        <v>1447</v>
      </c>
      <c r="B60" s="91" t="s">
        <v>1448</v>
      </c>
      <c r="C60" s="91" t="s">
        <v>0</v>
      </c>
      <c r="D60" s="187">
        <v>2023</v>
      </c>
      <c r="E60" s="213" t="s">
        <v>894</v>
      </c>
      <c r="F60" s="91" t="s">
        <v>895</v>
      </c>
      <c r="G60" s="211"/>
      <c r="H60" s="214">
        <v>0</v>
      </c>
      <c r="I60" s="214">
        <v>0</v>
      </c>
      <c r="J60" s="214">
        <v>0</v>
      </c>
      <c r="K60" s="212">
        <f t="shared" si="0"/>
        <v>0</v>
      </c>
      <c r="L60" s="214">
        <v>0</v>
      </c>
      <c r="M60" s="216">
        <f>IFERROR(VLOOKUP(E60,GL발!$A$2:$B$345,2,0),0)</f>
        <v>0</v>
      </c>
      <c r="N60" s="218">
        <f t="shared" si="1"/>
        <v>0</v>
      </c>
    </row>
    <row r="61" spans="1:14">
      <c r="A61" s="91" t="s">
        <v>1447</v>
      </c>
      <c r="B61" s="91" t="s">
        <v>1448</v>
      </c>
      <c r="C61" s="91" t="s">
        <v>0</v>
      </c>
      <c r="D61" s="187">
        <v>2023</v>
      </c>
      <c r="E61" s="213" t="s">
        <v>506</v>
      </c>
      <c r="F61" s="91" t="s">
        <v>896</v>
      </c>
      <c r="G61" s="211"/>
      <c r="H61" s="214">
        <v>0</v>
      </c>
      <c r="I61" s="214">
        <v>174050089006</v>
      </c>
      <c r="J61" s="214">
        <v>-174050089006</v>
      </c>
      <c r="K61" s="212">
        <f t="shared" si="0"/>
        <v>0</v>
      </c>
      <c r="L61" s="214">
        <v>0</v>
      </c>
      <c r="M61" s="216">
        <f>IFERROR(VLOOKUP(E61,GL발!$A$2:$B$345,2,0),0)</f>
        <v>0</v>
      </c>
      <c r="N61" s="218">
        <f t="shared" si="1"/>
        <v>0</v>
      </c>
    </row>
    <row r="62" spans="1:14">
      <c r="A62" s="91" t="s">
        <v>1447</v>
      </c>
      <c r="B62" s="91" t="s">
        <v>1448</v>
      </c>
      <c r="C62" s="91" t="s">
        <v>0</v>
      </c>
      <c r="D62" s="187">
        <v>2023</v>
      </c>
      <c r="E62" s="213" t="s">
        <v>507</v>
      </c>
      <c r="F62" s="91" t="s">
        <v>897</v>
      </c>
      <c r="G62" s="211"/>
      <c r="H62" s="214">
        <v>0</v>
      </c>
      <c r="I62" s="214">
        <v>33816</v>
      </c>
      <c r="J62" s="214">
        <v>-33816</v>
      </c>
      <c r="K62" s="212">
        <f t="shared" si="0"/>
        <v>0</v>
      </c>
      <c r="L62" s="214">
        <v>0</v>
      </c>
      <c r="M62" s="216">
        <f>IFERROR(VLOOKUP(E62,GL발!$A$2:$B$345,2,0),0)</f>
        <v>0</v>
      </c>
      <c r="N62" s="218">
        <f t="shared" si="1"/>
        <v>0</v>
      </c>
    </row>
    <row r="63" spans="1:14">
      <c r="A63" s="91" t="s">
        <v>1447</v>
      </c>
      <c r="B63" s="91" t="s">
        <v>1448</v>
      </c>
      <c r="C63" s="91" t="s">
        <v>0</v>
      </c>
      <c r="D63" s="187">
        <v>2023</v>
      </c>
      <c r="E63" s="213" t="s">
        <v>898</v>
      </c>
      <c r="F63" s="91" t="s">
        <v>899</v>
      </c>
      <c r="G63" s="211"/>
      <c r="H63" s="214">
        <v>0</v>
      </c>
      <c r="I63" s="214">
        <v>0</v>
      </c>
      <c r="J63" s="214">
        <v>0</v>
      </c>
      <c r="K63" s="212">
        <f t="shared" si="0"/>
        <v>0</v>
      </c>
      <c r="L63" s="214">
        <v>0</v>
      </c>
      <c r="M63" s="216">
        <f>IFERROR(VLOOKUP(E63,GL발!$A$2:$B$345,2,0),0)</f>
        <v>0</v>
      </c>
      <c r="N63" s="218">
        <f t="shared" si="1"/>
        <v>0</v>
      </c>
    </row>
    <row r="64" spans="1:14">
      <c r="A64" s="91" t="s">
        <v>1447</v>
      </c>
      <c r="B64" s="91" t="s">
        <v>1448</v>
      </c>
      <c r="C64" s="91" t="s">
        <v>0</v>
      </c>
      <c r="D64" s="187">
        <v>2023</v>
      </c>
      <c r="E64" s="213" t="s">
        <v>900</v>
      </c>
      <c r="F64" s="91" t="s">
        <v>901</v>
      </c>
      <c r="G64" s="211"/>
      <c r="H64" s="214">
        <v>0</v>
      </c>
      <c r="I64" s="214">
        <v>0</v>
      </c>
      <c r="J64" s="214">
        <v>0</v>
      </c>
      <c r="K64" s="212">
        <f t="shared" si="0"/>
        <v>0</v>
      </c>
      <c r="L64" s="214">
        <v>0</v>
      </c>
      <c r="M64" s="216">
        <f>IFERROR(VLOOKUP(E64,GL발!$A$2:$B$345,2,0),0)</f>
        <v>0</v>
      </c>
      <c r="N64" s="218">
        <f t="shared" si="1"/>
        <v>0</v>
      </c>
    </row>
    <row r="65" spans="1:14">
      <c r="A65" s="91" t="s">
        <v>1447</v>
      </c>
      <c r="B65" s="91" t="s">
        <v>1448</v>
      </c>
      <c r="C65" s="91" t="s">
        <v>0</v>
      </c>
      <c r="D65" s="187">
        <v>2023</v>
      </c>
      <c r="E65" s="213" t="s">
        <v>508</v>
      </c>
      <c r="F65" s="91" t="s">
        <v>902</v>
      </c>
      <c r="G65" s="211"/>
      <c r="H65" s="214">
        <v>0</v>
      </c>
      <c r="I65" s="214">
        <v>4115653225626</v>
      </c>
      <c r="J65" s="214">
        <v>-4115653225626</v>
      </c>
      <c r="K65" s="212">
        <f t="shared" si="0"/>
        <v>0</v>
      </c>
      <c r="L65" s="214">
        <v>0</v>
      </c>
      <c r="M65" s="216">
        <f>IFERROR(VLOOKUP(E65,GL발!$A$2:$B$345,2,0),0)</f>
        <v>0</v>
      </c>
      <c r="N65" s="218">
        <f t="shared" si="1"/>
        <v>0</v>
      </c>
    </row>
    <row r="66" spans="1:14">
      <c r="A66" s="91" t="s">
        <v>1447</v>
      </c>
      <c r="B66" s="91" t="s">
        <v>1448</v>
      </c>
      <c r="C66" s="91" t="s">
        <v>0</v>
      </c>
      <c r="D66" s="187">
        <v>2023</v>
      </c>
      <c r="E66" s="213" t="s">
        <v>509</v>
      </c>
      <c r="F66" s="91" t="s">
        <v>903</v>
      </c>
      <c r="G66" s="211"/>
      <c r="H66" s="214">
        <v>0</v>
      </c>
      <c r="I66" s="214">
        <v>1206449298996</v>
      </c>
      <c r="J66" s="214">
        <v>-1206449298996</v>
      </c>
      <c r="K66" s="212">
        <f t="shared" si="0"/>
        <v>0</v>
      </c>
      <c r="L66" s="214">
        <v>0</v>
      </c>
      <c r="M66" s="216">
        <f>IFERROR(VLOOKUP(E66,GL발!$A$2:$B$345,2,0),0)</f>
        <v>0</v>
      </c>
      <c r="N66" s="218">
        <f t="shared" si="1"/>
        <v>0</v>
      </c>
    </row>
    <row r="67" spans="1:14">
      <c r="A67" s="91" t="s">
        <v>1447</v>
      </c>
      <c r="B67" s="91" t="s">
        <v>1448</v>
      </c>
      <c r="C67" s="91" t="s">
        <v>0</v>
      </c>
      <c r="D67" s="187">
        <v>2023</v>
      </c>
      <c r="E67" s="213" t="s">
        <v>510</v>
      </c>
      <c r="F67" s="91" t="s">
        <v>904</v>
      </c>
      <c r="G67" s="211"/>
      <c r="H67" s="214">
        <v>0</v>
      </c>
      <c r="I67" s="214">
        <v>1340716879</v>
      </c>
      <c r="J67" s="214">
        <v>-1340716879</v>
      </c>
      <c r="K67" s="212">
        <f t="shared" si="0"/>
        <v>0</v>
      </c>
      <c r="L67" s="214">
        <v>0</v>
      </c>
      <c r="M67" s="216">
        <f>IFERROR(VLOOKUP(E67,GL발!$A$2:$B$345,2,0),0)</f>
        <v>0</v>
      </c>
      <c r="N67" s="218">
        <f t="shared" si="1"/>
        <v>0</v>
      </c>
    </row>
    <row r="68" spans="1:14">
      <c r="A68" s="91" t="s">
        <v>1447</v>
      </c>
      <c r="B68" s="91" t="s">
        <v>1448</v>
      </c>
      <c r="C68" s="91" t="s">
        <v>0</v>
      </c>
      <c r="D68" s="187">
        <v>2023</v>
      </c>
      <c r="E68" s="213" t="s">
        <v>511</v>
      </c>
      <c r="F68" s="91" t="s">
        <v>905</v>
      </c>
      <c r="G68" s="211"/>
      <c r="H68" s="214">
        <v>0</v>
      </c>
      <c r="I68" s="214">
        <v>1018774301642</v>
      </c>
      <c r="J68" s="214">
        <v>-1018774301642</v>
      </c>
      <c r="K68" s="212">
        <f t="shared" si="0"/>
        <v>0</v>
      </c>
      <c r="L68" s="214">
        <v>0</v>
      </c>
      <c r="M68" s="216">
        <f>IFERROR(VLOOKUP(E68,GL발!$A$2:$B$345,2,0),0)</f>
        <v>0</v>
      </c>
      <c r="N68" s="218">
        <f t="shared" si="1"/>
        <v>0</v>
      </c>
    </row>
    <row r="69" spans="1:14">
      <c r="A69" s="91" t="s">
        <v>1447</v>
      </c>
      <c r="B69" s="91" t="s">
        <v>1448</v>
      </c>
      <c r="C69" s="91" t="s">
        <v>0</v>
      </c>
      <c r="D69" s="187">
        <v>2023</v>
      </c>
      <c r="E69" s="213" t="s">
        <v>906</v>
      </c>
      <c r="F69" s="91" t="s">
        <v>907</v>
      </c>
      <c r="G69" s="211"/>
      <c r="H69" s="214">
        <v>0</v>
      </c>
      <c r="I69" s="214">
        <v>0</v>
      </c>
      <c r="J69" s="214">
        <v>0</v>
      </c>
      <c r="K69" s="212">
        <f t="shared" si="0"/>
        <v>0</v>
      </c>
      <c r="L69" s="214">
        <v>0</v>
      </c>
      <c r="M69" s="216">
        <f>IFERROR(VLOOKUP(E69,GL발!$A$2:$B$345,2,0),0)</f>
        <v>0</v>
      </c>
      <c r="N69" s="218">
        <f t="shared" si="1"/>
        <v>0</v>
      </c>
    </row>
    <row r="70" spans="1:14">
      <c r="A70" s="91" t="s">
        <v>1447</v>
      </c>
      <c r="B70" s="91" t="s">
        <v>1448</v>
      </c>
      <c r="C70" s="91" t="s">
        <v>0</v>
      </c>
      <c r="D70" s="187">
        <v>2023</v>
      </c>
      <c r="E70" s="213" t="s">
        <v>908</v>
      </c>
      <c r="F70" s="91" t="s">
        <v>909</v>
      </c>
      <c r="G70" s="211"/>
      <c r="H70" s="214">
        <v>0</v>
      </c>
      <c r="I70" s="214">
        <v>0</v>
      </c>
      <c r="J70" s="214">
        <v>0</v>
      </c>
      <c r="K70" s="212">
        <f t="shared" si="0"/>
        <v>0</v>
      </c>
      <c r="L70" s="214">
        <v>0</v>
      </c>
      <c r="M70" s="216">
        <f>IFERROR(VLOOKUP(E70,GL발!$A$2:$B$345,2,0),0)</f>
        <v>0</v>
      </c>
      <c r="N70" s="218">
        <f t="shared" si="1"/>
        <v>0</v>
      </c>
    </row>
    <row r="71" spans="1:14">
      <c r="A71" s="91" t="s">
        <v>1447</v>
      </c>
      <c r="B71" s="91" t="s">
        <v>1448</v>
      </c>
      <c r="C71" s="91" t="s">
        <v>0</v>
      </c>
      <c r="D71" s="187">
        <v>2023</v>
      </c>
      <c r="E71" s="213" t="s">
        <v>910</v>
      </c>
      <c r="F71" s="91" t="s">
        <v>911</v>
      </c>
      <c r="G71" s="211"/>
      <c r="H71" s="214">
        <v>0</v>
      </c>
      <c r="I71" s="214">
        <v>0</v>
      </c>
      <c r="J71" s="214">
        <v>0</v>
      </c>
      <c r="K71" s="212">
        <f t="shared" si="0"/>
        <v>0</v>
      </c>
      <c r="L71" s="214">
        <v>0</v>
      </c>
      <c r="M71" s="216">
        <f>IFERROR(VLOOKUP(E71,GL발!$A$2:$B$345,2,0),0)</f>
        <v>0</v>
      </c>
      <c r="N71" s="218">
        <f t="shared" si="1"/>
        <v>0</v>
      </c>
    </row>
    <row r="72" spans="1:14">
      <c r="A72" s="91" t="s">
        <v>1447</v>
      </c>
      <c r="B72" s="91" t="s">
        <v>1448</v>
      </c>
      <c r="C72" s="91" t="s">
        <v>0</v>
      </c>
      <c r="D72" s="187">
        <v>2023</v>
      </c>
      <c r="E72" s="213" t="s">
        <v>512</v>
      </c>
      <c r="F72" s="91" t="s">
        <v>912</v>
      </c>
      <c r="G72" s="211"/>
      <c r="H72" s="214">
        <v>0</v>
      </c>
      <c r="I72" s="214">
        <v>75000000000</v>
      </c>
      <c r="J72" s="214">
        <v>-75000000000</v>
      </c>
      <c r="K72" s="212">
        <f t="shared" si="0"/>
        <v>0</v>
      </c>
      <c r="L72" s="214">
        <v>0</v>
      </c>
      <c r="M72" s="216">
        <f>IFERROR(VLOOKUP(E72,GL발!$A$2:$B$345,2,0),0)</f>
        <v>0</v>
      </c>
      <c r="N72" s="218">
        <f t="shared" si="1"/>
        <v>0</v>
      </c>
    </row>
    <row r="73" spans="1:14">
      <c r="A73" s="91" t="s">
        <v>1447</v>
      </c>
      <c r="B73" s="91" t="s">
        <v>1448</v>
      </c>
      <c r="C73" s="91" t="s">
        <v>0</v>
      </c>
      <c r="D73" s="187">
        <v>2023</v>
      </c>
      <c r="E73" s="213" t="s">
        <v>913</v>
      </c>
      <c r="F73" s="91" t="s">
        <v>914</v>
      </c>
      <c r="G73" s="211"/>
      <c r="H73" s="214">
        <v>0</v>
      </c>
      <c r="I73" s="214">
        <v>0</v>
      </c>
      <c r="J73" s="214">
        <v>0</v>
      </c>
      <c r="K73" s="212">
        <f t="shared" si="0"/>
        <v>0</v>
      </c>
      <c r="L73" s="214">
        <v>0</v>
      </c>
      <c r="M73" s="216">
        <f>IFERROR(VLOOKUP(E73,GL발!$A$2:$B$345,2,0),0)</f>
        <v>0</v>
      </c>
      <c r="N73" s="218">
        <f t="shared" si="1"/>
        <v>0</v>
      </c>
    </row>
    <row r="74" spans="1:14">
      <c r="A74" s="91" t="s">
        <v>1447</v>
      </c>
      <c r="B74" s="91" t="s">
        <v>1448</v>
      </c>
      <c r="C74" s="91" t="s">
        <v>0</v>
      </c>
      <c r="D74" s="187">
        <v>2023</v>
      </c>
      <c r="E74" s="213" t="s">
        <v>915</v>
      </c>
      <c r="F74" s="91" t="s">
        <v>916</v>
      </c>
      <c r="G74" s="211"/>
      <c r="H74" s="214">
        <v>0</v>
      </c>
      <c r="I74" s="214">
        <v>0</v>
      </c>
      <c r="J74" s="214">
        <v>0</v>
      </c>
      <c r="K74" s="212">
        <f t="shared" si="0"/>
        <v>0</v>
      </c>
      <c r="L74" s="214">
        <v>0</v>
      </c>
      <c r="M74" s="216">
        <f>IFERROR(VLOOKUP(E74,GL발!$A$2:$B$345,2,0),0)</f>
        <v>0</v>
      </c>
      <c r="N74" s="218">
        <f t="shared" si="1"/>
        <v>0</v>
      </c>
    </row>
    <row r="75" spans="1:14">
      <c r="A75" s="91" t="s">
        <v>1447</v>
      </c>
      <c r="B75" s="91" t="s">
        <v>1448</v>
      </c>
      <c r="C75" s="91" t="s">
        <v>0</v>
      </c>
      <c r="D75" s="187">
        <v>2023</v>
      </c>
      <c r="E75" s="213" t="s">
        <v>917</v>
      </c>
      <c r="F75" s="91" t="s">
        <v>918</v>
      </c>
      <c r="G75" s="211"/>
      <c r="H75" s="214">
        <v>0</v>
      </c>
      <c r="I75" s="214">
        <v>0</v>
      </c>
      <c r="J75" s="214">
        <v>0</v>
      </c>
      <c r="K75" s="212">
        <f t="shared" si="0"/>
        <v>0</v>
      </c>
      <c r="L75" s="214">
        <v>0</v>
      </c>
      <c r="M75" s="216">
        <f>IFERROR(VLOOKUP(E75,GL발!$A$2:$B$345,2,0),0)</f>
        <v>0</v>
      </c>
      <c r="N75" s="218">
        <f t="shared" si="1"/>
        <v>0</v>
      </c>
    </row>
    <row r="76" spans="1:14">
      <c r="A76" s="91" t="s">
        <v>1447</v>
      </c>
      <c r="B76" s="91" t="s">
        <v>1448</v>
      </c>
      <c r="C76" s="91" t="s">
        <v>0</v>
      </c>
      <c r="D76" s="187">
        <v>2023</v>
      </c>
      <c r="E76" s="213" t="s">
        <v>919</v>
      </c>
      <c r="F76" s="91" t="s">
        <v>920</v>
      </c>
      <c r="G76" s="211"/>
      <c r="H76" s="214">
        <v>0</v>
      </c>
      <c r="I76" s="214">
        <v>0</v>
      </c>
      <c r="J76" s="214">
        <v>0</v>
      </c>
      <c r="K76" s="212">
        <f t="shared" si="0"/>
        <v>0</v>
      </c>
      <c r="L76" s="214">
        <v>0</v>
      </c>
      <c r="M76" s="216">
        <f>IFERROR(VLOOKUP(E76,GL발!$A$2:$B$345,2,0),0)</f>
        <v>0</v>
      </c>
      <c r="N76" s="218">
        <f t="shared" si="1"/>
        <v>0</v>
      </c>
    </row>
    <row r="77" spans="1:14">
      <c r="A77" s="91" t="s">
        <v>1447</v>
      </c>
      <c r="B77" s="91" t="s">
        <v>1448</v>
      </c>
      <c r="C77" s="91" t="s">
        <v>0</v>
      </c>
      <c r="D77" s="187">
        <v>2023</v>
      </c>
      <c r="E77" s="213" t="s">
        <v>921</v>
      </c>
      <c r="F77" s="91" t="s">
        <v>922</v>
      </c>
      <c r="G77" s="211"/>
      <c r="H77" s="214">
        <v>0</v>
      </c>
      <c r="I77" s="214">
        <v>0</v>
      </c>
      <c r="J77" s="214">
        <v>0</v>
      </c>
      <c r="K77" s="212">
        <f t="shared" si="0"/>
        <v>0</v>
      </c>
      <c r="L77" s="214">
        <v>0</v>
      </c>
      <c r="M77" s="216">
        <f>IFERROR(VLOOKUP(E77,GL발!$A$2:$B$345,2,0),0)</f>
        <v>0</v>
      </c>
      <c r="N77" s="218">
        <f t="shared" si="1"/>
        <v>0</v>
      </c>
    </row>
    <row r="78" spans="1:14">
      <c r="A78" s="91" t="s">
        <v>1447</v>
      </c>
      <c r="B78" s="91" t="s">
        <v>1448</v>
      </c>
      <c r="C78" s="91" t="s">
        <v>0</v>
      </c>
      <c r="D78" s="187">
        <v>2023</v>
      </c>
      <c r="E78" s="213" t="s">
        <v>923</v>
      </c>
      <c r="F78" s="91" t="s">
        <v>924</v>
      </c>
      <c r="G78" s="211"/>
      <c r="H78" s="214">
        <v>0</v>
      </c>
      <c r="I78" s="214">
        <v>0</v>
      </c>
      <c r="J78" s="214">
        <v>0</v>
      </c>
      <c r="K78" s="212">
        <f t="shared" si="0"/>
        <v>0</v>
      </c>
      <c r="L78" s="214">
        <v>0</v>
      </c>
      <c r="M78" s="216">
        <f>IFERROR(VLOOKUP(E78,GL발!$A$2:$B$345,2,0),0)</f>
        <v>0</v>
      </c>
      <c r="N78" s="218">
        <f t="shared" si="1"/>
        <v>0</v>
      </c>
    </row>
    <row r="79" spans="1:14">
      <c r="A79" s="91" t="s">
        <v>1447</v>
      </c>
      <c r="B79" s="91" t="s">
        <v>1448</v>
      </c>
      <c r="C79" s="91" t="s">
        <v>0</v>
      </c>
      <c r="D79" s="187">
        <v>2023</v>
      </c>
      <c r="E79" s="213" t="s">
        <v>925</v>
      </c>
      <c r="F79" s="91" t="s">
        <v>926</v>
      </c>
      <c r="G79" s="211"/>
      <c r="H79" s="214">
        <v>0</v>
      </c>
      <c r="I79" s="214">
        <v>0</v>
      </c>
      <c r="J79" s="214">
        <v>0</v>
      </c>
      <c r="K79" s="212">
        <f t="shared" ref="K79:K142" si="2">I79+J79</f>
        <v>0</v>
      </c>
      <c r="L79" s="214">
        <v>0</v>
      </c>
      <c r="M79" s="216">
        <f>IFERROR(VLOOKUP(E79,GL발!$A$2:$B$345,2,0),0)</f>
        <v>0</v>
      </c>
      <c r="N79" s="218">
        <f t="shared" ref="N79:N142" si="3">M79-K79</f>
        <v>0</v>
      </c>
    </row>
    <row r="80" spans="1:14">
      <c r="A80" s="91" t="s">
        <v>1447</v>
      </c>
      <c r="B80" s="91" t="s">
        <v>1448</v>
      </c>
      <c r="C80" s="91" t="s">
        <v>0</v>
      </c>
      <c r="D80" s="187">
        <v>2023</v>
      </c>
      <c r="E80" s="213" t="s">
        <v>513</v>
      </c>
      <c r="F80" s="91" t="s">
        <v>927</v>
      </c>
      <c r="G80" s="211"/>
      <c r="H80" s="214">
        <v>0</v>
      </c>
      <c r="I80" s="214">
        <v>11290775474</v>
      </c>
      <c r="J80" s="214">
        <v>-11290775474</v>
      </c>
      <c r="K80" s="212">
        <f t="shared" si="2"/>
        <v>0</v>
      </c>
      <c r="L80" s="214">
        <v>0</v>
      </c>
      <c r="M80" s="216">
        <f>IFERROR(VLOOKUP(E80,GL발!$A$2:$B$345,2,0),0)</f>
        <v>0</v>
      </c>
      <c r="N80" s="218">
        <f t="shared" si="3"/>
        <v>0</v>
      </c>
    </row>
    <row r="81" spans="1:14">
      <c r="A81" s="91" t="s">
        <v>1447</v>
      </c>
      <c r="B81" s="91" t="s">
        <v>1448</v>
      </c>
      <c r="C81" s="91" t="s">
        <v>0</v>
      </c>
      <c r="D81" s="187">
        <v>2023</v>
      </c>
      <c r="E81" s="213" t="s">
        <v>514</v>
      </c>
      <c r="F81" s="91" t="s">
        <v>928</v>
      </c>
      <c r="G81" s="211"/>
      <c r="H81" s="214">
        <v>0</v>
      </c>
      <c r="I81" s="214">
        <v>150398473103</v>
      </c>
      <c r="J81" s="214">
        <v>-150398473103</v>
      </c>
      <c r="K81" s="212">
        <f t="shared" si="2"/>
        <v>0</v>
      </c>
      <c r="L81" s="214">
        <v>0</v>
      </c>
      <c r="M81" s="216">
        <f>IFERROR(VLOOKUP(E81,GL발!$A$2:$B$345,2,0),0)</f>
        <v>0</v>
      </c>
      <c r="N81" s="218">
        <f t="shared" si="3"/>
        <v>0</v>
      </c>
    </row>
    <row r="82" spans="1:14">
      <c r="A82" s="91" t="s">
        <v>1447</v>
      </c>
      <c r="B82" s="91" t="s">
        <v>1448</v>
      </c>
      <c r="C82" s="91" t="s">
        <v>0</v>
      </c>
      <c r="D82" s="187">
        <v>2023</v>
      </c>
      <c r="E82" s="213" t="s">
        <v>515</v>
      </c>
      <c r="F82" s="91" t="s">
        <v>929</v>
      </c>
      <c r="G82" s="211"/>
      <c r="H82" s="214">
        <v>0</v>
      </c>
      <c r="I82" s="214">
        <v>4258186160</v>
      </c>
      <c r="J82" s="214">
        <v>-4258186160</v>
      </c>
      <c r="K82" s="212">
        <f t="shared" si="2"/>
        <v>0</v>
      </c>
      <c r="L82" s="214">
        <v>0</v>
      </c>
      <c r="M82" s="216">
        <f>IFERROR(VLOOKUP(E82,GL발!$A$2:$B$345,2,0),0)</f>
        <v>0</v>
      </c>
      <c r="N82" s="218">
        <f t="shared" si="3"/>
        <v>0</v>
      </c>
    </row>
    <row r="83" spans="1:14">
      <c r="A83" s="91" t="s">
        <v>1447</v>
      </c>
      <c r="B83" s="91" t="s">
        <v>1448</v>
      </c>
      <c r="C83" s="91" t="s">
        <v>0</v>
      </c>
      <c r="D83" s="187">
        <v>2023</v>
      </c>
      <c r="E83" s="213" t="s">
        <v>516</v>
      </c>
      <c r="F83" s="91" t="s">
        <v>930</v>
      </c>
      <c r="G83" s="211"/>
      <c r="H83" s="214">
        <v>0</v>
      </c>
      <c r="I83" s="214">
        <v>153000000</v>
      </c>
      <c r="J83" s="214">
        <v>-153000000</v>
      </c>
      <c r="K83" s="212">
        <f t="shared" si="2"/>
        <v>0</v>
      </c>
      <c r="L83" s="214">
        <v>0</v>
      </c>
      <c r="M83" s="216">
        <f>IFERROR(VLOOKUP(E83,GL발!$A$2:$B$345,2,0),0)</f>
        <v>0</v>
      </c>
      <c r="N83" s="218">
        <f t="shared" si="3"/>
        <v>0</v>
      </c>
    </row>
    <row r="84" spans="1:14">
      <c r="A84" s="91" t="s">
        <v>1447</v>
      </c>
      <c r="B84" s="91" t="s">
        <v>1448</v>
      </c>
      <c r="C84" s="91" t="s">
        <v>0</v>
      </c>
      <c r="D84" s="187">
        <v>2023</v>
      </c>
      <c r="E84" s="213" t="s">
        <v>517</v>
      </c>
      <c r="F84" s="91" t="s">
        <v>931</v>
      </c>
      <c r="G84" s="211"/>
      <c r="H84" s="214">
        <v>0</v>
      </c>
      <c r="I84" s="214">
        <v>366192287609</v>
      </c>
      <c r="J84" s="214">
        <v>-366192287609</v>
      </c>
      <c r="K84" s="212">
        <f t="shared" si="2"/>
        <v>0</v>
      </c>
      <c r="L84" s="214">
        <v>0</v>
      </c>
      <c r="M84" s="216">
        <f>IFERROR(VLOOKUP(E84,GL발!$A$2:$B$345,2,0),0)</f>
        <v>0</v>
      </c>
      <c r="N84" s="218">
        <f t="shared" si="3"/>
        <v>0</v>
      </c>
    </row>
    <row r="85" spans="1:14">
      <c r="A85" s="91" t="s">
        <v>1447</v>
      </c>
      <c r="B85" s="91" t="s">
        <v>1448</v>
      </c>
      <c r="C85" s="91" t="s">
        <v>0</v>
      </c>
      <c r="D85" s="187">
        <v>2023</v>
      </c>
      <c r="E85" s="213" t="s">
        <v>518</v>
      </c>
      <c r="F85" s="91" t="s">
        <v>932</v>
      </c>
      <c r="G85" s="211"/>
      <c r="H85" s="214">
        <v>0</v>
      </c>
      <c r="I85" s="214">
        <v>414011444999</v>
      </c>
      <c r="J85" s="214">
        <v>-414011444999</v>
      </c>
      <c r="K85" s="212">
        <f t="shared" si="2"/>
        <v>0</v>
      </c>
      <c r="L85" s="214">
        <v>0</v>
      </c>
      <c r="M85" s="216">
        <f>IFERROR(VLOOKUP(E85,GL발!$A$2:$B$345,2,0),0)</f>
        <v>0</v>
      </c>
      <c r="N85" s="218">
        <f t="shared" si="3"/>
        <v>0</v>
      </c>
    </row>
    <row r="86" spans="1:14">
      <c r="A86" s="91" t="s">
        <v>1447</v>
      </c>
      <c r="B86" s="91" t="s">
        <v>1448</v>
      </c>
      <c r="C86" s="91" t="s">
        <v>0</v>
      </c>
      <c r="D86" s="187">
        <v>2023</v>
      </c>
      <c r="E86" s="213" t="s">
        <v>933</v>
      </c>
      <c r="F86" s="91" t="s">
        <v>934</v>
      </c>
      <c r="G86" s="211"/>
      <c r="H86" s="214">
        <v>0</v>
      </c>
      <c r="I86" s="214">
        <v>0</v>
      </c>
      <c r="J86" s="214">
        <v>0</v>
      </c>
      <c r="K86" s="212">
        <f t="shared" si="2"/>
        <v>0</v>
      </c>
      <c r="L86" s="214">
        <v>0</v>
      </c>
      <c r="M86" s="216">
        <f>IFERROR(VLOOKUP(E86,GL발!$A$2:$B$345,2,0),0)</f>
        <v>0</v>
      </c>
      <c r="N86" s="218">
        <f t="shared" si="3"/>
        <v>0</v>
      </c>
    </row>
    <row r="87" spans="1:14">
      <c r="A87" s="91" t="s">
        <v>1447</v>
      </c>
      <c r="B87" s="91" t="s">
        <v>1448</v>
      </c>
      <c r="C87" s="91" t="s">
        <v>0</v>
      </c>
      <c r="D87" s="187">
        <v>2023</v>
      </c>
      <c r="E87" s="213" t="s">
        <v>935</v>
      </c>
      <c r="F87" s="91" t="s">
        <v>936</v>
      </c>
      <c r="G87" s="211"/>
      <c r="H87" s="214">
        <v>0</v>
      </c>
      <c r="I87" s="214">
        <v>0</v>
      </c>
      <c r="J87" s="214">
        <v>0</v>
      </c>
      <c r="K87" s="212">
        <f t="shared" si="2"/>
        <v>0</v>
      </c>
      <c r="L87" s="214">
        <v>0</v>
      </c>
      <c r="M87" s="216">
        <f>IFERROR(VLOOKUP(E87,GL발!$A$2:$B$345,2,0),0)</f>
        <v>0</v>
      </c>
      <c r="N87" s="218">
        <f t="shared" si="3"/>
        <v>0</v>
      </c>
    </row>
    <row r="88" spans="1:14">
      <c r="A88" s="91" t="s">
        <v>1447</v>
      </c>
      <c r="B88" s="91" t="s">
        <v>1448</v>
      </c>
      <c r="C88" s="91" t="s">
        <v>0</v>
      </c>
      <c r="D88" s="187">
        <v>2023</v>
      </c>
      <c r="E88" s="213" t="s">
        <v>937</v>
      </c>
      <c r="F88" s="91" t="s">
        <v>938</v>
      </c>
      <c r="G88" s="211"/>
      <c r="H88" s="214">
        <v>0</v>
      </c>
      <c r="I88" s="214">
        <v>0</v>
      </c>
      <c r="J88" s="214">
        <v>0</v>
      </c>
      <c r="K88" s="212">
        <f t="shared" si="2"/>
        <v>0</v>
      </c>
      <c r="L88" s="214">
        <v>0</v>
      </c>
      <c r="M88" s="216">
        <f>IFERROR(VLOOKUP(E88,GL발!$A$2:$B$345,2,0),0)</f>
        <v>0</v>
      </c>
      <c r="N88" s="218">
        <f t="shared" si="3"/>
        <v>0</v>
      </c>
    </row>
    <row r="89" spans="1:14">
      <c r="A89" s="91" t="s">
        <v>1447</v>
      </c>
      <c r="B89" s="91" t="s">
        <v>1448</v>
      </c>
      <c r="C89" s="91" t="s">
        <v>0</v>
      </c>
      <c r="D89" s="187">
        <v>2023</v>
      </c>
      <c r="E89" s="213" t="s">
        <v>519</v>
      </c>
      <c r="F89" s="91" t="s">
        <v>939</v>
      </c>
      <c r="G89" s="211"/>
      <c r="H89" s="214">
        <v>0</v>
      </c>
      <c r="I89" s="214">
        <v>4265330</v>
      </c>
      <c r="J89" s="214">
        <v>-4265330</v>
      </c>
      <c r="K89" s="212">
        <f t="shared" si="2"/>
        <v>0</v>
      </c>
      <c r="L89" s="214">
        <v>0</v>
      </c>
      <c r="M89" s="216">
        <f>IFERROR(VLOOKUP(E89,GL발!$A$2:$B$345,2,0),0)</f>
        <v>0</v>
      </c>
      <c r="N89" s="218">
        <f t="shared" si="3"/>
        <v>0</v>
      </c>
    </row>
    <row r="90" spans="1:14">
      <c r="A90" s="91" t="s">
        <v>1447</v>
      </c>
      <c r="B90" s="91" t="s">
        <v>1448</v>
      </c>
      <c r="C90" s="91" t="s">
        <v>0</v>
      </c>
      <c r="D90" s="187">
        <v>2023</v>
      </c>
      <c r="E90" s="213" t="s">
        <v>940</v>
      </c>
      <c r="F90" s="91" t="s">
        <v>941</v>
      </c>
      <c r="G90" s="211"/>
      <c r="H90" s="214">
        <v>0</v>
      </c>
      <c r="I90" s="214">
        <v>0</v>
      </c>
      <c r="J90" s="214">
        <v>0</v>
      </c>
      <c r="K90" s="212">
        <f t="shared" si="2"/>
        <v>0</v>
      </c>
      <c r="L90" s="214">
        <v>0</v>
      </c>
      <c r="M90" s="216">
        <f>IFERROR(VLOOKUP(E90,GL발!$A$2:$B$345,2,0),0)</f>
        <v>0</v>
      </c>
      <c r="N90" s="218">
        <f t="shared" si="3"/>
        <v>0</v>
      </c>
    </row>
    <row r="91" spans="1:14">
      <c r="A91" s="91" t="s">
        <v>1447</v>
      </c>
      <c r="B91" s="91" t="s">
        <v>1448</v>
      </c>
      <c r="C91" s="91" t="s">
        <v>0</v>
      </c>
      <c r="D91" s="187">
        <v>2023</v>
      </c>
      <c r="E91" s="213" t="s">
        <v>942</v>
      </c>
      <c r="F91" s="91" t="s">
        <v>943</v>
      </c>
      <c r="G91" s="211"/>
      <c r="H91" s="214">
        <v>0</v>
      </c>
      <c r="I91" s="214">
        <v>0</v>
      </c>
      <c r="J91" s="214">
        <v>0</v>
      </c>
      <c r="K91" s="212">
        <f t="shared" si="2"/>
        <v>0</v>
      </c>
      <c r="L91" s="214">
        <v>0</v>
      </c>
      <c r="M91" s="216">
        <f>IFERROR(VLOOKUP(E91,GL발!$A$2:$B$345,2,0),0)</f>
        <v>0</v>
      </c>
      <c r="N91" s="218">
        <f t="shared" si="3"/>
        <v>0</v>
      </c>
    </row>
    <row r="92" spans="1:14">
      <c r="A92" s="91" t="s">
        <v>1447</v>
      </c>
      <c r="B92" s="91" t="s">
        <v>1448</v>
      </c>
      <c r="C92" s="91" t="s">
        <v>0</v>
      </c>
      <c r="D92" s="187">
        <v>2023</v>
      </c>
      <c r="E92" s="213" t="s">
        <v>944</v>
      </c>
      <c r="F92" s="91" t="s">
        <v>945</v>
      </c>
      <c r="G92" s="211"/>
      <c r="H92" s="214">
        <v>0</v>
      </c>
      <c r="I92" s="214">
        <v>0</v>
      </c>
      <c r="J92" s="214">
        <v>0</v>
      </c>
      <c r="K92" s="212">
        <f t="shared" si="2"/>
        <v>0</v>
      </c>
      <c r="L92" s="214">
        <v>0</v>
      </c>
      <c r="M92" s="216">
        <f>IFERROR(VLOOKUP(E92,GL발!$A$2:$B$345,2,0),0)</f>
        <v>0</v>
      </c>
      <c r="N92" s="218">
        <f t="shared" si="3"/>
        <v>0</v>
      </c>
    </row>
    <row r="93" spans="1:14">
      <c r="A93" s="91" t="s">
        <v>1447</v>
      </c>
      <c r="B93" s="91" t="s">
        <v>1448</v>
      </c>
      <c r="C93" s="91" t="s">
        <v>0</v>
      </c>
      <c r="D93" s="187">
        <v>2023</v>
      </c>
      <c r="E93" s="213" t="s">
        <v>520</v>
      </c>
      <c r="F93" s="91" t="s">
        <v>946</v>
      </c>
      <c r="G93" s="211"/>
      <c r="H93" s="214">
        <v>0</v>
      </c>
      <c r="I93" s="214">
        <v>83541310826</v>
      </c>
      <c r="J93" s="214">
        <v>-83541310826</v>
      </c>
      <c r="K93" s="212">
        <f t="shared" si="2"/>
        <v>0</v>
      </c>
      <c r="L93" s="214">
        <v>0</v>
      </c>
      <c r="M93" s="216">
        <f>IFERROR(VLOOKUP(E93,GL발!$A$2:$B$345,2,0),0)</f>
        <v>0</v>
      </c>
      <c r="N93" s="218">
        <f t="shared" si="3"/>
        <v>0</v>
      </c>
    </row>
    <row r="94" spans="1:14">
      <c r="A94" s="91" t="s">
        <v>1447</v>
      </c>
      <c r="B94" s="91" t="s">
        <v>1448</v>
      </c>
      <c r="C94" s="91" t="s">
        <v>0</v>
      </c>
      <c r="D94" s="187">
        <v>2023</v>
      </c>
      <c r="E94" s="213" t="s">
        <v>521</v>
      </c>
      <c r="F94" s="91" t="s">
        <v>947</v>
      </c>
      <c r="G94" s="211"/>
      <c r="H94" s="214">
        <v>0</v>
      </c>
      <c r="I94" s="214">
        <v>6840</v>
      </c>
      <c r="J94" s="214">
        <v>-6840</v>
      </c>
      <c r="K94" s="212">
        <f t="shared" si="2"/>
        <v>0</v>
      </c>
      <c r="L94" s="214">
        <v>0</v>
      </c>
      <c r="M94" s="216">
        <f>IFERROR(VLOOKUP(E94,GL발!$A$2:$B$345,2,0),0)</f>
        <v>0</v>
      </c>
      <c r="N94" s="218">
        <f t="shared" si="3"/>
        <v>0</v>
      </c>
    </row>
    <row r="95" spans="1:14">
      <c r="A95" s="91" t="s">
        <v>1447</v>
      </c>
      <c r="B95" s="91" t="s">
        <v>1448</v>
      </c>
      <c r="C95" s="91" t="s">
        <v>0</v>
      </c>
      <c r="D95" s="187">
        <v>2023</v>
      </c>
      <c r="E95" s="213" t="s">
        <v>948</v>
      </c>
      <c r="F95" s="91" t="s">
        <v>949</v>
      </c>
      <c r="G95" s="211"/>
      <c r="H95" s="214">
        <v>0</v>
      </c>
      <c r="I95" s="214">
        <v>0</v>
      </c>
      <c r="J95" s="214">
        <v>0</v>
      </c>
      <c r="K95" s="212">
        <f t="shared" si="2"/>
        <v>0</v>
      </c>
      <c r="L95" s="214">
        <v>0</v>
      </c>
      <c r="M95" s="216">
        <f>IFERROR(VLOOKUP(E95,GL발!$A$2:$B$345,2,0),0)</f>
        <v>0</v>
      </c>
      <c r="N95" s="218">
        <f t="shared" si="3"/>
        <v>0</v>
      </c>
    </row>
    <row r="96" spans="1:14">
      <c r="A96" s="91" t="s">
        <v>1447</v>
      </c>
      <c r="B96" s="91" t="s">
        <v>1448</v>
      </c>
      <c r="C96" s="91" t="s">
        <v>0</v>
      </c>
      <c r="D96" s="187">
        <v>2023</v>
      </c>
      <c r="E96" s="213" t="s">
        <v>950</v>
      </c>
      <c r="F96" s="91" t="s">
        <v>951</v>
      </c>
      <c r="G96" s="211"/>
      <c r="H96" s="214">
        <v>0</v>
      </c>
      <c r="I96" s="214">
        <v>0</v>
      </c>
      <c r="J96" s="214">
        <v>0</v>
      </c>
      <c r="K96" s="212">
        <f t="shared" si="2"/>
        <v>0</v>
      </c>
      <c r="L96" s="214">
        <v>0</v>
      </c>
      <c r="M96" s="216">
        <f>IFERROR(VLOOKUP(E96,GL발!$A$2:$B$345,2,0),0)</f>
        <v>0</v>
      </c>
      <c r="N96" s="218">
        <f t="shared" si="3"/>
        <v>0</v>
      </c>
    </row>
    <row r="97" spans="1:14">
      <c r="A97" s="91" t="s">
        <v>1447</v>
      </c>
      <c r="B97" s="91" t="s">
        <v>1448</v>
      </c>
      <c r="C97" s="91" t="s">
        <v>0</v>
      </c>
      <c r="D97" s="187">
        <v>2023</v>
      </c>
      <c r="E97" s="213" t="s">
        <v>522</v>
      </c>
      <c r="F97" s="91" t="s">
        <v>952</v>
      </c>
      <c r="G97" s="211"/>
      <c r="H97" s="214">
        <v>0</v>
      </c>
      <c r="I97" s="214">
        <v>2203853385299</v>
      </c>
      <c r="J97" s="214">
        <v>-2203853385299</v>
      </c>
      <c r="K97" s="212">
        <f t="shared" si="2"/>
        <v>0</v>
      </c>
      <c r="L97" s="214">
        <v>0</v>
      </c>
      <c r="M97" s="216">
        <f>IFERROR(VLOOKUP(E97,GL발!$A$2:$B$345,2,0),0)</f>
        <v>0</v>
      </c>
      <c r="N97" s="218">
        <f t="shared" si="3"/>
        <v>0</v>
      </c>
    </row>
    <row r="98" spans="1:14">
      <c r="A98" s="91" t="s">
        <v>1447</v>
      </c>
      <c r="B98" s="91" t="s">
        <v>1448</v>
      </c>
      <c r="C98" s="91" t="s">
        <v>0</v>
      </c>
      <c r="D98" s="187">
        <v>2023</v>
      </c>
      <c r="E98" s="213" t="s">
        <v>523</v>
      </c>
      <c r="F98" s="91" t="s">
        <v>953</v>
      </c>
      <c r="G98" s="211"/>
      <c r="H98" s="214">
        <v>0</v>
      </c>
      <c r="I98" s="214">
        <v>1244939768789</v>
      </c>
      <c r="J98" s="214">
        <v>-1244939768789</v>
      </c>
      <c r="K98" s="212">
        <f t="shared" si="2"/>
        <v>0</v>
      </c>
      <c r="L98" s="214">
        <v>0</v>
      </c>
      <c r="M98" s="216">
        <f>IFERROR(VLOOKUP(E98,GL발!$A$2:$B$345,2,0),0)</f>
        <v>0</v>
      </c>
      <c r="N98" s="218">
        <f t="shared" si="3"/>
        <v>0</v>
      </c>
    </row>
    <row r="99" spans="1:14">
      <c r="A99" s="91" t="s">
        <v>1447</v>
      </c>
      <c r="B99" s="91" t="s">
        <v>1448</v>
      </c>
      <c r="C99" s="91" t="s">
        <v>0</v>
      </c>
      <c r="D99" s="187">
        <v>2023</v>
      </c>
      <c r="E99" s="213" t="s">
        <v>524</v>
      </c>
      <c r="F99" s="91" t="s">
        <v>954</v>
      </c>
      <c r="G99" s="211"/>
      <c r="H99" s="214">
        <v>0</v>
      </c>
      <c r="I99" s="214">
        <v>2899826577</v>
      </c>
      <c r="J99" s="214">
        <v>-2899826577</v>
      </c>
      <c r="K99" s="212">
        <f t="shared" si="2"/>
        <v>0</v>
      </c>
      <c r="L99" s="214">
        <v>0</v>
      </c>
      <c r="M99" s="216">
        <f>IFERROR(VLOOKUP(E99,GL발!$A$2:$B$345,2,0),0)</f>
        <v>0</v>
      </c>
      <c r="N99" s="218">
        <f t="shared" si="3"/>
        <v>0</v>
      </c>
    </row>
    <row r="100" spans="1:14">
      <c r="A100" s="91" t="s">
        <v>1447</v>
      </c>
      <c r="B100" s="91" t="s">
        <v>1448</v>
      </c>
      <c r="C100" s="91" t="s">
        <v>0</v>
      </c>
      <c r="D100" s="187">
        <v>2023</v>
      </c>
      <c r="E100" s="213" t="s">
        <v>525</v>
      </c>
      <c r="F100" s="91" t="s">
        <v>955</v>
      </c>
      <c r="G100" s="211"/>
      <c r="H100" s="214">
        <v>0</v>
      </c>
      <c r="I100" s="214">
        <v>2029262610546</v>
      </c>
      <c r="J100" s="214">
        <v>-2029262610546</v>
      </c>
      <c r="K100" s="212">
        <f t="shared" si="2"/>
        <v>0</v>
      </c>
      <c r="L100" s="214">
        <v>0</v>
      </c>
      <c r="M100" s="216">
        <f>IFERROR(VLOOKUP(E100,GL발!$A$2:$B$345,2,0),0)</f>
        <v>0</v>
      </c>
      <c r="N100" s="218">
        <f t="shared" si="3"/>
        <v>0</v>
      </c>
    </row>
    <row r="101" spans="1:14">
      <c r="A101" s="91" t="s">
        <v>1447</v>
      </c>
      <c r="B101" s="91" t="s">
        <v>1448</v>
      </c>
      <c r="C101" s="91" t="s">
        <v>0</v>
      </c>
      <c r="D101" s="187">
        <v>2023</v>
      </c>
      <c r="E101" s="213" t="s">
        <v>956</v>
      </c>
      <c r="F101" s="91" t="s">
        <v>957</v>
      </c>
      <c r="G101" s="211"/>
      <c r="H101" s="214">
        <v>0</v>
      </c>
      <c r="I101" s="214">
        <v>0</v>
      </c>
      <c r="J101" s="214">
        <v>0</v>
      </c>
      <c r="K101" s="212">
        <f t="shared" si="2"/>
        <v>0</v>
      </c>
      <c r="L101" s="214">
        <v>0</v>
      </c>
      <c r="M101" s="216">
        <f>IFERROR(VLOOKUP(E101,GL발!$A$2:$B$345,2,0),0)</f>
        <v>0</v>
      </c>
      <c r="N101" s="218">
        <f t="shared" si="3"/>
        <v>0</v>
      </c>
    </row>
    <row r="102" spans="1:14">
      <c r="A102" s="91" t="s">
        <v>1447</v>
      </c>
      <c r="B102" s="91" t="s">
        <v>1448</v>
      </c>
      <c r="C102" s="91" t="s">
        <v>0</v>
      </c>
      <c r="D102" s="187">
        <v>2023</v>
      </c>
      <c r="E102" s="213" t="s">
        <v>958</v>
      </c>
      <c r="F102" s="91" t="s">
        <v>959</v>
      </c>
      <c r="G102" s="211"/>
      <c r="H102" s="214">
        <v>0</v>
      </c>
      <c r="I102" s="214">
        <v>0</v>
      </c>
      <c r="J102" s="214">
        <v>0</v>
      </c>
      <c r="K102" s="212">
        <f t="shared" si="2"/>
        <v>0</v>
      </c>
      <c r="L102" s="214">
        <v>0</v>
      </c>
      <c r="M102" s="216">
        <f>IFERROR(VLOOKUP(E102,GL발!$A$2:$B$345,2,0),0)</f>
        <v>0</v>
      </c>
      <c r="N102" s="218">
        <f t="shared" si="3"/>
        <v>0</v>
      </c>
    </row>
    <row r="103" spans="1:14">
      <c r="A103" s="91" t="s">
        <v>1447</v>
      </c>
      <c r="B103" s="91" t="s">
        <v>1448</v>
      </c>
      <c r="C103" s="91" t="s">
        <v>0</v>
      </c>
      <c r="D103" s="187">
        <v>2023</v>
      </c>
      <c r="E103" s="213" t="s">
        <v>960</v>
      </c>
      <c r="F103" s="91" t="s">
        <v>961</v>
      </c>
      <c r="G103" s="211"/>
      <c r="H103" s="214">
        <v>0</v>
      </c>
      <c r="I103" s="214">
        <v>0</v>
      </c>
      <c r="J103" s="214">
        <v>0</v>
      </c>
      <c r="K103" s="212">
        <f t="shared" si="2"/>
        <v>0</v>
      </c>
      <c r="L103" s="214">
        <v>0</v>
      </c>
      <c r="M103" s="216">
        <f>IFERROR(VLOOKUP(E103,GL발!$A$2:$B$345,2,0),0)</f>
        <v>0</v>
      </c>
      <c r="N103" s="218">
        <f t="shared" si="3"/>
        <v>0</v>
      </c>
    </row>
    <row r="104" spans="1:14">
      <c r="A104" s="91" t="s">
        <v>1447</v>
      </c>
      <c r="B104" s="91" t="s">
        <v>1448</v>
      </c>
      <c r="C104" s="91" t="s">
        <v>0</v>
      </c>
      <c r="D104" s="187">
        <v>2023</v>
      </c>
      <c r="E104" s="213" t="s">
        <v>526</v>
      </c>
      <c r="F104" s="91" t="s">
        <v>962</v>
      </c>
      <c r="G104" s="211"/>
      <c r="H104" s="214">
        <v>0</v>
      </c>
      <c r="I104" s="214">
        <v>75000000000</v>
      </c>
      <c r="J104" s="214">
        <v>-75000000000</v>
      </c>
      <c r="K104" s="212">
        <f t="shared" si="2"/>
        <v>0</v>
      </c>
      <c r="L104" s="214">
        <v>0</v>
      </c>
      <c r="M104" s="216">
        <f>IFERROR(VLOOKUP(E104,GL발!$A$2:$B$345,2,0),0)</f>
        <v>0</v>
      </c>
      <c r="N104" s="218">
        <f t="shared" si="3"/>
        <v>0</v>
      </c>
    </row>
    <row r="105" spans="1:14">
      <c r="A105" s="91" t="s">
        <v>1447</v>
      </c>
      <c r="B105" s="91" t="s">
        <v>1448</v>
      </c>
      <c r="C105" s="91" t="s">
        <v>0</v>
      </c>
      <c r="D105" s="187">
        <v>2023</v>
      </c>
      <c r="E105" s="213" t="s">
        <v>963</v>
      </c>
      <c r="F105" s="91" t="s">
        <v>964</v>
      </c>
      <c r="G105" s="211"/>
      <c r="H105" s="214">
        <v>0</v>
      </c>
      <c r="I105" s="214">
        <v>0</v>
      </c>
      <c r="J105" s="214">
        <v>0</v>
      </c>
      <c r="K105" s="212">
        <f t="shared" si="2"/>
        <v>0</v>
      </c>
      <c r="L105" s="214">
        <v>0</v>
      </c>
      <c r="M105" s="216">
        <f>IFERROR(VLOOKUP(E105,GL발!$A$2:$B$345,2,0),0)</f>
        <v>0</v>
      </c>
      <c r="N105" s="218">
        <f t="shared" si="3"/>
        <v>0</v>
      </c>
    </row>
    <row r="106" spans="1:14">
      <c r="A106" s="91" t="s">
        <v>1447</v>
      </c>
      <c r="B106" s="91" t="s">
        <v>1448</v>
      </c>
      <c r="C106" s="91" t="s">
        <v>0</v>
      </c>
      <c r="D106" s="187">
        <v>2023</v>
      </c>
      <c r="E106" s="213" t="s">
        <v>965</v>
      </c>
      <c r="F106" s="91" t="s">
        <v>966</v>
      </c>
      <c r="G106" s="211"/>
      <c r="H106" s="214">
        <v>0</v>
      </c>
      <c r="I106" s="214">
        <v>0</v>
      </c>
      <c r="J106" s="214">
        <v>0</v>
      </c>
      <c r="K106" s="212">
        <f t="shared" si="2"/>
        <v>0</v>
      </c>
      <c r="L106" s="214">
        <v>0</v>
      </c>
      <c r="M106" s="216">
        <f>IFERROR(VLOOKUP(E106,GL발!$A$2:$B$345,2,0),0)</f>
        <v>0</v>
      </c>
      <c r="N106" s="218">
        <f t="shared" si="3"/>
        <v>0</v>
      </c>
    </row>
    <row r="107" spans="1:14">
      <c r="A107" s="91" t="s">
        <v>1447</v>
      </c>
      <c r="B107" s="91" t="s">
        <v>1448</v>
      </c>
      <c r="C107" s="91" t="s">
        <v>0</v>
      </c>
      <c r="D107" s="187">
        <v>2023</v>
      </c>
      <c r="E107" s="213" t="s">
        <v>967</v>
      </c>
      <c r="F107" s="91" t="s">
        <v>968</v>
      </c>
      <c r="G107" s="211"/>
      <c r="H107" s="214">
        <v>0</v>
      </c>
      <c r="I107" s="214">
        <v>0</v>
      </c>
      <c r="J107" s="214">
        <v>0</v>
      </c>
      <c r="K107" s="212">
        <f t="shared" si="2"/>
        <v>0</v>
      </c>
      <c r="L107" s="214">
        <v>0</v>
      </c>
      <c r="M107" s="216">
        <f>IFERROR(VLOOKUP(E107,GL발!$A$2:$B$345,2,0),0)</f>
        <v>0</v>
      </c>
      <c r="N107" s="218">
        <f t="shared" si="3"/>
        <v>0</v>
      </c>
    </row>
    <row r="108" spans="1:14">
      <c r="A108" s="91" t="s">
        <v>1447</v>
      </c>
      <c r="B108" s="91" t="s">
        <v>1448</v>
      </c>
      <c r="C108" s="91" t="s">
        <v>0</v>
      </c>
      <c r="D108" s="187">
        <v>2023</v>
      </c>
      <c r="E108" s="213" t="s">
        <v>969</v>
      </c>
      <c r="F108" s="91" t="s">
        <v>970</v>
      </c>
      <c r="G108" s="211"/>
      <c r="H108" s="214">
        <v>0</v>
      </c>
      <c r="I108" s="214">
        <v>0</v>
      </c>
      <c r="J108" s="214">
        <v>0</v>
      </c>
      <c r="K108" s="212">
        <f t="shared" si="2"/>
        <v>0</v>
      </c>
      <c r="L108" s="214">
        <v>0</v>
      </c>
      <c r="M108" s="216">
        <f>IFERROR(VLOOKUP(E108,GL발!$A$2:$B$345,2,0),0)</f>
        <v>0</v>
      </c>
      <c r="N108" s="218">
        <f t="shared" si="3"/>
        <v>0</v>
      </c>
    </row>
    <row r="109" spans="1:14">
      <c r="A109" s="91" t="s">
        <v>1447</v>
      </c>
      <c r="B109" s="91" t="s">
        <v>1448</v>
      </c>
      <c r="C109" s="91" t="s">
        <v>0</v>
      </c>
      <c r="D109" s="187">
        <v>2023</v>
      </c>
      <c r="E109" s="213" t="s">
        <v>971</v>
      </c>
      <c r="F109" s="91" t="s">
        <v>972</v>
      </c>
      <c r="G109" s="211"/>
      <c r="H109" s="214">
        <v>0</v>
      </c>
      <c r="I109" s="214">
        <v>0</v>
      </c>
      <c r="J109" s="214">
        <v>0</v>
      </c>
      <c r="K109" s="212">
        <f t="shared" si="2"/>
        <v>0</v>
      </c>
      <c r="L109" s="214">
        <v>0</v>
      </c>
      <c r="M109" s="216">
        <f>IFERROR(VLOOKUP(E109,GL발!$A$2:$B$345,2,0),0)</f>
        <v>0</v>
      </c>
      <c r="N109" s="218">
        <f t="shared" si="3"/>
        <v>0</v>
      </c>
    </row>
    <row r="110" spans="1:14">
      <c r="A110" s="91" t="s">
        <v>1447</v>
      </c>
      <c r="B110" s="91" t="s">
        <v>1448</v>
      </c>
      <c r="C110" s="91" t="s">
        <v>0</v>
      </c>
      <c r="D110" s="187">
        <v>2023</v>
      </c>
      <c r="E110" s="213" t="s">
        <v>973</v>
      </c>
      <c r="F110" s="91" t="s">
        <v>974</v>
      </c>
      <c r="G110" s="211"/>
      <c r="H110" s="214">
        <v>0</v>
      </c>
      <c r="I110" s="214">
        <v>0</v>
      </c>
      <c r="J110" s="214">
        <v>0</v>
      </c>
      <c r="K110" s="212">
        <f t="shared" si="2"/>
        <v>0</v>
      </c>
      <c r="L110" s="214">
        <v>0</v>
      </c>
      <c r="M110" s="216">
        <f>IFERROR(VLOOKUP(E110,GL발!$A$2:$B$345,2,0),0)</f>
        <v>0</v>
      </c>
      <c r="N110" s="218">
        <f t="shared" si="3"/>
        <v>0</v>
      </c>
    </row>
    <row r="111" spans="1:14">
      <c r="A111" s="91" t="s">
        <v>1447</v>
      </c>
      <c r="B111" s="91" t="s">
        <v>1448</v>
      </c>
      <c r="C111" s="91" t="s">
        <v>0</v>
      </c>
      <c r="D111" s="187">
        <v>2023</v>
      </c>
      <c r="E111" s="213" t="s">
        <v>975</v>
      </c>
      <c r="F111" s="91" t="s">
        <v>976</v>
      </c>
      <c r="G111" s="211"/>
      <c r="H111" s="214">
        <v>0</v>
      </c>
      <c r="I111" s="214">
        <v>0</v>
      </c>
      <c r="J111" s="214">
        <v>0</v>
      </c>
      <c r="K111" s="212">
        <f t="shared" si="2"/>
        <v>0</v>
      </c>
      <c r="L111" s="214">
        <v>0</v>
      </c>
      <c r="M111" s="216">
        <f>IFERROR(VLOOKUP(E111,GL발!$A$2:$B$345,2,0),0)</f>
        <v>0</v>
      </c>
      <c r="N111" s="218">
        <f t="shared" si="3"/>
        <v>0</v>
      </c>
    </row>
    <row r="112" spans="1:14">
      <c r="A112" s="91" t="s">
        <v>1447</v>
      </c>
      <c r="B112" s="91" t="s">
        <v>1448</v>
      </c>
      <c r="C112" s="91" t="s">
        <v>0</v>
      </c>
      <c r="D112" s="187">
        <v>2023</v>
      </c>
      <c r="E112" s="213" t="s">
        <v>977</v>
      </c>
      <c r="F112" s="91" t="s">
        <v>978</v>
      </c>
      <c r="G112" s="211"/>
      <c r="H112" s="214">
        <v>0</v>
      </c>
      <c r="I112" s="214">
        <v>0</v>
      </c>
      <c r="J112" s="214">
        <v>0</v>
      </c>
      <c r="K112" s="212">
        <f t="shared" si="2"/>
        <v>0</v>
      </c>
      <c r="L112" s="214">
        <v>0</v>
      </c>
      <c r="M112" s="216">
        <f>IFERROR(VLOOKUP(E112,GL발!$A$2:$B$345,2,0),0)</f>
        <v>0</v>
      </c>
      <c r="N112" s="218">
        <f t="shared" si="3"/>
        <v>0</v>
      </c>
    </row>
    <row r="113" spans="1:14">
      <c r="A113" s="91" t="s">
        <v>1447</v>
      </c>
      <c r="B113" s="91" t="s">
        <v>1448</v>
      </c>
      <c r="C113" s="91" t="s">
        <v>0</v>
      </c>
      <c r="D113" s="187">
        <v>2023</v>
      </c>
      <c r="E113" s="213" t="s">
        <v>527</v>
      </c>
      <c r="F113" s="91" t="s">
        <v>979</v>
      </c>
      <c r="G113" s="211"/>
      <c r="H113" s="214">
        <v>0</v>
      </c>
      <c r="I113" s="214">
        <v>11290775485</v>
      </c>
      <c r="J113" s="214">
        <v>-11290775485</v>
      </c>
      <c r="K113" s="212">
        <f t="shared" si="2"/>
        <v>0</v>
      </c>
      <c r="L113" s="214">
        <v>0</v>
      </c>
      <c r="M113" s="216">
        <f>IFERROR(VLOOKUP(E113,GL발!$A$2:$B$345,2,0),0)</f>
        <v>0</v>
      </c>
      <c r="N113" s="218">
        <f t="shared" si="3"/>
        <v>0</v>
      </c>
    </row>
    <row r="114" spans="1:14">
      <c r="A114" s="91" t="s">
        <v>1447</v>
      </c>
      <c r="B114" s="91" t="s">
        <v>1448</v>
      </c>
      <c r="C114" s="91" t="s">
        <v>0</v>
      </c>
      <c r="D114" s="187">
        <v>2023</v>
      </c>
      <c r="E114" s="213" t="s">
        <v>528</v>
      </c>
      <c r="F114" s="91" t="s">
        <v>980</v>
      </c>
      <c r="G114" s="211"/>
      <c r="H114" s="214">
        <v>0</v>
      </c>
      <c r="I114" s="214">
        <v>170362126827</v>
      </c>
      <c r="J114" s="214">
        <v>-170362126827</v>
      </c>
      <c r="K114" s="212">
        <f t="shared" si="2"/>
        <v>0</v>
      </c>
      <c r="L114" s="214">
        <v>0</v>
      </c>
      <c r="M114" s="216">
        <f>IFERROR(VLOOKUP(E114,GL발!$A$2:$B$345,2,0),0)</f>
        <v>0</v>
      </c>
      <c r="N114" s="218">
        <f t="shared" si="3"/>
        <v>0</v>
      </c>
    </row>
    <row r="115" spans="1:14">
      <c r="A115" s="91" t="s">
        <v>1447</v>
      </c>
      <c r="B115" s="91" t="s">
        <v>1448</v>
      </c>
      <c r="C115" s="91" t="s">
        <v>0</v>
      </c>
      <c r="D115" s="187">
        <v>2023</v>
      </c>
      <c r="E115" s="213" t="s">
        <v>529</v>
      </c>
      <c r="F115" s="91" t="s">
        <v>981</v>
      </c>
      <c r="G115" s="211"/>
      <c r="H115" s="214">
        <v>0</v>
      </c>
      <c r="I115" s="214">
        <v>3191324980</v>
      </c>
      <c r="J115" s="214">
        <v>-3191324980</v>
      </c>
      <c r="K115" s="212">
        <f t="shared" si="2"/>
        <v>0</v>
      </c>
      <c r="L115" s="214">
        <v>0</v>
      </c>
      <c r="M115" s="216">
        <f>IFERROR(VLOOKUP(E115,GL발!$A$2:$B$345,2,0),0)</f>
        <v>0</v>
      </c>
      <c r="N115" s="218">
        <f t="shared" si="3"/>
        <v>0</v>
      </c>
    </row>
    <row r="116" spans="1:14">
      <c r="A116" s="91" t="s">
        <v>1447</v>
      </c>
      <c r="B116" s="91" t="s">
        <v>1448</v>
      </c>
      <c r="C116" s="91" t="s">
        <v>0</v>
      </c>
      <c r="D116" s="187">
        <v>2023</v>
      </c>
      <c r="E116" s="213" t="s">
        <v>530</v>
      </c>
      <c r="F116" s="91" t="s">
        <v>982</v>
      </c>
      <c r="G116" s="211"/>
      <c r="H116" s="214">
        <v>0</v>
      </c>
      <c r="I116" s="214">
        <v>29253046420</v>
      </c>
      <c r="J116" s="214">
        <v>-29253046420</v>
      </c>
      <c r="K116" s="212">
        <f t="shared" si="2"/>
        <v>0</v>
      </c>
      <c r="L116" s="214">
        <v>0</v>
      </c>
      <c r="M116" s="216">
        <f>IFERROR(VLOOKUP(E116,GL발!$A$2:$B$345,2,0),0)</f>
        <v>0</v>
      </c>
      <c r="N116" s="218">
        <f t="shared" si="3"/>
        <v>0</v>
      </c>
    </row>
    <row r="117" spans="1:14">
      <c r="A117" s="91" t="s">
        <v>1447</v>
      </c>
      <c r="B117" s="91" t="s">
        <v>1448</v>
      </c>
      <c r="C117" s="91" t="s">
        <v>0</v>
      </c>
      <c r="D117" s="187">
        <v>2023</v>
      </c>
      <c r="E117" s="213" t="s">
        <v>531</v>
      </c>
      <c r="F117" s="91" t="s">
        <v>983</v>
      </c>
      <c r="G117" s="211"/>
      <c r="H117" s="214">
        <v>340000000000</v>
      </c>
      <c r="I117" s="214">
        <v>485000000000</v>
      </c>
      <c r="J117" s="214">
        <v>-580000000000</v>
      </c>
      <c r="K117" s="212">
        <f t="shared" si="2"/>
        <v>-95000000000</v>
      </c>
      <c r="L117" s="214">
        <v>245000000000</v>
      </c>
      <c r="M117" s="216">
        <f>IFERROR(VLOOKUP(E117,GL발!$A$2:$B$345,2,0),0)</f>
        <v>-95000000000</v>
      </c>
      <c r="N117" s="218">
        <f t="shared" si="3"/>
        <v>0</v>
      </c>
    </row>
    <row r="118" spans="1:14">
      <c r="A118" s="91" t="s">
        <v>1447</v>
      </c>
      <c r="B118" s="91" t="s">
        <v>1448</v>
      </c>
      <c r="C118" s="91" t="s">
        <v>0</v>
      </c>
      <c r="D118" s="187">
        <v>2023</v>
      </c>
      <c r="E118" s="213" t="s">
        <v>984</v>
      </c>
      <c r="F118" s="91" t="s">
        <v>985</v>
      </c>
      <c r="G118" s="211"/>
      <c r="H118" s="214">
        <v>0</v>
      </c>
      <c r="I118" s="214">
        <v>0</v>
      </c>
      <c r="J118" s="214">
        <v>0</v>
      </c>
      <c r="K118" s="212">
        <f t="shared" si="2"/>
        <v>0</v>
      </c>
      <c r="L118" s="214">
        <v>0</v>
      </c>
      <c r="M118" s="216">
        <f>IFERROR(VLOOKUP(E118,GL발!$A$2:$B$345,2,0),0)</f>
        <v>0</v>
      </c>
      <c r="N118" s="218">
        <f t="shared" si="3"/>
        <v>0</v>
      </c>
    </row>
    <row r="119" spans="1:14">
      <c r="A119" s="91" t="s">
        <v>1447</v>
      </c>
      <c r="B119" s="91" t="s">
        <v>1448</v>
      </c>
      <c r="C119" s="91" t="s">
        <v>0</v>
      </c>
      <c r="D119" s="187">
        <v>2023</v>
      </c>
      <c r="E119" s="213" t="s">
        <v>532</v>
      </c>
      <c r="F119" s="91" t="s">
        <v>986</v>
      </c>
      <c r="G119" s="211"/>
      <c r="H119" s="214">
        <v>1806744815</v>
      </c>
      <c r="I119" s="214">
        <v>52521993440</v>
      </c>
      <c r="J119" s="214">
        <v>-52248798024</v>
      </c>
      <c r="K119" s="212">
        <f t="shared" si="2"/>
        <v>273195416</v>
      </c>
      <c r="L119" s="214">
        <v>2079940231</v>
      </c>
      <c r="M119" s="216">
        <f>IFERROR(VLOOKUP(E119,GL발!$A$2:$B$345,2,0),0)</f>
        <v>273195416</v>
      </c>
      <c r="N119" s="218">
        <f t="shared" si="3"/>
        <v>0</v>
      </c>
    </row>
    <row r="120" spans="1:14">
      <c r="A120" s="91" t="s">
        <v>1447</v>
      </c>
      <c r="B120" s="91" t="s">
        <v>1448</v>
      </c>
      <c r="C120" s="91" t="s">
        <v>0</v>
      </c>
      <c r="D120" s="187">
        <v>2023</v>
      </c>
      <c r="E120" s="213" t="s">
        <v>533</v>
      </c>
      <c r="F120" s="91" t="s">
        <v>987</v>
      </c>
      <c r="G120" s="211"/>
      <c r="H120" s="214">
        <v>0</v>
      </c>
      <c r="I120" s="214">
        <v>1693926342792</v>
      </c>
      <c r="J120" s="214">
        <v>-1693926342792</v>
      </c>
      <c r="K120" s="212">
        <f t="shared" si="2"/>
        <v>0</v>
      </c>
      <c r="L120" s="214">
        <v>0</v>
      </c>
      <c r="M120" s="216">
        <f>IFERROR(VLOOKUP(E120,GL발!$A$2:$B$345,2,0),0)</f>
        <v>0</v>
      </c>
      <c r="N120" s="218">
        <f t="shared" si="3"/>
        <v>0</v>
      </c>
    </row>
    <row r="121" spans="1:14">
      <c r="A121" s="91" t="s">
        <v>1447</v>
      </c>
      <c r="B121" s="91" t="s">
        <v>1448</v>
      </c>
      <c r="C121" s="91" t="s">
        <v>0</v>
      </c>
      <c r="D121" s="187">
        <v>2023</v>
      </c>
      <c r="E121" s="213" t="s">
        <v>534</v>
      </c>
      <c r="F121" s="91" t="s">
        <v>988</v>
      </c>
      <c r="G121" s="211"/>
      <c r="H121" s="214">
        <v>0</v>
      </c>
      <c r="I121" s="214">
        <v>343842717858</v>
      </c>
      <c r="J121" s="214">
        <v>-343842717858</v>
      </c>
      <c r="K121" s="212">
        <f t="shared" si="2"/>
        <v>0</v>
      </c>
      <c r="L121" s="214">
        <v>0</v>
      </c>
      <c r="M121" s="216">
        <f>IFERROR(VLOOKUP(E121,GL발!$A$2:$B$345,2,0),0)</f>
        <v>0</v>
      </c>
      <c r="N121" s="218">
        <f t="shared" si="3"/>
        <v>0</v>
      </c>
    </row>
    <row r="122" spans="1:14">
      <c r="A122" s="91" t="s">
        <v>1447</v>
      </c>
      <c r="B122" s="91" t="s">
        <v>1448</v>
      </c>
      <c r="C122" s="91" t="s">
        <v>0</v>
      </c>
      <c r="D122" s="187">
        <v>2023</v>
      </c>
      <c r="E122" s="213" t="s">
        <v>535</v>
      </c>
      <c r="F122" s="91" t="s">
        <v>989</v>
      </c>
      <c r="G122" s="211"/>
      <c r="H122" s="214">
        <v>343105074</v>
      </c>
      <c r="I122" s="214">
        <v>7077635302</v>
      </c>
      <c r="J122" s="214">
        <v>-7675327107</v>
      </c>
      <c r="K122" s="212">
        <f t="shared" si="2"/>
        <v>-597691805</v>
      </c>
      <c r="L122" s="214">
        <v>-254586731</v>
      </c>
      <c r="M122" s="216">
        <f>IFERROR(VLOOKUP(E122,GL발!$A$2:$B$345,2,0),0)</f>
        <v>-597691805</v>
      </c>
      <c r="N122" s="218">
        <f t="shared" si="3"/>
        <v>0</v>
      </c>
    </row>
    <row r="123" spans="1:14">
      <c r="A123" s="91" t="s">
        <v>1447</v>
      </c>
      <c r="B123" s="91" t="s">
        <v>1448</v>
      </c>
      <c r="C123" s="91" t="s">
        <v>0</v>
      </c>
      <c r="D123" s="187">
        <v>2023</v>
      </c>
      <c r="E123" s="213" t="s">
        <v>536</v>
      </c>
      <c r="F123" s="91" t="s">
        <v>990</v>
      </c>
      <c r="G123" s="211"/>
      <c r="H123" s="214">
        <v>3049823245</v>
      </c>
      <c r="I123" s="214">
        <v>622666475779</v>
      </c>
      <c r="J123" s="214">
        <v>-621404801275</v>
      </c>
      <c r="K123" s="212">
        <f t="shared" si="2"/>
        <v>1261674504</v>
      </c>
      <c r="L123" s="214">
        <v>4311497749</v>
      </c>
      <c r="M123" s="216">
        <f>IFERROR(VLOOKUP(E123,GL발!$A$2:$B$345,2,0),0)</f>
        <v>1261674504</v>
      </c>
      <c r="N123" s="218">
        <f t="shared" si="3"/>
        <v>0</v>
      </c>
    </row>
    <row r="124" spans="1:14">
      <c r="A124" s="91" t="s">
        <v>1447</v>
      </c>
      <c r="B124" s="91" t="s">
        <v>1448</v>
      </c>
      <c r="C124" s="91" t="s">
        <v>0</v>
      </c>
      <c r="D124" s="187">
        <v>2023</v>
      </c>
      <c r="E124" s="213" t="s">
        <v>991</v>
      </c>
      <c r="F124" s="91" t="s">
        <v>992</v>
      </c>
      <c r="G124" s="211"/>
      <c r="H124" s="214">
        <v>0</v>
      </c>
      <c r="I124" s="214">
        <v>0</v>
      </c>
      <c r="J124" s="214">
        <v>0</v>
      </c>
      <c r="K124" s="212">
        <f t="shared" si="2"/>
        <v>0</v>
      </c>
      <c r="L124" s="214">
        <v>0</v>
      </c>
      <c r="M124" s="216">
        <f>IFERROR(VLOOKUP(E124,GL발!$A$2:$B$345,2,0),0)</f>
        <v>0</v>
      </c>
      <c r="N124" s="218">
        <f t="shared" si="3"/>
        <v>0</v>
      </c>
    </row>
    <row r="125" spans="1:14">
      <c r="A125" s="91" t="s">
        <v>1447</v>
      </c>
      <c r="B125" s="91" t="s">
        <v>1448</v>
      </c>
      <c r="C125" s="91" t="s">
        <v>0</v>
      </c>
      <c r="D125" s="187">
        <v>2023</v>
      </c>
      <c r="E125" s="213" t="s">
        <v>537</v>
      </c>
      <c r="F125" s="91" t="s">
        <v>993</v>
      </c>
      <c r="G125" s="211"/>
      <c r="H125" s="214">
        <v>0</v>
      </c>
      <c r="I125" s="214">
        <v>876713361563</v>
      </c>
      <c r="J125" s="214">
        <v>-876713361563</v>
      </c>
      <c r="K125" s="212">
        <f t="shared" si="2"/>
        <v>0</v>
      </c>
      <c r="L125" s="214">
        <v>0</v>
      </c>
      <c r="M125" s="216">
        <f>IFERROR(VLOOKUP(E125,GL발!$A$2:$B$345,2,0),0)</f>
        <v>0</v>
      </c>
      <c r="N125" s="218">
        <f t="shared" si="3"/>
        <v>0</v>
      </c>
    </row>
    <row r="126" spans="1:14">
      <c r="A126" s="91" t="s">
        <v>1447</v>
      </c>
      <c r="B126" s="91" t="s">
        <v>1448</v>
      </c>
      <c r="C126" s="91" t="s">
        <v>0</v>
      </c>
      <c r="D126" s="187">
        <v>2023</v>
      </c>
      <c r="E126" s="213" t="s">
        <v>538</v>
      </c>
      <c r="F126" s="91" t="s">
        <v>994</v>
      </c>
      <c r="G126" s="211"/>
      <c r="H126" s="214">
        <v>0</v>
      </c>
      <c r="I126" s="214">
        <v>4674725959</v>
      </c>
      <c r="J126" s="214">
        <v>-5209608750</v>
      </c>
      <c r="K126" s="212">
        <f t="shared" si="2"/>
        <v>-534882791</v>
      </c>
      <c r="L126" s="214">
        <v>-534882791</v>
      </c>
      <c r="M126" s="216">
        <f>IFERROR(VLOOKUP(E126,GL발!$A$2:$B$345,2,0),0)</f>
        <v>-534882791</v>
      </c>
      <c r="N126" s="218">
        <f t="shared" si="3"/>
        <v>0</v>
      </c>
    </row>
    <row r="127" spans="1:14">
      <c r="A127" s="91" t="s">
        <v>1447</v>
      </c>
      <c r="B127" s="91" t="s">
        <v>1448</v>
      </c>
      <c r="C127" s="91" t="s">
        <v>0</v>
      </c>
      <c r="D127" s="187">
        <v>2023</v>
      </c>
      <c r="E127" s="213" t="s">
        <v>539</v>
      </c>
      <c r="F127" s="91" t="s">
        <v>995</v>
      </c>
      <c r="G127" s="211"/>
      <c r="H127" s="214">
        <v>18411972003</v>
      </c>
      <c r="I127" s="214">
        <v>364342537022</v>
      </c>
      <c r="J127" s="214">
        <v>-369036994090</v>
      </c>
      <c r="K127" s="212">
        <f t="shared" si="2"/>
        <v>-4694457068</v>
      </c>
      <c r="L127" s="214">
        <v>13717514935</v>
      </c>
      <c r="M127" s="216">
        <f>IFERROR(VLOOKUP(E127,GL발!$A$2:$B$345,2,0),0)</f>
        <v>-4694457068</v>
      </c>
      <c r="N127" s="218">
        <f t="shared" si="3"/>
        <v>0</v>
      </c>
    </row>
    <row r="128" spans="1:14">
      <c r="A128" s="91" t="s">
        <v>1447</v>
      </c>
      <c r="B128" s="91" t="s">
        <v>1448</v>
      </c>
      <c r="C128" s="91" t="s">
        <v>0</v>
      </c>
      <c r="D128" s="187">
        <v>2023</v>
      </c>
      <c r="E128" s="213" t="s">
        <v>540</v>
      </c>
      <c r="F128" s="91" t="s">
        <v>996</v>
      </c>
      <c r="G128" s="211"/>
      <c r="H128" s="214">
        <v>0</v>
      </c>
      <c r="I128" s="214">
        <v>738968207826</v>
      </c>
      <c r="J128" s="214">
        <v>-738968207826</v>
      </c>
      <c r="K128" s="212">
        <f t="shared" si="2"/>
        <v>0</v>
      </c>
      <c r="L128" s="214">
        <v>0</v>
      </c>
      <c r="M128" s="216">
        <f>IFERROR(VLOOKUP(E128,GL발!$A$2:$B$345,2,0),0)</f>
        <v>0</v>
      </c>
      <c r="N128" s="218">
        <f t="shared" si="3"/>
        <v>0</v>
      </c>
    </row>
    <row r="129" spans="1:14">
      <c r="A129" s="91" t="s">
        <v>1447</v>
      </c>
      <c r="B129" s="91" t="s">
        <v>1448</v>
      </c>
      <c r="C129" s="91" t="s">
        <v>0</v>
      </c>
      <c r="D129" s="187">
        <v>2023</v>
      </c>
      <c r="E129" s="213" t="s">
        <v>541</v>
      </c>
      <c r="F129" s="91" t="s">
        <v>997</v>
      </c>
      <c r="G129" s="211"/>
      <c r="H129" s="214">
        <v>94385578</v>
      </c>
      <c r="I129" s="214">
        <v>4346554319</v>
      </c>
      <c r="J129" s="214">
        <v>-4286410165</v>
      </c>
      <c r="K129" s="212">
        <f t="shared" si="2"/>
        <v>60144154</v>
      </c>
      <c r="L129" s="214">
        <v>154529732</v>
      </c>
      <c r="M129" s="216">
        <f>IFERROR(VLOOKUP(E129,GL발!$A$2:$B$345,2,0),0)</f>
        <v>60144154</v>
      </c>
      <c r="N129" s="218">
        <f t="shared" si="3"/>
        <v>0</v>
      </c>
    </row>
    <row r="130" spans="1:14">
      <c r="A130" s="91" t="s">
        <v>1447</v>
      </c>
      <c r="B130" s="91" t="s">
        <v>1448</v>
      </c>
      <c r="C130" s="91" t="s">
        <v>0</v>
      </c>
      <c r="D130" s="187">
        <v>2023</v>
      </c>
      <c r="E130" s="213" t="s">
        <v>998</v>
      </c>
      <c r="F130" s="91" t="s">
        <v>999</v>
      </c>
      <c r="G130" s="211"/>
      <c r="H130" s="214">
        <v>0</v>
      </c>
      <c r="I130" s="214">
        <v>0</v>
      </c>
      <c r="J130" s="214">
        <v>0</v>
      </c>
      <c r="K130" s="212">
        <f t="shared" si="2"/>
        <v>0</v>
      </c>
      <c r="L130" s="214">
        <v>0</v>
      </c>
      <c r="M130" s="216">
        <f>IFERROR(VLOOKUP(E130,GL발!$A$2:$B$345,2,0),0)</f>
        <v>0</v>
      </c>
      <c r="N130" s="218">
        <f t="shared" si="3"/>
        <v>0</v>
      </c>
    </row>
    <row r="131" spans="1:14">
      <c r="A131" s="91" t="s">
        <v>1447</v>
      </c>
      <c r="B131" s="91" t="s">
        <v>1448</v>
      </c>
      <c r="C131" s="91" t="s">
        <v>0</v>
      </c>
      <c r="D131" s="187">
        <v>2023</v>
      </c>
      <c r="E131" s="213" t="s">
        <v>1000</v>
      </c>
      <c r="F131" s="91" t="s">
        <v>1001</v>
      </c>
      <c r="G131" s="211"/>
      <c r="H131" s="214">
        <v>0</v>
      </c>
      <c r="I131" s="214">
        <v>0</v>
      </c>
      <c r="J131" s="214">
        <v>0</v>
      </c>
      <c r="K131" s="212">
        <f t="shared" si="2"/>
        <v>0</v>
      </c>
      <c r="L131" s="214">
        <v>0</v>
      </c>
      <c r="M131" s="216">
        <f>IFERROR(VLOOKUP(E131,GL발!$A$2:$B$345,2,0),0)</f>
        <v>0</v>
      </c>
      <c r="N131" s="218">
        <f t="shared" si="3"/>
        <v>0</v>
      </c>
    </row>
    <row r="132" spans="1:14">
      <c r="A132" s="91" t="s">
        <v>1447</v>
      </c>
      <c r="B132" s="91" t="s">
        <v>1448</v>
      </c>
      <c r="C132" s="91" t="s">
        <v>0</v>
      </c>
      <c r="D132" s="187">
        <v>2023</v>
      </c>
      <c r="E132" s="213" t="s">
        <v>542</v>
      </c>
      <c r="F132" s="91" t="s">
        <v>1002</v>
      </c>
      <c r="G132" s="211"/>
      <c r="H132" s="214">
        <v>0</v>
      </c>
      <c r="I132" s="214">
        <v>170642331683</v>
      </c>
      <c r="J132" s="214">
        <v>-170642331683</v>
      </c>
      <c r="K132" s="212">
        <f t="shared" si="2"/>
        <v>0</v>
      </c>
      <c r="L132" s="214">
        <v>0</v>
      </c>
      <c r="M132" s="216">
        <f>IFERROR(VLOOKUP(E132,GL발!$A$2:$B$345,2,0),0)</f>
        <v>0</v>
      </c>
      <c r="N132" s="218">
        <f t="shared" si="3"/>
        <v>0</v>
      </c>
    </row>
    <row r="133" spans="1:14">
      <c r="A133" s="91" t="s">
        <v>1447</v>
      </c>
      <c r="B133" s="91" t="s">
        <v>1448</v>
      </c>
      <c r="C133" s="91" t="s">
        <v>0</v>
      </c>
      <c r="D133" s="187">
        <v>2023</v>
      </c>
      <c r="E133" s="213" t="s">
        <v>543</v>
      </c>
      <c r="F133" s="91" t="s">
        <v>1003</v>
      </c>
      <c r="G133" s="211"/>
      <c r="H133" s="214">
        <v>129946423658</v>
      </c>
      <c r="I133" s="214">
        <v>1120078166902</v>
      </c>
      <c r="J133" s="214">
        <v>-1122949673520</v>
      </c>
      <c r="K133" s="212">
        <f t="shared" si="2"/>
        <v>-2871506618</v>
      </c>
      <c r="L133" s="214">
        <v>127074917040</v>
      </c>
      <c r="M133" s="216">
        <f>IFERROR(VLOOKUP(E133,GL발!$A$2:$B$345,2,0),0)</f>
        <v>-2871506618</v>
      </c>
      <c r="N133" s="218">
        <f t="shared" si="3"/>
        <v>0</v>
      </c>
    </row>
    <row r="134" spans="1:14">
      <c r="A134" s="91" t="s">
        <v>1447</v>
      </c>
      <c r="B134" s="91" t="s">
        <v>1448</v>
      </c>
      <c r="C134" s="91" t="s">
        <v>0</v>
      </c>
      <c r="D134" s="187">
        <v>2023</v>
      </c>
      <c r="E134" s="213" t="s">
        <v>544</v>
      </c>
      <c r="F134" s="91" t="s">
        <v>1004</v>
      </c>
      <c r="G134" s="211"/>
      <c r="H134" s="214">
        <v>7075530471</v>
      </c>
      <c r="I134" s="214">
        <v>127388080448</v>
      </c>
      <c r="J134" s="214">
        <v>-134953688211</v>
      </c>
      <c r="K134" s="212">
        <f t="shared" si="2"/>
        <v>-7565607763</v>
      </c>
      <c r="L134" s="214">
        <v>-490077292</v>
      </c>
      <c r="M134" s="216">
        <f>IFERROR(VLOOKUP(E134,GL발!$A$2:$B$345,2,0),0)</f>
        <v>-7565607763</v>
      </c>
      <c r="N134" s="218">
        <f t="shared" si="3"/>
        <v>0</v>
      </c>
    </row>
    <row r="135" spans="1:14">
      <c r="A135" s="91" t="s">
        <v>1447</v>
      </c>
      <c r="B135" s="91" t="s">
        <v>1448</v>
      </c>
      <c r="C135" s="91" t="s">
        <v>0</v>
      </c>
      <c r="D135" s="187">
        <v>2023</v>
      </c>
      <c r="E135" s="213" t="s">
        <v>1005</v>
      </c>
      <c r="F135" s="91" t="s">
        <v>1006</v>
      </c>
      <c r="G135" s="211"/>
      <c r="H135" s="214">
        <v>0</v>
      </c>
      <c r="I135" s="214">
        <v>0</v>
      </c>
      <c r="J135" s="214">
        <v>0</v>
      </c>
      <c r="K135" s="212">
        <f t="shared" si="2"/>
        <v>0</v>
      </c>
      <c r="L135" s="214">
        <v>0</v>
      </c>
      <c r="M135" s="216">
        <f>IFERROR(VLOOKUP(E135,GL발!$A$2:$B$345,2,0),0)</f>
        <v>0</v>
      </c>
      <c r="N135" s="218">
        <f t="shared" si="3"/>
        <v>0</v>
      </c>
    </row>
    <row r="136" spans="1:14">
      <c r="A136" s="91" t="s">
        <v>1447</v>
      </c>
      <c r="B136" s="91" t="s">
        <v>1448</v>
      </c>
      <c r="C136" s="91" t="s">
        <v>0</v>
      </c>
      <c r="D136" s="187">
        <v>2023</v>
      </c>
      <c r="E136" s="213" t="s">
        <v>1007</v>
      </c>
      <c r="F136" s="91" t="s">
        <v>1008</v>
      </c>
      <c r="G136" s="211"/>
      <c r="H136" s="214">
        <v>0</v>
      </c>
      <c r="I136" s="214">
        <v>0</v>
      </c>
      <c r="J136" s="214">
        <v>0</v>
      </c>
      <c r="K136" s="212">
        <f t="shared" si="2"/>
        <v>0</v>
      </c>
      <c r="L136" s="214">
        <v>0</v>
      </c>
      <c r="M136" s="216">
        <f>IFERROR(VLOOKUP(E136,GL발!$A$2:$B$345,2,0),0)</f>
        <v>0</v>
      </c>
      <c r="N136" s="218">
        <f t="shared" si="3"/>
        <v>0</v>
      </c>
    </row>
    <row r="137" spans="1:14">
      <c r="A137" s="91" t="s">
        <v>1447</v>
      </c>
      <c r="B137" s="91" t="s">
        <v>1448</v>
      </c>
      <c r="C137" s="91" t="s">
        <v>0</v>
      </c>
      <c r="D137" s="187">
        <v>2023</v>
      </c>
      <c r="E137" s="213" t="s">
        <v>545</v>
      </c>
      <c r="F137" s="91" t="s">
        <v>1009</v>
      </c>
      <c r="G137" s="211"/>
      <c r="H137" s="214">
        <v>0</v>
      </c>
      <c r="I137" s="214">
        <v>40886970292</v>
      </c>
      <c r="J137" s="214">
        <v>-40931980271</v>
      </c>
      <c r="K137" s="212">
        <f t="shared" si="2"/>
        <v>-45009979</v>
      </c>
      <c r="L137" s="214">
        <v>-45009979</v>
      </c>
      <c r="M137" s="216">
        <f>IFERROR(VLOOKUP(E137,GL발!$A$2:$B$345,2,0),0)</f>
        <v>-45009979</v>
      </c>
      <c r="N137" s="218">
        <f t="shared" si="3"/>
        <v>0</v>
      </c>
    </row>
    <row r="138" spans="1:14">
      <c r="A138" s="91" t="s">
        <v>1447</v>
      </c>
      <c r="B138" s="91" t="s">
        <v>1448</v>
      </c>
      <c r="C138" s="91" t="s">
        <v>0</v>
      </c>
      <c r="D138" s="187">
        <v>2023</v>
      </c>
      <c r="E138" s="213" t="s">
        <v>546</v>
      </c>
      <c r="F138" s="91" t="s">
        <v>1010</v>
      </c>
      <c r="G138" s="211"/>
      <c r="H138" s="214">
        <v>3346706664</v>
      </c>
      <c r="I138" s="214">
        <v>408670056201</v>
      </c>
      <c r="J138" s="214">
        <v>-408764832580</v>
      </c>
      <c r="K138" s="212">
        <f t="shared" si="2"/>
        <v>-94776379</v>
      </c>
      <c r="L138" s="214">
        <v>3251930285</v>
      </c>
      <c r="M138" s="216">
        <f>IFERROR(VLOOKUP(E138,GL발!$A$2:$B$345,2,0),0)</f>
        <v>-94776379</v>
      </c>
      <c r="N138" s="218">
        <f t="shared" si="3"/>
        <v>0</v>
      </c>
    </row>
    <row r="139" spans="1:14">
      <c r="A139" s="91" t="s">
        <v>1447</v>
      </c>
      <c r="B139" s="91" t="s">
        <v>1448</v>
      </c>
      <c r="C139" s="91" t="s">
        <v>0</v>
      </c>
      <c r="D139" s="187">
        <v>2023</v>
      </c>
      <c r="E139" s="213" t="s">
        <v>547</v>
      </c>
      <c r="F139" s="91" t="s">
        <v>1011</v>
      </c>
      <c r="G139" s="211"/>
      <c r="H139" s="214">
        <v>10196325358</v>
      </c>
      <c r="I139" s="214">
        <v>797208374954</v>
      </c>
      <c r="J139" s="214">
        <v>-797626282110</v>
      </c>
      <c r="K139" s="212">
        <f t="shared" si="2"/>
        <v>-417907156</v>
      </c>
      <c r="L139" s="214">
        <v>9778418202</v>
      </c>
      <c r="M139" s="216">
        <f>IFERROR(VLOOKUP(E139,GL발!$A$2:$B$345,2,0),0)</f>
        <v>-417907156</v>
      </c>
      <c r="N139" s="218">
        <f t="shared" si="3"/>
        <v>0</v>
      </c>
    </row>
    <row r="140" spans="1:14">
      <c r="A140" s="91" t="s">
        <v>1447</v>
      </c>
      <c r="B140" s="91" t="s">
        <v>1448</v>
      </c>
      <c r="C140" s="91" t="s">
        <v>0</v>
      </c>
      <c r="D140" s="187">
        <v>2023</v>
      </c>
      <c r="E140" s="213" t="s">
        <v>548</v>
      </c>
      <c r="F140" s="91" t="s">
        <v>1012</v>
      </c>
      <c r="G140" s="211"/>
      <c r="H140" s="214">
        <v>-363545166</v>
      </c>
      <c r="I140" s="214">
        <v>1540442239</v>
      </c>
      <c r="J140" s="214">
        <v>-1473993883</v>
      </c>
      <c r="K140" s="212">
        <f t="shared" si="2"/>
        <v>66448356</v>
      </c>
      <c r="L140" s="214">
        <v>-297096810</v>
      </c>
      <c r="M140" s="216">
        <f>IFERROR(VLOOKUP(E140,GL발!$A$2:$B$345,2,0),0)</f>
        <v>66448356</v>
      </c>
      <c r="N140" s="218">
        <f t="shared" si="3"/>
        <v>0</v>
      </c>
    </row>
    <row r="141" spans="1:14">
      <c r="A141" s="91" t="s">
        <v>1447</v>
      </c>
      <c r="B141" s="91" t="s">
        <v>1448</v>
      </c>
      <c r="C141" s="91" t="s">
        <v>0</v>
      </c>
      <c r="D141" s="187">
        <v>2023</v>
      </c>
      <c r="E141" s="213" t="s">
        <v>549</v>
      </c>
      <c r="F141" s="91" t="s">
        <v>1013</v>
      </c>
      <c r="G141" s="211"/>
      <c r="H141" s="214">
        <v>0</v>
      </c>
      <c r="I141" s="214">
        <v>362275234</v>
      </c>
      <c r="J141" s="214">
        <v>0</v>
      </c>
      <c r="K141" s="212">
        <f t="shared" si="2"/>
        <v>362275234</v>
      </c>
      <c r="L141" s="214">
        <v>362275234</v>
      </c>
      <c r="M141" s="216">
        <f>IFERROR(VLOOKUP(E141,GL발!$A$2:$B$345,2,0),0)</f>
        <v>362275234</v>
      </c>
      <c r="N141" s="218">
        <f t="shared" si="3"/>
        <v>0</v>
      </c>
    </row>
    <row r="142" spans="1:14">
      <c r="A142" s="91" t="s">
        <v>1447</v>
      </c>
      <c r="B142" s="91" t="s">
        <v>1448</v>
      </c>
      <c r="C142" s="91" t="s">
        <v>0</v>
      </c>
      <c r="D142" s="187">
        <v>2023</v>
      </c>
      <c r="E142" s="213" t="s">
        <v>550</v>
      </c>
      <c r="F142" s="91" t="s">
        <v>1014</v>
      </c>
      <c r="G142" s="211"/>
      <c r="H142" s="214">
        <v>164679172</v>
      </c>
      <c r="I142" s="214">
        <v>13034135181</v>
      </c>
      <c r="J142" s="214">
        <v>-12377776514</v>
      </c>
      <c r="K142" s="212">
        <f t="shared" si="2"/>
        <v>656358667</v>
      </c>
      <c r="L142" s="214">
        <v>821037839</v>
      </c>
      <c r="M142" s="216">
        <f>IFERROR(VLOOKUP(E142,GL발!$A$2:$B$345,2,0),0)</f>
        <v>656358667</v>
      </c>
      <c r="N142" s="218">
        <f t="shared" si="3"/>
        <v>0</v>
      </c>
    </row>
    <row r="143" spans="1:14">
      <c r="A143" s="91" t="s">
        <v>1447</v>
      </c>
      <c r="B143" s="91" t="s">
        <v>1448</v>
      </c>
      <c r="C143" s="91" t="s">
        <v>0</v>
      </c>
      <c r="D143" s="187">
        <v>2023</v>
      </c>
      <c r="E143" s="213" t="s">
        <v>551</v>
      </c>
      <c r="F143" s="91" t="s">
        <v>1015</v>
      </c>
      <c r="G143" s="211"/>
      <c r="H143" s="214">
        <v>0</v>
      </c>
      <c r="I143" s="214">
        <v>21529859</v>
      </c>
      <c r="J143" s="214">
        <v>-9541279</v>
      </c>
      <c r="K143" s="212">
        <f t="shared" ref="K143:K206" si="4">I143+J143</f>
        <v>11988580</v>
      </c>
      <c r="L143" s="214">
        <v>11988580</v>
      </c>
      <c r="M143" s="216">
        <f>IFERROR(VLOOKUP(E143,GL발!$A$2:$B$345,2,0),0)</f>
        <v>11988580</v>
      </c>
      <c r="N143" s="218">
        <f t="shared" ref="N143:N206" si="5">M143-K143</f>
        <v>0</v>
      </c>
    </row>
    <row r="144" spans="1:14">
      <c r="A144" s="91" t="s">
        <v>1447</v>
      </c>
      <c r="B144" s="91" t="s">
        <v>1448</v>
      </c>
      <c r="C144" s="91" t="s">
        <v>0</v>
      </c>
      <c r="D144" s="187">
        <v>2023</v>
      </c>
      <c r="E144" s="213" t="s">
        <v>552</v>
      </c>
      <c r="F144" s="91" t="s">
        <v>1016</v>
      </c>
      <c r="G144" s="211"/>
      <c r="H144" s="214">
        <v>435677893</v>
      </c>
      <c r="I144" s="214">
        <v>253462709</v>
      </c>
      <c r="J144" s="214">
        <v>-755772365</v>
      </c>
      <c r="K144" s="212">
        <f t="shared" si="4"/>
        <v>-502309656</v>
      </c>
      <c r="L144" s="214">
        <v>-66631763</v>
      </c>
      <c r="M144" s="216">
        <f>IFERROR(VLOOKUP(E144,GL발!$A$2:$B$345,2,0),0)</f>
        <v>-502309656</v>
      </c>
      <c r="N144" s="218">
        <f t="shared" si="5"/>
        <v>0</v>
      </c>
    </row>
    <row r="145" spans="1:14">
      <c r="A145" s="91" t="s">
        <v>1447</v>
      </c>
      <c r="B145" s="91" t="s">
        <v>1448</v>
      </c>
      <c r="C145" s="91" t="s">
        <v>0</v>
      </c>
      <c r="D145" s="187">
        <v>2023</v>
      </c>
      <c r="E145" s="213" t="s">
        <v>553</v>
      </c>
      <c r="F145" s="91" t="s">
        <v>1017</v>
      </c>
      <c r="G145" s="211"/>
      <c r="H145" s="214">
        <v>69416859</v>
      </c>
      <c r="I145" s="214">
        <v>1380696478</v>
      </c>
      <c r="J145" s="214">
        <v>-1348501096</v>
      </c>
      <c r="K145" s="212">
        <f t="shared" si="4"/>
        <v>32195382</v>
      </c>
      <c r="L145" s="214">
        <v>101612241</v>
      </c>
      <c r="M145" s="216">
        <f>IFERROR(VLOOKUP(E145,GL발!$A$2:$B$345,2,0),0)</f>
        <v>32195382</v>
      </c>
      <c r="N145" s="218">
        <f t="shared" si="5"/>
        <v>0</v>
      </c>
    </row>
    <row r="146" spans="1:14">
      <c r="A146" s="91" t="s">
        <v>1447</v>
      </c>
      <c r="B146" s="91" t="s">
        <v>1448</v>
      </c>
      <c r="C146" s="91" t="s">
        <v>0</v>
      </c>
      <c r="D146" s="187">
        <v>2023</v>
      </c>
      <c r="E146" s="213" t="s">
        <v>554</v>
      </c>
      <c r="F146" s="91" t="s">
        <v>1018</v>
      </c>
      <c r="G146" s="211"/>
      <c r="H146" s="214">
        <v>0</v>
      </c>
      <c r="I146" s="214">
        <v>1312084360</v>
      </c>
      <c r="J146" s="214">
        <v>-1312084360</v>
      </c>
      <c r="K146" s="212">
        <f t="shared" si="4"/>
        <v>0</v>
      </c>
      <c r="L146" s="214">
        <v>0</v>
      </c>
      <c r="M146" s="216">
        <f>IFERROR(VLOOKUP(E146,GL발!$A$2:$B$345,2,0),0)</f>
        <v>0</v>
      </c>
      <c r="N146" s="218">
        <f t="shared" si="5"/>
        <v>0</v>
      </c>
    </row>
    <row r="147" spans="1:14">
      <c r="A147" s="91" t="s">
        <v>1447</v>
      </c>
      <c r="B147" s="91" t="s">
        <v>1448</v>
      </c>
      <c r="C147" s="91" t="s">
        <v>0</v>
      </c>
      <c r="D147" s="187">
        <v>2023</v>
      </c>
      <c r="E147" s="213" t="s">
        <v>555</v>
      </c>
      <c r="F147" s="91" t="s">
        <v>1019</v>
      </c>
      <c r="G147" s="211"/>
      <c r="H147" s="214">
        <v>5200</v>
      </c>
      <c r="I147" s="214">
        <v>7529533482</v>
      </c>
      <c r="J147" s="214">
        <v>-6961240650</v>
      </c>
      <c r="K147" s="212">
        <f t="shared" si="4"/>
        <v>568292832</v>
      </c>
      <c r="L147" s="214">
        <v>568298032</v>
      </c>
      <c r="M147" s="216">
        <f>IFERROR(VLOOKUP(E147,GL발!$A$2:$B$345,2,0),0)</f>
        <v>568292832</v>
      </c>
      <c r="N147" s="218">
        <f t="shared" si="5"/>
        <v>0</v>
      </c>
    </row>
    <row r="148" spans="1:14">
      <c r="A148" s="91" t="s">
        <v>1447</v>
      </c>
      <c r="B148" s="91" t="s">
        <v>1448</v>
      </c>
      <c r="C148" s="91" t="s">
        <v>0</v>
      </c>
      <c r="D148" s="187">
        <v>2023</v>
      </c>
      <c r="E148" s="213" t="s">
        <v>1020</v>
      </c>
      <c r="F148" s="91" t="s">
        <v>1019</v>
      </c>
      <c r="G148" s="211"/>
      <c r="H148" s="214">
        <v>0</v>
      </c>
      <c r="I148" s="214">
        <v>0</v>
      </c>
      <c r="J148" s="214">
        <v>0</v>
      </c>
      <c r="K148" s="212">
        <f t="shared" si="4"/>
        <v>0</v>
      </c>
      <c r="L148" s="214">
        <v>0</v>
      </c>
      <c r="M148" s="216">
        <f>IFERROR(VLOOKUP(E148,GL발!$A$2:$B$345,2,0),0)</f>
        <v>0</v>
      </c>
      <c r="N148" s="218">
        <f t="shared" si="5"/>
        <v>0</v>
      </c>
    </row>
    <row r="149" spans="1:14">
      <c r="A149" s="91" t="s">
        <v>1447</v>
      </c>
      <c r="B149" s="91" t="s">
        <v>1448</v>
      </c>
      <c r="C149" s="91" t="s">
        <v>0</v>
      </c>
      <c r="D149" s="187">
        <v>2023</v>
      </c>
      <c r="E149" s="213" t="s">
        <v>556</v>
      </c>
      <c r="F149" s="91" t="s">
        <v>1021</v>
      </c>
      <c r="G149" s="211"/>
      <c r="H149" s="214">
        <v>436613320</v>
      </c>
      <c r="I149" s="214">
        <v>13842632674</v>
      </c>
      <c r="J149" s="214">
        <v>-13768956809</v>
      </c>
      <c r="K149" s="212">
        <f t="shared" si="4"/>
        <v>73675865</v>
      </c>
      <c r="L149" s="214">
        <v>510289185</v>
      </c>
      <c r="M149" s="216">
        <f>IFERROR(VLOOKUP(E149,GL발!$A$2:$B$345,2,0),0)</f>
        <v>73675865</v>
      </c>
      <c r="N149" s="218">
        <f t="shared" si="5"/>
        <v>0</v>
      </c>
    </row>
    <row r="150" spans="1:14">
      <c r="A150" s="91" t="s">
        <v>1447</v>
      </c>
      <c r="B150" s="91" t="s">
        <v>1448</v>
      </c>
      <c r="C150" s="91" t="s">
        <v>0</v>
      </c>
      <c r="D150" s="187">
        <v>2023</v>
      </c>
      <c r="E150" s="213" t="s">
        <v>557</v>
      </c>
      <c r="F150" s="91" t="s">
        <v>1022</v>
      </c>
      <c r="G150" s="211"/>
      <c r="H150" s="214">
        <v>9739367</v>
      </c>
      <c r="I150" s="214">
        <v>384492219</v>
      </c>
      <c r="J150" s="214">
        <v>-386807281</v>
      </c>
      <c r="K150" s="212">
        <f t="shared" si="4"/>
        <v>-2315062</v>
      </c>
      <c r="L150" s="214">
        <v>7424305</v>
      </c>
      <c r="M150" s="216">
        <f>IFERROR(VLOOKUP(E150,GL발!$A$2:$B$345,2,0),0)</f>
        <v>-2315062</v>
      </c>
      <c r="N150" s="218">
        <f t="shared" si="5"/>
        <v>0</v>
      </c>
    </row>
    <row r="151" spans="1:14">
      <c r="A151" s="91" t="s">
        <v>1447</v>
      </c>
      <c r="B151" s="91" t="s">
        <v>1448</v>
      </c>
      <c r="C151" s="91" t="s">
        <v>0</v>
      </c>
      <c r="D151" s="187">
        <v>2023</v>
      </c>
      <c r="E151" s="213" t="s">
        <v>558</v>
      </c>
      <c r="F151" s="91" t="s">
        <v>1023</v>
      </c>
      <c r="G151" s="211"/>
      <c r="H151" s="214">
        <v>319976587</v>
      </c>
      <c r="I151" s="214">
        <v>4527038620</v>
      </c>
      <c r="J151" s="214">
        <v>-4531113472</v>
      </c>
      <c r="K151" s="212">
        <f t="shared" si="4"/>
        <v>-4074852</v>
      </c>
      <c r="L151" s="214">
        <v>315901735</v>
      </c>
      <c r="M151" s="216">
        <f>IFERROR(VLOOKUP(E151,GL발!$A$2:$B$345,2,0),0)</f>
        <v>-4074852</v>
      </c>
      <c r="N151" s="218">
        <f t="shared" si="5"/>
        <v>0</v>
      </c>
    </row>
    <row r="152" spans="1:14">
      <c r="A152" s="91" t="s">
        <v>1447</v>
      </c>
      <c r="B152" s="91" t="s">
        <v>1448</v>
      </c>
      <c r="C152" s="91" t="s">
        <v>0</v>
      </c>
      <c r="D152" s="187">
        <v>2023</v>
      </c>
      <c r="E152" s="213" t="s">
        <v>559</v>
      </c>
      <c r="F152" s="91" t="s">
        <v>1024</v>
      </c>
      <c r="G152" s="211"/>
      <c r="H152" s="214">
        <v>0</v>
      </c>
      <c r="I152" s="214">
        <v>934505405</v>
      </c>
      <c r="J152" s="214">
        <v>-959505405</v>
      </c>
      <c r="K152" s="212">
        <f t="shared" si="4"/>
        <v>-25000000</v>
      </c>
      <c r="L152" s="214">
        <v>-25000000</v>
      </c>
      <c r="M152" s="216">
        <f>IFERROR(VLOOKUP(E152,GL발!$A$2:$B$345,2,0),0)</f>
        <v>-25000000</v>
      </c>
      <c r="N152" s="218">
        <f t="shared" si="5"/>
        <v>0</v>
      </c>
    </row>
    <row r="153" spans="1:14">
      <c r="A153" s="91" t="s">
        <v>1447</v>
      </c>
      <c r="B153" s="91" t="s">
        <v>1448</v>
      </c>
      <c r="C153" s="91" t="s">
        <v>0</v>
      </c>
      <c r="D153" s="187">
        <v>2023</v>
      </c>
      <c r="E153" s="213" t="s">
        <v>560</v>
      </c>
      <c r="F153" s="91" t="s">
        <v>1025</v>
      </c>
      <c r="G153" s="211"/>
      <c r="H153" s="214">
        <v>0</v>
      </c>
      <c r="I153" s="214">
        <v>66254946</v>
      </c>
      <c r="J153" s="214">
        <v>0</v>
      </c>
      <c r="K153" s="212">
        <f t="shared" si="4"/>
        <v>66254946</v>
      </c>
      <c r="L153" s="214">
        <v>66254946</v>
      </c>
      <c r="M153" s="216">
        <f>IFERROR(VLOOKUP(E153,GL발!$A$2:$B$345,2,0),0)</f>
        <v>66254946</v>
      </c>
      <c r="N153" s="218">
        <f t="shared" si="5"/>
        <v>0</v>
      </c>
    </row>
    <row r="154" spans="1:14">
      <c r="A154" s="91" t="s">
        <v>1447</v>
      </c>
      <c r="B154" s="91" t="s">
        <v>1448</v>
      </c>
      <c r="C154" s="91" t="s">
        <v>0</v>
      </c>
      <c r="D154" s="187">
        <v>2023</v>
      </c>
      <c r="E154" s="213" t="s">
        <v>561</v>
      </c>
      <c r="F154" s="91" t="s">
        <v>1026</v>
      </c>
      <c r="G154" s="211"/>
      <c r="H154" s="214">
        <v>0</v>
      </c>
      <c r="I154" s="214">
        <v>2326434268</v>
      </c>
      <c r="J154" s="214">
        <v>-2326434268</v>
      </c>
      <c r="K154" s="212">
        <f t="shared" si="4"/>
        <v>0</v>
      </c>
      <c r="L154" s="214">
        <v>0</v>
      </c>
      <c r="M154" s="216">
        <f>IFERROR(VLOOKUP(E154,GL발!$A$2:$B$345,2,0),0)</f>
        <v>0</v>
      </c>
      <c r="N154" s="218">
        <f t="shared" si="5"/>
        <v>0</v>
      </c>
    </row>
    <row r="155" spans="1:14">
      <c r="A155" s="91" t="s">
        <v>1447</v>
      </c>
      <c r="B155" s="91" t="s">
        <v>1448</v>
      </c>
      <c r="C155" s="91" t="s">
        <v>0</v>
      </c>
      <c r="D155" s="187">
        <v>2023</v>
      </c>
      <c r="E155" s="213" t="s">
        <v>1027</v>
      </c>
      <c r="F155" s="91" t="s">
        <v>1028</v>
      </c>
      <c r="G155" s="211"/>
      <c r="H155" s="214">
        <v>0</v>
      </c>
      <c r="I155" s="214">
        <v>0</v>
      </c>
      <c r="J155" s="214">
        <v>0</v>
      </c>
      <c r="K155" s="212">
        <f t="shared" si="4"/>
        <v>0</v>
      </c>
      <c r="L155" s="214">
        <v>0</v>
      </c>
      <c r="M155" s="216">
        <f>IFERROR(VLOOKUP(E155,GL발!$A$2:$B$345,2,0),0)</f>
        <v>0</v>
      </c>
      <c r="N155" s="218">
        <f t="shared" si="5"/>
        <v>0</v>
      </c>
    </row>
    <row r="156" spans="1:14">
      <c r="A156" s="91" t="s">
        <v>1447</v>
      </c>
      <c r="B156" s="91" t="s">
        <v>1448</v>
      </c>
      <c r="C156" s="91" t="s">
        <v>0</v>
      </c>
      <c r="D156" s="187">
        <v>2023</v>
      </c>
      <c r="E156" s="213" t="s">
        <v>562</v>
      </c>
      <c r="F156" s="91" t="s">
        <v>1029</v>
      </c>
      <c r="G156" s="211"/>
      <c r="H156" s="214">
        <v>1793032875</v>
      </c>
      <c r="I156" s="214">
        <v>8701632680</v>
      </c>
      <c r="J156" s="214">
        <v>-8326429939</v>
      </c>
      <c r="K156" s="212">
        <f t="shared" si="4"/>
        <v>375202741</v>
      </c>
      <c r="L156" s="214">
        <v>2168235616</v>
      </c>
      <c r="M156" s="216">
        <f>IFERROR(VLOOKUP(E156,GL발!$A$2:$B$345,2,0),0)</f>
        <v>375202741</v>
      </c>
      <c r="N156" s="218">
        <f t="shared" si="5"/>
        <v>0</v>
      </c>
    </row>
    <row r="157" spans="1:14">
      <c r="A157" s="91" t="s">
        <v>1447</v>
      </c>
      <c r="B157" s="91" t="s">
        <v>1448</v>
      </c>
      <c r="C157" s="91" t="s">
        <v>0</v>
      </c>
      <c r="D157" s="187">
        <v>2023</v>
      </c>
      <c r="E157" s="213" t="s">
        <v>563</v>
      </c>
      <c r="F157" s="91" t="s">
        <v>1030</v>
      </c>
      <c r="G157" s="211"/>
      <c r="H157" s="214">
        <v>0</v>
      </c>
      <c r="I157" s="214">
        <v>157251</v>
      </c>
      <c r="J157" s="214">
        <v>-157251</v>
      </c>
      <c r="K157" s="212">
        <f t="shared" si="4"/>
        <v>0</v>
      </c>
      <c r="L157" s="214">
        <v>0</v>
      </c>
      <c r="M157" s="216">
        <f>IFERROR(VLOOKUP(E157,GL발!$A$2:$B$345,2,0),0)</f>
        <v>0</v>
      </c>
      <c r="N157" s="218">
        <f t="shared" si="5"/>
        <v>0</v>
      </c>
    </row>
    <row r="158" spans="1:14">
      <c r="A158" s="91" t="s">
        <v>1447</v>
      </c>
      <c r="B158" s="91" t="s">
        <v>1448</v>
      </c>
      <c r="C158" s="91" t="s">
        <v>0</v>
      </c>
      <c r="D158" s="187">
        <v>2023</v>
      </c>
      <c r="E158" s="213" t="s">
        <v>564</v>
      </c>
      <c r="F158" s="91" t="s">
        <v>1031</v>
      </c>
      <c r="G158" s="211"/>
      <c r="H158" s="214">
        <v>-16193585168</v>
      </c>
      <c r="I158" s="214">
        <v>612389075113</v>
      </c>
      <c r="J158" s="214">
        <v>-612389075113</v>
      </c>
      <c r="K158" s="212">
        <f t="shared" si="4"/>
        <v>0</v>
      </c>
      <c r="L158" s="214">
        <v>-16193585168</v>
      </c>
      <c r="M158" s="216">
        <f>IFERROR(VLOOKUP(E158,GL발!$A$2:$B$345,2,0),0)</f>
        <v>0</v>
      </c>
      <c r="N158" s="218">
        <f t="shared" si="5"/>
        <v>0</v>
      </c>
    </row>
    <row r="159" spans="1:14">
      <c r="A159" s="91" t="s">
        <v>1447</v>
      </c>
      <c r="B159" s="91" t="s">
        <v>1448</v>
      </c>
      <c r="C159" s="91" t="s">
        <v>0</v>
      </c>
      <c r="D159" s="187">
        <v>2023</v>
      </c>
      <c r="E159" s="213" t="s">
        <v>1032</v>
      </c>
      <c r="F159" s="91" t="s">
        <v>1033</v>
      </c>
      <c r="G159" s="211"/>
      <c r="H159" s="214">
        <v>16193585168</v>
      </c>
      <c r="I159" s="214">
        <v>0</v>
      </c>
      <c r="J159" s="214">
        <v>0</v>
      </c>
      <c r="K159" s="212">
        <f t="shared" si="4"/>
        <v>0</v>
      </c>
      <c r="L159" s="214">
        <v>16193585168</v>
      </c>
      <c r="M159" s="216">
        <f>IFERROR(VLOOKUP(E159,GL발!$A$2:$B$345,2,0),0)</f>
        <v>0</v>
      </c>
      <c r="N159" s="218">
        <f t="shared" si="5"/>
        <v>0</v>
      </c>
    </row>
    <row r="160" spans="1:14">
      <c r="A160" s="91" t="s">
        <v>1447</v>
      </c>
      <c r="B160" s="91" t="s">
        <v>1448</v>
      </c>
      <c r="C160" s="91" t="s">
        <v>0</v>
      </c>
      <c r="D160" s="187">
        <v>2023</v>
      </c>
      <c r="E160" s="213" t="s">
        <v>565</v>
      </c>
      <c r="F160" s="91" t="s">
        <v>1034</v>
      </c>
      <c r="G160" s="211"/>
      <c r="H160" s="214">
        <v>2705333436</v>
      </c>
      <c r="I160" s="214">
        <v>19174720282</v>
      </c>
      <c r="J160" s="214">
        <v>-19422147278</v>
      </c>
      <c r="K160" s="212">
        <f t="shared" si="4"/>
        <v>-247426996</v>
      </c>
      <c r="L160" s="214">
        <v>2457906440</v>
      </c>
      <c r="M160" s="216">
        <f>IFERROR(VLOOKUP(E160,GL발!$A$2:$B$345,2,0),0)</f>
        <v>-247426996</v>
      </c>
      <c r="N160" s="218">
        <f t="shared" si="5"/>
        <v>0</v>
      </c>
    </row>
    <row r="161" spans="1:14">
      <c r="A161" s="91" t="s">
        <v>1447</v>
      </c>
      <c r="B161" s="91" t="s">
        <v>1448</v>
      </c>
      <c r="C161" s="91" t="s">
        <v>0</v>
      </c>
      <c r="D161" s="187">
        <v>2023</v>
      </c>
      <c r="E161" s="213" t="s">
        <v>566</v>
      </c>
      <c r="F161" s="91" t="s">
        <v>1035</v>
      </c>
      <c r="G161" s="211"/>
      <c r="H161" s="214">
        <v>12476321</v>
      </c>
      <c r="I161" s="214">
        <v>55773102648</v>
      </c>
      <c r="J161" s="214">
        <v>-58243485409</v>
      </c>
      <c r="K161" s="212">
        <f t="shared" si="4"/>
        <v>-2470382761</v>
      </c>
      <c r="L161" s="214">
        <v>-2457906440</v>
      </c>
      <c r="M161" s="216">
        <f>IFERROR(VLOOKUP(E161,GL발!$A$2:$B$345,2,0),0)</f>
        <v>-2470382761</v>
      </c>
      <c r="N161" s="218">
        <f t="shared" si="5"/>
        <v>0</v>
      </c>
    </row>
    <row r="162" spans="1:14">
      <c r="A162" s="91" t="s">
        <v>1447</v>
      </c>
      <c r="B162" s="91" t="s">
        <v>1448</v>
      </c>
      <c r="C162" s="91" t="s">
        <v>0</v>
      </c>
      <c r="D162" s="187">
        <v>2023</v>
      </c>
      <c r="E162" s="213" t="s">
        <v>567</v>
      </c>
      <c r="F162" s="91" t="s">
        <v>1036</v>
      </c>
      <c r="G162" s="211"/>
      <c r="H162" s="214">
        <v>0</v>
      </c>
      <c r="I162" s="214">
        <v>5476863896</v>
      </c>
      <c r="J162" s="214">
        <v>-5476863896</v>
      </c>
      <c r="K162" s="212">
        <f t="shared" si="4"/>
        <v>0</v>
      </c>
      <c r="L162" s="214">
        <v>0</v>
      </c>
      <c r="M162" s="216">
        <f>IFERROR(VLOOKUP(E162,GL발!$A$2:$B$345,2,0),0)</f>
        <v>0</v>
      </c>
      <c r="N162" s="218">
        <f t="shared" si="5"/>
        <v>0</v>
      </c>
    </row>
    <row r="163" spans="1:14">
      <c r="A163" s="91" t="s">
        <v>1447</v>
      </c>
      <c r="B163" s="91" t="s">
        <v>1448</v>
      </c>
      <c r="C163" s="91" t="s">
        <v>0</v>
      </c>
      <c r="D163" s="187">
        <v>2023</v>
      </c>
      <c r="E163" s="213" t="s">
        <v>568</v>
      </c>
      <c r="F163" s="91" t="s">
        <v>1037</v>
      </c>
      <c r="G163" s="211"/>
      <c r="H163" s="214">
        <v>7514942896</v>
      </c>
      <c r="I163" s="214">
        <v>43645969924</v>
      </c>
      <c r="J163" s="214">
        <v>-44189450307</v>
      </c>
      <c r="K163" s="212">
        <f t="shared" si="4"/>
        <v>-543480383</v>
      </c>
      <c r="L163" s="214">
        <v>6971462513</v>
      </c>
      <c r="M163" s="216">
        <f>IFERROR(VLOOKUP(E163,GL발!$A$2:$B$345,2,0),0)</f>
        <v>-543480383</v>
      </c>
      <c r="N163" s="218">
        <f t="shared" si="5"/>
        <v>0</v>
      </c>
    </row>
    <row r="164" spans="1:14">
      <c r="A164" s="91" t="s">
        <v>1447</v>
      </c>
      <c r="B164" s="91" t="s">
        <v>1448</v>
      </c>
      <c r="C164" s="91" t="s">
        <v>0</v>
      </c>
      <c r="D164" s="187">
        <v>2023</v>
      </c>
      <c r="E164" s="213" t="s">
        <v>569</v>
      </c>
      <c r="F164" s="91" t="s">
        <v>1038</v>
      </c>
      <c r="G164" s="211"/>
      <c r="H164" s="214">
        <v>1506260000</v>
      </c>
      <c r="I164" s="214">
        <v>1788566670</v>
      </c>
      <c r="J164" s="214">
        <v>-1358066670</v>
      </c>
      <c r="K164" s="212">
        <f t="shared" si="4"/>
        <v>430500000</v>
      </c>
      <c r="L164" s="214">
        <v>1936760000</v>
      </c>
      <c r="M164" s="216">
        <f>IFERROR(VLOOKUP(E164,GL발!$A$2:$B$345,2,0),0)</f>
        <v>430500000</v>
      </c>
      <c r="N164" s="218">
        <f t="shared" si="5"/>
        <v>0</v>
      </c>
    </row>
    <row r="165" spans="1:14">
      <c r="A165" s="91" t="s">
        <v>1447</v>
      </c>
      <c r="B165" s="91" t="s">
        <v>1448</v>
      </c>
      <c r="C165" s="91" t="s">
        <v>0</v>
      </c>
      <c r="D165" s="187">
        <v>2023</v>
      </c>
      <c r="E165" s="213" t="s">
        <v>570</v>
      </c>
      <c r="F165" s="91" t="s">
        <v>1039</v>
      </c>
      <c r="G165" s="211"/>
      <c r="H165" s="214">
        <v>32861291170</v>
      </c>
      <c r="I165" s="214">
        <v>91717262350</v>
      </c>
      <c r="J165" s="214">
        <v>-105179580285</v>
      </c>
      <c r="K165" s="212">
        <f t="shared" si="4"/>
        <v>-13462317935</v>
      </c>
      <c r="L165" s="214">
        <v>19398973235</v>
      </c>
      <c r="M165" s="216">
        <f>IFERROR(VLOOKUP(E165,GL발!$A$2:$B$345,2,0),0)</f>
        <v>-13462317935</v>
      </c>
      <c r="N165" s="218">
        <f t="shared" si="5"/>
        <v>0</v>
      </c>
    </row>
    <row r="166" spans="1:14">
      <c r="A166" s="91" t="s">
        <v>1447</v>
      </c>
      <c r="B166" s="91" t="s">
        <v>1448</v>
      </c>
      <c r="C166" s="91" t="s">
        <v>0</v>
      </c>
      <c r="D166" s="187">
        <v>2023</v>
      </c>
      <c r="E166" s="213" t="s">
        <v>1040</v>
      </c>
      <c r="F166" s="91" t="s">
        <v>1041</v>
      </c>
      <c r="G166" s="211"/>
      <c r="H166" s="214">
        <v>0</v>
      </c>
      <c r="I166" s="214">
        <v>0</v>
      </c>
      <c r="J166" s="214">
        <v>0</v>
      </c>
      <c r="K166" s="212">
        <f t="shared" si="4"/>
        <v>0</v>
      </c>
      <c r="L166" s="214">
        <v>0</v>
      </c>
      <c r="M166" s="216">
        <f>IFERROR(VLOOKUP(E166,GL발!$A$2:$B$345,2,0),0)</f>
        <v>0</v>
      </c>
      <c r="N166" s="218">
        <f t="shared" si="5"/>
        <v>0</v>
      </c>
    </row>
    <row r="167" spans="1:14">
      <c r="A167" s="91" t="s">
        <v>1447</v>
      </c>
      <c r="B167" s="91" t="s">
        <v>1448</v>
      </c>
      <c r="C167" s="91" t="s">
        <v>0</v>
      </c>
      <c r="D167" s="187">
        <v>2023</v>
      </c>
      <c r="E167" s="213" t="s">
        <v>1042</v>
      </c>
      <c r="F167" s="91" t="s">
        <v>1043</v>
      </c>
      <c r="G167" s="211"/>
      <c r="H167" s="214">
        <v>0</v>
      </c>
      <c r="I167" s="214">
        <v>0</v>
      </c>
      <c r="J167" s="214">
        <v>0</v>
      </c>
      <c r="K167" s="212">
        <f t="shared" si="4"/>
        <v>0</v>
      </c>
      <c r="L167" s="214">
        <v>0</v>
      </c>
      <c r="M167" s="216">
        <f>IFERROR(VLOOKUP(E167,GL발!$A$2:$B$345,2,0),0)</f>
        <v>0</v>
      </c>
      <c r="N167" s="218">
        <f t="shared" si="5"/>
        <v>0</v>
      </c>
    </row>
    <row r="168" spans="1:14">
      <c r="A168" s="91" t="s">
        <v>1447</v>
      </c>
      <c r="B168" s="91" t="s">
        <v>1448</v>
      </c>
      <c r="C168" s="91" t="s">
        <v>0</v>
      </c>
      <c r="D168" s="187">
        <v>2023</v>
      </c>
      <c r="E168" s="213" t="s">
        <v>571</v>
      </c>
      <c r="F168" s="91" t="s">
        <v>1044</v>
      </c>
      <c r="G168" s="211"/>
      <c r="H168" s="214">
        <v>2831292412</v>
      </c>
      <c r="I168" s="214">
        <v>10572173212</v>
      </c>
      <c r="J168" s="214">
        <v>-13051079907</v>
      </c>
      <c r="K168" s="212">
        <f t="shared" si="4"/>
        <v>-2478906695</v>
      </c>
      <c r="L168" s="214">
        <v>352385717</v>
      </c>
      <c r="M168" s="216">
        <f>IFERROR(VLOOKUP(E168,GL발!$A$2:$B$345,2,0),0)</f>
        <v>-2478906695</v>
      </c>
      <c r="N168" s="218">
        <f t="shared" si="5"/>
        <v>0</v>
      </c>
    </row>
    <row r="169" spans="1:14">
      <c r="A169" s="91" t="s">
        <v>1447</v>
      </c>
      <c r="B169" s="91" t="s">
        <v>1448</v>
      </c>
      <c r="C169" s="91" t="s">
        <v>0</v>
      </c>
      <c r="D169" s="187">
        <v>2023</v>
      </c>
      <c r="E169" s="213" t="s">
        <v>1045</v>
      </c>
      <c r="F169" s="91" t="s">
        <v>1046</v>
      </c>
      <c r="G169" s="211"/>
      <c r="H169" s="214">
        <v>0</v>
      </c>
      <c r="I169" s="214">
        <v>0</v>
      </c>
      <c r="J169" s="214">
        <v>0</v>
      </c>
      <c r="K169" s="212">
        <f t="shared" si="4"/>
        <v>0</v>
      </c>
      <c r="L169" s="214">
        <v>0</v>
      </c>
      <c r="M169" s="216">
        <f>IFERROR(VLOOKUP(E169,GL발!$A$2:$B$345,2,0),0)</f>
        <v>0</v>
      </c>
      <c r="N169" s="218">
        <f t="shared" si="5"/>
        <v>0</v>
      </c>
    </row>
    <row r="170" spans="1:14">
      <c r="A170" s="91" t="s">
        <v>1447</v>
      </c>
      <c r="B170" s="91" t="s">
        <v>1448</v>
      </c>
      <c r="C170" s="91" t="s">
        <v>0</v>
      </c>
      <c r="D170" s="187">
        <v>2023</v>
      </c>
      <c r="E170" s="213" t="s">
        <v>572</v>
      </c>
      <c r="F170" s="91" t="s">
        <v>1047</v>
      </c>
      <c r="G170" s="211"/>
      <c r="H170" s="214">
        <v>0</v>
      </c>
      <c r="I170" s="214">
        <v>1792700445402</v>
      </c>
      <c r="J170" s="214">
        <v>-1792700445402</v>
      </c>
      <c r="K170" s="212">
        <f t="shared" si="4"/>
        <v>0</v>
      </c>
      <c r="L170" s="214">
        <v>0</v>
      </c>
      <c r="M170" s="216">
        <f>IFERROR(VLOOKUP(E170,GL발!$A$2:$B$345,2,0),0)</f>
        <v>0</v>
      </c>
      <c r="N170" s="218">
        <f t="shared" si="5"/>
        <v>0</v>
      </c>
    </row>
    <row r="171" spans="1:14">
      <c r="A171" s="91" t="s">
        <v>1447</v>
      </c>
      <c r="B171" s="91" t="s">
        <v>1448</v>
      </c>
      <c r="C171" s="91" t="s">
        <v>0</v>
      </c>
      <c r="D171" s="187">
        <v>2023</v>
      </c>
      <c r="E171" s="213" t="s">
        <v>573</v>
      </c>
      <c r="F171" s="91" t="s">
        <v>1048</v>
      </c>
      <c r="G171" s="211"/>
      <c r="H171" s="214">
        <v>196235616577</v>
      </c>
      <c r="I171" s="214">
        <v>31473392575</v>
      </c>
      <c r="J171" s="214">
        <v>-31473392575</v>
      </c>
      <c r="K171" s="212">
        <f t="shared" si="4"/>
        <v>0</v>
      </c>
      <c r="L171" s="214">
        <v>196235616577</v>
      </c>
      <c r="M171" s="216">
        <f>IFERROR(VLOOKUP(E171,GL발!$A$2:$B$345,2,0),0)</f>
        <v>0</v>
      </c>
      <c r="N171" s="218">
        <f t="shared" si="5"/>
        <v>0</v>
      </c>
    </row>
    <row r="172" spans="1:14">
      <c r="A172" s="91" t="s">
        <v>1447</v>
      </c>
      <c r="B172" s="91" t="s">
        <v>1448</v>
      </c>
      <c r="C172" s="91" t="s">
        <v>0</v>
      </c>
      <c r="D172" s="187">
        <v>2023</v>
      </c>
      <c r="E172" s="213" t="s">
        <v>1049</v>
      </c>
      <c r="F172" s="91" t="s">
        <v>1050</v>
      </c>
      <c r="G172" s="211"/>
      <c r="H172" s="214">
        <v>-196235616577</v>
      </c>
      <c r="I172" s="214">
        <v>0</v>
      </c>
      <c r="J172" s="214">
        <v>0</v>
      </c>
      <c r="K172" s="212">
        <f t="shared" si="4"/>
        <v>0</v>
      </c>
      <c r="L172" s="214">
        <v>-196235616577</v>
      </c>
      <c r="M172" s="216">
        <f>IFERROR(VLOOKUP(E172,GL발!$A$2:$B$345,2,0),0)</f>
        <v>0</v>
      </c>
      <c r="N172" s="218">
        <f t="shared" si="5"/>
        <v>0</v>
      </c>
    </row>
    <row r="173" spans="1:14">
      <c r="A173" s="91" t="s">
        <v>1447</v>
      </c>
      <c r="B173" s="91" t="s">
        <v>1448</v>
      </c>
      <c r="C173" s="91" t="s">
        <v>0</v>
      </c>
      <c r="D173" s="187">
        <v>2023</v>
      </c>
      <c r="E173" s="213" t="s">
        <v>1051</v>
      </c>
      <c r="F173" s="91" t="s">
        <v>1052</v>
      </c>
      <c r="G173" s="211"/>
      <c r="H173" s="214">
        <v>0</v>
      </c>
      <c r="I173" s="214">
        <v>3250836617030</v>
      </c>
      <c r="J173" s="214">
        <v>-3250836617030</v>
      </c>
      <c r="K173" s="212">
        <f t="shared" si="4"/>
        <v>0</v>
      </c>
      <c r="L173" s="214">
        <v>0</v>
      </c>
      <c r="M173" s="216">
        <f>IFERROR(VLOOKUP(E173,GL발!$A$2:$B$345,2,0),0)</f>
        <v>0</v>
      </c>
      <c r="N173" s="218">
        <f t="shared" si="5"/>
        <v>0</v>
      </c>
    </row>
    <row r="174" spans="1:14">
      <c r="A174" s="91" t="s">
        <v>1447</v>
      </c>
      <c r="B174" s="91" t="s">
        <v>1448</v>
      </c>
      <c r="C174" s="91" t="s">
        <v>0</v>
      </c>
      <c r="D174" s="187">
        <v>2023</v>
      </c>
      <c r="E174" s="213" t="s">
        <v>574</v>
      </c>
      <c r="F174" s="91" t="s">
        <v>1053</v>
      </c>
      <c r="G174" s="211"/>
      <c r="H174" s="214">
        <v>18022585013</v>
      </c>
      <c r="I174" s="214">
        <v>122787500</v>
      </c>
      <c r="J174" s="214">
        <v>0</v>
      </c>
      <c r="K174" s="212">
        <f t="shared" si="4"/>
        <v>122787500</v>
      </c>
      <c r="L174" s="214">
        <v>18145372513</v>
      </c>
      <c r="M174" s="216">
        <f>IFERROR(VLOOKUP(E174,GL발!$A$2:$B$345,2,0),0)</f>
        <v>122787500</v>
      </c>
      <c r="N174" s="218">
        <f t="shared" si="5"/>
        <v>0</v>
      </c>
    </row>
    <row r="175" spans="1:14">
      <c r="A175" s="91" t="s">
        <v>1447</v>
      </c>
      <c r="B175" s="91" t="s">
        <v>1448</v>
      </c>
      <c r="C175" s="91" t="s">
        <v>0</v>
      </c>
      <c r="D175" s="187">
        <v>2023</v>
      </c>
      <c r="E175" s="213" t="s">
        <v>575</v>
      </c>
      <c r="F175" s="91" t="s">
        <v>1054</v>
      </c>
      <c r="G175" s="211"/>
      <c r="H175" s="214">
        <v>0</v>
      </c>
      <c r="I175" s="214">
        <v>380799</v>
      </c>
      <c r="J175" s="214">
        <v>0</v>
      </c>
      <c r="K175" s="212">
        <f t="shared" si="4"/>
        <v>380799</v>
      </c>
      <c r="L175" s="214">
        <v>380799</v>
      </c>
      <c r="M175" s="216">
        <f>IFERROR(VLOOKUP(E175,GL발!$A$2:$B$345,2,0),0)</f>
        <v>380799</v>
      </c>
      <c r="N175" s="218">
        <f t="shared" si="5"/>
        <v>0</v>
      </c>
    </row>
    <row r="176" spans="1:14">
      <c r="A176" s="91" t="s">
        <v>1447</v>
      </c>
      <c r="B176" s="91" t="s">
        <v>1448</v>
      </c>
      <c r="C176" s="91" t="s">
        <v>0</v>
      </c>
      <c r="D176" s="187">
        <v>2023</v>
      </c>
      <c r="E176" s="213" t="s">
        <v>365</v>
      </c>
      <c r="F176" s="91" t="s">
        <v>1055</v>
      </c>
      <c r="G176" s="211"/>
      <c r="H176" s="214">
        <v>69864129879</v>
      </c>
      <c r="I176" s="214">
        <v>13655995050</v>
      </c>
      <c r="J176" s="214">
        <v>-2618707251</v>
      </c>
      <c r="K176" s="212">
        <f t="shared" si="4"/>
        <v>11037287799</v>
      </c>
      <c r="L176" s="214">
        <v>80901417678</v>
      </c>
      <c r="M176" s="216">
        <f>IFERROR(VLOOKUP(E176,GL발!$A$2:$B$345,2,0),0)</f>
        <v>11037287799</v>
      </c>
      <c r="N176" s="218">
        <f t="shared" si="5"/>
        <v>0</v>
      </c>
    </row>
    <row r="177" spans="1:14">
      <c r="A177" s="91" t="s">
        <v>1447</v>
      </c>
      <c r="B177" s="91" t="s">
        <v>1448</v>
      </c>
      <c r="C177" s="91" t="s">
        <v>0</v>
      </c>
      <c r="D177" s="187">
        <v>2023</v>
      </c>
      <c r="E177" s="213" t="s">
        <v>1056</v>
      </c>
      <c r="F177" s="91" t="s">
        <v>1057</v>
      </c>
      <c r="G177" s="211"/>
      <c r="H177" s="214">
        <v>0</v>
      </c>
      <c r="I177" s="214">
        <v>0</v>
      </c>
      <c r="J177" s="214">
        <v>0</v>
      </c>
      <c r="K177" s="212">
        <f t="shared" si="4"/>
        <v>0</v>
      </c>
      <c r="L177" s="214">
        <v>0</v>
      </c>
      <c r="M177" s="216">
        <f>IFERROR(VLOOKUP(E177,GL발!$A$2:$B$345,2,0),0)</f>
        <v>0</v>
      </c>
      <c r="N177" s="218">
        <f t="shared" si="5"/>
        <v>0</v>
      </c>
    </row>
    <row r="178" spans="1:14">
      <c r="A178" s="91" t="s">
        <v>1447</v>
      </c>
      <c r="B178" s="91" t="s">
        <v>1448</v>
      </c>
      <c r="C178" s="91" t="s">
        <v>0</v>
      </c>
      <c r="D178" s="187">
        <v>2023</v>
      </c>
      <c r="E178" s="213" t="s">
        <v>576</v>
      </c>
      <c r="F178" s="91" t="s">
        <v>1058</v>
      </c>
      <c r="G178" s="211"/>
      <c r="H178" s="214">
        <v>55364731235</v>
      </c>
      <c r="I178" s="214">
        <v>6904799990</v>
      </c>
      <c r="J178" s="214">
        <v>-2707700509</v>
      </c>
      <c r="K178" s="212">
        <f t="shared" si="4"/>
        <v>4197099481</v>
      </c>
      <c r="L178" s="214">
        <v>59561830716</v>
      </c>
      <c r="M178" s="216">
        <f>IFERROR(VLOOKUP(E178,GL발!$A$2:$B$345,2,0),0)</f>
        <v>4197099481</v>
      </c>
      <c r="N178" s="218">
        <f t="shared" si="5"/>
        <v>0</v>
      </c>
    </row>
    <row r="179" spans="1:14">
      <c r="A179" s="91" t="s">
        <v>1447</v>
      </c>
      <c r="B179" s="91" t="s">
        <v>1448</v>
      </c>
      <c r="C179" s="91" t="s">
        <v>0</v>
      </c>
      <c r="D179" s="187">
        <v>2023</v>
      </c>
      <c r="E179" s="213" t="s">
        <v>1059</v>
      </c>
      <c r="F179" s="91" t="s">
        <v>1060</v>
      </c>
      <c r="G179" s="211"/>
      <c r="H179" s="214">
        <v>0</v>
      </c>
      <c r="I179" s="214">
        <v>0</v>
      </c>
      <c r="J179" s="214">
        <v>0</v>
      </c>
      <c r="K179" s="212">
        <f t="shared" si="4"/>
        <v>0</v>
      </c>
      <c r="L179" s="214">
        <v>0</v>
      </c>
      <c r="M179" s="216">
        <f>IFERROR(VLOOKUP(E179,GL발!$A$2:$B$345,2,0),0)</f>
        <v>0</v>
      </c>
      <c r="N179" s="218">
        <f t="shared" si="5"/>
        <v>0</v>
      </c>
    </row>
    <row r="180" spans="1:14">
      <c r="A180" s="91" t="s">
        <v>1447</v>
      </c>
      <c r="B180" s="91" t="s">
        <v>1448</v>
      </c>
      <c r="C180" s="91" t="s">
        <v>0</v>
      </c>
      <c r="D180" s="187">
        <v>2023</v>
      </c>
      <c r="E180" s="213" t="s">
        <v>577</v>
      </c>
      <c r="F180" s="91" t="s">
        <v>1060</v>
      </c>
      <c r="G180" s="211"/>
      <c r="H180" s="214">
        <v>2593170121</v>
      </c>
      <c r="I180" s="214">
        <v>50559748509</v>
      </c>
      <c r="J180" s="214">
        <v>-52304734787</v>
      </c>
      <c r="K180" s="212">
        <f t="shared" si="4"/>
        <v>-1744986278</v>
      </c>
      <c r="L180" s="214">
        <v>848183843</v>
      </c>
      <c r="M180" s="216">
        <f>IFERROR(VLOOKUP(E180,GL발!$A$2:$B$345,2,0),0)</f>
        <v>-1744986278</v>
      </c>
      <c r="N180" s="218">
        <f t="shared" si="5"/>
        <v>0</v>
      </c>
    </row>
    <row r="181" spans="1:14">
      <c r="A181" s="91" t="s">
        <v>1447</v>
      </c>
      <c r="B181" s="91" t="s">
        <v>1448</v>
      </c>
      <c r="C181" s="91" t="s">
        <v>0</v>
      </c>
      <c r="D181" s="187">
        <v>2023</v>
      </c>
      <c r="E181" s="213" t="s">
        <v>578</v>
      </c>
      <c r="F181" s="91" t="s">
        <v>1061</v>
      </c>
      <c r="G181" s="211"/>
      <c r="H181" s="214">
        <v>0</v>
      </c>
      <c r="I181" s="214">
        <v>23150619435</v>
      </c>
      <c r="J181" s="214">
        <v>-23150619435</v>
      </c>
      <c r="K181" s="212">
        <f t="shared" si="4"/>
        <v>0</v>
      </c>
      <c r="L181" s="214">
        <v>0</v>
      </c>
      <c r="M181" s="216">
        <f>IFERROR(VLOOKUP(E181,GL발!$A$2:$B$345,2,0),0)</f>
        <v>0</v>
      </c>
      <c r="N181" s="218">
        <f t="shared" si="5"/>
        <v>0</v>
      </c>
    </row>
    <row r="182" spans="1:14">
      <c r="A182" s="91" t="s">
        <v>1447</v>
      </c>
      <c r="B182" s="91" t="s">
        <v>1448</v>
      </c>
      <c r="C182" s="91" t="s">
        <v>0</v>
      </c>
      <c r="D182" s="187">
        <v>2023</v>
      </c>
      <c r="E182" s="213" t="s">
        <v>579</v>
      </c>
      <c r="F182" s="91" t="s">
        <v>1062</v>
      </c>
      <c r="G182" s="211"/>
      <c r="H182" s="214">
        <v>22985749</v>
      </c>
      <c r="I182" s="214">
        <v>0</v>
      </c>
      <c r="J182" s="214">
        <v>-7171817</v>
      </c>
      <c r="K182" s="212">
        <f t="shared" si="4"/>
        <v>-7171817</v>
      </c>
      <c r="L182" s="214">
        <v>15813932</v>
      </c>
      <c r="M182" s="216">
        <f>IFERROR(VLOOKUP(E182,GL발!$A$2:$B$345,2,0),0)</f>
        <v>-7171817</v>
      </c>
      <c r="N182" s="218">
        <f t="shared" si="5"/>
        <v>0</v>
      </c>
    </row>
    <row r="183" spans="1:14">
      <c r="A183" s="91" t="s">
        <v>1447</v>
      </c>
      <c r="B183" s="91" t="s">
        <v>1448</v>
      </c>
      <c r="C183" s="91" t="s">
        <v>0</v>
      </c>
      <c r="D183" s="187">
        <v>2023</v>
      </c>
      <c r="E183" s="213" t="s">
        <v>580</v>
      </c>
      <c r="F183" s="91" t="s">
        <v>1063</v>
      </c>
      <c r="G183" s="211"/>
      <c r="H183" s="214">
        <v>-12831380332</v>
      </c>
      <c r="I183" s="214">
        <v>0</v>
      </c>
      <c r="J183" s="214">
        <v>-1435749677</v>
      </c>
      <c r="K183" s="212">
        <f t="shared" si="4"/>
        <v>-1435749677</v>
      </c>
      <c r="L183" s="214">
        <v>-14267130009</v>
      </c>
      <c r="M183" s="216">
        <f>IFERROR(VLOOKUP(E183,GL발!$A$2:$B$345,2,0),0)</f>
        <v>-1435749677</v>
      </c>
      <c r="N183" s="218">
        <f t="shared" si="5"/>
        <v>0</v>
      </c>
    </row>
    <row r="184" spans="1:14">
      <c r="A184" s="91" t="s">
        <v>1447</v>
      </c>
      <c r="B184" s="91" t="s">
        <v>1448</v>
      </c>
      <c r="C184" s="91" t="s">
        <v>0</v>
      </c>
      <c r="D184" s="187">
        <v>2023</v>
      </c>
      <c r="E184" s="213" t="s">
        <v>581</v>
      </c>
      <c r="F184" s="91" t="s">
        <v>1064</v>
      </c>
      <c r="G184" s="211"/>
      <c r="H184" s="214">
        <v>4673087294</v>
      </c>
      <c r="I184" s="214">
        <v>1873925545</v>
      </c>
      <c r="J184" s="214">
        <v>-4885790504</v>
      </c>
      <c r="K184" s="212">
        <f t="shared" si="4"/>
        <v>-3011864959</v>
      </c>
      <c r="L184" s="214">
        <v>1661222335</v>
      </c>
      <c r="M184" s="216">
        <f>IFERROR(VLOOKUP(E184,GL발!$A$2:$B$345,2,0),0)</f>
        <v>-3011864959</v>
      </c>
      <c r="N184" s="218">
        <f t="shared" si="5"/>
        <v>0</v>
      </c>
    </row>
    <row r="185" spans="1:14">
      <c r="A185" s="91" t="s">
        <v>1447</v>
      </c>
      <c r="B185" s="91" t="s">
        <v>1448</v>
      </c>
      <c r="C185" s="91" t="s">
        <v>0</v>
      </c>
      <c r="D185" s="187">
        <v>2023</v>
      </c>
      <c r="E185" s="213" t="s">
        <v>369</v>
      </c>
      <c r="F185" s="91" t="s">
        <v>1065</v>
      </c>
      <c r="G185" s="211"/>
      <c r="H185" s="214">
        <v>-51444279560</v>
      </c>
      <c r="I185" s="214">
        <v>1441934582</v>
      </c>
      <c r="J185" s="214">
        <v>-6599272319</v>
      </c>
      <c r="K185" s="212">
        <f t="shared" si="4"/>
        <v>-5157337737</v>
      </c>
      <c r="L185" s="214">
        <v>-56601617297</v>
      </c>
      <c r="M185" s="216">
        <f>IFERROR(VLOOKUP(E185,GL발!$A$2:$B$345,2,0),0)</f>
        <v>-5157337737</v>
      </c>
      <c r="N185" s="218">
        <f t="shared" si="5"/>
        <v>0</v>
      </c>
    </row>
    <row r="186" spans="1:14">
      <c r="A186" s="91" t="s">
        <v>1447</v>
      </c>
      <c r="B186" s="91" t="s">
        <v>1448</v>
      </c>
      <c r="C186" s="91" t="s">
        <v>0</v>
      </c>
      <c r="D186" s="187">
        <v>2023</v>
      </c>
      <c r="E186" s="213" t="s">
        <v>1066</v>
      </c>
      <c r="F186" s="91" t="s">
        <v>1067</v>
      </c>
      <c r="G186" s="211"/>
      <c r="H186" s="214">
        <v>414379</v>
      </c>
      <c r="I186" s="214">
        <v>0</v>
      </c>
      <c r="J186" s="214">
        <v>0</v>
      </c>
      <c r="K186" s="212">
        <f t="shared" si="4"/>
        <v>0</v>
      </c>
      <c r="L186" s="214">
        <v>414379</v>
      </c>
      <c r="M186" s="216">
        <f>IFERROR(VLOOKUP(E186,GL발!$A$2:$B$345,2,0),0)</f>
        <v>0</v>
      </c>
      <c r="N186" s="218">
        <f t="shared" si="5"/>
        <v>0</v>
      </c>
    </row>
    <row r="187" spans="1:14">
      <c r="A187" s="91" t="s">
        <v>1447</v>
      </c>
      <c r="B187" s="91" t="s">
        <v>1448</v>
      </c>
      <c r="C187" s="91" t="s">
        <v>0</v>
      </c>
      <c r="D187" s="187">
        <v>2023</v>
      </c>
      <c r="E187" s="213" t="s">
        <v>582</v>
      </c>
      <c r="F187" s="91" t="s">
        <v>1068</v>
      </c>
      <c r="G187" s="211"/>
      <c r="H187" s="214">
        <v>-49862850726</v>
      </c>
      <c r="I187" s="214">
        <v>2244452338</v>
      </c>
      <c r="J187" s="214">
        <v>-3699856851</v>
      </c>
      <c r="K187" s="212">
        <f t="shared" si="4"/>
        <v>-1455404513</v>
      </c>
      <c r="L187" s="214">
        <v>-51318255239</v>
      </c>
      <c r="M187" s="216">
        <f>IFERROR(VLOOKUP(E187,GL발!$A$2:$B$345,2,0),0)</f>
        <v>-1455404513</v>
      </c>
      <c r="N187" s="218">
        <f t="shared" si="5"/>
        <v>0</v>
      </c>
    </row>
    <row r="188" spans="1:14">
      <c r="A188" s="91" t="s">
        <v>1447</v>
      </c>
      <c r="B188" s="91" t="s">
        <v>1448</v>
      </c>
      <c r="C188" s="91" t="s">
        <v>0</v>
      </c>
      <c r="D188" s="187">
        <v>2023</v>
      </c>
      <c r="E188" s="213" t="s">
        <v>1069</v>
      </c>
      <c r="F188" s="91" t="s">
        <v>1070</v>
      </c>
      <c r="G188" s="211"/>
      <c r="H188" s="214">
        <v>0</v>
      </c>
      <c r="I188" s="214">
        <v>0</v>
      </c>
      <c r="J188" s="214">
        <v>0</v>
      </c>
      <c r="K188" s="212">
        <f t="shared" si="4"/>
        <v>0</v>
      </c>
      <c r="L188" s="214">
        <v>0</v>
      </c>
      <c r="M188" s="216">
        <f>IFERROR(VLOOKUP(E188,GL발!$A$2:$B$345,2,0),0)</f>
        <v>0</v>
      </c>
      <c r="N188" s="218">
        <f t="shared" si="5"/>
        <v>0</v>
      </c>
    </row>
    <row r="189" spans="1:14">
      <c r="A189" s="91" t="s">
        <v>1447</v>
      </c>
      <c r="B189" s="91" t="s">
        <v>1448</v>
      </c>
      <c r="C189" s="91" t="s">
        <v>0</v>
      </c>
      <c r="D189" s="187">
        <v>2023</v>
      </c>
      <c r="E189" s="213" t="s">
        <v>583</v>
      </c>
      <c r="F189" s="91" t="s">
        <v>1071</v>
      </c>
      <c r="G189" s="211"/>
      <c r="H189" s="214">
        <v>-2985854412</v>
      </c>
      <c r="I189" s="214">
        <v>677891044</v>
      </c>
      <c r="J189" s="214">
        <v>0</v>
      </c>
      <c r="K189" s="212">
        <f t="shared" si="4"/>
        <v>677891044</v>
      </c>
      <c r="L189" s="214">
        <v>-2307963368</v>
      </c>
      <c r="M189" s="216">
        <f>IFERROR(VLOOKUP(E189,GL발!$A$2:$B$345,2,0),0)</f>
        <v>677891044</v>
      </c>
      <c r="N189" s="218">
        <f t="shared" si="5"/>
        <v>0</v>
      </c>
    </row>
    <row r="190" spans="1:14">
      <c r="A190" s="91" t="s">
        <v>1447</v>
      </c>
      <c r="B190" s="91" t="s">
        <v>1448</v>
      </c>
      <c r="C190" s="91" t="s">
        <v>0</v>
      </c>
      <c r="D190" s="187">
        <v>2023</v>
      </c>
      <c r="E190" s="213" t="s">
        <v>584</v>
      </c>
      <c r="F190" s="91" t="s">
        <v>1072</v>
      </c>
      <c r="G190" s="211"/>
      <c r="H190" s="214">
        <v>-5572110322</v>
      </c>
      <c r="I190" s="214">
        <v>5018138966</v>
      </c>
      <c r="J190" s="214">
        <v>-828307070</v>
      </c>
      <c r="K190" s="212">
        <f t="shared" si="4"/>
        <v>4189831896</v>
      </c>
      <c r="L190" s="214">
        <v>-1382278426</v>
      </c>
      <c r="M190" s="216">
        <f>IFERROR(VLOOKUP(E190,GL발!$A$2:$B$345,2,0),0)</f>
        <v>4189831896</v>
      </c>
      <c r="N190" s="218">
        <f t="shared" si="5"/>
        <v>0</v>
      </c>
    </row>
    <row r="191" spans="1:14">
      <c r="A191" s="91" t="s">
        <v>1447</v>
      </c>
      <c r="B191" s="91" t="s">
        <v>1448</v>
      </c>
      <c r="C191" s="91" t="s">
        <v>0</v>
      </c>
      <c r="D191" s="187">
        <v>2023</v>
      </c>
      <c r="E191" s="213" t="s">
        <v>585</v>
      </c>
      <c r="F191" s="91" t="s">
        <v>1073</v>
      </c>
      <c r="G191" s="211"/>
      <c r="H191" s="214">
        <v>-1852292013</v>
      </c>
      <c r="I191" s="214">
        <v>1745435281</v>
      </c>
      <c r="J191" s="214">
        <v>-192647314</v>
      </c>
      <c r="K191" s="212">
        <f t="shared" si="4"/>
        <v>1552787967</v>
      </c>
      <c r="L191" s="214">
        <v>-299504046</v>
      </c>
      <c r="M191" s="216">
        <f>IFERROR(VLOOKUP(E191,GL발!$A$2:$B$345,2,0),0)</f>
        <v>1552787967</v>
      </c>
      <c r="N191" s="218">
        <f t="shared" si="5"/>
        <v>0</v>
      </c>
    </row>
    <row r="192" spans="1:14">
      <c r="A192" s="91" t="s">
        <v>1447</v>
      </c>
      <c r="B192" s="91" t="s">
        <v>1448</v>
      </c>
      <c r="C192" s="91" t="s">
        <v>0</v>
      </c>
      <c r="D192" s="187">
        <v>2023</v>
      </c>
      <c r="E192" s="213" t="s">
        <v>586</v>
      </c>
      <c r="F192" s="91" t="s">
        <v>1074</v>
      </c>
      <c r="G192" s="211"/>
      <c r="H192" s="214">
        <v>1195040000</v>
      </c>
      <c r="I192" s="214">
        <v>1956464871</v>
      </c>
      <c r="J192" s="214">
        <v>-2176006771</v>
      </c>
      <c r="K192" s="212">
        <f t="shared" si="4"/>
        <v>-219541900</v>
      </c>
      <c r="L192" s="214">
        <v>975498100</v>
      </c>
      <c r="M192" s="216">
        <f>IFERROR(VLOOKUP(E192,GL발!$A$2:$B$345,2,0),0)</f>
        <v>-219541900</v>
      </c>
      <c r="N192" s="218">
        <f t="shared" si="5"/>
        <v>0</v>
      </c>
    </row>
    <row r="193" spans="1:14">
      <c r="A193" s="91" t="s">
        <v>1447</v>
      </c>
      <c r="B193" s="91" t="s">
        <v>1448</v>
      </c>
      <c r="C193" s="91" t="s">
        <v>0</v>
      </c>
      <c r="D193" s="187">
        <v>2023</v>
      </c>
      <c r="E193" s="213" t="s">
        <v>587</v>
      </c>
      <c r="F193" s="91" t="s">
        <v>1075</v>
      </c>
      <c r="G193" s="211"/>
      <c r="H193" s="214">
        <v>9787538743</v>
      </c>
      <c r="I193" s="214">
        <v>47218147915</v>
      </c>
      <c r="J193" s="214">
        <v>-47025849598</v>
      </c>
      <c r="K193" s="212">
        <f t="shared" si="4"/>
        <v>192298317</v>
      </c>
      <c r="L193" s="214">
        <v>9979837060</v>
      </c>
      <c r="M193" s="216">
        <f>IFERROR(VLOOKUP(E193,GL발!$A$2:$B$345,2,0),0)</f>
        <v>192298317</v>
      </c>
      <c r="N193" s="218">
        <f t="shared" si="5"/>
        <v>0</v>
      </c>
    </row>
    <row r="194" spans="1:14">
      <c r="A194" s="91" t="s">
        <v>1447</v>
      </c>
      <c r="B194" s="91" t="s">
        <v>1448</v>
      </c>
      <c r="C194" s="91" t="s">
        <v>0</v>
      </c>
      <c r="D194" s="187">
        <v>2023</v>
      </c>
      <c r="E194" s="213" t="s">
        <v>588</v>
      </c>
      <c r="F194" s="91" t="s">
        <v>1076</v>
      </c>
      <c r="G194" s="211"/>
      <c r="H194" s="214">
        <v>15812455302</v>
      </c>
      <c r="I194" s="214">
        <v>52718224948</v>
      </c>
      <c r="J194" s="214">
        <v>-51392236198</v>
      </c>
      <c r="K194" s="212">
        <f t="shared" si="4"/>
        <v>1325988750</v>
      </c>
      <c r="L194" s="214">
        <v>17138444052</v>
      </c>
      <c r="M194" s="216">
        <f>IFERROR(VLOOKUP(E194,GL발!$A$2:$B$345,2,0),0)</f>
        <v>1325988750</v>
      </c>
      <c r="N194" s="218">
        <f t="shared" si="5"/>
        <v>0</v>
      </c>
    </row>
    <row r="195" spans="1:14">
      <c r="A195" s="91" t="s">
        <v>1447</v>
      </c>
      <c r="B195" s="91" t="s">
        <v>1448</v>
      </c>
      <c r="C195" s="91" t="s">
        <v>0</v>
      </c>
      <c r="D195" s="187">
        <v>2023</v>
      </c>
      <c r="E195" s="213" t="s">
        <v>589</v>
      </c>
      <c r="F195" s="91" t="s">
        <v>1077</v>
      </c>
      <c r="G195" s="211"/>
      <c r="H195" s="214">
        <v>-5785472129</v>
      </c>
      <c r="I195" s="214">
        <v>5097835080</v>
      </c>
      <c r="J195" s="214">
        <v>-21430848</v>
      </c>
      <c r="K195" s="212">
        <f t="shared" si="4"/>
        <v>5076404232</v>
      </c>
      <c r="L195" s="214">
        <v>-709067897</v>
      </c>
      <c r="M195" s="216">
        <f>IFERROR(VLOOKUP(E195,GL발!$A$2:$B$345,2,0),0)</f>
        <v>5076404232</v>
      </c>
      <c r="N195" s="218">
        <f t="shared" si="5"/>
        <v>0</v>
      </c>
    </row>
    <row r="196" spans="1:14">
      <c r="A196" s="91" t="s">
        <v>1447</v>
      </c>
      <c r="B196" s="91" t="s">
        <v>1448</v>
      </c>
      <c r="C196" s="91" t="s">
        <v>0</v>
      </c>
      <c r="D196" s="187">
        <v>2023</v>
      </c>
      <c r="E196" s="213" t="s">
        <v>1078</v>
      </c>
      <c r="F196" s="91" t="s">
        <v>1079</v>
      </c>
      <c r="G196" s="211"/>
      <c r="H196" s="214">
        <v>0</v>
      </c>
      <c r="I196" s="214">
        <v>0</v>
      </c>
      <c r="J196" s="214">
        <v>0</v>
      </c>
      <c r="K196" s="212">
        <f t="shared" si="4"/>
        <v>0</v>
      </c>
      <c r="L196" s="214">
        <v>0</v>
      </c>
      <c r="M196" s="216">
        <f>IFERROR(VLOOKUP(E196,GL발!$A$2:$B$345,2,0),0)</f>
        <v>0</v>
      </c>
      <c r="N196" s="218">
        <f t="shared" si="5"/>
        <v>0</v>
      </c>
    </row>
    <row r="197" spans="1:14">
      <c r="A197" s="91" t="s">
        <v>1447</v>
      </c>
      <c r="B197" s="91" t="s">
        <v>1448</v>
      </c>
      <c r="C197" s="91" t="s">
        <v>0</v>
      </c>
      <c r="D197" s="187">
        <v>2023</v>
      </c>
      <c r="E197" s="213" t="s">
        <v>590</v>
      </c>
      <c r="F197" s="91" t="s">
        <v>1080</v>
      </c>
      <c r="G197" s="211"/>
      <c r="H197" s="214">
        <v>3388952590</v>
      </c>
      <c r="I197" s="214">
        <v>2134508671</v>
      </c>
      <c r="J197" s="214">
        <v>0</v>
      </c>
      <c r="K197" s="212">
        <f t="shared" si="4"/>
        <v>2134508671</v>
      </c>
      <c r="L197" s="214">
        <v>5523461261</v>
      </c>
      <c r="M197" s="216">
        <f>IFERROR(VLOOKUP(E197,GL발!$A$2:$B$345,2,0),0)</f>
        <v>2134508671</v>
      </c>
      <c r="N197" s="218">
        <f t="shared" si="5"/>
        <v>0</v>
      </c>
    </row>
    <row r="198" spans="1:14">
      <c r="A198" s="91" t="s">
        <v>1447</v>
      </c>
      <c r="B198" s="91" t="s">
        <v>1448</v>
      </c>
      <c r="C198" s="91" t="s">
        <v>0</v>
      </c>
      <c r="D198" s="187">
        <v>2023</v>
      </c>
      <c r="E198" s="213" t="s">
        <v>591</v>
      </c>
      <c r="F198" s="91" t="s">
        <v>1081</v>
      </c>
      <c r="G198" s="211"/>
      <c r="H198" s="214">
        <v>-3021039060</v>
      </c>
      <c r="I198" s="214">
        <v>0</v>
      </c>
      <c r="J198" s="214">
        <v>-663769904</v>
      </c>
      <c r="K198" s="212">
        <f t="shared" si="4"/>
        <v>-663769904</v>
      </c>
      <c r="L198" s="214">
        <v>-3684808964</v>
      </c>
      <c r="M198" s="216">
        <f>IFERROR(VLOOKUP(E198,GL발!$A$2:$B$345,2,0),0)</f>
        <v>-663769904</v>
      </c>
      <c r="N198" s="218">
        <f t="shared" si="5"/>
        <v>0</v>
      </c>
    </row>
    <row r="199" spans="1:14">
      <c r="A199" s="91" t="s">
        <v>1447</v>
      </c>
      <c r="B199" s="91" t="s">
        <v>1448</v>
      </c>
      <c r="C199" s="91" t="s">
        <v>0</v>
      </c>
      <c r="D199" s="187">
        <v>2023</v>
      </c>
      <c r="E199" s="213" t="s">
        <v>1082</v>
      </c>
      <c r="F199" s="91" t="s">
        <v>1083</v>
      </c>
      <c r="G199" s="211"/>
      <c r="H199" s="214">
        <v>0</v>
      </c>
      <c r="I199" s="214">
        <v>0</v>
      </c>
      <c r="J199" s="214">
        <v>0</v>
      </c>
      <c r="K199" s="212">
        <f t="shared" si="4"/>
        <v>0</v>
      </c>
      <c r="L199" s="214">
        <v>0</v>
      </c>
      <c r="M199" s="216">
        <f>IFERROR(VLOOKUP(E199,GL발!$A$2:$B$345,2,0),0)</f>
        <v>0</v>
      </c>
      <c r="N199" s="218">
        <f t="shared" si="5"/>
        <v>0</v>
      </c>
    </row>
    <row r="200" spans="1:14">
      <c r="A200" s="91" t="s">
        <v>1447</v>
      </c>
      <c r="B200" s="91" t="s">
        <v>1448</v>
      </c>
      <c r="C200" s="91" t="s">
        <v>0</v>
      </c>
      <c r="D200" s="187">
        <v>2023</v>
      </c>
      <c r="E200" s="213" t="s">
        <v>592</v>
      </c>
      <c r="F200" s="91" t="s">
        <v>1084</v>
      </c>
      <c r="G200" s="211"/>
      <c r="H200" s="214">
        <v>0</v>
      </c>
      <c r="I200" s="214">
        <v>53938567953</v>
      </c>
      <c r="J200" s="214">
        <v>-53938567953</v>
      </c>
      <c r="K200" s="212">
        <f t="shared" si="4"/>
        <v>0</v>
      </c>
      <c r="L200" s="214">
        <v>0</v>
      </c>
      <c r="M200" s="216">
        <f>IFERROR(VLOOKUP(E200,GL발!$A$2:$B$345,2,0),0)</f>
        <v>0</v>
      </c>
      <c r="N200" s="218">
        <f t="shared" si="5"/>
        <v>0</v>
      </c>
    </row>
    <row r="201" spans="1:14">
      <c r="A201" s="91" t="s">
        <v>1447</v>
      </c>
      <c r="B201" s="91" t="s">
        <v>1448</v>
      </c>
      <c r="C201" s="91" t="s">
        <v>0</v>
      </c>
      <c r="D201" s="187">
        <v>2023</v>
      </c>
      <c r="E201" s="213" t="s">
        <v>593</v>
      </c>
      <c r="F201" s="91" t="s">
        <v>1085</v>
      </c>
      <c r="G201" s="211"/>
      <c r="H201" s="214">
        <v>23054850594</v>
      </c>
      <c r="I201" s="214">
        <v>52638496035</v>
      </c>
      <c r="J201" s="214">
        <v>-70397787771</v>
      </c>
      <c r="K201" s="212">
        <f t="shared" si="4"/>
        <v>-17759291736</v>
      </c>
      <c r="L201" s="214">
        <v>5295558858</v>
      </c>
      <c r="M201" s="216">
        <f>IFERROR(VLOOKUP(E201,GL발!$A$2:$B$345,2,0),0)</f>
        <v>-17759291736</v>
      </c>
      <c r="N201" s="218">
        <f t="shared" si="5"/>
        <v>0</v>
      </c>
    </row>
    <row r="202" spans="1:14">
      <c r="A202" s="91" t="s">
        <v>1447</v>
      </c>
      <c r="B202" s="91" t="s">
        <v>1448</v>
      </c>
      <c r="C202" s="91" t="s">
        <v>0</v>
      </c>
      <c r="D202" s="187">
        <v>2023</v>
      </c>
      <c r="E202" s="213" t="s">
        <v>594</v>
      </c>
      <c r="F202" s="91" t="s">
        <v>1086</v>
      </c>
      <c r="G202" s="211"/>
      <c r="H202" s="214">
        <v>35530672468</v>
      </c>
      <c r="I202" s="214">
        <v>207501583743</v>
      </c>
      <c r="J202" s="214">
        <v>-206154225852</v>
      </c>
      <c r="K202" s="212">
        <f t="shared" si="4"/>
        <v>1347357891</v>
      </c>
      <c r="L202" s="214">
        <v>36878030359</v>
      </c>
      <c r="M202" s="216">
        <f>IFERROR(VLOOKUP(E202,GL발!$A$2:$B$345,2,0),0)</f>
        <v>1347357891</v>
      </c>
      <c r="N202" s="218">
        <f t="shared" si="5"/>
        <v>0</v>
      </c>
    </row>
    <row r="203" spans="1:14">
      <c r="A203" s="91" t="s">
        <v>1447</v>
      </c>
      <c r="B203" s="91" t="s">
        <v>1448</v>
      </c>
      <c r="C203" s="91" t="s">
        <v>0</v>
      </c>
      <c r="D203" s="187">
        <v>2023</v>
      </c>
      <c r="E203" s="213" t="s">
        <v>1087</v>
      </c>
      <c r="F203" s="91" t="s">
        <v>1088</v>
      </c>
      <c r="G203" s="211"/>
      <c r="H203" s="214">
        <v>0</v>
      </c>
      <c r="I203" s="214">
        <v>0</v>
      </c>
      <c r="J203" s="214">
        <v>0</v>
      </c>
      <c r="K203" s="212">
        <f t="shared" si="4"/>
        <v>0</v>
      </c>
      <c r="L203" s="214">
        <v>0</v>
      </c>
      <c r="M203" s="216">
        <f>IFERROR(VLOOKUP(E203,GL발!$A$2:$B$345,2,0),0)</f>
        <v>0</v>
      </c>
      <c r="N203" s="218">
        <f t="shared" si="5"/>
        <v>0</v>
      </c>
    </row>
    <row r="204" spans="1:14">
      <c r="A204" s="91" t="s">
        <v>1447</v>
      </c>
      <c r="B204" s="91" t="s">
        <v>1448</v>
      </c>
      <c r="C204" s="91" t="s">
        <v>0</v>
      </c>
      <c r="D204" s="187">
        <v>2023</v>
      </c>
      <c r="E204" s="213" t="s">
        <v>1089</v>
      </c>
      <c r="F204" s="91" t="s">
        <v>1090</v>
      </c>
      <c r="G204" s="211"/>
      <c r="H204" s="214">
        <v>498327200</v>
      </c>
      <c r="I204" s="214">
        <v>0</v>
      </c>
      <c r="J204" s="214">
        <v>0</v>
      </c>
      <c r="K204" s="212">
        <f t="shared" si="4"/>
        <v>0</v>
      </c>
      <c r="L204" s="214">
        <v>498327200</v>
      </c>
      <c r="M204" s="216">
        <f>IFERROR(VLOOKUP(E204,GL발!$A$2:$B$345,2,0),0)</f>
        <v>0</v>
      </c>
      <c r="N204" s="218">
        <f t="shared" si="5"/>
        <v>0</v>
      </c>
    </row>
    <row r="205" spans="1:14">
      <c r="A205" s="91" t="s">
        <v>1447</v>
      </c>
      <c r="B205" s="91" t="s">
        <v>1448</v>
      </c>
      <c r="C205" s="91" t="s">
        <v>0</v>
      </c>
      <c r="D205" s="187">
        <v>2023</v>
      </c>
      <c r="E205" s="213" t="s">
        <v>595</v>
      </c>
      <c r="F205" s="91" t="s">
        <v>1091</v>
      </c>
      <c r="G205" s="211"/>
      <c r="H205" s="214">
        <v>464609132</v>
      </c>
      <c r="I205" s="214">
        <v>12923103696</v>
      </c>
      <c r="J205" s="214">
        <v>-8817381498</v>
      </c>
      <c r="K205" s="212">
        <f t="shared" si="4"/>
        <v>4105722198</v>
      </c>
      <c r="L205" s="214">
        <v>4570331330</v>
      </c>
      <c r="M205" s="216">
        <f>IFERROR(VLOOKUP(E205,GL발!$A$2:$B$345,2,0),0)</f>
        <v>4105722198</v>
      </c>
      <c r="N205" s="218">
        <f t="shared" si="5"/>
        <v>0</v>
      </c>
    </row>
    <row r="206" spans="1:14">
      <c r="A206" s="91" t="s">
        <v>1447</v>
      </c>
      <c r="B206" s="91" t="s">
        <v>1448</v>
      </c>
      <c r="C206" s="91" t="s">
        <v>0</v>
      </c>
      <c r="D206" s="187">
        <v>2023</v>
      </c>
      <c r="E206" s="213" t="s">
        <v>1092</v>
      </c>
      <c r="F206" s="91" t="s">
        <v>1093</v>
      </c>
      <c r="G206" s="211"/>
      <c r="H206" s="214">
        <v>0</v>
      </c>
      <c r="I206" s="214">
        <v>0</v>
      </c>
      <c r="J206" s="214">
        <v>0</v>
      </c>
      <c r="K206" s="212">
        <f t="shared" si="4"/>
        <v>0</v>
      </c>
      <c r="L206" s="214">
        <v>0</v>
      </c>
      <c r="M206" s="216">
        <f>IFERROR(VLOOKUP(E206,GL발!$A$2:$B$345,2,0),0)</f>
        <v>0</v>
      </c>
      <c r="N206" s="218">
        <f t="shared" si="5"/>
        <v>0</v>
      </c>
    </row>
    <row r="207" spans="1:14">
      <c r="A207" s="91" t="s">
        <v>1447</v>
      </c>
      <c r="B207" s="91" t="s">
        <v>1448</v>
      </c>
      <c r="C207" s="91" t="s">
        <v>0</v>
      </c>
      <c r="D207" s="187">
        <v>2023</v>
      </c>
      <c r="E207" s="213" t="s">
        <v>596</v>
      </c>
      <c r="F207" s="91" t="s">
        <v>1094</v>
      </c>
      <c r="G207" s="211"/>
      <c r="H207" s="214">
        <v>0</v>
      </c>
      <c r="I207" s="214">
        <v>2200000000</v>
      </c>
      <c r="J207" s="214">
        <v>0</v>
      </c>
      <c r="K207" s="212">
        <f t="shared" ref="K207:K270" si="6">I207+J207</f>
        <v>2200000000</v>
      </c>
      <c r="L207" s="214">
        <v>2200000000</v>
      </c>
      <c r="M207" s="216">
        <f>IFERROR(VLOOKUP(E207,GL발!$A$2:$B$345,2,0),0)</f>
        <v>2200000000</v>
      </c>
      <c r="N207" s="218">
        <f t="shared" ref="N207:N270" si="7">M207-K207</f>
        <v>0</v>
      </c>
    </row>
    <row r="208" spans="1:14">
      <c r="A208" s="91" t="s">
        <v>1447</v>
      </c>
      <c r="B208" s="91" t="s">
        <v>1448</v>
      </c>
      <c r="C208" s="91" t="s">
        <v>0</v>
      </c>
      <c r="D208" s="187">
        <v>2023</v>
      </c>
      <c r="E208" s="213" t="s">
        <v>597</v>
      </c>
      <c r="F208" s="91" t="s">
        <v>1095</v>
      </c>
      <c r="G208" s="211"/>
      <c r="H208" s="214">
        <v>0</v>
      </c>
      <c r="I208" s="214">
        <v>73715548182</v>
      </c>
      <c r="J208" s="214">
        <v>-92408468744</v>
      </c>
      <c r="K208" s="212">
        <f t="shared" si="6"/>
        <v>-18692920562</v>
      </c>
      <c r="L208" s="214">
        <v>-18692920562</v>
      </c>
      <c r="M208" s="216">
        <f>IFERROR(VLOOKUP(E208,GL발!$A$2:$B$345,2,0),0)</f>
        <v>-18692920562</v>
      </c>
      <c r="N208" s="218">
        <f t="shared" si="7"/>
        <v>0</v>
      </c>
    </row>
    <row r="209" spans="1:14">
      <c r="A209" s="91" t="s">
        <v>1447</v>
      </c>
      <c r="B209" s="91" t="s">
        <v>1448</v>
      </c>
      <c r="C209" s="91" t="s">
        <v>0</v>
      </c>
      <c r="D209" s="187">
        <v>2023</v>
      </c>
      <c r="E209" s="213" t="s">
        <v>598</v>
      </c>
      <c r="F209" s="91" t="s">
        <v>1096</v>
      </c>
      <c r="G209" s="211"/>
      <c r="H209" s="214">
        <v>-98517304197</v>
      </c>
      <c r="I209" s="214">
        <v>622619142233</v>
      </c>
      <c r="J209" s="214">
        <v>-579460769265</v>
      </c>
      <c r="K209" s="212">
        <f t="shared" si="6"/>
        <v>43158372968</v>
      </c>
      <c r="L209" s="214">
        <v>-55358931229</v>
      </c>
      <c r="M209" s="216">
        <f>IFERROR(VLOOKUP(E209,GL발!$A$2:$B$345,2,0),0)</f>
        <v>43158372968</v>
      </c>
      <c r="N209" s="218">
        <f t="shared" si="7"/>
        <v>0</v>
      </c>
    </row>
    <row r="210" spans="1:14">
      <c r="A210" s="91" t="s">
        <v>1447</v>
      </c>
      <c r="B210" s="91" t="s">
        <v>1448</v>
      </c>
      <c r="C210" s="91" t="s">
        <v>0</v>
      </c>
      <c r="D210" s="187">
        <v>2023</v>
      </c>
      <c r="E210" s="213" t="s">
        <v>599</v>
      </c>
      <c r="F210" s="91" t="s">
        <v>1097</v>
      </c>
      <c r="G210" s="211"/>
      <c r="H210" s="214">
        <v>-4260470108</v>
      </c>
      <c r="I210" s="214">
        <v>47445020203</v>
      </c>
      <c r="J210" s="214">
        <v>-44158281949</v>
      </c>
      <c r="K210" s="212">
        <f t="shared" si="6"/>
        <v>3286738254</v>
      </c>
      <c r="L210" s="214">
        <v>-973731854</v>
      </c>
      <c r="M210" s="216">
        <f>IFERROR(VLOOKUP(E210,GL발!$A$2:$B$345,2,0),0)</f>
        <v>3286738254</v>
      </c>
      <c r="N210" s="218">
        <f t="shared" si="7"/>
        <v>0</v>
      </c>
    </row>
    <row r="211" spans="1:14">
      <c r="A211" s="91" t="s">
        <v>1447</v>
      </c>
      <c r="B211" s="91" t="s">
        <v>1448</v>
      </c>
      <c r="C211" s="91" t="s">
        <v>0</v>
      </c>
      <c r="D211" s="187">
        <v>2023</v>
      </c>
      <c r="E211" s="213" t="s">
        <v>600</v>
      </c>
      <c r="F211" s="91" t="s">
        <v>1098</v>
      </c>
      <c r="G211" s="211"/>
      <c r="H211" s="214">
        <v>-3644464711</v>
      </c>
      <c r="I211" s="214">
        <v>411687187916</v>
      </c>
      <c r="J211" s="214">
        <v>-411195113785</v>
      </c>
      <c r="K211" s="212">
        <f t="shared" si="6"/>
        <v>492074131</v>
      </c>
      <c r="L211" s="214">
        <v>-3152390580</v>
      </c>
      <c r="M211" s="216">
        <f>IFERROR(VLOOKUP(E211,GL발!$A$2:$B$345,2,0),0)</f>
        <v>492074131</v>
      </c>
      <c r="N211" s="218">
        <f t="shared" si="7"/>
        <v>0</v>
      </c>
    </row>
    <row r="212" spans="1:14">
      <c r="A212" s="91" t="s">
        <v>1447</v>
      </c>
      <c r="B212" s="91" t="s">
        <v>1448</v>
      </c>
      <c r="C212" s="91" t="s">
        <v>0</v>
      </c>
      <c r="D212" s="187">
        <v>2023</v>
      </c>
      <c r="E212" s="213" t="s">
        <v>1099</v>
      </c>
      <c r="F212" s="91" t="s">
        <v>1100</v>
      </c>
      <c r="G212" s="211"/>
      <c r="H212" s="214">
        <v>0</v>
      </c>
      <c r="I212" s="214">
        <v>0</v>
      </c>
      <c r="J212" s="214">
        <v>0</v>
      </c>
      <c r="K212" s="212">
        <f t="shared" si="6"/>
        <v>0</v>
      </c>
      <c r="L212" s="214">
        <v>0</v>
      </c>
      <c r="M212" s="216">
        <f>IFERROR(VLOOKUP(E212,GL발!$A$2:$B$345,2,0),0)</f>
        <v>0</v>
      </c>
      <c r="N212" s="218">
        <f t="shared" si="7"/>
        <v>0</v>
      </c>
    </row>
    <row r="213" spans="1:14">
      <c r="A213" s="91" t="s">
        <v>1447</v>
      </c>
      <c r="B213" s="91" t="s">
        <v>1448</v>
      </c>
      <c r="C213" s="91" t="s">
        <v>0</v>
      </c>
      <c r="D213" s="187">
        <v>2023</v>
      </c>
      <c r="E213" s="213" t="s">
        <v>601</v>
      </c>
      <c r="F213" s="91" t="s">
        <v>1101</v>
      </c>
      <c r="G213" s="211"/>
      <c r="H213" s="214">
        <v>-3905775802</v>
      </c>
      <c r="I213" s="214">
        <v>69773212227</v>
      </c>
      <c r="J213" s="214">
        <v>-77937873602</v>
      </c>
      <c r="K213" s="212">
        <f t="shared" si="6"/>
        <v>-8164661375</v>
      </c>
      <c r="L213" s="214">
        <v>-12070437177</v>
      </c>
      <c r="M213" s="216">
        <f>IFERROR(VLOOKUP(E213,GL발!$A$2:$B$345,2,0),0)</f>
        <v>-8164661375</v>
      </c>
      <c r="N213" s="218">
        <f t="shared" si="7"/>
        <v>0</v>
      </c>
    </row>
    <row r="214" spans="1:14">
      <c r="A214" s="91" t="s">
        <v>1447</v>
      </c>
      <c r="B214" s="91" t="s">
        <v>1448</v>
      </c>
      <c r="C214" s="91" t="s">
        <v>0</v>
      </c>
      <c r="D214" s="187">
        <v>2023</v>
      </c>
      <c r="E214" s="213" t="s">
        <v>602</v>
      </c>
      <c r="F214" s="91" t="s">
        <v>1102</v>
      </c>
      <c r="G214" s="211"/>
      <c r="H214" s="214">
        <v>-15018658531</v>
      </c>
      <c r="I214" s="214">
        <v>127861583108</v>
      </c>
      <c r="J214" s="214">
        <v>-120648896970</v>
      </c>
      <c r="K214" s="212">
        <f t="shared" si="6"/>
        <v>7212686138</v>
      </c>
      <c r="L214" s="214">
        <v>-7805972393</v>
      </c>
      <c r="M214" s="216">
        <f>IFERROR(VLOOKUP(E214,GL발!$A$2:$B$345,2,0),0)</f>
        <v>7212686138</v>
      </c>
      <c r="N214" s="218">
        <f t="shared" si="7"/>
        <v>0</v>
      </c>
    </row>
    <row r="215" spans="1:14">
      <c r="A215" s="91" t="s">
        <v>1447</v>
      </c>
      <c r="B215" s="91" t="s">
        <v>1448</v>
      </c>
      <c r="C215" s="91" t="s">
        <v>0</v>
      </c>
      <c r="D215" s="187">
        <v>2023</v>
      </c>
      <c r="E215" s="213" t="s">
        <v>603</v>
      </c>
      <c r="F215" s="91" t="s">
        <v>1103</v>
      </c>
      <c r="G215" s="211"/>
      <c r="H215" s="214">
        <v>21154835812</v>
      </c>
      <c r="I215" s="214">
        <v>116059244817</v>
      </c>
      <c r="J215" s="214">
        <v>-116966743730</v>
      </c>
      <c r="K215" s="212">
        <f t="shared" si="6"/>
        <v>-907498913</v>
      </c>
      <c r="L215" s="214">
        <v>20247336899</v>
      </c>
      <c r="M215" s="216">
        <f>IFERROR(VLOOKUP(E215,GL발!$A$2:$B$345,2,0),0)</f>
        <v>-907498913</v>
      </c>
      <c r="N215" s="218">
        <f t="shared" si="7"/>
        <v>0</v>
      </c>
    </row>
    <row r="216" spans="1:14">
      <c r="A216" s="91" t="s">
        <v>1447</v>
      </c>
      <c r="B216" s="91" t="s">
        <v>1448</v>
      </c>
      <c r="C216" s="91" t="s">
        <v>0</v>
      </c>
      <c r="D216" s="187">
        <v>2023</v>
      </c>
      <c r="E216" s="213" t="s">
        <v>1104</v>
      </c>
      <c r="F216" s="91" t="s">
        <v>1105</v>
      </c>
      <c r="G216" s="211"/>
      <c r="H216" s="214">
        <v>-22841360953</v>
      </c>
      <c r="I216" s="214">
        <v>0</v>
      </c>
      <c r="J216" s="214">
        <v>0</v>
      </c>
      <c r="K216" s="212">
        <f t="shared" si="6"/>
        <v>0</v>
      </c>
      <c r="L216" s="214">
        <v>-22841360953</v>
      </c>
      <c r="M216" s="216">
        <f>IFERROR(VLOOKUP(E216,GL발!$A$2:$B$345,2,0),0)</f>
        <v>0</v>
      </c>
      <c r="N216" s="218">
        <f t="shared" si="7"/>
        <v>0</v>
      </c>
    </row>
    <row r="217" spans="1:14">
      <c r="A217" s="91" t="s">
        <v>1447</v>
      </c>
      <c r="B217" s="91" t="s">
        <v>1448</v>
      </c>
      <c r="C217" s="91" t="s">
        <v>0</v>
      </c>
      <c r="D217" s="187">
        <v>2023</v>
      </c>
      <c r="E217" s="213" t="s">
        <v>604</v>
      </c>
      <c r="F217" s="91" t="s">
        <v>1106</v>
      </c>
      <c r="G217" s="211"/>
      <c r="H217" s="214">
        <v>-14192189934</v>
      </c>
      <c r="I217" s="214">
        <v>998289249717</v>
      </c>
      <c r="J217" s="214">
        <v>-999174521037</v>
      </c>
      <c r="K217" s="212">
        <f t="shared" si="6"/>
        <v>-885271320</v>
      </c>
      <c r="L217" s="214">
        <v>-15077461254</v>
      </c>
      <c r="M217" s="216">
        <f>IFERROR(VLOOKUP(E217,GL발!$A$2:$B$345,2,0),0)</f>
        <v>-885271320</v>
      </c>
      <c r="N217" s="218">
        <f t="shared" si="7"/>
        <v>0</v>
      </c>
    </row>
    <row r="218" spans="1:14">
      <c r="A218" s="91" t="s">
        <v>1447</v>
      </c>
      <c r="B218" s="91" t="s">
        <v>1448</v>
      </c>
      <c r="C218" s="91" t="s">
        <v>0</v>
      </c>
      <c r="D218" s="187">
        <v>2023</v>
      </c>
      <c r="E218" s="213" t="s">
        <v>605</v>
      </c>
      <c r="F218" s="91" t="s">
        <v>1107</v>
      </c>
      <c r="G218" s="211"/>
      <c r="H218" s="214">
        <v>-172280</v>
      </c>
      <c r="I218" s="214">
        <v>34550654783</v>
      </c>
      <c r="J218" s="214">
        <v>-34438645297</v>
      </c>
      <c r="K218" s="212">
        <f t="shared" si="6"/>
        <v>112009486</v>
      </c>
      <c r="L218" s="214">
        <v>111837206</v>
      </c>
      <c r="M218" s="216">
        <f>IFERROR(VLOOKUP(E218,GL발!$A$2:$B$345,2,0),0)</f>
        <v>112009486</v>
      </c>
      <c r="N218" s="218">
        <f t="shared" si="7"/>
        <v>0</v>
      </c>
    </row>
    <row r="219" spans="1:14">
      <c r="A219" s="91" t="s">
        <v>1447</v>
      </c>
      <c r="B219" s="91" t="s">
        <v>1448</v>
      </c>
      <c r="C219" s="91" t="s">
        <v>0</v>
      </c>
      <c r="D219" s="187">
        <v>2023</v>
      </c>
      <c r="E219" s="213" t="s">
        <v>606</v>
      </c>
      <c r="F219" s="91" t="s">
        <v>1108</v>
      </c>
      <c r="G219" s="211"/>
      <c r="H219" s="214">
        <v>11347775953</v>
      </c>
      <c r="I219" s="214">
        <v>46483674777</v>
      </c>
      <c r="J219" s="214">
        <v>-60580829701</v>
      </c>
      <c r="K219" s="212">
        <f t="shared" si="6"/>
        <v>-14097154924</v>
      </c>
      <c r="L219" s="214">
        <v>-2749378971</v>
      </c>
      <c r="M219" s="216">
        <f>IFERROR(VLOOKUP(E219,GL발!$A$2:$B$345,2,0),0)</f>
        <v>-14097154924</v>
      </c>
      <c r="N219" s="218">
        <f t="shared" si="7"/>
        <v>0</v>
      </c>
    </row>
    <row r="220" spans="1:14">
      <c r="A220" s="91" t="s">
        <v>1447</v>
      </c>
      <c r="B220" s="91" t="s">
        <v>1448</v>
      </c>
      <c r="C220" s="91" t="s">
        <v>0</v>
      </c>
      <c r="D220" s="187">
        <v>2023</v>
      </c>
      <c r="E220" s="213" t="s">
        <v>607</v>
      </c>
      <c r="F220" s="91" t="s">
        <v>1109</v>
      </c>
      <c r="G220" s="211"/>
      <c r="H220" s="214">
        <v>0</v>
      </c>
      <c r="I220" s="214">
        <v>390783843</v>
      </c>
      <c r="J220" s="214">
        <v>-390783843</v>
      </c>
      <c r="K220" s="212">
        <f t="shared" si="6"/>
        <v>0</v>
      </c>
      <c r="L220" s="214">
        <v>0</v>
      </c>
      <c r="M220" s="216">
        <f>IFERROR(VLOOKUP(E220,GL발!$A$2:$B$345,2,0),0)</f>
        <v>0</v>
      </c>
      <c r="N220" s="218">
        <f t="shared" si="7"/>
        <v>0</v>
      </c>
    </row>
    <row r="221" spans="1:14">
      <c r="A221" s="91" t="s">
        <v>1447</v>
      </c>
      <c r="B221" s="91" t="s">
        <v>1448</v>
      </c>
      <c r="C221" s="91" t="s">
        <v>0</v>
      </c>
      <c r="D221" s="187">
        <v>2023</v>
      </c>
      <c r="E221" s="213" t="s">
        <v>608</v>
      </c>
      <c r="F221" s="91" t="s">
        <v>1110</v>
      </c>
      <c r="G221" s="211"/>
      <c r="H221" s="214">
        <v>-25895092192</v>
      </c>
      <c r="I221" s="214">
        <v>77529943019</v>
      </c>
      <c r="J221" s="214">
        <v>-67273512003</v>
      </c>
      <c r="K221" s="212">
        <f t="shared" si="6"/>
        <v>10256431016</v>
      </c>
      <c r="L221" s="214">
        <v>-15638661176</v>
      </c>
      <c r="M221" s="216">
        <f>IFERROR(VLOOKUP(E221,GL발!$A$2:$B$345,2,0),0)</f>
        <v>10256431016</v>
      </c>
      <c r="N221" s="218">
        <f t="shared" si="7"/>
        <v>0</v>
      </c>
    </row>
    <row r="222" spans="1:14">
      <c r="A222" s="91" t="s">
        <v>1447</v>
      </c>
      <c r="B222" s="91" t="s">
        <v>1448</v>
      </c>
      <c r="C222" s="91" t="s">
        <v>0</v>
      </c>
      <c r="D222" s="187">
        <v>2023</v>
      </c>
      <c r="E222" s="213" t="s">
        <v>609</v>
      </c>
      <c r="F222" s="91" t="s">
        <v>1111</v>
      </c>
      <c r="G222" s="211"/>
      <c r="H222" s="214">
        <v>-829781722</v>
      </c>
      <c r="I222" s="214">
        <v>128544102128</v>
      </c>
      <c r="J222" s="214">
        <v>-128133990713</v>
      </c>
      <c r="K222" s="212">
        <f t="shared" si="6"/>
        <v>410111415</v>
      </c>
      <c r="L222" s="214">
        <v>-419670307</v>
      </c>
      <c r="M222" s="216">
        <f>IFERROR(VLOOKUP(E222,GL발!$A$2:$B$345,2,0),0)</f>
        <v>410111415</v>
      </c>
      <c r="N222" s="218">
        <f t="shared" si="7"/>
        <v>0</v>
      </c>
    </row>
    <row r="223" spans="1:14">
      <c r="A223" s="91" t="s">
        <v>1447</v>
      </c>
      <c r="B223" s="91" t="s">
        <v>1448</v>
      </c>
      <c r="C223" s="91" t="s">
        <v>0</v>
      </c>
      <c r="D223" s="187">
        <v>2023</v>
      </c>
      <c r="E223" s="213" t="s">
        <v>610</v>
      </c>
      <c r="F223" s="91" t="s">
        <v>1112</v>
      </c>
      <c r="G223" s="211"/>
      <c r="H223" s="214">
        <v>-22391526</v>
      </c>
      <c r="I223" s="214">
        <v>1534078588</v>
      </c>
      <c r="J223" s="214">
        <v>-1461252883</v>
      </c>
      <c r="K223" s="212">
        <f t="shared" si="6"/>
        <v>72825705</v>
      </c>
      <c r="L223" s="214">
        <v>50434179</v>
      </c>
      <c r="M223" s="216">
        <f>IFERROR(VLOOKUP(E223,GL발!$A$2:$B$345,2,0),0)</f>
        <v>72825705</v>
      </c>
      <c r="N223" s="218">
        <f t="shared" si="7"/>
        <v>0</v>
      </c>
    </row>
    <row r="224" spans="1:14">
      <c r="A224" s="91" t="s">
        <v>1447</v>
      </c>
      <c r="B224" s="91" t="s">
        <v>1448</v>
      </c>
      <c r="C224" s="91" t="s">
        <v>0</v>
      </c>
      <c r="D224" s="187">
        <v>2023</v>
      </c>
      <c r="E224" s="213" t="s">
        <v>1113</v>
      </c>
      <c r="F224" s="91" t="s">
        <v>1114</v>
      </c>
      <c r="G224" s="211"/>
      <c r="H224" s="214">
        <v>0</v>
      </c>
      <c r="I224" s="214">
        <v>0</v>
      </c>
      <c r="J224" s="214">
        <v>0</v>
      </c>
      <c r="K224" s="212">
        <f t="shared" si="6"/>
        <v>0</v>
      </c>
      <c r="L224" s="214">
        <v>0</v>
      </c>
      <c r="M224" s="216">
        <f>IFERROR(VLOOKUP(E224,GL발!$A$2:$B$345,2,0),0)</f>
        <v>0</v>
      </c>
      <c r="N224" s="218">
        <f t="shared" si="7"/>
        <v>0</v>
      </c>
    </row>
    <row r="225" spans="1:14">
      <c r="A225" s="91" t="s">
        <v>1447</v>
      </c>
      <c r="B225" s="91" t="s">
        <v>1448</v>
      </c>
      <c r="C225" s="91" t="s">
        <v>0</v>
      </c>
      <c r="D225" s="187">
        <v>2023</v>
      </c>
      <c r="E225" s="213" t="s">
        <v>611</v>
      </c>
      <c r="F225" s="91" t="s">
        <v>1115</v>
      </c>
      <c r="G225" s="211"/>
      <c r="H225" s="214">
        <v>-510808210</v>
      </c>
      <c r="I225" s="214">
        <v>10479626418</v>
      </c>
      <c r="J225" s="214">
        <v>-10351689112</v>
      </c>
      <c r="K225" s="212">
        <f t="shared" si="6"/>
        <v>127937306</v>
      </c>
      <c r="L225" s="214">
        <v>-382870904</v>
      </c>
      <c r="M225" s="216">
        <f>IFERROR(VLOOKUP(E225,GL발!$A$2:$B$345,2,0),0)</f>
        <v>127937306</v>
      </c>
      <c r="N225" s="218">
        <f t="shared" si="7"/>
        <v>0</v>
      </c>
    </row>
    <row r="226" spans="1:14">
      <c r="A226" s="91" t="s">
        <v>1447</v>
      </c>
      <c r="B226" s="91" t="s">
        <v>1448</v>
      </c>
      <c r="C226" s="91" t="s">
        <v>0</v>
      </c>
      <c r="D226" s="187">
        <v>2023</v>
      </c>
      <c r="E226" s="213" t="s">
        <v>612</v>
      </c>
      <c r="F226" s="91" t="s">
        <v>1116</v>
      </c>
      <c r="G226" s="211"/>
      <c r="H226" s="214">
        <v>0</v>
      </c>
      <c r="I226" s="214">
        <v>24313144</v>
      </c>
      <c r="J226" s="214">
        <v>-31688576</v>
      </c>
      <c r="K226" s="212">
        <f t="shared" si="6"/>
        <v>-7375432</v>
      </c>
      <c r="L226" s="214">
        <v>-7375432</v>
      </c>
      <c r="M226" s="216">
        <f>IFERROR(VLOOKUP(E226,GL발!$A$2:$B$345,2,0),0)</f>
        <v>-7375432</v>
      </c>
      <c r="N226" s="218">
        <f t="shared" si="7"/>
        <v>0</v>
      </c>
    </row>
    <row r="227" spans="1:14">
      <c r="A227" s="91" t="s">
        <v>1447</v>
      </c>
      <c r="B227" s="91" t="s">
        <v>1448</v>
      </c>
      <c r="C227" s="91" t="s">
        <v>0</v>
      </c>
      <c r="D227" s="187">
        <v>2023</v>
      </c>
      <c r="E227" s="213" t="s">
        <v>613</v>
      </c>
      <c r="F227" s="91" t="s">
        <v>1117</v>
      </c>
      <c r="G227" s="211"/>
      <c r="H227" s="214">
        <v>0</v>
      </c>
      <c r="I227" s="214">
        <v>270495623703</v>
      </c>
      <c r="J227" s="214">
        <v>-270495623703</v>
      </c>
      <c r="K227" s="212">
        <f t="shared" si="6"/>
        <v>0</v>
      </c>
      <c r="L227" s="214">
        <v>0</v>
      </c>
      <c r="M227" s="216">
        <f>IFERROR(VLOOKUP(E227,GL발!$A$2:$B$345,2,0),0)</f>
        <v>0</v>
      </c>
      <c r="N227" s="218">
        <f t="shared" si="7"/>
        <v>0</v>
      </c>
    </row>
    <row r="228" spans="1:14">
      <c r="A228" s="91" t="s">
        <v>1447</v>
      </c>
      <c r="B228" s="91" t="s">
        <v>1448</v>
      </c>
      <c r="C228" s="91" t="s">
        <v>0</v>
      </c>
      <c r="D228" s="187">
        <v>2023</v>
      </c>
      <c r="E228" s="213" t="s">
        <v>614</v>
      </c>
      <c r="F228" s="91" t="s">
        <v>1118</v>
      </c>
      <c r="G228" s="211"/>
      <c r="H228" s="214">
        <v>-13604775731</v>
      </c>
      <c r="I228" s="214">
        <v>20716176509</v>
      </c>
      <c r="J228" s="214">
        <v>-20567865209</v>
      </c>
      <c r="K228" s="212">
        <f t="shared" si="6"/>
        <v>148311300</v>
      </c>
      <c r="L228" s="214">
        <v>-13456464431</v>
      </c>
      <c r="M228" s="216">
        <f>IFERROR(VLOOKUP(E228,GL발!$A$2:$B$345,2,0),0)</f>
        <v>148311300</v>
      </c>
      <c r="N228" s="218">
        <f t="shared" si="7"/>
        <v>0</v>
      </c>
    </row>
    <row r="229" spans="1:14">
      <c r="A229" s="91" t="s">
        <v>1447</v>
      </c>
      <c r="B229" s="91" t="s">
        <v>1448</v>
      </c>
      <c r="C229" s="91" t="s">
        <v>0</v>
      </c>
      <c r="D229" s="187">
        <v>2023</v>
      </c>
      <c r="E229" s="213" t="s">
        <v>615</v>
      </c>
      <c r="F229" s="91" t="s">
        <v>1119</v>
      </c>
      <c r="G229" s="211"/>
      <c r="H229" s="214">
        <v>-2904523466</v>
      </c>
      <c r="I229" s="214">
        <v>5211487513</v>
      </c>
      <c r="J229" s="214">
        <v>-6504592151</v>
      </c>
      <c r="K229" s="212">
        <f t="shared" si="6"/>
        <v>-1293104638</v>
      </c>
      <c r="L229" s="214">
        <v>-4197628104</v>
      </c>
      <c r="M229" s="216">
        <f>IFERROR(VLOOKUP(E229,GL발!$A$2:$B$345,2,0),0)</f>
        <v>-1293104638</v>
      </c>
      <c r="N229" s="218">
        <f t="shared" si="7"/>
        <v>0</v>
      </c>
    </row>
    <row r="230" spans="1:14">
      <c r="A230" s="91" t="s">
        <v>1447</v>
      </c>
      <c r="B230" s="91" t="s">
        <v>1448</v>
      </c>
      <c r="C230" s="91" t="s">
        <v>0</v>
      </c>
      <c r="D230" s="187">
        <v>2023</v>
      </c>
      <c r="E230" s="213" t="s">
        <v>616</v>
      </c>
      <c r="F230" s="91" t="s">
        <v>1120</v>
      </c>
      <c r="G230" s="211"/>
      <c r="H230" s="214">
        <v>-1615050462</v>
      </c>
      <c r="I230" s="214">
        <v>3125372606</v>
      </c>
      <c r="J230" s="214">
        <v>-2609099395</v>
      </c>
      <c r="K230" s="212">
        <f t="shared" si="6"/>
        <v>516273211</v>
      </c>
      <c r="L230" s="214">
        <v>-1098777251</v>
      </c>
      <c r="M230" s="216">
        <f>IFERROR(VLOOKUP(E230,GL발!$A$2:$B$345,2,0),0)</f>
        <v>516273211</v>
      </c>
      <c r="N230" s="218">
        <f t="shared" si="7"/>
        <v>0</v>
      </c>
    </row>
    <row r="231" spans="1:14">
      <c r="A231" s="91" t="s">
        <v>1447</v>
      </c>
      <c r="B231" s="91" t="s">
        <v>1448</v>
      </c>
      <c r="C231" s="91" t="s">
        <v>0</v>
      </c>
      <c r="D231" s="187">
        <v>2023</v>
      </c>
      <c r="E231" s="213" t="s">
        <v>1121</v>
      </c>
      <c r="F231" s="91" t="s">
        <v>1122</v>
      </c>
      <c r="G231" s="211"/>
      <c r="H231" s="214">
        <v>0</v>
      </c>
      <c r="I231" s="214">
        <v>0</v>
      </c>
      <c r="J231" s="214">
        <v>0</v>
      </c>
      <c r="K231" s="212">
        <f t="shared" si="6"/>
        <v>0</v>
      </c>
      <c r="L231" s="214">
        <v>0</v>
      </c>
      <c r="M231" s="216">
        <f>IFERROR(VLOOKUP(E231,GL발!$A$2:$B$345,2,0),0)</f>
        <v>0</v>
      </c>
      <c r="N231" s="218">
        <f t="shared" si="7"/>
        <v>0</v>
      </c>
    </row>
    <row r="232" spans="1:14">
      <c r="A232" s="91" t="s">
        <v>1447</v>
      </c>
      <c r="B232" s="91" t="s">
        <v>1448</v>
      </c>
      <c r="C232" s="91" t="s">
        <v>0</v>
      </c>
      <c r="D232" s="187">
        <v>2023</v>
      </c>
      <c r="E232" s="213" t="s">
        <v>617</v>
      </c>
      <c r="F232" s="91" t="s">
        <v>1123</v>
      </c>
      <c r="G232" s="211"/>
      <c r="H232" s="214">
        <v>-426745</v>
      </c>
      <c r="I232" s="214">
        <v>3536462</v>
      </c>
      <c r="J232" s="214">
        <v>-3109717</v>
      </c>
      <c r="K232" s="212">
        <f t="shared" si="6"/>
        <v>426745</v>
      </c>
      <c r="L232" s="214">
        <v>0</v>
      </c>
      <c r="M232" s="216">
        <f>IFERROR(VLOOKUP(E232,GL발!$A$2:$B$345,2,0),0)</f>
        <v>426745</v>
      </c>
      <c r="N232" s="218">
        <f t="shared" si="7"/>
        <v>0</v>
      </c>
    </row>
    <row r="233" spans="1:14">
      <c r="A233" s="91" t="s">
        <v>1447</v>
      </c>
      <c r="B233" s="91" t="s">
        <v>1448</v>
      </c>
      <c r="C233" s="91" t="s">
        <v>0</v>
      </c>
      <c r="D233" s="187">
        <v>2023</v>
      </c>
      <c r="E233" s="213" t="s">
        <v>618</v>
      </c>
      <c r="F233" s="91" t="s">
        <v>1124</v>
      </c>
      <c r="G233" s="211"/>
      <c r="H233" s="214">
        <v>-8010898218</v>
      </c>
      <c r="I233" s="214">
        <v>52697298062</v>
      </c>
      <c r="J233" s="214">
        <v>-85994942735</v>
      </c>
      <c r="K233" s="212">
        <f t="shared" si="6"/>
        <v>-33297644673</v>
      </c>
      <c r="L233" s="214">
        <v>-41308542891</v>
      </c>
      <c r="M233" s="216">
        <f>IFERROR(VLOOKUP(E233,GL발!$A$2:$B$345,2,0),0)</f>
        <v>-33297644673</v>
      </c>
      <c r="N233" s="218">
        <f t="shared" si="7"/>
        <v>0</v>
      </c>
    </row>
    <row r="234" spans="1:14">
      <c r="A234" s="91" t="s">
        <v>1447</v>
      </c>
      <c r="B234" s="91" t="s">
        <v>1448</v>
      </c>
      <c r="C234" s="91" t="s">
        <v>0</v>
      </c>
      <c r="D234" s="187">
        <v>2023</v>
      </c>
      <c r="E234" s="213" t="s">
        <v>619</v>
      </c>
      <c r="F234" s="91" t="s">
        <v>1125</v>
      </c>
      <c r="G234" s="211"/>
      <c r="H234" s="214">
        <v>-16904458729</v>
      </c>
      <c r="I234" s="214">
        <v>88065447470</v>
      </c>
      <c r="J234" s="214">
        <v>-92724425814</v>
      </c>
      <c r="K234" s="212">
        <f t="shared" si="6"/>
        <v>-4658978344</v>
      </c>
      <c r="L234" s="214">
        <v>-21563437073</v>
      </c>
      <c r="M234" s="216">
        <f>IFERROR(VLOOKUP(E234,GL발!$A$2:$B$345,2,0),0)</f>
        <v>-4658978344</v>
      </c>
      <c r="N234" s="218">
        <f t="shared" si="7"/>
        <v>0</v>
      </c>
    </row>
    <row r="235" spans="1:14">
      <c r="A235" s="91" t="s">
        <v>1447</v>
      </c>
      <c r="B235" s="91" t="s">
        <v>1448</v>
      </c>
      <c r="C235" s="91" t="s">
        <v>0</v>
      </c>
      <c r="D235" s="187">
        <v>2023</v>
      </c>
      <c r="E235" s="213" t="s">
        <v>620</v>
      </c>
      <c r="F235" s="91" t="s">
        <v>1126</v>
      </c>
      <c r="G235" s="211"/>
      <c r="H235" s="214">
        <v>16904458729</v>
      </c>
      <c r="I235" s="214">
        <v>36027398474</v>
      </c>
      <c r="J235" s="214">
        <v>-32805006196</v>
      </c>
      <c r="K235" s="212">
        <f t="shared" si="6"/>
        <v>3222392278</v>
      </c>
      <c r="L235" s="214">
        <v>20126851007</v>
      </c>
      <c r="M235" s="216">
        <f>IFERROR(VLOOKUP(E235,GL발!$A$2:$B$345,2,0),0)</f>
        <v>3222392278</v>
      </c>
      <c r="N235" s="218">
        <f t="shared" si="7"/>
        <v>0</v>
      </c>
    </row>
    <row r="236" spans="1:14">
      <c r="A236" s="91" t="s">
        <v>1447</v>
      </c>
      <c r="B236" s="91" t="s">
        <v>1448</v>
      </c>
      <c r="C236" s="91" t="s">
        <v>0</v>
      </c>
      <c r="D236" s="187">
        <v>2023</v>
      </c>
      <c r="E236" s="213" t="s">
        <v>621</v>
      </c>
      <c r="F236" s="91" t="s">
        <v>1127</v>
      </c>
      <c r="G236" s="211"/>
      <c r="H236" s="214">
        <v>-631962175</v>
      </c>
      <c r="I236" s="214">
        <v>18716487315</v>
      </c>
      <c r="J236" s="214">
        <v>-18857389632</v>
      </c>
      <c r="K236" s="212">
        <f t="shared" si="6"/>
        <v>-140902317</v>
      </c>
      <c r="L236" s="214">
        <v>-772864492</v>
      </c>
      <c r="M236" s="216">
        <f>IFERROR(VLOOKUP(E236,GL발!$A$2:$B$345,2,0),0)</f>
        <v>-140902317</v>
      </c>
      <c r="N236" s="218">
        <f t="shared" si="7"/>
        <v>0</v>
      </c>
    </row>
    <row r="237" spans="1:14">
      <c r="A237" s="91" t="s">
        <v>1447</v>
      </c>
      <c r="B237" s="91" t="s">
        <v>1448</v>
      </c>
      <c r="C237" s="91" t="s">
        <v>0</v>
      </c>
      <c r="D237" s="187">
        <v>2023</v>
      </c>
      <c r="E237" s="213" t="s">
        <v>1128</v>
      </c>
      <c r="F237" s="91" t="s">
        <v>1129</v>
      </c>
      <c r="G237" s="211"/>
      <c r="H237" s="214">
        <v>0</v>
      </c>
      <c r="I237" s="214">
        <v>0</v>
      </c>
      <c r="J237" s="214">
        <v>0</v>
      </c>
      <c r="K237" s="212">
        <f t="shared" si="6"/>
        <v>0</v>
      </c>
      <c r="L237" s="214">
        <v>0</v>
      </c>
      <c r="M237" s="216">
        <f>IFERROR(VLOOKUP(E237,GL발!$A$2:$B$345,2,0),0)</f>
        <v>0</v>
      </c>
      <c r="N237" s="218">
        <f t="shared" si="7"/>
        <v>0</v>
      </c>
    </row>
    <row r="238" spans="1:14">
      <c r="A238" s="91" t="s">
        <v>1447</v>
      </c>
      <c r="B238" s="91" t="s">
        <v>1448</v>
      </c>
      <c r="C238" s="91" t="s">
        <v>0</v>
      </c>
      <c r="D238" s="187">
        <v>2023</v>
      </c>
      <c r="E238" s="213" t="s">
        <v>622</v>
      </c>
      <c r="F238" s="91" t="s">
        <v>1130</v>
      </c>
      <c r="G238" s="211"/>
      <c r="H238" s="214">
        <v>-3996805</v>
      </c>
      <c r="I238" s="214">
        <v>500000</v>
      </c>
      <c r="J238" s="214">
        <v>0</v>
      </c>
      <c r="K238" s="212">
        <f t="shared" si="6"/>
        <v>500000</v>
      </c>
      <c r="L238" s="214">
        <v>-3496805</v>
      </c>
      <c r="M238" s="216">
        <f>IFERROR(VLOOKUP(E238,GL발!$A$2:$B$345,2,0),0)</f>
        <v>500000</v>
      </c>
      <c r="N238" s="218">
        <f t="shared" si="7"/>
        <v>0</v>
      </c>
    </row>
    <row r="239" spans="1:14">
      <c r="A239" s="91" t="s">
        <v>1447</v>
      </c>
      <c r="B239" s="91" t="s">
        <v>1448</v>
      </c>
      <c r="C239" s="91" t="s">
        <v>0</v>
      </c>
      <c r="D239" s="187">
        <v>2023</v>
      </c>
      <c r="E239" s="213" t="s">
        <v>623</v>
      </c>
      <c r="F239" s="91" t="s">
        <v>1131</v>
      </c>
      <c r="G239" s="211"/>
      <c r="H239" s="214">
        <v>-1276695</v>
      </c>
      <c r="I239" s="214">
        <v>25848524</v>
      </c>
      <c r="J239" s="214">
        <v>-25848524</v>
      </c>
      <c r="K239" s="212">
        <f t="shared" si="6"/>
        <v>0</v>
      </c>
      <c r="L239" s="214">
        <v>-1276695</v>
      </c>
      <c r="M239" s="216">
        <f>IFERROR(VLOOKUP(E239,GL발!$A$2:$B$345,2,0),0)</f>
        <v>0</v>
      </c>
      <c r="N239" s="218">
        <f t="shared" si="7"/>
        <v>0</v>
      </c>
    </row>
    <row r="240" spans="1:14">
      <c r="A240" s="91" t="s">
        <v>1447</v>
      </c>
      <c r="B240" s="91" t="s">
        <v>1448</v>
      </c>
      <c r="C240" s="91" t="s">
        <v>0</v>
      </c>
      <c r="D240" s="187">
        <v>2023</v>
      </c>
      <c r="E240" s="213" t="s">
        <v>624</v>
      </c>
      <c r="F240" s="91" t="s">
        <v>1132</v>
      </c>
      <c r="G240" s="211"/>
      <c r="H240" s="214">
        <v>-1603037958</v>
      </c>
      <c r="I240" s="214">
        <v>2428461662</v>
      </c>
      <c r="J240" s="214">
        <v>-2534833309</v>
      </c>
      <c r="K240" s="212">
        <f t="shared" si="6"/>
        <v>-106371647</v>
      </c>
      <c r="L240" s="214">
        <v>-1709409605</v>
      </c>
      <c r="M240" s="216">
        <f>IFERROR(VLOOKUP(E240,GL발!$A$2:$B$345,2,0),0)</f>
        <v>-106371647</v>
      </c>
      <c r="N240" s="218">
        <f t="shared" si="7"/>
        <v>0</v>
      </c>
    </row>
    <row r="241" spans="1:14">
      <c r="A241" s="91" t="s">
        <v>1447</v>
      </c>
      <c r="B241" s="91" t="s">
        <v>1448</v>
      </c>
      <c r="C241" s="91" t="s">
        <v>0</v>
      </c>
      <c r="D241" s="187">
        <v>2023</v>
      </c>
      <c r="E241" s="213" t="s">
        <v>625</v>
      </c>
      <c r="F241" s="91" t="s">
        <v>1133</v>
      </c>
      <c r="G241" s="211"/>
      <c r="H241" s="214">
        <v>711329038</v>
      </c>
      <c r="I241" s="214">
        <v>15525908300</v>
      </c>
      <c r="J241" s="214">
        <v>-17568949052</v>
      </c>
      <c r="K241" s="212">
        <f t="shared" si="6"/>
        <v>-2043040752</v>
      </c>
      <c r="L241" s="214">
        <v>-1331711714</v>
      </c>
      <c r="M241" s="216">
        <f>IFERROR(VLOOKUP(E241,GL발!$A$2:$B$345,2,0),0)</f>
        <v>-2043040752</v>
      </c>
      <c r="N241" s="218">
        <f t="shared" si="7"/>
        <v>0</v>
      </c>
    </row>
    <row r="242" spans="1:14">
      <c r="A242" s="91" t="s">
        <v>1447</v>
      </c>
      <c r="B242" s="91" t="s">
        <v>1448</v>
      </c>
      <c r="C242" s="91" t="s">
        <v>0</v>
      </c>
      <c r="D242" s="187">
        <v>2023</v>
      </c>
      <c r="E242" s="213" t="s">
        <v>626</v>
      </c>
      <c r="F242" s="91" t="s">
        <v>1134</v>
      </c>
      <c r="G242" s="211"/>
      <c r="H242" s="214">
        <v>346697846</v>
      </c>
      <c r="I242" s="214">
        <v>1832113758</v>
      </c>
      <c r="J242" s="214">
        <v>-1599631783</v>
      </c>
      <c r="K242" s="212">
        <f t="shared" si="6"/>
        <v>232481975</v>
      </c>
      <c r="L242" s="214">
        <v>579179821</v>
      </c>
      <c r="M242" s="216">
        <f>IFERROR(VLOOKUP(E242,GL발!$A$2:$B$345,2,0),0)</f>
        <v>232481975</v>
      </c>
      <c r="N242" s="218">
        <f t="shared" si="7"/>
        <v>0</v>
      </c>
    </row>
    <row r="243" spans="1:14">
      <c r="A243" s="91" t="s">
        <v>1447</v>
      </c>
      <c r="B243" s="91" t="s">
        <v>1448</v>
      </c>
      <c r="C243" s="91" t="s">
        <v>0</v>
      </c>
      <c r="D243" s="187">
        <v>2023</v>
      </c>
      <c r="E243" s="213" t="s">
        <v>627</v>
      </c>
      <c r="F243" s="91" t="s">
        <v>1135</v>
      </c>
      <c r="G243" s="211"/>
      <c r="H243" s="214">
        <v>-1333168</v>
      </c>
      <c r="I243" s="214">
        <v>2089082640</v>
      </c>
      <c r="J243" s="214">
        <v>-2643428</v>
      </c>
      <c r="K243" s="212">
        <f t="shared" si="6"/>
        <v>2086439212</v>
      </c>
      <c r="L243" s="214">
        <v>2085106044</v>
      </c>
      <c r="M243" s="216">
        <f>IFERROR(VLOOKUP(E243,GL발!$A$2:$B$345,2,0),0)</f>
        <v>2086439212</v>
      </c>
      <c r="N243" s="218">
        <f t="shared" si="7"/>
        <v>0</v>
      </c>
    </row>
    <row r="244" spans="1:14">
      <c r="A244" s="91" t="s">
        <v>1447</v>
      </c>
      <c r="B244" s="91" t="s">
        <v>1448</v>
      </c>
      <c r="C244" s="91" t="s">
        <v>0</v>
      </c>
      <c r="D244" s="187">
        <v>2023</v>
      </c>
      <c r="E244" s="213" t="s">
        <v>628</v>
      </c>
      <c r="F244" s="91" t="s">
        <v>1136</v>
      </c>
      <c r="G244" s="211"/>
      <c r="H244" s="214">
        <v>-133311</v>
      </c>
      <c r="I244" s="214">
        <v>15557</v>
      </c>
      <c r="J244" s="214">
        <v>-264341</v>
      </c>
      <c r="K244" s="212">
        <f t="shared" si="6"/>
        <v>-248784</v>
      </c>
      <c r="L244" s="214">
        <v>-382095</v>
      </c>
      <c r="M244" s="216">
        <f>IFERROR(VLOOKUP(E244,GL발!$A$2:$B$345,2,0),0)</f>
        <v>-248784</v>
      </c>
      <c r="N244" s="218">
        <f t="shared" si="7"/>
        <v>0</v>
      </c>
    </row>
    <row r="245" spans="1:14">
      <c r="A245" s="91" t="s">
        <v>1447</v>
      </c>
      <c r="B245" s="91" t="s">
        <v>1448</v>
      </c>
      <c r="C245" s="91" t="s">
        <v>0</v>
      </c>
      <c r="D245" s="187">
        <v>2023</v>
      </c>
      <c r="E245" s="213" t="s">
        <v>1137</v>
      </c>
      <c r="F245" s="91" t="s">
        <v>1138</v>
      </c>
      <c r="G245" s="211"/>
      <c r="H245" s="214">
        <v>0</v>
      </c>
      <c r="I245" s="214">
        <v>0</v>
      </c>
      <c r="J245" s="214">
        <v>0</v>
      </c>
      <c r="K245" s="212">
        <f t="shared" si="6"/>
        <v>0</v>
      </c>
      <c r="L245" s="214">
        <v>0</v>
      </c>
      <c r="M245" s="216">
        <f>IFERROR(VLOOKUP(E245,GL발!$A$2:$B$345,2,0),0)</f>
        <v>0</v>
      </c>
      <c r="N245" s="218">
        <f t="shared" si="7"/>
        <v>0</v>
      </c>
    </row>
    <row r="246" spans="1:14">
      <c r="A246" s="91" t="s">
        <v>1447</v>
      </c>
      <c r="B246" s="91" t="s">
        <v>1448</v>
      </c>
      <c r="C246" s="91" t="s">
        <v>0</v>
      </c>
      <c r="D246" s="187">
        <v>2023</v>
      </c>
      <c r="E246" s="213" t="s">
        <v>629</v>
      </c>
      <c r="F246" s="91" t="s">
        <v>1139</v>
      </c>
      <c r="G246" s="211"/>
      <c r="H246" s="214">
        <v>-356048000</v>
      </c>
      <c r="I246" s="214">
        <v>5510994800</v>
      </c>
      <c r="J246" s="214">
        <v>-5154946800</v>
      </c>
      <c r="K246" s="212">
        <f t="shared" si="6"/>
        <v>356048000</v>
      </c>
      <c r="L246" s="214">
        <v>0</v>
      </c>
      <c r="M246" s="216">
        <f>IFERROR(VLOOKUP(E246,GL발!$A$2:$B$345,2,0),0)</f>
        <v>356048000</v>
      </c>
      <c r="N246" s="218">
        <f t="shared" si="7"/>
        <v>0</v>
      </c>
    </row>
    <row r="247" spans="1:14">
      <c r="A247" s="91" t="s">
        <v>1447</v>
      </c>
      <c r="B247" s="91" t="s">
        <v>1448</v>
      </c>
      <c r="C247" s="91" t="s">
        <v>0</v>
      </c>
      <c r="D247" s="187">
        <v>2023</v>
      </c>
      <c r="E247" s="213" t="s">
        <v>630</v>
      </c>
      <c r="F247" s="91" t="s">
        <v>1140</v>
      </c>
      <c r="G247" s="211"/>
      <c r="H247" s="214">
        <v>-3242635601</v>
      </c>
      <c r="I247" s="214">
        <v>13048818322</v>
      </c>
      <c r="J247" s="214">
        <v>-15460140870</v>
      </c>
      <c r="K247" s="212">
        <f t="shared" si="6"/>
        <v>-2411322548</v>
      </c>
      <c r="L247" s="214">
        <v>-5653958149</v>
      </c>
      <c r="M247" s="216">
        <f>IFERROR(VLOOKUP(E247,GL발!$A$2:$B$345,2,0),0)</f>
        <v>-2411322548</v>
      </c>
      <c r="N247" s="218">
        <f t="shared" si="7"/>
        <v>0</v>
      </c>
    </row>
    <row r="248" spans="1:14">
      <c r="A248" s="91" t="s">
        <v>1447</v>
      </c>
      <c r="B248" s="91" t="s">
        <v>1448</v>
      </c>
      <c r="C248" s="91" t="s">
        <v>0</v>
      </c>
      <c r="D248" s="187">
        <v>2023</v>
      </c>
      <c r="E248" s="213" t="s">
        <v>631</v>
      </c>
      <c r="F248" s="91" t="s">
        <v>1141</v>
      </c>
      <c r="G248" s="211"/>
      <c r="H248" s="214">
        <v>-420046410</v>
      </c>
      <c r="I248" s="214">
        <v>13027150815</v>
      </c>
      <c r="J248" s="214">
        <v>-14842601076</v>
      </c>
      <c r="K248" s="212">
        <f t="shared" si="6"/>
        <v>-1815450261</v>
      </c>
      <c r="L248" s="214">
        <v>-2235496671</v>
      </c>
      <c r="M248" s="216">
        <f>IFERROR(VLOOKUP(E248,GL발!$A$2:$B$345,2,0),0)</f>
        <v>-1815450261</v>
      </c>
      <c r="N248" s="218">
        <f t="shared" si="7"/>
        <v>0</v>
      </c>
    </row>
    <row r="249" spans="1:14">
      <c r="A249" s="91" t="s">
        <v>1447</v>
      </c>
      <c r="B249" s="91" t="s">
        <v>1448</v>
      </c>
      <c r="C249" s="91" t="s">
        <v>0</v>
      </c>
      <c r="D249" s="187">
        <v>2023</v>
      </c>
      <c r="E249" s="213" t="s">
        <v>1142</v>
      </c>
      <c r="F249" s="91" t="s">
        <v>1143</v>
      </c>
      <c r="G249" s="211"/>
      <c r="H249" s="214">
        <v>0</v>
      </c>
      <c r="I249" s="214">
        <v>0</v>
      </c>
      <c r="J249" s="214">
        <v>0</v>
      </c>
      <c r="K249" s="212">
        <f t="shared" si="6"/>
        <v>0</v>
      </c>
      <c r="L249" s="214">
        <v>0</v>
      </c>
      <c r="M249" s="216">
        <f>IFERROR(VLOOKUP(E249,GL발!$A$2:$B$345,2,0),0)</f>
        <v>0</v>
      </c>
      <c r="N249" s="218">
        <f t="shared" si="7"/>
        <v>0</v>
      </c>
    </row>
    <row r="250" spans="1:14">
      <c r="A250" s="91" t="s">
        <v>1447</v>
      </c>
      <c r="B250" s="91" t="s">
        <v>1448</v>
      </c>
      <c r="C250" s="91" t="s">
        <v>0</v>
      </c>
      <c r="D250" s="187">
        <v>2023</v>
      </c>
      <c r="E250" s="213" t="s">
        <v>1144</v>
      </c>
      <c r="F250" s="91" t="s">
        <v>1145</v>
      </c>
      <c r="G250" s="211"/>
      <c r="H250" s="214">
        <v>0</v>
      </c>
      <c r="I250" s="214">
        <v>0</v>
      </c>
      <c r="J250" s="214">
        <v>0</v>
      </c>
      <c r="K250" s="212">
        <f t="shared" si="6"/>
        <v>0</v>
      </c>
      <c r="L250" s="214">
        <v>0</v>
      </c>
      <c r="M250" s="216">
        <f>IFERROR(VLOOKUP(E250,GL발!$A$2:$B$345,2,0),0)</f>
        <v>0</v>
      </c>
      <c r="N250" s="218">
        <f t="shared" si="7"/>
        <v>0</v>
      </c>
    </row>
    <row r="251" spans="1:14">
      <c r="A251" s="91" t="s">
        <v>1447</v>
      </c>
      <c r="B251" s="91" t="s">
        <v>1448</v>
      </c>
      <c r="C251" s="91" t="s">
        <v>0</v>
      </c>
      <c r="D251" s="187">
        <v>2023</v>
      </c>
      <c r="E251" s="213" t="s">
        <v>632</v>
      </c>
      <c r="F251" s="91" t="s">
        <v>1146</v>
      </c>
      <c r="G251" s="211"/>
      <c r="H251" s="214">
        <v>-11220215012</v>
      </c>
      <c r="I251" s="214">
        <v>160366484773</v>
      </c>
      <c r="J251" s="214">
        <v>-161971180687</v>
      </c>
      <c r="K251" s="212">
        <f t="shared" si="6"/>
        <v>-1604695914</v>
      </c>
      <c r="L251" s="214">
        <v>-12824910926</v>
      </c>
      <c r="M251" s="216">
        <f>IFERROR(VLOOKUP(E251,GL발!$A$2:$B$345,2,0),0)</f>
        <v>-1604695914</v>
      </c>
      <c r="N251" s="218">
        <f t="shared" si="7"/>
        <v>0</v>
      </c>
    </row>
    <row r="252" spans="1:14">
      <c r="A252" s="91" t="s">
        <v>1447</v>
      </c>
      <c r="B252" s="91" t="s">
        <v>1448</v>
      </c>
      <c r="C252" s="91" t="s">
        <v>0</v>
      </c>
      <c r="D252" s="187">
        <v>2023</v>
      </c>
      <c r="E252" s="213" t="s">
        <v>633</v>
      </c>
      <c r="F252" s="91" t="s">
        <v>1147</v>
      </c>
      <c r="G252" s="211"/>
      <c r="H252" s="214">
        <v>0</v>
      </c>
      <c r="I252" s="214">
        <v>8729200000</v>
      </c>
      <c r="J252" s="214">
        <v>-9329200000</v>
      </c>
      <c r="K252" s="212">
        <f t="shared" si="6"/>
        <v>-600000000</v>
      </c>
      <c r="L252" s="214">
        <v>-600000000</v>
      </c>
      <c r="M252" s="216">
        <f>IFERROR(VLOOKUP(E252,GL발!$A$2:$B$345,2,0),0)</f>
        <v>-600000000</v>
      </c>
      <c r="N252" s="218">
        <f t="shared" si="7"/>
        <v>0</v>
      </c>
    </row>
    <row r="253" spans="1:14">
      <c r="A253" s="91" t="s">
        <v>1447</v>
      </c>
      <c r="B253" s="91" t="s">
        <v>1448</v>
      </c>
      <c r="C253" s="91" t="s">
        <v>0</v>
      </c>
      <c r="D253" s="187">
        <v>2023</v>
      </c>
      <c r="E253" s="213" t="s">
        <v>634</v>
      </c>
      <c r="F253" s="91" t="s">
        <v>1148</v>
      </c>
      <c r="G253" s="211"/>
      <c r="H253" s="214">
        <v>0</v>
      </c>
      <c r="I253" s="214">
        <v>45664036543</v>
      </c>
      <c r="J253" s="214">
        <v>-45964036543</v>
      </c>
      <c r="K253" s="212">
        <f t="shared" si="6"/>
        <v>-300000000</v>
      </c>
      <c r="L253" s="214">
        <v>-300000000</v>
      </c>
      <c r="M253" s="216">
        <f>IFERROR(VLOOKUP(E253,GL발!$A$2:$B$345,2,0),0)</f>
        <v>-300000000</v>
      </c>
      <c r="N253" s="218">
        <f t="shared" si="7"/>
        <v>0</v>
      </c>
    </row>
    <row r="254" spans="1:14">
      <c r="A254" s="91" t="s">
        <v>1447</v>
      </c>
      <c r="B254" s="91" t="s">
        <v>1448</v>
      </c>
      <c r="C254" s="91" t="s">
        <v>0</v>
      </c>
      <c r="D254" s="187">
        <v>2023</v>
      </c>
      <c r="E254" s="213" t="s">
        <v>635</v>
      </c>
      <c r="F254" s="91" t="s">
        <v>1149</v>
      </c>
      <c r="G254" s="211"/>
      <c r="H254" s="214">
        <v>-8410304111</v>
      </c>
      <c r="I254" s="214">
        <v>22408546503</v>
      </c>
      <c r="J254" s="214">
        <v>-26684363721</v>
      </c>
      <c r="K254" s="212">
        <f t="shared" si="6"/>
        <v>-4275817218</v>
      </c>
      <c r="L254" s="214">
        <v>-12686121329</v>
      </c>
      <c r="M254" s="216">
        <f>IFERROR(VLOOKUP(E254,GL발!$A$2:$B$345,2,0),0)</f>
        <v>-4275817218</v>
      </c>
      <c r="N254" s="218">
        <f t="shared" si="7"/>
        <v>0</v>
      </c>
    </row>
    <row r="255" spans="1:14">
      <c r="A255" s="91" t="s">
        <v>1447</v>
      </c>
      <c r="B255" s="91" t="s">
        <v>1448</v>
      </c>
      <c r="C255" s="91" t="s">
        <v>0</v>
      </c>
      <c r="D255" s="187">
        <v>2023</v>
      </c>
      <c r="E255" s="213" t="s">
        <v>636</v>
      </c>
      <c r="F255" s="91" t="s">
        <v>1150</v>
      </c>
      <c r="G255" s="211"/>
      <c r="H255" s="214">
        <v>-4107180</v>
      </c>
      <c r="I255" s="214">
        <v>35423562004</v>
      </c>
      <c r="J255" s="214">
        <v>-40576235570</v>
      </c>
      <c r="K255" s="212">
        <f t="shared" si="6"/>
        <v>-5152673566</v>
      </c>
      <c r="L255" s="214">
        <v>-5156780746</v>
      </c>
      <c r="M255" s="216">
        <f>IFERROR(VLOOKUP(E255,GL발!$A$2:$B$345,2,0),0)</f>
        <v>-5152673566</v>
      </c>
      <c r="N255" s="218">
        <f t="shared" si="7"/>
        <v>0</v>
      </c>
    </row>
    <row r="256" spans="1:14">
      <c r="A256" s="91" t="s">
        <v>1447</v>
      </c>
      <c r="B256" s="91" t="s">
        <v>1448</v>
      </c>
      <c r="C256" s="91" t="s">
        <v>0</v>
      </c>
      <c r="D256" s="187">
        <v>2023</v>
      </c>
      <c r="E256" s="213" t="s">
        <v>1151</v>
      </c>
      <c r="F256" s="91" t="s">
        <v>1152</v>
      </c>
      <c r="G256" s="211"/>
      <c r="H256" s="214">
        <v>0</v>
      </c>
      <c r="I256" s="214">
        <v>0</v>
      </c>
      <c r="J256" s="214">
        <v>0</v>
      </c>
      <c r="K256" s="212">
        <f t="shared" si="6"/>
        <v>0</v>
      </c>
      <c r="L256" s="214">
        <v>0</v>
      </c>
      <c r="M256" s="216">
        <f>IFERROR(VLOOKUP(E256,GL발!$A$2:$B$345,2,0),0)</f>
        <v>0</v>
      </c>
      <c r="N256" s="218">
        <f t="shared" si="7"/>
        <v>0</v>
      </c>
    </row>
    <row r="257" spans="1:14">
      <c r="A257" s="91" t="s">
        <v>1447</v>
      </c>
      <c r="B257" s="91" t="s">
        <v>1448</v>
      </c>
      <c r="C257" s="91" t="s">
        <v>0</v>
      </c>
      <c r="D257" s="187">
        <v>2023</v>
      </c>
      <c r="E257" s="213" t="s">
        <v>637</v>
      </c>
      <c r="F257" s="91" t="s">
        <v>1153</v>
      </c>
      <c r="G257" s="211"/>
      <c r="H257" s="214">
        <v>-956707494</v>
      </c>
      <c r="I257" s="214">
        <v>555886512</v>
      </c>
      <c r="J257" s="214">
        <v>-561744119</v>
      </c>
      <c r="K257" s="212">
        <f t="shared" si="6"/>
        <v>-5857607</v>
      </c>
      <c r="L257" s="214">
        <v>-962565101</v>
      </c>
      <c r="M257" s="216">
        <f>IFERROR(VLOOKUP(E257,GL발!$A$2:$B$345,2,0),0)</f>
        <v>-5857607</v>
      </c>
      <c r="N257" s="218">
        <f t="shared" si="7"/>
        <v>0</v>
      </c>
    </row>
    <row r="258" spans="1:14">
      <c r="A258" s="91" t="s">
        <v>1447</v>
      </c>
      <c r="B258" s="91" t="s">
        <v>1448</v>
      </c>
      <c r="C258" s="91" t="s">
        <v>0</v>
      </c>
      <c r="D258" s="187">
        <v>2023</v>
      </c>
      <c r="E258" s="213" t="s">
        <v>1154</v>
      </c>
      <c r="F258" s="91" t="s">
        <v>1155</v>
      </c>
      <c r="G258" s="211"/>
      <c r="H258" s="214">
        <v>-24000000000</v>
      </c>
      <c r="I258" s="214">
        <v>0</v>
      </c>
      <c r="J258" s="214">
        <v>0</v>
      </c>
      <c r="K258" s="212">
        <f t="shared" si="6"/>
        <v>0</v>
      </c>
      <c r="L258" s="214">
        <v>-24000000000</v>
      </c>
      <c r="M258" s="216">
        <f>IFERROR(VLOOKUP(E258,GL발!$A$2:$B$345,2,0),0)</f>
        <v>0</v>
      </c>
      <c r="N258" s="218">
        <f t="shared" si="7"/>
        <v>0</v>
      </c>
    </row>
    <row r="259" spans="1:14">
      <c r="A259" s="91" t="s">
        <v>1447</v>
      </c>
      <c r="B259" s="91" t="s">
        <v>1448</v>
      </c>
      <c r="C259" s="91" t="s">
        <v>0</v>
      </c>
      <c r="D259" s="187">
        <v>2023</v>
      </c>
      <c r="E259" s="213" t="s">
        <v>1156</v>
      </c>
      <c r="F259" s="91" t="s">
        <v>1157</v>
      </c>
      <c r="G259" s="211"/>
      <c r="H259" s="214">
        <v>-12000000000</v>
      </c>
      <c r="I259" s="214">
        <v>0</v>
      </c>
      <c r="J259" s="214">
        <v>0</v>
      </c>
      <c r="K259" s="212">
        <f t="shared" si="6"/>
        <v>0</v>
      </c>
      <c r="L259" s="214">
        <v>-12000000000</v>
      </c>
      <c r="M259" s="216">
        <f>IFERROR(VLOOKUP(E259,GL발!$A$2:$B$345,2,0),0)</f>
        <v>0</v>
      </c>
      <c r="N259" s="218">
        <f t="shared" si="7"/>
        <v>0</v>
      </c>
    </row>
    <row r="260" spans="1:14">
      <c r="A260" s="91" t="s">
        <v>1447</v>
      </c>
      <c r="B260" s="91" t="s">
        <v>1448</v>
      </c>
      <c r="C260" s="91" t="s">
        <v>0</v>
      </c>
      <c r="D260" s="187">
        <v>2023</v>
      </c>
      <c r="E260" s="213" t="s">
        <v>1158</v>
      </c>
      <c r="F260" s="91" t="s">
        <v>1159</v>
      </c>
      <c r="G260" s="211"/>
      <c r="H260" s="214">
        <v>-415221031067</v>
      </c>
      <c r="I260" s="214">
        <v>0</v>
      </c>
      <c r="J260" s="214">
        <v>0</v>
      </c>
      <c r="K260" s="212">
        <f t="shared" si="6"/>
        <v>0</v>
      </c>
      <c r="L260" s="214">
        <v>-415221031067</v>
      </c>
      <c r="M260" s="216">
        <f>IFERROR(VLOOKUP(E260,GL발!$A$2:$B$345,2,0),0)</f>
        <v>0</v>
      </c>
      <c r="N260" s="218">
        <f t="shared" si="7"/>
        <v>0</v>
      </c>
    </row>
    <row r="261" spans="1:14">
      <c r="A261" s="91" t="s">
        <v>1447</v>
      </c>
      <c r="B261" s="91" t="s">
        <v>1448</v>
      </c>
      <c r="C261" s="91" t="s">
        <v>0</v>
      </c>
      <c r="D261" s="187">
        <v>2023</v>
      </c>
      <c r="E261" s="213" t="s">
        <v>638</v>
      </c>
      <c r="F261" s="91" t="s">
        <v>1160</v>
      </c>
      <c r="G261" s="211"/>
      <c r="H261" s="214">
        <v>-36274919359</v>
      </c>
      <c r="I261" s="214">
        <v>102809460037</v>
      </c>
      <c r="J261" s="214">
        <v>-76709018357</v>
      </c>
      <c r="K261" s="212">
        <f t="shared" si="6"/>
        <v>26100441680</v>
      </c>
      <c r="L261" s="214">
        <v>-10174477679</v>
      </c>
      <c r="M261" s="216">
        <f>IFERROR(VLOOKUP(E261,GL발!$A$2:$B$345,2,0),0)</f>
        <v>26100441680</v>
      </c>
      <c r="N261" s="218">
        <f t="shared" si="7"/>
        <v>0</v>
      </c>
    </row>
    <row r="262" spans="1:14">
      <c r="A262" s="91" t="s">
        <v>1447</v>
      </c>
      <c r="B262" s="91" t="s">
        <v>1448</v>
      </c>
      <c r="C262" s="91" t="s">
        <v>0</v>
      </c>
      <c r="D262" s="187">
        <v>2023</v>
      </c>
      <c r="E262" s="213" t="s">
        <v>1161</v>
      </c>
      <c r="F262" s="91" t="s">
        <v>1162</v>
      </c>
      <c r="G262" s="211"/>
      <c r="H262" s="214">
        <v>0</v>
      </c>
      <c r="I262" s="214">
        <v>0</v>
      </c>
      <c r="J262" s="214">
        <v>0</v>
      </c>
      <c r="K262" s="212">
        <f t="shared" si="6"/>
        <v>0</v>
      </c>
      <c r="L262" s="214">
        <v>0</v>
      </c>
      <c r="M262" s="216">
        <f>IFERROR(VLOOKUP(E262,GL발!$A$2:$B$345,2,0),0)</f>
        <v>0</v>
      </c>
      <c r="N262" s="218">
        <f t="shared" si="7"/>
        <v>0</v>
      </c>
    </row>
    <row r="263" spans="1:14">
      <c r="A263" s="91" t="s">
        <v>1447</v>
      </c>
      <c r="B263" s="91" t="s">
        <v>1448</v>
      </c>
      <c r="C263" s="91" t="s">
        <v>0</v>
      </c>
      <c r="D263" s="187">
        <v>2023</v>
      </c>
      <c r="E263" s="213" t="s">
        <v>639</v>
      </c>
      <c r="F263" s="91" t="s">
        <v>1163</v>
      </c>
      <c r="G263" s="211"/>
      <c r="H263" s="214">
        <v>0</v>
      </c>
      <c r="I263" s="214">
        <v>130703198633</v>
      </c>
      <c r="J263" s="214">
        <v>-1054773539427</v>
      </c>
      <c r="K263" s="212">
        <f t="shared" si="6"/>
        <v>-924070340794</v>
      </c>
      <c r="L263" s="214">
        <v>-924070340794</v>
      </c>
      <c r="M263" s="216">
        <f>IFERROR(VLOOKUP(E263,GL발!$A$2:$B$345,2,0),0)</f>
        <v>-924070340794</v>
      </c>
      <c r="N263" s="218">
        <f t="shared" si="7"/>
        <v>0</v>
      </c>
    </row>
    <row r="264" spans="1:14">
      <c r="A264" s="91" t="s">
        <v>1447</v>
      </c>
      <c r="B264" s="91" t="s">
        <v>1448</v>
      </c>
      <c r="C264" s="91" t="s">
        <v>0</v>
      </c>
      <c r="D264" s="187">
        <v>2023</v>
      </c>
      <c r="E264" s="213" t="s">
        <v>640</v>
      </c>
      <c r="F264" s="91" t="s">
        <v>1164</v>
      </c>
      <c r="G264" s="211"/>
      <c r="H264" s="214">
        <v>0</v>
      </c>
      <c r="I264" s="214">
        <v>635638718</v>
      </c>
      <c r="J264" s="214">
        <v>-1171979537</v>
      </c>
      <c r="K264" s="212">
        <f t="shared" si="6"/>
        <v>-536340819</v>
      </c>
      <c r="L264" s="214">
        <v>-536340819</v>
      </c>
      <c r="M264" s="216">
        <f>IFERROR(VLOOKUP(E264,GL발!$A$2:$B$345,2,0),0)</f>
        <v>-536340819</v>
      </c>
      <c r="N264" s="218">
        <f t="shared" si="7"/>
        <v>0</v>
      </c>
    </row>
    <row r="265" spans="1:14">
      <c r="A265" s="91" t="s">
        <v>1447</v>
      </c>
      <c r="B265" s="91" t="s">
        <v>1448</v>
      </c>
      <c r="C265" s="91" t="s">
        <v>0</v>
      </c>
      <c r="D265" s="187">
        <v>2023</v>
      </c>
      <c r="E265" s="213" t="s">
        <v>641</v>
      </c>
      <c r="F265" s="91" t="s">
        <v>1165</v>
      </c>
      <c r="G265" s="211"/>
      <c r="H265" s="214">
        <v>0</v>
      </c>
      <c r="I265" s="214">
        <v>6932768726</v>
      </c>
      <c r="J265" s="214">
        <v>-6876446453</v>
      </c>
      <c r="K265" s="212">
        <f t="shared" si="6"/>
        <v>56322273</v>
      </c>
      <c r="L265" s="214">
        <v>56322273</v>
      </c>
      <c r="M265" s="216">
        <f>IFERROR(VLOOKUP(E265,GL발!$A$2:$B$345,2,0),0)</f>
        <v>56322273</v>
      </c>
      <c r="N265" s="218">
        <f t="shared" si="7"/>
        <v>0</v>
      </c>
    </row>
    <row r="266" spans="1:14">
      <c r="A266" s="91" t="s">
        <v>1447</v>
      </c>
      <c r="B266" s="91" t="s">
        <v>1448</v>
      </c>
      <c r="C266" s="91" t="s">
        <v>0</v>
      </c>
      <c r="D266" s="187">
        <v>2023</v>
      </c>
      <c r="E266" s="213" t="s">
        <v>642</v>
      </c>
      <c r="F266" s="91" t="s">
        <v>1166</v>
      </c>
      <c r="G266" s="211"/>
      <c r="H266" s="214">
        <v>0</v>
      </c>
      <c r="I266" s="214">
        <v>10060753028</v>
      </c>
      <c r="J266" s="214">
        <v>-6755568842</v>
      </c>
      <c r="K266" s="212">
        <f t="shared" si="6"/>
        <v>3305184186</v>
      </c>
      <c r="L266" s="214">
        <v>3305184186</v>
      </c>
      <c r="M266" s="216">
        <f>IFERROR(VLOOKUP(E266,GL발!$A$2:$B$345,2,0),0)</f>
        <v>3305184186</v>
      </c>
      <c r="N266" s="218">
        <f t="shared" si="7"/>
        <v>0</v>
      </c>
    </row>
    <row r="267" spans="1:14">
      <c r="A267" s="91" t="s">
        <v>1447</v>
      </c>
      <c r="B267" s="91" t="s">
        <v>1448</v>
      </c>
      <c r="C267" s="91" t="s">
        <v>0</v>
      </c>
      <c r="D267" s="187">
        <v>2023</v>
      </c>
      <c r="E267" s="213" t="s">
        <v>643</v>
      </c>
      <c r="F267" s="91" t="s">
        <v>1167</v>
      </c>
      <c r="G267" s="211"/>
      <c r="H267" s="214">
        <v>0</v>
      </c>
      <c r="I267" s="214">
        <v>12697649</v>
      </c>
      <c r="J267" s="214">
        <v>-208876579</v>
      </c>
      <c r="K267" s="212">
        <f t="shared" si="6"/>
        <v>-196178930</v>
      </c>
      <c r="L267" s="214">
        <v>-196178930</v>
      </c>
      <c r="M267" s="216">
        <f>IFERROR(VLOOKUP(E267,GL발!$A$2:$B$345,2,0),0)</f>
        <v>-196178930</v>
      </c>
      <c r="N267" s="218">
        <f t="shared" si="7"/>
        <v>0</v>
      </c>
    </row>
    <row r="268" spans="1:14">
      <c r="A268" s="91" t="s">
        <v>1447</v>
      </c>
      <c r="B268" s="91" t="s">
        <v>1448</v>
      </c>
      <c r="C268" s="91" t="s">
        <v>0</v>
      </c>
      <c r="D268" s="187">
        <v>2023</v>
      </c>
      <c r="E268" s="213" t="s">
        <v>644</v>
      </c>
      <c r="F268" s="91" t="s">
        <v>1168</v>
      </c>
      <c r="G268" s="211"/>
      <c r="H268" s="214">
        <v>0</v>
      </c>
      <c r="I268" s="214">
        <v>591885522</v>
      </c>
      <c r="J268" s="214">
        <v>-638099113</v>
      </c>
      <c r="K268" s="212">
        <f t="shared" si="6"/>
        <v>-46213591</v>
      </c>
      <c r="L268" s="214">
        <v>-46213591</v>
      </c>
      <c r="M268" s="216">
        <f>IFERROR(VLOOKUP(E268,GL발!$A$2:$B$345,2,0),0)</f>
        <v>-46213591</v>
      </c>
      <c r="N268" s="218">
        <f t="shared" si="7"/>
        <v>0</v>
      </c>
    </row>
    <row r="269" spans="1:14">
      <c r="A269" s="91" t="s">
        <v>1447</v>
      </c>
      <c r="B269" s="91" t="s">
        <v>1448</v>
      </c>
      <c r="C269" s="91" t="s">
        <v>0</v>
      </c>
      <c r="D269" s="187">
        <v>2023</v>
      </c>
      <c r="E269" s="213" t="s">
        <v>645</v>
      </c>
      <c r="F269" s="91" t="s">
        <v>1169</v>
      </c>
      <c r="G269" s="211"/>
      <c r="H269" s="214">
        <v>0</v>
      </c>
      <c r="I269" s="214">
        <v>30445097</v>
      </c>
      <c r="J269" s="214">
        <v>-32740020</v>
      </c>
      <c r="K269" s="212">
        <f t="shared" si="6"/>
        <v>-2294923</v>
      </c>
      <c r="L269" s="214">
        <v>-2294923</v>
      </c>
      <c r="M269" s="216">
        <f>IFERROR(VLOOKUP(E269,GL발!$A$2:$B$345,2,0),0)</f>
        <v>-2294923</v>
      </c>
      <c r="N269" s="218">
        <f t="shared" si="7"/>
        <v>0</v>
      </c>
    </row>
    <row r="270" spans="1:14">
      <c r="A270" s="91" t="s">
        <v>1447</v>
      </c>
      <c r="B270" s="91" t="s">
        <v>1448</v>
      </c>
      <c r="C270" s="91" t="s">
        <v>0</v>
      </c>
      <c r="D270" s="187">
        <v>2023</v>
      </c>
      <c r="E270" s="213" t="s">
        <v>646</v>
      </c>
      <c r="F270" s="91" t="s">
        <v>1170</v>
      </c>
      <c r="G270" s="211"/>
      <c r="H270" s="214">
        <v>0</v>
      </c>
      <c r="I270" s="214">
        <v>0</v>
      </c>
      <c r="J270" s="214">
        <v>-451373978</v>
      </c>
      <c r="K270" s="212">
        <f t="shared" si="6"/>
        <v>-451373978</v>
      </c>
      <c r="L270" s="214">
        <v>-451373978</v>
      </c>
      <c r="M270" s="216">
        <f>IFERROR(VLOOKUP(E270,GL발!$A$2:$B$345,2,0),0)</f>
        <v>-451373978</v>
      </c>
      <c r="N270" s="218">
        <f t="shared" si="7"/>
        <v>0</v>
      </c>
    </row>
    <row r="271" spans="1:14">
      <c r="A271" s="91" t="s">
        <v>1447</v>
      </c>
      <c r="B271" s="91" t="s">
        <v>1448</v>
      </c>
      <c r="C271" s="91" t="s">
        <v>0</v>
      </c>
      <c r="D271" s="187">
        <v>2023</v>
      </c>
      <c r="E271" s="213" t="s">
        <v>647</v>
      </c>
      <c r="F271" s="91" t="s">
        <v>1171</v>
      </c>
      <c r="G271" s="211"/>
      <c r="H271" s="214">
        <v>0</v>
      </c>
      <c r="I271" s="214">
        <v>694313809</v>
      </c>
      <c r="J271" s="214">
        <v>-636257064</v>
      </c>
      <c r="K271" s="212">
        <f t="shared" ref="K271:K334" si="8">I271+J271</f>
        <v>58056745</v>
      </c>
      <c r="L271" s="214">
        <v>58056745</v>
      </c>
      <c r="M271" s="216">
        <f>IFERROR(VLOOKUP(E271,GL발!$A$2:$B$345,2,0),0)</f>
        <v>58056745</v>
      </c>
      <c r="N271" s="218">
        <f t="shared" ref="N271:N334" si="9">M271-K271</f>
        <v>0</v>
      </c>
    </row>
    <row r="272" spans="1:14">
      <c r="A272" s="91" t="s">
        <v>1447</v>
      </c>
      <c r="B272" s="91" t="s">
        <v>1448</v>
      </c>
      <c r="C272" s="91" t="s">
        <v>0</v>
      </c>
      <c r="D272" s="187">
        <v>2023</v>
      </c>
      <c r="E272" s="213" t="s">
        <v>648</v>
      </c>
      <c r="F272" s="91" t="s">
        <v>1172</v>
      </c>
      <c r="G272" s="211"/>
      <c r="H272" s="214">
        <v>0</v>
      </c>
      <c r="I272" s="214">
        <v>3384501946</v>
      </c>
      <c r="J272" s="214">
        <v>-3384501541</v>
      </c>
      <c r="K272" s="212">
        <f t="shared" si="8"/>
        <v>405</v>
      </c>
      <c r="L272" s="214">
        <v>405</v>
      </c>
      <c r="M272" s="216">
        <f>IFERROR(VLOOKUP(E272,GL발!$A$2:$B$345,2,0),0)</f>
        <v>405</v>
      </c>
      <c r="N272" s="218">
        <f t="shared" si="9"/>
        <v>0</v>
      </c>
    </row>
    <row r="273" spans="1:14">
      <c r="A273" s="91" t="s">
        <v>1447</v>
      </c>
      <c r="B273" s="91" t="s">
        <v>1448</v>
      </c>
      <c r="C273" s="91" t="s">
        <v>0</v>
      </c>
      <c r="D273" s="187">
        <v>2023</v>
      </c>
      <c r="E273" s="213" t="s">
        <v>649</v>
      </c>
      <c r="F273" s="91" t="s">
        <v>1173</v>
      </c>
      <c r="G273" s="211"/>
      <c r="H273" s="214">
        <v>0</v>
      </c>
      <c r="I273" s="214">
        <v>41843646018</v>
      </c>
      <c r="J273" s="214">
        <v>-41559326849</v>
      </c>
      <c r="K273" s="212">
        <f t="shared" si="8"/>
        <v>284319169</v>
      </c>
      <c r="L273" s="214">
        <v>284319169</v>
      </c>
      <c r="M273" s="216">
        <f>IFERROR(VLOOKUP(E273,GL발!$A$2:$B$345,2,0),0)</f>
        <v>284319169</v>
      </c>
      <c r="N273" s="218">
        <f t="shared" si="9"/>
        <v>0</v>
      </c>
    </row>
    <row r="274" spans="1:14">
      <c r="A274" s="91" t="s">
        <v>1447</v>
      </c>
      <c r="B274" s="91" t="s">
        <v>1448</v>
      </c>
      <c r="C274" s="91" t="s">
        <v>0</v>
      </c>
      <c r="D274" s="187">
        <v>2023</v>
      </c>
      <c r="E274" s="213" t="s">
        <v>650</v>
      </c>
      <c r="F274" s="91" t="s">
        <v>1174</v>
      </c>
      <c r="G274" s="211"/>
      <c r="H274" s="214">
        <v>0</v>
      </c>
      <c r="I274" s="214">
        <v>191537000</v>
      </c>
      <c r="J274" s="214">
        <v>-191537000</v>
      </c>
      <c r="K274" s="212">
        <f t="shared" si="8"/>
        <v>0</v>
      </c>
      <c r="L274" s="214">
        <v>0</v>
      </c>
      <c r="M274" s="216">
        <f>IFERROR(VLOOKUP(E274,GL발!$A$2:$B$345,2,0),0)</f>
        <v>0</v>
      </c>
      <c r="N274" s="218">
        <f t="shared" si="9"/>
        <v>0</v>
      </c>
    </row>
    <row r="275" spans="1:14">
      <c r="A275" s="91" t="s">
        <v>1447</v>
      </c>
      <c r="B275" s="91" t="s">
        <v>1448</v>
      </c>
      <c r="C275" s="91" t="s">
        <v>0</v>
      </c>
      <c r="D275" s="187">
        <v>2023</v>
      </c>
      <c r="E275" s="213" t="s">
        <v>651</v>
      </c>
      <c r="F275" s="91" t="s">
        <v>1175</v>
      </c>
      <c r="G275" s="211"/>
      <c r="H275" s="214">
        <v>0</v>
      </c>
      <c r="I275" s="214">
        <v>6296724293</v>
      </c>
      <c r="J275" s="214">
        <v>-6297118277</v>
      </c>
      <c r="K275" s="212">
        <f t="shared" si="8"/>
        <v>-393984</v>
      </c>
      <c r="L275" s="214">
        <v>-393984</v>
      </c>
      <c r="M275" s="216">
        <f>IFERROR(VLOOKUP(E275,GL발!$A$2:$B$345,2,0),0)</f>
        <v>-393984</v>
      </c>
      <c r="N275" s="218">
        <f t="shared" si="9"/>
        <v>0</v>
      </c>
    </row>
    <row r="276" spans="1:14">
      <c r="A276" s="91" t="s">
        <v>1447</v>
      </c>
      <c r="B276" s="91" t="s">
        <v>1448</v>
      </c>
      <c r="C276" s="91" t="s">
        <v>0</v>
      </c>
      <c r="D276" s="187">
        <v>2023</v>
      </c>
      <c r="E276" s="213" t="s">
        <v>652</v>
      </c>
      <c r="F276" s="91" t="s">
        <v>1176</v>
      </c>
      <c r="G276" s="211"/>
      <c r="H276" s="214">
        <v>0</v>
      </c>
      <c r="I276" s="214">
        <v>927612762</v>
      </c>
      <c r="J276" s="214">
        <v>-927612762</v>
      </c>
      <c r="K276" s="212">
        <f t="shared" si="8"/>
        <v>0</v>
      </c>
      <c r="L276" s="214">
        <v>0</v>
      </c>
      <c r="M276" s="216">
        <f>IFERROR(VLOOKUP(E276,GL발!$A$2:$B$345,2,0),0)</f>
        <v>0</v>
      </c>
      <c r="N276" s="218">
        <f t="shared" si="9"/>
        <v>0</v>
      </c>
    </row>
    <row r="277" spans="1:14">
      <c r="A277" s="91" t="s">
        <v>1447</v>
      </c>
      <c r="B277" s="91" t="s">
        <v>1448</v>
      </c>
      <c r="C277" s="91" t="s">
        <v>0</v>
      </c>
      <c r="D277" s="187">
        <v>2023</v>
      </c>
      <c r="E277" s="213" t="s">
        <v>653</v>
      </c>
      <c r="F277" s="91" t="s">
        <v>1177</v>
      </c>
      <c r="G277" s="211"/>
      <c r="H277" s="214">
        <v>0</v>
      </c>
      <c r="I277" s="214">
        <v>29922510</v>
      </c>
      <c r="J277" s="214">
        <v>-29922510</v>
      </c>
      <c r="K277" s="212">
        <f t="shared" si="8"/>
        <v>0</v>
      </c>
      <c r="L277" s="214">
        <v>0</v>
      </c>
      <c r="M277" s="216">
        <f>IFERROR(VLOOKUP(E277,GL발!$A$2:$B$345,2,0),0)</f>
        <v>0</v>
      </c>
      <c r="N277" s="218">
        <f t="shared" si="9"/>
        <v>0</v>
      </c>
    </row>
    <row r="278" spans="1:14">
      <c r="A278" s="91" t="s">
        <v>1447</v>
      </c>
      <c r="B278" s="91" t="s">
        <v>1448</v>
      </c>
      <c r="C278" s="91" t="s">
        <v>0</v>
      </c>
      <c r="D278" s="187">
        <v>2023</v>
      </c>
      <c r="E278" s="213" t="s">
        <v>654</v>
      </c>
      <c r="F278" s="91" t="s">
        <v>1178</v>
      </c>
      <c r="G278" s="211"/>
      <c r="H278" s="214">
        <v>0</v>
      </c>
      <c r="I278" s="214">
        <v>3635663889</v>
      </c>
      <c r="J278" s="214">
        <v>-1210157283</v>
      </c>
      <c r="K278" s="212">
        <f t="shared" si="8"/>
        <v>2425506606</v>
      </c>
      <c r="L278" s="214">
        <v>2425506606</v>
      </c>
      <c r="M278" s="216">
        <f>IFERROR(VLOOKUP(E278,GL발!$A$2:$B$345,2,0),0)</f>
        <v>2425506606</v>
      </c>
      <c r="N278" s="218">
        <f t="shared" si="9"/>
        <v>0</v>
      </c>
    </row>
    <row r="279" spans="1:14">
      <c r="A279" s="91" t="s">
        <v>1447</v>
      </c>
      <c r="B279" s="91" t="s">
        <v>1448</v>
      </c>
      <c r="C279" s="91" t="s">
        <v>0</v>
      </c>
      <c r="D279" s="187">
        <v>2023</v>
      </c>
      <c r="E279" s="213" t="s">
        <v>655</v>
      </c>
      <c r="F279" s="91" t="s">
        <v>1179</v>
      </c>
      <c r="G279" s="211"/>
      <c r="H279" s="214">
        <v>0</v>
      </c>
      <c r="I279" s="214">
        <v>29343022564</v>
      </c>
      <c r="J279" s="214">
        <v>-29343022564</v>
      </c>
      <c r="K279" s="212">
        <f t="shared" si="8"/>
        <v>0</v>
      </c>
      <c r="L279" s="214">
        <v>0</v>
      </c>
      <c r="M279" s="216">
        <f>IFERROR(VLOOKUP(E279,GL발!$A$2:$B$345,2,0),0)</f>
        <v>0</v>
      </c>
      <c r="N279" s="218">
        <f t="shared" si="9"/>
        <v>0</v>
      </c>
    </row>
    <row r="280" spans="1:14">
      <c r="A280" s="91" t="s">
        <v>1447</v>
      </c>
      <c r="B280" s="91" t="s">
        <v>1448</v>
      </c>
      <c r="C280" s="91" t="s">
        <v>0</v>
      </c>
      <c r="D280" s="187">
        <v>2023</v>
      </c>
      <c r="E280" s="213" t="s">
        <v>656</v>
      </c>
      <c r="F280" s="91" t="s">
        <v>1180</v>
      </c>
      <c r="G280" s="211"/>
      <c r="H280" s="214">
        <v>0</v>
      </c>
      <c r="I280" s="214">
        <v>32391332</v>
      </c>
      <c r="J280" s="214">
        <v>-13425838</v>
      </c>
      <c r="K280" s="212">
        <f t="shared" si="8"/>
        <v>18965494</v>
      </c>
      <c r="L280" s="214">
        <v>18965494</v>
      </c>
      <c r="M280" s="216">
        <f>IFERROR(VLOOKUP(E280,GL발!$A$2:$B$345,2,0),0)</f>
        <v>18965494</v>
      </c>
      <c r="N280" s="218">
        <f t="shared" si="9"/>
        <v>0</v>
      </c>
    </row>
    <row r="281" spans="1:14">
      <c r="A281" s="91" t="s">
        <v>1447</v>
      </c>
      <c r="B281" s="91" t="s">
        <v>1448</v>
      </c>
      <c r="C281" s="91" t="s">
        <v>0</v>
      </c>
      <c r="D281" s="187">
        <v>2023</v>
      </c>
      <c r="E281" s="213" t="s">
        <v>657</v>
      </c>
      <c r="F281" s="91" t="s">
        <v>1181</v>
      </c>
      <c r="G281" s="211"/>
      <c r="H281" s="214">
        <v>0</v>
      </c>
      <c r="I281" s="214">
        <v>302437108923</v>
      </c>
      <c r="J281" s="214">
        <v>-302437108923</v>
      </c>
      <c r="K281" s="212">
        <f t="shared" si="8"/>
        <v>0</v>
      </c>
      <c r="L281" s="214">
        <v>0</v>
      </c>
      <c r="M281" s="216">
        <f>IFERROR(VLOOKUP(E281,GL발!$A$2:$B$345,2,0),0)</f>
        <v>0</v>
      </c>
      <c r="N281" s="218">
        <f t="shared" si="9"/>
        <v>0</v>
      </c>
    </row>
    <row r="282" spans="1:14">
      <c r="A282" s="91" t="s">
        <v>1447</v>
      </c>
      <c r="B282" s="91" t="s">
        <v>1448</v>
      </c>
      <c r="C282" s="91" t="s">
        <v>0</v>
      </c>
      <c r="D282" s="187">
        <v>2023</v>
      </c>
      <c r="E282" s="213" t="s">
        <v>658</v>
      </c>
      <c r="F282" s="91" t="s">
        <v>1182</v>
      </c>
      <c r="G282" s="211"/>
      <c r="H282" s="214">
        <v>0</v>
      </c>
      <c r="I282" s="214">
        <v>457172340251</v>
      </c>
      <c r="J282" s="214">
        <v>-57561464268</v>
      </c>
      <c r="K282" s="212">
        <f t="shared" si="8"/>
        <v>399610875983</v>
      </c>
      <c r="L282" s="214">
        <v>399610875983</v>
      </c>
      <c r="M282" s="216">
        <f>IFERROR(VLOOKUP(E282,GL발!$A$2:$B$345,2,0),0)</f>
        <v>399610875983</v>
      </c>
      <c r="N282" s="218">
        <f t="shared" si="9"/>
        <v>0</v>
      </c>
    </row>
    <row r="283" spans="1:14">
      <c r="A283" s="91" t="s">
        <v>1447</v>
      </c>
      <c r="B283" s="91" t="s">
        <v>1448</v>
      </c>
      <c r="C283" s="91" t="s">
        <v>0</v>
      </c>
      <c r="D283" s="187">
        <v>2023</v>
      </c>
      <c r="E283" s="213" t="s">
        <v>659</v>
      </c>
      <c r="F283" s="91" t="s">
        <v>1183</v>
      </c>
      <c r="G283" s="211"/>
      <c r="H283" s="214">
        <v>0</v>
      </c>
      <c r="I283" s="214">
        <v>63119633941</v>
      </c>
      <c r="J283" s="214">
        <v>-50687514710</v>
      </c>
      <c r="K283" s="212">
        <f t="shared" si="8"/>
        <v>12432119231</v>
      </c>
      <c r="L283" s="214">
        <v>12432119231</v>
      </c>
      <c r="M283" s="216">
        <f>IFERROR(VLOOKUP(E283,GL발!$A$2:$B$345,2,0),0)</f>
        <v>12432119231</v>
      </c>
      <c r="N283" s="218">
        <f t="shared" si="9"/>
        <v>0</v>
      </c>
    </row>
    <row r="284" spans="1:14">
      <c r="A284" s="91" t="s">
        <v>1447</v>
      </c>
      <c r="B284" s="91" t="s">
        <v>1448</v>
      </c>
      <c r="C284" s="91" t="s">
        <v>0</v>
      </c>
      <c r="D284" s="187">
        <v>2023</v>
      </c>
      <c r="E284" s="213" t="s">
        <v>660</v>
      </c>
      <c r="F284" s="91" t="s">
        <v>1184</v>
      </c>
      <c r="G284" s="211"/>
      <c r="H284" s="214">
        <v>0</v>
      </c>
      <c r="I284" s="214">
        <v>5476624</v>
      </c>
      <c r="J284" s="214">
        <v>-5476624</v>
      </c>
      <c r="K284" s="212">
        <f t="shared" si="8"/>
        <v>0</v>
      </c>
      <c r="L284" s="214">
        <v>0</v>
      </c>
      <c r="M284" s="216">
        <f>IFERROR(VLOOKUP(E284,GL발!$A$2:$B$345,2,0),0)</f>
        <v>0</v>
      </c>
      <c r="N284" s="218">
        <f t="shared" si="9"/>
        <v>0</v>
      </c>
    </row>
    <row r="285" spans="1:14">
      <c r="A285" s="91" t="s">
        <v>1447</v>
      </c>
      <c r="B285" s="91" t="s">
        <v>1448</v>
      </c>
      <c r="C285" s="91" t="s">
        <v>0</v>
      </c>
      <c r="D285" s="187">
        <v>2023</v>
      </c>
      <c r="E285" s="213" t="s">
        <v>661</v>
      </c>
      <c r="F285" s="91" t="s">
        <v>1185</v>
      </c>
      <c r="G285" s="211"/>
      <c r="H285" s="214">
        <v>0</v>
      </c>
      <c r="I285" s="214">
        <v>5128371349</v>
      </c>
      <c r="J285" s="214">
        <v>-5128018362</v>
      </c>
      <c r="K285" s="212">
        <f t="shared" si="8"/>
        <v>352987</v>
      </c>
      <c r="L285" s="214">
        <v>352987</v>
      </c>
      <c r="M285" s="216">
        <f>IFERROR(VLOOKUP(E285,GL발!$A$2:$B$345,2,0),0)</f>
        <v>352987</v>
      </c>
      <c r="N285" s="218">
        <f t="shared" si="9"/>
        <v>0</v>
      </c>
    </row>
    <row r="286" spans="1:14">
      <c r="A286" s="91" t="s">
        <v>1447</v>
      </c>
      <c r="B286" s="91" t="s">
        <v>1448</v>
      </c>
      <c r="C286" s="91" t="s">
        <v>0</v>
      </c>
      <c r="D286" s="187">
        <v>2023</v>
      </c>
      <c r="E286" s="213" t="s">
        <v>662</v>
      </c>
      <c r="F286" s="91" t="s">
        <v>1186</v>
      </c>
      <c r="G286" s="211"/>
      <c r="H286" s="214">
        <v>0</v>
      </c>
      <c r="I286" s="214">
        <v>2071501643</v>
      </c>
      <c r="J286" s="214">
        <v>-675207573</v>
      </c>
      <c r="K286" s="212">
        <f t="shared" si="8"/>
        <v>1396294070</v>
      </c>
      <c r="L286" s="214">
        <v>1396294070</v>
      </c>
      <c r="M286" s="216">
        <f>IFERROR(VLOOKUP(E286,GL발!$A$2:$B$345,2,0),0)</f>
        <v>1396294070</v>
      </c>
      <c r="N286" s="218">
        <f t="shared" si="9"/>
        <v>0</v>
      </c>
    </row>
    <row r="287" spans="1:14">
      <c r="A287" s="91" t="s">
        <v>1447</v>
      </c>
      <c r="B287" s="91" t="s">
        <v>1448</v>
      </c>
      <c r="C287" s="91" t="s">
        <v>0</v>
      </c>
      <c r="D287" s="187">
        <v>2023</v>
      </c>
      <c r="E287" s="213" t="s">
        <v>663</v>
      </c>
      <c r="F287" s="91" t="s">
        <v>1187</v>
      </c>
      <c r="G287" s="211"/>
      <c r="H287" s="214">
        <v>0</v>
      </c>
      <c r="I287" s="214">
        <v>2479146607</v>
      </c>
      <c r="J287" s="214">
        <v>-2209177283</v>
      </c>
      <c r="K287" s="212">
        <f t="shared" si="8"/>
        <v>269969324</v>
      </c>
      <c r="L287" s="214">
        <v>269969324</v>
      </c>
      <c r="M287" s="216">
        <f>IFERROR(VLOOKUP(E287,GL발!$A$2:$B$345,2,0),0)</f>
        <v>269969324</v>
      </c>
      <c r="N287" s="218">
        <f t="shared" si="9"/>
        <v>0</v>
      </c>
    </row>
    <row r="288" spans="1:14">
      <c r="A288" s="91" t="s">
        <v>1447</v>
      </c>
      <c r="B288" s="91" t="s">
        <v>1448</v>
      </c>
      <c r="C288" s="91" t="s">
        <v>0</v>
      </c>
      <c r="D288" s="187">
        <v>2023</v>
      </c>
      <c r="E288" s="213" t="s">
        <v>664</v>
      </c>
      <c r="F288" s="91" t="s">
        <v>1188</v>
      </c>
      <c r="G288" s="211"/>
      <c r="H288" s="214">
        <v>0</v>
      </c>
      <c r="I288" s="214">
        <v>1513281086</v>
      </c>
      <c r="J288" s="214">
        <v>-1579729442</v>
      </c>
      <c r="K288" s="212">
        <f t="shared" si="8"/>
        <v>-66448356</v>
      </c>
      <c r="L288" s="214">
        <v>-66448356</v>
      </c>
      <c r="M288" s="216">
        <f>IFERROR(VLOOKUP(E288,GL발!$A$2:$B$345,2,0),0)</f>
        <v>-66448356</v>
      </c>
      <c r="N288" s="218">
        <f t="shared" si="9"/>
        <v>0</v>
      </c>
    </row>
    <row r="289" spans="1:14">
      <c r="A289" s="91" t="s">
        <v>1447</v>
      </c>
      <c r="B289" s="91" t="s">
        <v>1448</v>
      </c>
      <c r="C289" s="91" t="s">
        <v>0</v>
      </c>
      <c r="D289" s="187">
        <v>2023</v>
      </c>
      <c r="E289" s="213" t="s">
        <v>665</v>
      </c>
      <c r="F289" s="91" t="s">
        <v>1189</v>
      </c>
      <c r="G289" s="211"/>
      <c r="H289" s="214">
        <v>0</v>
      </c>
      <c r="I289" s="214">
        <v>396987353</v>
      </c>
      <c r="J289" s="214">
        <v>-10180376</v>
      </c>
      <c r="K289" s="212">
        <f t="shared" si="8"/>
        <v>386806977</v>
      </c>
      <c r="L289" s="214">
        <v>386806977</v>
      </c>
      <c r="M289" s="216">
        <f>IFERROR(VLOOKUP(E289,GL발!$A$2:$B$345,2,0),0)</f>
        <v>386806977</v>
      </c>
      <c r="N289" s="218">
        <f t="shared" si="9"/>
        <v>0</v>
      </c>
    </row>
    <row r="290" spans="1:14">
      <c r="A290" s="91" t="s">
        <v>1447</v>
      </c>
      <c r="B290" s="91" t="s">
        <v>1448</v>
      </c>
      <c r="C290" s="91" t="s">
        <v>0</v>
      </c>
      <c r="D290" s="187">
        <v>2023</v>
      </c>
      <c r="E290" s="213" t="s">
        <v>666</v>
      </c>
      <c r="F290" s="91" t="s">
        <v>1190</v>
      </c>
      <c r="G290" s="211"/>
      <c r="H290" s="214">
        <v>0</v>
      </c>
      <c r="I290" s="214">
        <v>38680688</v>
      </c>
      <c r="J290" s="214">
        <v>0</v>
      </c>
      <c r="K290" s="212">
        <f t="shared" si="8"/>
        <v>38680688</v>
      </c>
      <c r="L290" s="214">
        <v>38680688</v>
      </c>
      <c r="M290" s="216">
        <f>IFERROR(VLOOKUP(E290,GL발!$A$2:$B$345,2,0),0)</f>
        <v>38680688</v>
      </c>
      <c r="N290" s="218">
        <f t="shared" si="9"/>
        <v>0</v>
      </c>
    </row>
    <row r="291" spans="1:14">
      <c r="A291" s="91" t="s">
        <v>1447</v>
      </c>
      <c r="B291" s="91" t="s">
        <v>1448</v>
      </c>
      <c r="C291" s="91" t="s">
        <v>0</v>
      </c>
      <c r="D291" s="187">
        <v>2023</v>
      </c>
      <c r="E291" s="213" t="s">
        <v>667</v>
      </c>
      <c r="F291" s="91" t="s">
        <v>1191</v>
      </c>
      <c r="G291" s="211"/>
      <c r="H291" s="214">
        <v>0</v>
      </c>
      <c r="I291" s="214">
        <v>1030000000</v>
      </c>
      <c r="J291" s="214">
        <v>-30000000</v>
      </c>
      <c r="K291" s="212">
        <f t="shared" si="8"/>
        <v>1000000000</v>
      </c>
      <c r="L291" s="214">
        <v>1000000000</v>
      </c>
      <c r="M291" s="216">
        <f>IFERROR(VLOOKUP(E291,GL발!$A$2:$B$345,2,0),0)</f>
        <v>1000000000</v>
      </c>
      <c r="N291" s="218">
        <f t="shared" si="9"/>
        <v>0</v>
      </c>
    </row>
    <row r="292" spans="1:14">
      <c r="A292" s="91" t="s">
        <v>1447</v>
      </c>
      <c r="B292" s="91" t="s">
        <v>1448</v>
      </c>
      <c r="C292" s="91" t="s">
        <v>0</v>
      </c>
      <c r="D292" s="187">
        <v>2023</v>
      </c>
      <c r="E292" s="213" t="s">
        <v>668</v>
      </c>
      <c r="F292" s="91" t="s">
        <v>1192</v>
      </c>
      <c r="G292" s="211"/>
      <c r="H292" s="214">
        <v>0</v>
      </c>
      <c r="I292" s="214">
        <v>27596000</v>
      </c>
      <c r="J292" s="214">
        <v>0</v>
      </c>
      <c r="K292" s="212">
        <f t="shared" si="8"/>
        <v>27596000</v>
      </c>
      <c r="L292" s="214">
        <v>27596000</v>
      </c>
      <c r="M292" s="216">
        <f>IFERROR(VLOOKUP(E292,GL발!$A$2:$B$345,2,0),0)</f>
        <v>27596000</v>
      </c>
      <c r="N292" s="218">
        <f t="shared" si="9"/>
        <v>0</v>
      </c>
    </row>
    <row r="293" spans="1:14">
      <c r="A293" s="91" t="s">
        <v>1447</v>
      </c>
      <c r="B293" s="91" t="s">
        <v>1448</v>
      </c>
      <c r="C293" s="91" t="s">
        <v>0</v>
      </c>
      <c r="D293" s="187">
        <v>2023</v>
      </c>
      <c r="E293" s="213" t="s">
        <v>669</v>
      </c>
      <c r="F293" s="91" t="s">
        <v>1193</v>
      </c>
      <c r="G293" s="211"/>
      <c r="H293" s="214">
        <v>0</v>
      </c>
      <c r="I293" s="214">
        <v>733442752</v>
      </c>
      <c r="J293" s="214">
        <v>-1850000</v>
      </c>
      <c r="K293" s="212">
        <f t="shared" si="8"/>
        <v>731592752</v>
      </c>
      <c r="L293" s="214">
        <v>731592752</v>
      </c>
      <c r="M293" s="216">
        <f>IFERROR(VLOOKUP(E293,GL발!$A$2:$B$345,2,0),0)</f>
        <v>731592752</v>
      </c>
      <c r="N293" s="218">
        <f t="shared" si="9"/>
        <v>0</v>
      </c>
    </row>
    <row r="294" spans="1:14">
      <c r="A294" s="91" t="s">
        <v>1447</v>
      </c>
      <c r="B294" s="91" t="s">
        <v>1448</v>
      </c>
      <c r="C294" s="91" t="s">
        <v>0</v>
      </c>
      <c r="D294" s="187">
        <v>2023</v>
      </c>
      <c r="E294" s="213" t="s">
        <v>670</v>
      </c>
      <c r="F294" s="91" t="s">
        <v>1194</v>
      </c>
      <c r="G294" s="211"/>
      <c r="H294" s="214">
        <v>0</v>
      </c>
      <c r="I294" s="214">
        <v>13116438423</v>
      </c>
      <c r="J294" s="214">
        <v>-618322380</v>
      </c>
      <c r="K294" s="212">
        <f t="shared" si="8"/>
        <v>12498116043</v>
      </c>
      <c r="L294" s="214">
        <v>12498116043</v>
      </c>
      <c r="M294" s="216">
        <f>IFERROR(VLOOKUP(E294,GL발!$A$2:$B$345,2,0),0)</f>
        <v>12498116043</v>
      </c>
      <c r="N294" s="218">
        <f t="shared" si="9"/>
        <v>0</v>
      </c>
    </row>
    <row r="295" spans="1:14">
      <c r="A295" s="91" t="s">
        <v>1447</v>
      </c>
      <c r="B295" s="91" t="s">
        <v>1448</v>
      </c>
      <c r="C295" s="91" t="s">
        <v>0</v>
      </c>
      <c r="D295" s="187">
        <v>2023</v>
      </c>
      <c r="E295" s="213" t="s">
        <v>671</v>
      </c>
      <c r="F295" s="91" t="s">
        <v>1195</v>
      </c>
      <c r="G295" s="211"/>
      <c r="H295" s="214">
        <v>0</v>
      </c>
      <c r="I295" s="214">
        <v>121926000</v>
      </c>
      <c r="J295" s="214">
        <v>0</v>
      </c>
      <c r="K295" s="212">
        <f t="shared" si="8"/>
        <v>121926000</v>
      </c>
      <c r="L295" s="214">
        <v>121926000</v>
      </c>
      <c r="M295" s="216">
        <f>IFERROR(VLOOKUP(E295,GL발!$A$2:$B$345,2,0),0)</f>
        <v>121926000</v>
      </c>
      <c r="N295" s="218">
        <f t="shared" si="9"/>
        <v>0</v>
      </c>
    </row>
    <row r="296" spans="1:14">
      <c r="A296" s="91" t="s">
        <v>1447</v>
      </c>
      <c r="B296" s="91" t="s">
        <v>1448</v>
      </c>
      <c r="C296" s="91" t="s">
        <v>0</v>
      </c>
      <c r="D296" s="187">
        <v>2023</v>
      </c>
      <c r="E296" s="213" t="s">
        <v>672</v>
      </c>
      <c r="F296" s="91" t="s">
        <v>1196</v>
      </c>
      <c r="G296" s="211"/>
      <c r="H296" s="214">
        <v>0</v>
      </c>
      <c r="I296" s="214">
        <v>89100000</v>
      </c>
      <c r="J296" s="214">
        <v>-3900000</v>
      </c>
      <c r="K296" s="212">
        <f t="shared" si="8"/>
        <v>85200000</v>
      </c>
      <c r="L296" s="214">
        <v>85200000</v>
      </c>
      <c r="M296" s="216">
        <f>IFERROR(VLOOKUP(E296,GL발!$A$2:$B$345,2,0),0)</f>
        <v>85200000</v>
      </c>
      <c r="N296" s="218">
        <f t="shared" si="9"/>
        <v>0</v>
      </c>
    </row>
    <row r="297" spans="1:14">
      <c r="A297" s="91" t="s">
        <v>1447</v>
      </c>
      <c r="B297" s="91" t="s">
        <v>1448</v>
      </c>
      <c r="C297" s="91" t="s">
        <v>0</v>
      </c>
      <c r="D297" s="187">
        <v>2023</v>
      </c>
      <c r="E297" s="213" t="s">
        <v>673</v>
      </c>
      <c r="F297" s="91" t="s">
        <v>1197</v>
      </c>
      <c r="G297" s="211"/>
      <c r="H297" s="214">
        <v>0</v>
      </c>
      <c r="I297" s="214">
        <v>16714158</v>
      </c>
      <c r="J297" s="214">
        <v>-128000</v>
      </c>
      <c r="K297" s="212">
        <f t="shared" si="8"/>
        <v>16586158</v>
      </c>
      <c r="L297" s="214">
        <v>16586158</v>
      </c>
      <c r="M297" s="216">
        <f>IFERROR(VLOOKUP(E297,GL발!$A$2:$B$345,2,0),0)</f>
        <v>16586158</v>
      </c>
      <c r="N297" s="218">
        <f t="shared" si="9"/>
        <v>0</v>
      </c>
    </row>
    <row r="298" spans="1:14">
      <c r="A298" s="91" t="s">
        <v>1447</v>
      </c>
      <c r="B298" s="91" t="s">
        <v>1448</v>
      </c>
      <c r="C298" s="91" t="s">
        <v>0</v>
      </c>
      <c r="D298" s="187">
        <v>2023</v>
      </c>
      <c r="E298" s="213" t="s">
        <v>674</v>
      </c>
      <c r="F298" s="91" t="s">
        <v>1198</v>
      </c>
      <c r="G298" s="211"/>
      <c r="H298" s="214">
        <v>0</v>
      </c>
      <c r="I298" s="214">
        <v>253663919</v>
      </c>
      <c r="J298" s="214">
        <v>0</v>
      </c>
      <c r="K298" s="212">
        <f t="shared" si="8"/>
        <v>253663919</v>
      </c>
      <c r="L298" s="214">
        <v>253663919</v>
      </c>
      <c r="M298" s="216">
        <f>IFERROR(VLOOKUP(E298,GL발!$A$2:$B$345,2,0),0)</f>
        <v>253663919</v>
      </c>
      <c r="N298" s="218">
        <f t="shared" si="9"/>
        <v>0</v>
      </c>
    </row>
    <row r="299" spans="1:14">
      <c r="A299" s="91" t="s">
        <v>1447</v>
      </c>
      <c r="B299" s="91" t="s">
        <v>1448</v>
      </c>
      <c r="C299" s="91" t="s">
        <v>0</v>
      </c>
      <c r="D299" s="187">
        <v>2023</v>
      </c>
      <c r="E299" s="213" t="s">
        <v>675</v>
      </c>
      <c r="F299" s="91" t="s">
        <v>1199</v>
      </c>
      <c r="G299" s="211"/>
      <c r="H299" s="214">
        <v>0</v>
      </c>
      <c r="I299" s="214">
        <v>5530000</v>
      </c>
      <c r="J299" s="214">
        <v>0</v>
      </c>
      <c r="K299" s="212">
        <f t="shared" si="8"/>
        <v>5530000</v>
      </c>
      <c r="L299" s="214">
        <v>5530000</v>
      </c>
      <c r="M299" s="216">
        <f>IFERROR(VLOOKUP(E299,GL발!$A$2:$B$345,2,0),0)</f>
        <v>5530000</v>
      </c>
      <c r="N299" s="218">
        <f t="shared" si="9"/>
        <v>0</v>
      </c>
    </row>
    <row r="300" spans="1:14">
      <c r="A300" s="91" t="s">
        <v>1447</v>
      </c>
      <c r="B300" s="91" t="s">
        <v>1448</v>
      </c>
      <c r="C300" s="91" t="s">
        <v>0</v>
      </c>
      <c r="D300" s="187">
        <v>2023</v>
      </c>
      <c r="E300" s="213" t="s">
        <v>676</v>
      </c>
      <c r="F300" s="91" t="s">
        <v>1200</v>
      </c>
      <c r="G300" s="211"/>
      <c r="H300" s="214">
        <v>0</v>
      </c>
      <c r="I300" s="214">
        <v>194575700</v>
      </c>
      <c r="J300" s="214">
        <v>0</v>
      </c>
      <c r="K300" s="212">
        <f t="shared" si="8"/>
        <v>194575700</v>
      </c>
      <c r="L300" s="214">
        <v>194575700</v>
      </c>
      <c r="M300" s="216">
        <f>IFERROR(VLOOKUP(E300,GL발!$A$2:$B$345,2,0),0)</f>
        <v>194575700</v>
      </c>
      <c r="N300" s="218">
        <f t="shared" si="9"/>
        <v>0</v>
      </c>
    </row>
    <row r="301" spans="1:14">
      <c r="A301" s="91" t="s">
        <v>1447</v>
      </c>
      <c r="B301" s="91" t="s">
        <v>1448</v>
      </c>
      <c r="C301" s="91" t="s">
        <v>0</v>
      </c>
      <c r="D301" s="187">
        <v>2023</v>
      </c>
      <c r="E301" s="213" t="s">
        <v>677</v>
      </c>
      <c r="F301" s="91" t="s">
        <v>1201</v>
      </c>
      <c r="G301" s="211"/>
      <c r="H301" s="214">
        <v>0</v>
      </c>
      <c r="I301" s="214">
        <v>4256825222</v>
      </c>
      <c r="J301" s="214">
        <v>-304521709</v>
      </c>
      <c r="K301" s="212">
        <f t="shared" si="8"/>
        <v>3952303513</v>
      </c>
      <c r="L301" s="214">
        <v>3952303513</v>
      </c>
      <c r="M301" s="216">
        <f>IFERROR(VLOOKUP(E301,GL발!$A$2:$B$345,2,0),0)</f>
        <v>3952303513</v>
      </c>
      <c r="N301" s="218">
        <f t="shared" si="9"/>
        <v>0</v>
      </c>
    </row>
    <row r="302" spans="1:14">
      <c r="A302" s="91" t="s">
        <v>1447</v>
      </c>
      <c r="B302" s="91" t="s">
        <v>1448</v>
      </c>
      <c r="C302" s="91" t="s">
        <v>0</v>
      </c>
      <c r="D302" s="187">
        <v>2023</v>
      </c>
      <c r="E302" s="213" t="s">
        <v>678</v>
      </c>
      <c r="F302" s="91" t="s">
        <v>1202</v>
      </c>
      <c r="G302" s="211"/>
      <c r="H302" s="214">
        <v>0</v>
      </c>
      <c r="I302" s="214">
        <v>213777030</v>
      </c>
      <c r="J302" s="214">
        <v>-23125000</v>
      </c>
      <c r="K302" s="212">
        <f t="shared" si="8"/>
        <v>190652030</v>
      </c>
      <c r="L302" s="214">
        <v>190652030</v>
      </c>
      <c r="M302" s="216">
        <f>IFERROR(VLOOKUP(E302,GL발!$A$2:$B$345,2,0),0)</f>
        <v>190652030</v>
      </c>
      <c r="N302" s="218">
        <f t="shared" si="9"/>
        <v>0</v>
      </c>
    </row>
    <row r="303" spans="1:14">
      <c r="A303" s="91" t="s">
        <v>1447</v>
      </c>
      <c r="B303" s="91" t="s">
        <v>1448</v>
      </c>
      <c r="C303" s="91" t="s">
        <v>0</v>
      </c>
      <c r="D303" s="187">
        <v>2023</v>
      </c>
      <c r="E303" s="213" t="s">
        <v>679</v>
      </c>
      <c r="F303" s="91" t="s">
        <v>1203</v>
      </c>
      <c r="G303" s="211"/>
      <c r="H303" s="214">
        <v>0</v>
      </c>
      <c r="I303" s="214">
        <v>2577609501</v>
      </c>
      <c r="J303" s="214">
        <v>-483241766</v>
      </c>
      <c r="K303" s="212">
        <f t="shared" si="8"/>
        <v>2094367735</v>
      </c>
      <c r="L303" s="214">
        <v>2094367735</v>
      </c>
      <c r="M303" s="216">
        <f>IFERROR(VLOOKUP(E303,GL발!$A$2:$B$345,2,0),0)</f>
        <v>2094367735</v>
      </c>
      <c r="N303" s="218">
        <f t="shared" si="9"/>
        <v>0</v>
      </c>
    </row>
    <row r="304" spans="1:14">
      <c r="A304" s="91" t="s">
        <v>1447</v>
      </c>
      <c r="B304" s="91" t="s">
        <v>1448</v>
      </c>
      <c r="C304" s="91" t="s">
        <v>0</v>
      </c>
      <c r="D304" s="187">
        <v>2023</v>
      </c>
      <c r="E304" s="213" t="s">
        <v>680</v>
      </c>
      <c r="F304" s="91" t="s">
        <v>1204</v>
      </c>
      <c r="G304" s="211"/>
      <c r="H304" s="214">
        <v>0</v>
      </c>
      <c r="I304" s="214">
        <v>1407941508</v>
      </c>
      <c r="J304" s="214">
        <v>-623700</v>
      </c>
      <c r="K304" s="212">
        <f t="shared" si="8"/>
        <v>1407317808</v>
      </c>
      <c r="L304" s="214">
        <v>1407317808</v>
      </c>
      <c r="M304" s="216">
        <f>IFERROR(VLOOKUP(E304,GL발!$A$2:$B$345,2,0),0)</f>
        <v>1407317808</v>
      </c>
      <c r="N304" s="218">
        <f t="shared" si="9"/>
        <v>0</v>
      </c>
    </row>
    <row r="305" spans="1:14">
      <c r="A305" s="91" t="s">
        <v>1447</v>
      </c>
      <c r="B305" s="91" t="s">
        <v>1448</v>
      </c>
      <c r="C305" s="91" t="s">
        <v>0</v>
      </c>
      <c r="D305" s="187">
        <v>2023</v>
      </c>
      <c r="E305" s="213" t="s">
        <v>681</v>
      </c>
      <c r="F305" s="91" t="s">
        <v>1205</v>
      </c>
      <c r="G305" s="211"/>
      <c r="H305" s="214">
        <v>0</v>
      </c>
      <c r="I305" s="214">
        <v>9784591</v>
      </c>
      <c r="J305" s="214">
        <v>0</v>
      </c>
      <c r="K305" s="212">
        <f t="shared" si="8"/>
        <v>9784591</v>
      </c>
      <c r="L305" s="214">
        <v>9784591</v>
      </c>
      <c r="M305" s="216">
        <f>IFERROR(VLOOKUP(E305,GL발!$A$2:$B$345,2,0),0)</f>
        <v>9784591</v>
      </c>
      <c r="N305" s="218">
        <f t="shared" si="9"/>
        <v>0</v>
      </c>
    </row>
    <row r="306" spans="1:14">
      <c r="A306" s="91" t="s">
        <v>1447</v>
      </c>
      <c r="B306" s="91" t="s">
        <v>1448</v>
      </c>
      <c r="C306" s="91" t="s">
        <v>0</v>
      </c>
      <c r="D306" s="187">
        <v>2023</v>
      </c>
      <c r="E306" s="213" t="s">
        <v>682</v>
      </c>
      <c r="F306" s="91" t="s">
        <v>1206</v>
      </c>
      <c r="G306" s="211"/>
      <c r="H306" s="214">
        <v>0</v>
      </c>
      <c r="I306" s="214">
        <v>1265093</v>
      </c>
      <c r="J306" s="214">
        <v>0</v>
      </c>
      <c r="K306" s="212">
        <f t="shared" si="8"/>
        <v>1265093</v>
      </c>
      <c r="L306" s="214">
        <v>1265093</v>
      </c>
      <c r="M306" s="216">
        <f>IFERROR(VLOOKUP(E306,GL발!$A$2:$B$345,2,0),0)</f>
        <v>1265093</v>
      </c>
      <c r="N306" s="218">
        <f t="shared" si="9"/>
        <v>0</v>
      </c>
    </row>
    <row r="307" spans="1:14">
      <c r="A307" s="91" t="s">
        <v>1447</v>
      </c>
      <c r="B307" s="91" t="s">
        <v>1448</v>
      </c>
      <c r="C307" s="91" t="s">
        <v>0</v>
      </c>
      <c r="D307" s="187">
        <v>2023</v>
      </c>
      <c r="E307" s="213" t="s">
        <v>683</v>
      </c>
      <c r="F307" s="91" t="s">
        <v>1207</v>
      </c>
      <c r="G307" s="211"/>
      <c r="H307" s="214">
        <v>0</v>
      </c>
      <c r="I307" s="214">
        <v>4595467250</v>
      </c>
      <c r="J307" s="214">
        <v>-34372172</v>
      </c>
      <c r="K307" s="212">
        <f t="shared" si="8"/>
        <v>4561095078</v>
      </c>
      <c r="L307" s="214">
        <v>4561095078</v>
      </c>
      <c r="M307" s="216">
        <f>IFERROR(VLOOKUP(E307,GL발!$A$2:$B$345,2,0),0)</f>
        <v>4561095078</v>
      </c>
      <c r="N307" s="218">
        <f t="shared" si="9"/>
        <v>0</v>
      </c>
    </row>
    <row r="308" spans="1:14">
      <c r="A308" s="91" t="s">
        <v>1447</v>
      </c>
      <c r="B308" s="91" t="s">
        <v>1448</v>
      </c>
      <c r="C308" s="91" t="s">
        <v>0</v>
      </c>
      <c r="D308" s="187">
        <v>2023</v>
      </c>
      <c r="E308" s="213" t="s">
        <v>684</v>
      </c>
      <c r="F308" s="91" t="s">
        <v>1208</v>
      </c>
      <c r="G308" s="211"/>
      <c r="H308" s="214">
        <v>0</v>
      </c>
      <c r="I308" s="214">
        <v>1236424869</v>
      </c>
      <c r="J308" s="214">
        <v>-172009395</v>
      </c>
      <c r="K308" s="212">
        <f t="shared" si="8"/>
        <v>1064415474</v>
      </c>
      <c r="L308" s="214">
        <v>1064415474</v>
      </c>
      <c r="M308" s="216">
        <f>IFERROR(VLOOKUP(E308,GL발!$A$2:$B$345,2,0),0)</f>
        <v>1064415474</v>
      </c>
      <c r="N308" s="218">
        <f t="shared" si="9"/>
        <v>0</v>
      </c>
    </row>
    <row r="309" spans="1:14">
      <c r="A309" s="91" t="s">
        <v>1447</v>
      </c>
      <c r="B309" s="91" t="s">
        <v>1448</v>
      </c>
      <c r="C309" s="91" t="s">
        <v>0</v>
      </c>
      <c r="D309" s="187">
        <v>2023</v>
      </c>
      <c r="E309" s="213" t="s">
        <v>685</v>
      </c>
      <c r="F309" s="91" t="s">
        <v>1209</v>
      </c>
      <c r="G309" s="211"/>
      <c r="H309" s="214">
        <v>0</v>
      </c>
      <c r="I309" s="214">
        <v>209925</v>
      </c>
      <c r="J309" s="214">
        <v>0</v>
      </c>
      <c r="K309" s="212">
        <f t="shared" si="8"/>
        <v>209925</v>
      </c>
      <c r="L309" s="214">
        <v>209925</v>
      </c>
      <c r="M309" s="216">
        <f>IFERROR(VLOOKUP(E309,GL발!$A$2:$B$345,2,0),0)</f>
        <v>209925</v>
      </c>
      <c r="N309" s="218">
        <f t="shared" si="9"/>
        <v>0</v>
      </c>
    </row>
    <row r="310" spans="1:14">
      <c r="A310" s="91" t="s">
        <v>1447</v>
      </c>
      <c r="B310" s="91" t="s">
        <v>1448</v>
      </c>
      <c r="C310" s="91" t="s">
        <v>0</v>
      </c>
      <c r="D310" s="187">
        <v>2023</v>
      </c>
      <c r="E310" s="213" t="s">
        <v>686</v>
      </c>
      <c r="F310" s="91" t="s">
        <v>1210</v>
      </c>
      <c r="G310" s="211"/>
      <c r="H310" s="214">
        <v>0</v>
      </c>
      <c r="I310" s="214">
        <v>323749994</v>
      </c>
      <c r="J310" s="214">
        <v>-145678583</v>
      </c>
      <c r="K310" s="212">
        <f t="shared" si="8"/>
        <v>178071411</v>
      </c>
      <c r="L310" s="214">
        <v>178071411</v>
      </c>
      <c r="M310" s="216">
        <f>IFERROR(VLOOKUP(E310,GL발!$A$2:$B$345,2,0),0)</f>
        <v>178071411</v>
      </c>
      <c r="N310" s="218">
        <f t="shared" si="9"/>
        <v>0</v>
      </c>
    </row>
    <row r="311" spans="1:14">
      <c r="A311" s="91" t="s">
        <v>1447</v>
      </c>
      <c r="B311" s="91" t="s">
        <v>1448</v>
      </c>
      <c r="C311" s="91" t="s">
        <v>0</v>
      </c>
      <c r="D311" s="187">
        <v>2023</v>
      </c>
      <c r="E311" s="213" t="s">
        <v>687</v>
      </c>
      <c r="F311" s="91" t="s">
        <v>1211</v>
      </c>
      <c r="G311" s="211"/>
      <c r="H311" s="214">
        <v>0</v>
      </c>
      <c r="I311" s="214">
        <v>67622145</v>
      </c>
      <c r="J311" s="214">
        <v>0</v>
      </c>
      <c r="K311" s="212">
        <f t="shared" si="8"/>
        <v>67622145</v>
      </c>
      <c r="L311" s="214">
        <v>67622145</v>
      </c>
      <c r="M311" s="216">
        <f>IFERROR(VLOOKUP(E311,GL발!$A$2:$B$345,2,0),0)</f>
        <v>67622145</v>
      </c>
      <c r="N311" s="218">
        <f t="shared" si="9"/>
        <v>0</v>
      </c>
    </row>
    <row r="312" spans="1:14">
      <c r="A312" s="91" t="s">
        <v>1447</v>
      </c>
      <c r="B312" s="91" t="s">
        <v>1448</v>
      </c>
      <c r="C312" s="91" t="s">
        <v>0</v>
      </c>
      <c r="D312" s="187">
        <v>2023</v>
      </c>
      <c r="E312" s="213" t="s">
        <v>688</v>
      </c>
      <c r="F312" s="91" t="s">
        <v>1212</v>
      </c>
      <c r="G312" s="211"/>
      <c r="H312" s="214">
        <v>0</v>
      </c>
      <c r="I312" s="214">
        <v>101464290</v>
      </c>
      <c r="J312" s="214">
        <v>0</v>
      </c>
      <c r="K312" s="212">
        <f t="shared" si="8"/>
        <v>101464290</v>
      </c>
      <c r="L312" s="214">
        <v>101464290</v>
      </c>
      <c r="M312" s="216">
        <f>IFERROR(VLOOKUP(E312,GL발!$A$2:$B$345,2,0),0)</f>
        <v>101464290</v>
      </c>
      <c r="N312" s="218">
        <f t="shared" si="9"/>
        <v>0</v>
      </c>
    </row>
    <row r="313" spans="1:14">
      <c r="A313" s="91" t="s">
        <v>1447</v>
      </c>
      <c r="B313" s="91" t="s">
        <v>1448</v>
      </c>
      <c r="C313" s="91" t="s">
        <v>0</v>
      </c>
      <c r="D313" s="187">
        <v>2023</v>
      </c>
      <c r="E313" s="213" t="s">
        <v>689</v>
      </c>
      <c r="F313" s="91" t="s">
        <v>1213</v>
      </c>
      <c r="G313" s="211"/>
      <c r="H313" s="214">
        <v>0</v>
      </c>
      <c r="I313" s="214">
        <v>85969520</v>
      </c>
      <c r="J313" s="214">
        <v>-4568164</v>
      </c>
      <c r="K313" s="212">
        <f t="shared" si="8"/>
        <v>81401356</v>
      </c>
      <c r="L313" s="214">
        <v>81401356</v>
      </c>
      <c r="M313" s="216">
        <f>IFERROR(VLOOKUP(E313,GL발!$A$2:$B$345,2,0),0)</f>
        <v>81401356</v>
      </c>
      <c r="N313" s="218">
        <f t="shared" si="9"/>
        <v>0</v>
      </c>
    </row>
    <row r="314" spans="1:14">
      <c r="A314" s="91" t="s">
        <v>1447</v>
      </c>
      <c r="B314" s="91" t="s">
        <v>1448</v>
      </c>
      <c r="C314" s="91" t="s">
        <v>0</v>
      </c>
      <c r="D314" s="187">
        <v>2023</v>
      </c>
      <c r="E314" s="213" t="s">
        <v>690</v>
      </c>
      <c r="F314" s="91" t="s">
        <v>1214</v>
      </c>
      <c r="G314" s="211"/>
      <c r="H314" s="214">
        <v>0</v>
      </c>
      <c r="I314" s="214">
        <v>264460879</v>
      </c>
      <c r="J314" s="214">
        <v>-183707098</v>
      </c>
      <c r="K314" s="212">
        <f t="shared" si="8"/>
        <v>80753781</v>
      </c>
      <c r="L314" s="214">
        <v>80753781</v>
      </c>
      <c r="M314" s="216">
        <f>IFERROR(VLOOKUP(E314,GL발!$A$2:$B$345,2,0),0)</f>
        <v>80753781</v>
      </c>
      <c r="N314" s="218">
        <f t="shared" si="9"/>
        <v>0</v>
      </c>
    </row>
    <row r="315" spans="1:14">
      <c r="A315" s="91" t="s">
        <v>1447</v>
      </c>
      <c r="B315" s="91" t="s">
        <v>1448</v>
      </c>
      <c r="C315" s="91" t="s">
        <v>0</v>
      </c>
      <c r="D315" s="187">
        <v>2023</v>
      </c>
      <c r="E315" s="213" t="s">
        <v>691</v>
      </c>
      <c r="F315" s="91" t="s">
        <v>1215</v>
      </c>
      <c r="G315" s="211"/>
      <c r="H315" s="214">
        <v>0</v>
      </c>
      <c r="I315" s="214">
        <v>281203980</v>
      </c>
      <c r="J315" s="214">
        <v>0</v>
      </c>
      <c r="K315" s="212">
        <f t="shared" si="8"/>
        <v>281203980</v>
      </c>
      <c r="L315" s="214">
        <v>281203980</v>
      </c>
      <c r="M315" s="216">
        <f>IFERROR(VLOOKUP(E315,GL발!$A$2:$B$345,2,0),0)</f>
        <v>281203980</v>
      </c>
      <c r="N315" s="218">
        <f t="shared" si="9"/>
        <v>0</v>
      </c>
    </row>
    <row r="316" spans="1:14">
      <c r="A316" s="91" t="s">
        <v>1447</v>
      </c>
      <c r="B316" s="91" t="s">
        <v>1448</v>
      </c>
      <c r="C316" s="91" t="s">
        <v>0</v>
      </c>
      <c r="D316" s="187">
        <v>2023</v>
      </c>
      <c r="E316" s="213" t="s">
        <v>692</v>
      </c>
      <c r="F316" s="91" t="s">
        <v>1216</v>
      </c>
      <c r="G316" s="211"/>
      <c r="H316" s="214">
        <v>0</v>
      </c>
      <c r="I316" s="214">
        <v>1072668595</v>
      </c>
      <c r="J316" s="214">
        <v>-481944524</v>
      </c>
      <c r="K316" s="212">
        <f t="shared" si="8"/>
        <v>590724071</v>
      </c>
      <c r="L316" s="214">
        <v>590724071</v>
      </c>
      <c r="M316" s="216">
        <f>IFERROR(VLOOKUP(E316,GL발!$A$2:$B$345,2,0),0)</f>
        <v>590724071</v>
      </c>
      <c r="N316" s="218">
        <f t="shared" si="9"/>
        <v>0</v>
      </c>
    </row>
    <row r="317" spans="1:14">
      <c r="A317" s="91" t="s">
        <v>1447</v>
      </c>
      <c r="B317" s="91" t="s">
        <v>1448</v>
      </c>
      <c r="C317" s="91" t="s">
        <v>0</v>
      </c>
      <c r="D317" s="187">
        <v>2023</v>
      </c>
      <c r="E317" s="213" t="s">
        <v>693</v>
      </c>
      <c r="F317" s="91" t="s">
        <v>1217</v>
      </c>
      <c r="G317" s="211"/>
      <c r="H317" s="214">
        <v>0</v>
      </c>
      <c r="I317" s="214">
        <v>9758640489</v>
      </c>
      <c r="J317" s="214">
        <v>-1875767708</v>
      </c>
      <c r="K317" s="212">
        <f t="shared" si="8"/>
        <v>7882872781</v>
      </c>
      <c r="L317" s="214">
        <v>7882872781</v>
      </c>
      <c r="M317" s="216">
        <f>IFERROR(VLOOKUP(E317,GL발!$A$2:$B$345,2,0),0)</f>
        <v>7882872781</v>
      </c>
      <c r="N317" s="218">
        <f t="shared" si="9"/>
        <v>0</v>
      </c>
    </row>
    <row r="318" spans="1:14">
      <c r="A318" s="91" t="s">
        <v>1447</v>
      </c>
      <c r="B318" s="91" t="s">
        <v>1448</v>
      </c>
      <c r="C318" s="91" t="s">
        <v>0</v>
      </c>
      <c r="D318" s="187">
        <v>2023</v>
      </c>
      <c r="E318" s="213" t="s">
        <v>694</v>
      </c>
      <c r="F318" s="91" t="s">
        <v>1218</v>
      </c>
      <c r="G318" s="211"/>
      <c r="H318" s="214">
        <v>0</v>
      </c>
      <c r="I318" s="214">
        <v>58193917237</v>
      </c>
      <c r="J318" s="214">
        <v>-4925622346</v>
      </c>
      <c r="K318" s="212">
        <f t="shared" si="8"/>
        <v>53268294891</v>
      </c>
      <c r="L318" s="214">
        <v>53268294891</v>
      </c>
      <c r="M318" s="216">
        <f>IFERROR(VLOOKUP(E318,GL발!$A$2:$B$345,2,0),0)</f>
        <v>53268294891</v>
      </c>
      <c r="N318" s="218">
        <f t="shared" si="9"/>
        <v>0</v>
      </c>
    </row>
    <row r="319" spans="1:14">
      <c r="A319" s="91" t="s">
        <v>1447</v>
      </c>
      <c r="B319" s="91" t="s">
        <v>1448</v>
      </c>
      <c r="C319" s="91" t="s">
        <v>0</v>
      </c>
      <c r="D319" s="187">
        <v>2023</v>
      </c>
      <c r="E319" s="213" t="s">
        <v>695</v>
      </c>
      <c r="F319" s="91" t="s">
        <v>1219</v>
      </c>
      <c r="G319" s="211"/>
      <c r="H319" s="214">
        <v>0</v>
      </c>
      <c r="I319" s="214">
        <v>1084839939</v>
      </c>
      <c r="J319" s="214">
        <v>-516461907</v>
      </c>
      <c r="K319" s="212">
        <f t="shared" si="8"/>
        <v>568378032</v>
      </c>
      <c r="L319" s="214">
        <v>568378032</v>
      </c>
      <c r="M319" s="216">
        <f>IFERROR(VLOOKUP(E319,GL발!$A$2:$B$345,2,0),0)</f>
        <v>568378032</v>
      </c>
      <c r="N319" s="218">
        <f t="shared" si="9"/>
        <v>0</v>
      </c>
    </row>
    <row r="320" spans="1:14">
      <c r="A320" s="91" t="s">
        <v>1447</v>
      </c>
      <c r="B320" s="91" t="s">
        <v>1448</v>
      </c>
      <c r="C320" s="91" t="s">
        <v>0</v>
      </c>
      <c r="D320" s="187">
        <v>2023</v>
      </c>
      <c r="E320" s="213" t="s">
        <v>696</v>
      </c>
      <c r="F320" s="91" t="s">
        <v>1220</v>
      </c>
      <c r="G320" s="211"/>
      <c r="H320" s="214">
        <v>0</v>
      </c>
      <c r="I320" s="214">
        <v>6401816402</v>
      </c>
      <c r="J320" s="214">
        <v>-2977128683</v>
      </c>
      <c r="K320" s="212">
        <f t="shared" si="8"/>
        <v>3424687719</v>
      </c>
      <c r="L320" s="214">
        <v>3424687719</v>
      </c>
      <c r="M320" s="216">
        <f>IFERROR(VLOOKUP(E320,GL발!$A$2:$B$345,2,0),0)</f>
        <v>3424687719</v>
      </c>
      <c r="N320" s="218">
        <f t="shared" si="9"/>
        <v>0</v>
      </c>
    </row>
    <row r="321" spans="1:14">
      <c r="A321" s="91" t="s">
        <v>1447</v>
      </c>
      <c r="B321" s="91" t="s">
        <v>1448</v>
      </c>
      <c r="C321" s="91" t="s">
        <v>0</v>
      </c>
      <c r="D321" s="187">
        <v>2023</v>
      </c>
      <c r="E321" s="213" t="s">
        <v>697</v>
      </c>
      <c r="F321" s="91" t="s">
        <v>1221</v>
      </c>
      <c r="G321" s="211"/>
      <c r="H321" s="214">
        <v>0</v>
      </c>
      <c r="I321" s="214">
        <v>5255689380</v>
      </c>
      <c r="J321" s="214">
        <v>-183880300</v>
      </c>
      <c r="K321" s="212">
        <f t="shared" si="8"/>
        <v>5071809080</v>
      </c>
      <c r="L321" s="214">
        <v>5071809080</v>
      </c>
      <c r="M321" s="216">
        <f>IFERROR(VLOOKUP(E321,GL발!$A$2:$B$345,2,0),0)</f>
        <v>5071809080</v>
      </c>
      <c r="N321" s="218">
        <f t="shared" si="9"/>
        <v>0</v>
      </c>
    </row>
    <row r="322" spans="1:14">
      <c r="A322" s="91" t="s">
        <v>1447</v>
      </c>
      <c r="B322" s="91" t="s">
        <v>1448</v>
      </c>
      <c r="C322" s="91" t="s">
        <v>0</v>
      </c>
      <c r="D322" s="187">
        <v>2023</v>
      </c>
      <c r="E322" s="213" t="s">
        <v>698</v>
      </c>
      <c r="F322" s="91" t="s">
        <v>1222</v>
      </c>
      <c r="G322" s="211"/>
      <c r="H322" s="214">
        <v>0</v>
      </c>
      <c r="I322" s="214">
        <v>24297108241</v>
      </c>
      <c r="J322" s="214">
        <v>-63787801</v>
      </c>
      <c r="K322" s="212">
        <f t="shared" si="8"/>
        <v>24233320440</v>
      </c>
      <c r="L322" s="214">
        <v>24233320440</v>
      </c>
      <c r="M322" s="216">
        <f>IFERROR(VLOOKUP(E322,GL발!$A$2:$B$345,2,0),0)</f>
        <v>24233320440</v>
      </c>
      <c r="N322" s="218">
        <f t="shared" si="9"/>
        <v>0</v>
      </c>
    </row>
    <row r="323" spans="1:14">
      <c r="A323" s="91" t="s">
        <v>1447</v>
      </c>
      <c r="B323" s="91" t="s">
        <v>1448</v>
      </c>
      <c r="C323" s="91" t="s">
        <v>0</v>
      </c>
      <c r="D323" s="187">
        <v>2023</v>
      </c>
      <c r="E323" s="213" t="s">
        <v>699</v>
      </c>
      <c r="F323" s="91" t="s">
        <v>1223</v>
      </c>
      <c r="G323" s="211"/>
      <c r="H323" s="214">
        <v>0</v>
      </c>
      <c r="I323" s="214">
        <v>2213120836</v>
      </c>
      <c r="J323" s="214">
        <v>-94223411</v>
      </c>
      <c r="K323" s="212">
        <f t="shared" si="8"/>
        <v>2118897425</v>
      </c>
      <c r="L323" s="214">
        <v>2118897425</v>
      </c>
      <c r="M323" s="216">
        <f>IFERROR(VLOOKUP(E323,GL발!$A$2:$B$345,2,0),0)</f>
        <v>2118897425</v>
      </c>
      <c r="N323" s="218">
        <f t="shared" si="9"/>
        <v>0</v>
      </c>
    </row>
    <row r="324" spans="1:14">
      <c r="A324" s="91" t="s">
        <v>1447</v>
      </c>
      <c r="B324" s="91" t="s">
        <v>1448</v>
      </c>
      <c r="C324" s="91" t="s">
        <v>0</v>
      </c>
      <c r="D324" s="187">
        <v>2023</v>
      </c>
      <c r="E324" s="213" t="s">
        <v>700</v>
      </c>
      <c r="F324" s="91" t="s">
        <v>1224</v>
      </c>
      <c r="G324" s="211"/>
      <c r="H324" s="214">
        <v>0</v>
      </c>
      <c r="I324" s="214">
        <v>67100000</v>
      </c>
      <c r="J324" s="214">
        <v>0</v>
      </c>
      <c r="K324" s="212">
        <f t="shared" si="8"/>
        <v>67100000</v>
      </c>
      <c r="L324" s="214">
        <v>67100000</v>
      </c>
      <c r="M324" s="216">
        <f>IFERROR(VLOOKUP(E324,GL발!$A$2:$B$345,2,0),0)</f>
        <v>67100000</v>
      </c>
      <c r="N324" s="218">
        <f t="shared" si="9"/>
        <v>0</v>
      </c>
    </row>
    <row r="325" spans="1:14">
      <c r="A325" s="91" t="s">
        <v>1447</v>
      </c>
      <c r="B325" s="91" t="s">
        <v>1448</v>
      </c>
      <c r="C325" s="91" t="s">
        <v>0</v>
      </c>
      <c r="D325" s="187">
        <v>2023</v>
      </c>
      <c r="E325" s="213" t="s">
        <v>701</v>
      </c>
      <c r="F325" s="91" t="s">
        <v>1225</v>
      </c>
      <c r="G325" s="211"/>
      <c r="H325" s="214">
        <v>0</v>
      </c>
      <c r="I325" s="214">
        <v>16472382199</v>
      </c>
      <c r="J325" s="214">
        <v>-631370119</v>
      </c>
      <c r="K325" s="212">
        <f t="shared" si="8"/>
        <v>15841012080</v>
      </c>
      <c r="L325" s="214">
        <v>15841012080</v>
      </c>
      <c r="M325" s="216">
        <f>IFERROR(VLOOKUP(E325,GL발!$A$2:$B$345,2,0),0)</f>
        <v>15841012080</v>
      </c>
      <c r="N325" s="218">
        <f t="shared" si="9"/>
        <v>0</v>
      </c>
    </row>
    <row r="326" spans="1:14">
      <c r="A326" s="91" t="s">
        <v>1447</v>
      </c>
      <c r="B326" s="91" t="s">
        <v>1448</v>
      </c>
      <c r="C326" s="91" t="s">
        <v>0</v>
      </c>
      <c r="D326" s="187">
        <v>2023</v>
      </c>
      <c r="E326" s="213" t="s">
        <v>702</v>
      </c>
      <c r="F326" s="91" t="s">
        <v>1226</v>
      </c>
      <c r="G326" s="211"/>
      <c r="H326" s="214">
        <v>0</v>
      </c>
      <c r="I326" s="214">
        <v>61199726</v>
      </c>
      <c r="J326" s="214">
        <v>-28811979</v>
      </c>
      <c r="K326" s="212">
        <f t="shared" si="8"/>
        <v>32387747</v>
      </c>
      <c r="L326" s="214">
        <v>32387747</v>
      </c>
      <c r="M326" s="216">
        <f>IFERROR(VLOOKUP(E326,GL발!$A$2:$B$345,2,0),0)</f>
        <v>32387747</v>
      </c>
      <c r="N326" s="218">
        <f t="shared" si="9"/>
        <v>0</v>
      </c>
    </row>
    <row r="327" spans="1:14">
      <c r="A327" s="91" t="s">
        <v>1447</v>
      </c>
      <c r="B327" s="91" t="s">
        <v>1448</v>
      </c>
      <c r="C327" s="91" t="s">
        <v>0</v>
      </c>
      <c r="D327" s="187">
        <v>2023</v>
      </c>
      <c r="E327" s="213" t="s">
        <v>703</v>
      </c>
      <c r="F327" s="91" t="s">
        <v>1227</v>
      </c>
      <c r="G327" s="211"/>
      <c r="H327" s="214">
        <v>0</v>
      </c>
      <c r="I327" s="214">
        <v>2327003885</v>
      </c>
      <c r="J327" s="214">
        <v>-2165351815</v>
      </c>
      <c r="K327" s="212">
        <f t="shared" si="8"/>
        <v>161652070</v>
      </c>
      <c r="L327" s="214">
        <v>161652070</v>
      </c>
      <c r="M327" s="216">
        <f>IFERROR(VLOOKUP(E327,GL발!$A$2:$B$345,2,0),0)</f>
        <v>161652070</v>
      </c>
      <c r="N327" s="218">
        <f t="shared" si="9"/>
        <v>0</v>
      </c>
    </row>
    <row r="328" spans="1:14">
      <c r="A328" s="91" t="s">
        <v>1447</v>
      </c>
      <c r="B328" s="91" t="s">
        <v>1448</v>
      </c>
      <c r="C328" s="91" t="s">
        <v>0</v>
      </c>
      <c r="D328" s="187">
        <v>2023</v>
      </c>
      <c r="E328" s="213" t="s">
        <v>704</v>
      </c>
      <c r="F328" s="91" t="s">
        <v>1228</v>
      </c>
      <c r="G328" s="211"/>
      <c r="H328" s="214">
        <v>0</v>
      </c>
      <c r="I328" s="214">
        <v>4386361912</v>
      </c>
      <c r="J328" s="214">
        <v>-587369355</v>
      </c>
      <c r="K328" s="212">
        <f t="shared" si="8"/>
        <v>3798992557</v>
      </c>
      <c r="L328" s="214">
        <v>3798992557</v>
      </c>
      <c r="M328" s="216">
        <f>IFERROR(VLOOKUP(E328,GL발!$A$2:$B$345,2,0),0)</f>
        <v>3798992557</v>
      </c>
      <c r="N328" s="218">
        <f t="shared" si="9"/>
        <v>0</v>
      </c>
    </row>
    <row r="329" spans="1:14">
      <c r="A329" s="91" t="s">
        <v>1447</v>
      </c>
      <c r="B329" s="91" t="s">
        <v>1448</v>
      </c>
      <c r="C329" s="91" t="s">
        <v>0</v>
      </c>
      <c r="D329" s="187">
        <v>2023</v>
      </c>
      <c r="E329" s="213" t="s">
        <v>705</v>
      </c>
      <c r="F329" s="91" t="s">
        <v>1229</v>
      </c>
      <c r="G329" s="211"/>
      <c r="H329" s="214">
        <v>0</v>
      </c>
      <c r="I329" s="214">
        <v>1731169670</v>
      </c>
      <c r="J329" s="214">
        <v>-634240</v>
      </c>
      <c r="K329" s="212">
        <f t="shared" si="8"/>
        <v>1730535430</v>
      </c>
      <c r="L329" s="214">
        <v>1730535430</v>
      </c>
      <c r="M329" s="216">
        <f>IFERROR(VLOOKUP(E329,GL발!$A$2:$B$345,2,0),0)</f>
        <v>1730535430</v>
      </c>
      <c r="N329" s="218">
        <f t="shared" si="9"/>
        <v>0</v>
      </c>
    </row>
    <row r="330" spans="1:14">
      <c r="A330" s="91" t="s">
        <v>1447</v>
      </c>
      <c r="B330" s="91" t="s">
        <v>1448</v>
      </c>
      <c r="C330" s="91" t="s">
        <v>0</v>
      </c>
      <c r="D330" s="187">
        <v>2023</v>
      </c>
      <c r="E330" s="213" t="s">
        <v>706</v>
      </c>
      <c r="F330" s="91" t="s">
        <v>1230</v>
      </c>
      <c r="G330" s="211"/>
      <c r="H330" s="214">
        <v>0</v>
      </c>
      <c r="I330" s="214">
        <v>823820040</v>
      </c>
      <c r="J330" s="214">
        <v>-301520</v>
      </c>
      <c r="K330" s="212">
        <f t="shared" si="8"/>
        <v>823518520</v>
      </c>
      <c r="L330" s="214">
        <v>823518520</v>
      </c>
      <c r="M330" s="216">
        <f>IFERROR(VLOOKUP(E330,GL발!$A$2:$B$345,2,0),0)</f>
        <v>823518520</v>
      </c>
      <c r="N330" s="218">
        <f t="shared" si="9"/>
        <v>0</v>
      </c>
    </row>
    <row r="331" spans="1:14">
      <c r="A331" s="91" t="s">
        <v>1447</v>
      </c>
      <c r="B331" s="91" t="s">
        <v>1448</v>
      </c>
      <c r="C331" s="91" t="s">
        <v>0</v>
      </c>
      <c r="D331" s="187">
        <v>2023</v>
      </c>
      <c r="E331" s="213" t="s">
        <v>707</v>
      </c>
      <c r="F331" s="91" t="s">
        <v>1231</v>
      </c>
      <c r="G331" s="211"/>
      <c r="H331" s="214">
        <v>0</v>
      </c>
      <c r="I331" s="214">
        <v>3406057950</v>
      </c>
      <c r="J331" s="214">
        <v>0</v>
      </c>
      <c r="K331" s="212">
        <f t="shared" si="8"/>
        <v>3406057950</v>
      </c>
      <c r="L331" s="214">
        <v>3406057950</v>
      </c>
      <c r="M331" s="216">
        <f>IFERROR(VLOOKUP(E331,GL발!$A$2:$B$345,2,0),0)</f>
        <v>3406057950</v>
      </c>
      <c r="N331" s="218">
        <f t="shared" si="9"/>
        <v>0</v>
      </c>
    </row>
    <row r="332" spans="1:14">
      <c r="A332" s="91" t="s">
        <v>1447</v>
      </c>
      <c r="B332" s="91" t="s">
        <v>1448</v>
      </c>
      <c r="C332" s="91" t="s">
        <v>0</v>
      </c>
      <c r="D332" s="187">
        <v>2023</v>
      </c>
      <c r="E332" s="213" t="s">
        <v>708</v>
      </c>
      <c r="F332" s="91" t="s">
        <v>1232</v>
      </c>
      <c r="G332" s="211"/>
      <c r="H332" s="214">
        <v>0</v>
      </c>
      <c r="I332" s="214">
        <v>493297024</v>
      </c>
      <c r="J332" s="214">
        <v>-40913957</v>
      </c>
      <c r="K332" s="212">
        <f t="shared" si="8"/>
        <v>452383067</v>
      </c>
      <c r="L332" s="214">
        <v>452383067</v>
      </c>
      <c r="M332" s="216">
        <f>IFERROR(VLOOKUP(E332,GL발!$A$2:$B$345,2,0),0)</f>
        <v>452383067</v>
      </c>
      <c r="N332" s="218">
        <f t="shared" si="9"/>
        <v>0</v>
      </c>
    </row>
    <row r="333" spans="1:14">
      <c r="A333" s="91" t="s">
        <v>1447</v>
      </c>
      <c r="B333" s="91" t="s">
        <v>1448</v>
      </c>
      <c r="C333" s="91" t="s">
        <v>0</v>
      </c>
      <c r="D333" s="187">
        <v>2023</v>
      </c>
      <c r="E333" s="213" t="s">
        <v>709</v>
      </c>
      <c r="F333" s="91" t="s">
        <v>1233</v>
      </c>
      <c r="G333" s="211"/>
      <c r="H333" s="214">
        <v>0</v>
      </c>
      <c r="I333" s="214">
        <v>583746762</v>
      </c>
      <c r="J333" s="214">
        <v>-27754073</v>
      </c>
      <c r="K333" s="212">
        <f t="shared" si="8"/>
        <v>555992689</v>
      </c>
      <c r="L333" s="214">
        <v>555992689</v>
      </c>
      <c r="M333" s="216">
        <f>IFERROR(VLOOKUP(E333,GL발!$A$2:$B$345,2,0),0)</f>
        <v>555992689</v>
      </c>
      <c r="N333" s="218">
        <f t="shared" si="9"/>
        <v>0</v>
      </c>
    </row>
    <row r="334" spans="1:14">
      <c r="A334" s="91" t="s">
        <v>1447</v>
      </c>
      <c r="B334" s="91" t="s">
        <v>1448</v>
      </c>
      <c r="C334" s="91" t="s">
        <v>0</v>
      </c>
      <c r="D334" s="187">
        <v>2023</v>
      </c>
      <c r="E334" s="213" t="s">
        <v>710</v>
      </c>
      <c r="F334" s="91" t="s">
        <v>1234</v>
      </c>
      <c r="G334" s="211"/>
      <c r="H334" s="214">
        <v>0</v>
      </c>
      <c r="I334" s="214">
        <v>36839538</v>
      </c>
      <c r="J334" s="214">
        <v>-57789</v>
      </c>
      <c r="K334" s="212">
        <f t="shared" si="8"/>
        <v>36781749</v>
      </c>
      <c r="L334" s="214">
        <v>36781749</v>
      </c>
      <c r="M334" s="216">
        <f>IFERROR(VLOOKUP(E334,GL발!$A$2:$B$345,2,0),0)</f>
        <v>36781749</v>
      </c>
      <c r="N334" s="218">
        <f t="shared" si="9"/>
        <v>0</v>
      </c>
    </row>
    <row r="335" spans="1:14">
      <c r="A335" s="91" t="s">
        <v>1447</v>
      </c>
      <c r="B335" s="91" t="s">
        <v>1448</v>
      </c>
      <c r="C335" s="91" t="s">
        <v>0</v>
      </c>
      <c r="D335" s="187">
        <v>2023</v>
      </c>
      <c r="E335" s="213" t="s">
        <v>711</v>
      </c>
      <c r="F335" s="91" t="s">
        <v>1235</v>
      </c>
      <c r="G335" s="211"/>
      <c r="H335" s="214">
        <v>0</v>
      </c>
      <c r="I335" s="214">
        <v>61336000</v>
      </c>
      <c r="J335" s="214">
        <v>-2620000</v>
      </c>
      <c r="K335" s="212">
        <f t="shared" ref="K335:K398" si="10">I335+J335</f>
        <v>58716000</v>
      </c>
      <c r="L335" s="214">
        <v>58716000</v>
      </c>
      <c r="M335" s="216">
        <f>IFERROR(VLOOKUP(E335,GL발!$A$2:$B$345,2,0),0)</f>
        <v>58716000</v>
      </c>
      <c r="N335" s="218">
        <f t="shared" ref="N335:N398" si="11">M335-K335</f>
        <v>0</v>
      </c>
    </row>
    <row r="336" spans="1:14">
      <c r="A336" s="91" t="s">
        <v>1447</v>
      </c>
      <c r="B336" s="91" t="s">
        <v>1448</v>
      </c>
      <c r="C336" s="91" t="s">
        <v>0</v>
      </c>
      <c r="D336" s="187">
        <v>2023</v>
      </c>
      <c r="E336" s="213" t="s">
        <v>712</v>
      </c>
      <c r="F336" s="91" t="s">
        <v>1236</v>
      </c>
      <c r="G336" s="211"/>
      <c r="H336" s="214">
        <v>0</v>
      </c>
      <c r="I336" s="214">
        <v>11231100</v>
      </c>
      <c r="J336" s="214">
        <v>-622384</v>
      </c>
      <c r="K336" s="212">
        <f t="shared" si="10"/>
        <v>10608716</v>
      </c>
      <c r="L336" s="214">
        <v>10608716</v>
      </c>
      <c r="M336" s="216">
        <f>IFERROR(VLOOKUP(E336,GL발!$A$2:$B$345,2,0),0)</f>
        <v>10608716</v>
      </c>
      <c r="N336" s="218">
        <f t="shared" si="11"/>
        <v>0</v>
      </c>
    </row>
    <row r="337" spans="1:14">
      <c r="A337" s="91" t="s">
        <v>1447</v>
      </c>
      <c r="B337" s="91" t="s">
        <v>1448</v>
      </c>
      <c r="C337" s="91" t="s">
        <v>0</v>
      </c>
      <c r="D337" s="187">
        <v>2023</v>
      </c>
      <c r="E337" s="213" t="s">
        <v>713</v>
      </c>
      <c r="F337" s="91" t="s">
        <v>1237</v>
      </c>
      <c r="G337" s="211"/>
      <c r="H337" s="214">
        <v>0</v>
      </c>
      <c r="I337" s="214">
        <v>53315790</v>
      </c>
      <c r="J337" s="214">
        <v>0</v>
      </c>
      <c r="K337" s="212">
        <f t="shared" si="10"/>
        <v>53315790</v>
      </c>
      <c r="L337" s="214">
        <v>53315790</v>
      </c>
      <c r="M337" s="216">
        <f>IFERROR(VLOOKUP(E337,GL발!$A$2:$B$345,2,0),0)</f>
        <v>53315790</v>
      </c>
      <c r="N337" s="218">
        <f t="shared" si="11"/>
        <v>0</v>
      </c>
    </row>
    <row r="338" spans="1:14">
      <c r="A338" s="91" t="s">
        <v>1447</v>
      </c>
      <c r="B338" s="91" t="s">
        <v>1448</v>
      </c>
      <c r="C338" s="91" t="s">
        <v>0</v>
      </c>
      <c r="D338" s="187">
        <v>2023</v>
      </c>
      <c r="E338" s="213" t="s">
        <v>714</v>
      </c>
      <c r="F338" s="91" t="s">
        <v>1238</v>
      </c>
      <c r="G338" s="211"/>
      <c r="H338" s="214">
        <v>0</v>
      </c>
      <c r="I338" s="214">
        <v>24483600</v>
      </c>
      <c r="J338" s="214">
        <v>0</v>
      </c>
      <c r="K338" s="212">
        <f t="shared" si="10"/>
        <v>24483600</v>
      </c>
      <c r="L338" s="214">
        <v>24483600</v>
      </c>
      <c r="M338" s="216">
        <f>IFERROR(VLOOKUP(E338,GL발!$A$2:$B$345,2,0),0)</f>
        <v>24483600</v>
      </c>
      <c r="N338" s="218">
        <f t="shared" si="11"/>
        <v>0</v>
      </c>
    </row>
    <row r="339" spans="1:14">
      <c r="A339" s="91" t="s">
        <v>1447</v>
      </c>
      <c r="B339" s="91" t="s">
        <v>1448</v>
      </c>
      <c r="C339" s="91" t="s">
        <v>0</v>
      </c>
      <c r="D339" s="187">
        <v>2023</v>
      </c>
      <c r="E339" s="213" t="s">
        <v>715</v>
      </c>
      <c r="F339" s="91" t="s">
        <v>1239</v>
      </c>
      <c r="G339" s="211"/>
      <c r="H339" s="214">
        <v>0</v>
      </c>
      <c r="I339" s="214">
        <v>8174060</v>
      </c>
      <c r="J339" s="214">
        <v>-588639</v>
      </c>
      <c r="K339" s="212">
        <f t="shared" si="10"/>
        <v>7585421</v>
      </c>
      <c r="L339" s="214">
        <v>7585421</v>
      </c>
      <c r="M339" s="216">
        <f>IFERROR(VLOOKUP(E339,GL발!$A$2:$B$345,2,0),0)</f>
        <v>7585421</v>
      </c>
      <c r="N339" s="218">
        <f t="shared" si="11"/>
        <v>0</v>
      </c>
    </row>
    <row r="340" spans="1:14">
      <c r="A340" s="91" t="s">
        <v>1447</v>
      </c>
      <c r="B340" s="91" t="s">
        <v>1448</v>
      </c>
      <c r="C340" s="91" t="s">
        <v>0</v>
      </c>
      <c r="D340" s="187">
        <v>2023</v>
      </c>
      <c r="E340" s="213" t="s">
        <v>716</v>
      </c>
      <c r="F340" s="91" t="s">
        <v>1240</v>
      </c>
      <c r="G340" s="211"/>
      <c r="H340" s="214">
        <v>0</v>
      </c>
      <c r="I340" s="214">
        <v>535979986</v>
      </c>
      <c r="J340" s="214">
        <v>-42117446</v>
      </c>
      <c r="K340" s="212">
        <f t="shared" si="10"/>
        <v>493862540</v>
      </c>
      <c r="L340" s="214">
        <v>493862540</v>
      </c>
      <c r="M340" s="216">
        <f>IFERROR(VLOOKUP(E340,GL발!$A$2:$B$345,2,0),0)</f>
        <v>493862540</v>
      </c>
      <c r="N340" s="218">
        <f t="shared" si="11"/>
        <v>0</v>
      </c>
    </row>
    <row r="341" spans="1:14">
      <c r="A341" s="91" t="s">
        <v>1447</v>
      </c>
      <c r="B341" s="91" t="s">
        <v>1448</v>
      </c>
      <c r="C341" s="91" t="s">
        <v>0</v>
      </c>
      <c r="D341" s="187">
        <v>2023</v>
      </c>
      <c r="E341" s="213" t="s">
        <v>717</v>
      </c>
      <c r="F341" s="91" t="s">
        <v>1241</v>
      </c>
      <c r="G341" s="211"/>
      <c r="H341" s="214">
        <v>0</v>
      </c>
      <c r="I341" s="214">
        <v>24176533</v>
      </c>
      <c r="J341" s="214">
        <v>-1393275</v>
      </c>
      <c r="K341" s="212">
        <f t="shared" si="10"/>
        <v>22783258</v>
      </c>
      <c r="L341" s="214">
        <v>22783258</v>
      </c>
      <c r="M341" s="216">
        <f>IFERROR(VLOOKUP(E341,GL발!$A$2:$B$345,2,0),0)</f>
        <v>22783258</v>
      </c>
      <c r="N341" s="218">
        <f t="shared" si="11"/>
        <v>0</v>
      </c>
    </row>
    <row r="342" spans="1:14">
      <c r="A342" s="91" t="s">
        <v>1447</v>
      </c>
      <c r="B342" s="91" t="s">
        <v>1448</v>
      </c>
      <c r="C342" s="91" t="s">
        <v>0</v>
      </c>
      <c r="D342" s="187">
        <v>2023</v>
      </c>
      <c r="E342" s="213" t="s">
        <v>718</v>
      </c>
      <c r="F342" s="91" t="s">
        <v>1242</v>
      </c>
      <c r="G342" s="211"/>
      <c r="H342" s="214">
        <v>0</v>
      </c>
      <c r="I342" s="214">
        <v>182853055</v>
      </c>
      <c r="J342" s="214">
        <v>-6232638</v>
      </c>
      <c r="K342" s="212">
        <f t="shared" si="10"/>
        <v>176620417</v>
      </c>
      <c r="L342" s="214">
        <v>176620417</v>
      </c>
      <c r="M342" s="216">
        <f>IFERROR(VLOOKUP(E342,GL발!$A$2:$B$345,2,0),0)</f>
        <v>176620417</v>
      </c>
      <c r="N342" s="218">
        <f t="shared" si="11"/>
        <v>0</v>
      </c>
    </row>
    <row r="343" spans="1:14">
      <c r="A343" s="91" t="s">
        <v>1447</v>
      </c>
      <c r="B343" s="91" t="s">
        <v>1448</v>
      </c>
      <c r="C343" s="91" t="s">
        <v>0</v>
      </c>
      <c r="D343" s="187">
        <v>2023</v>
      </c>
      <c r="E343" s="213" t="s">
        <v>719</v>
      </c>
      <c r="F343" s="91" t="s">
        <v>1243</v>
      </c>
      <c r="G343" s="211"/>
      <c r="H343" s="214">
        <v>0</v>
      </c>
      <c r="I343" s="214">
        <v>1698895216</v>
      </c>
      <c r="J343" s="214">
        <v>-6339977</v>
      </c>
      <c r="K343" s="212">
        <f t="shared" si="10"/>
        <v>1692555239</v>
      </c>
      <c r="L343" s="214">
        <v>1692555239</v>
      </c>
      <c r="M343" s="216">
        <f>IFERROR(VLOOKUP(E343,GL발!$A$2:$B$345,2,0),0)</f>
        <v>1692555239</v>
      </c>
      <c r="N343" s="218">
        <f t="shared" si="11"/>
        <v>0</v>
      </c>
    </row>
    <row r="344" spans="1:14">
      <c r="A344" s="91" t="s">
        <v>1447</v>
      </c>
      <c r="B344" s="91" t="s">
        <v>1448</v>
      </c>
      <c r="C344" s="91" t="s">
        <v>0</v>
      </c>
      <c r="D344" s="187">
        <v>2023</v>
      </c>
      <c r="E344" s="213" t="s">
        <v>720</v>
      </c>
      <c r="F344" s="91" t="s">
        <v>1244</v>
      </c>
      <c r="G344" s="211"/>
      <c r="H344" s="214">
        <v>0</v>
      </c>
      <c r="I344" s="214">
        <v>403469268</v>
      </c>
      <c r="J344" s="214">
        <v>-16741802</v>
      </c>
      <c r="K344" s="212">
        <f t="shared" si="10"/>
        <v>386727466</v>
      </c>
      <c r="L344" s="214">
        <v>386727466</v>
      </c>
      <c r="M344" s="216">
        <f>IFERROR(VLOOKUP(E344,GL발!$A$2:$B$345,2,0),0)</f>
        <v>386727466</v>
      </c>
      <c r="N344" s="218">
        <f t="shared" si="11"/>
        <v>0</v>
      </c>
    </row>
    <row r="345" spans="1:14">
      <c r="A345" s="91" t="s">
        <v>1447</v>
      </c>
      <c r="B345" s="91" t="s">
        <v>1448</v>
      </c>
      <c r="C345" s="91" t="s">
        <v>0</v>
      </c>
      <c r="D345" s="187">
        <v>2023</v>
      </c>
      <c r="E345" s="213" t="s">
        <v>721</v>
      </c>
      <c r="F345" s="91" t="s">
        <v>1245</v>
      </c>
      <c r="G345" s="211"/>
      <c r="H345" s="214">
        <v>0</v>
      </c>
      <c r="I345" s="214">
        <v>123319440</v>
      </c>
      <c r="J345" s="214">
        <v>-51478800</v>
      </c>
      <c r="K345" s="212">
        <f t="shared" si="10"/>
        <v>71840640</v>
      </c>
      <c r="L345" s="214">
        <v>71840640</v>
      </c>
      <c r="M345" s="216">
        <f>IFERROR(VLOOKUP(E345,GL발!$A$2:$B$345,2,0),0)</f>
        <v>71840640</v>
      </c>
      <c r="N345" s="218">
        <f t="shared" si="11"/>
        <v>0</v>
      </c>
    </row>
    <row r="346" spans="1:14">
      <c r="A346" s="91" t="s">
        <v>1447</v>
      </c>
      <c r="B346" s="91" t="s">
        <v>1448</v>
      </c>
      <c r="C346" s="91" t="s">
        <v>0</v>
      </c>
      <c r="D346" s="187">
        <v>2023</v>
      </c>
      <c r="E346" s="213" t="s">
        <v>722</v>
      </c>
      <c r="F346" s="91" t="s">
        <v>1246</v>
      </c>
      <c r="G346" s="211"/>
      <c r="H346" s="214">
        <v>0</v>
      </c>
      <c r="I346" s="214">
        <v>6215217172</v>
      </c>
      <c r="J346" s="214">
        <v>-261388735</v>
      </c>
      <c r="K346" s="212">
        <f t="shared" si="10"/>
        <v>5953828437</v>
      </c>
      <c r="L346" s="214">
        <v>5953828437</v>
      </c>
      <c r="M346" s="216">
        <f>IFERROR(VLOOKUP(E346,GL발!$A$2:$B$345,2,0),0)</f>
        <v>5953828437</v>
      </c>
      <c r="N346" s="218">
        <f t="shared" si="11"/>
        <v>0</v>
      </c>
    </row>
    <row r="347" spans="1:14">
      <c r="A347" s="91" t="s">
        <v>1447</v>
      </c>
      <c r="B347" s="91" t="s">
        <v>1448</v>
      </c>
      <c r="C347" s="91" t="s">
        <v>0</v>
      </c>
      <c r="D347" s="187">
        <v>2023</v>
      </c>
      <c r="E347" s="213" t="s">
        <v>723</v>
      </c>
      <c r="F347" s="91" t="s">
        <v>1247</v>
      </c>
      <c r="G347" s="211"/>
      <c r="H347" s="214">
        <v>0</v>
      </c>
      <c r="I347" s="214">
        <v>1071999996</v>
      </c>
      <c r="J347" s="214">
        <v>0</v>
      </c>
      <c r="K347" s="212">
        <f t="shared" si="10"/>
        <v>1071999996</v>
      </c>
      <c r="L347" s="214">
        <v>1071999996</v>
      </c>
      <c r="M347" s="216">
        <f>IFERROR(VLOOKUP(E347,GL발!$A$2:$B$345,2,0),0)</f>
        <v>1071999996</v>
      </c>
      <c r="N347" s="218">
        <f t="shared" si="11"/>
        <v>0</v>
      </c>
    </row>
    <row r="348" spans="1:14">
      <c r="A348" s="91" t="s">
        <v>1447</v>
      </c>
      <c r="B348" s="91" t="s">
        <v>1448</v>
      </c>
      <c r="C348" s="91" t="s">
        <v>0</v>
      </c>
      <c r="D348" s="187">
        <v>2023</v>
      </c>
      <c r="E348" s="213" t="s">
        <v>724</v>
      </c>
      <c r="F348" s="91" t="s">
        <v>1248</v>
      </c>
      <c r="G348" s="211"/>
      <c r="H348" s="214">
        <v>0</v>
      </c>
      <c r="I348" s="214">
        <v>11168571627</v>
      </c>
      <c r="J348" s="214">
        <v>-1705875488</v>
      </c>
      <c r="K348" s="212">
        <f t="shared" si="10"/>
        <v>9462696139</v>
      </c>
      <c r="L348" s="214">
        <v>9462696139</v>
      </c>
      <c r="M348" s="216">
        <f>IFERROR(VLOOKUP(E348,GL발!$A$2:$B$345,2,0),0)</f>
        <v>9462696139</v>
      </c>
      <c r="N348" s="218">
        <f t="shared" si="11"/>
        <v>0</v>
      </c>
    </row>
    <row r="349" spans="1:14">
      <c r="A349" s="91" t="s">
        <v>1447</v>
      </c>
      <c r="B349" s="91" t="s">
        <v>1448</v>
      </c>
      <c r="C349" s="91" t="s">
        <v>0</v>
      </c>
      <c r="D349" s="187">
        <v>2023</v>
      </c>
      <c r="E349" s="213" t="s">
        <v>725</v>
      </c>
      <c r="F349" s="91" t="s">
        <v>1249</v>
      </c>
      <c r="G349" s="211"/>
      <c r="H349" s="214">
        <v>0</v>
      </c>
      <c r="I349" s="214">
        <v>576407843</v>
      </c>
      <c r="J349" s="214">
        <v>-618521</v>
      </c>
      <c r="K349" s="212">
        <f t="shared" si="10"/>
        <v>575789322</v>
      </c>
      <c r="L349" s="214">
        <v>575789322</v>
      </c>
      <c r="M349" s="216">
        <f>IFERROR(VLOOKUP(E349,GL발!$A$2:$B$345,2,0),0)</f>
        <v>575789322</v>
      </c>
      <c r="N349" s="218">
        <f t="shared" si="11"/>
        <v>0</v>
      </c>
    </row>
    <row r="350" spans="1:14">
      <c r="A350" s="91" t="s">
        <v>1447</v>
      </c>
      <c r="B350" s="91" t="s">
        <v>1448</v>
      </c>
      <c r="C350" s="91" t="s">
        <v>0</v>
      </c>
      <c r="D350" s="187">
        <v>2023</v>
      </c>
      <c r="E350" s="213" t="s">
        <v>726</v>
      </c>
      <c r="F350" s="91" t="s">
        <v>1250</v>
      </c>
      <c r="G350" s="211"/>
      <c r="H350" s="214">
        <v>0</v>
      </c>
      <c r="I350" s="214">
        <v>475215415</v>
      </c>
      <c r="J350" s="214">
        <v>0</v>
      </c>
      <c r="K350" s="212">
        <f t="shared" si="10"/>
        <v>475215415</v>
      </c>
      <c r="L350" s="214">
        <v>475215415</v>
      </c>
      <c r="M350" s="216">
        <f>IFERROR(VLOOKUP(E350,GL발!$A$2:$B$345,2,0),0)</f>
        <v>475215415</v>
      </c>
      <c r="N350" s="218">
        <f t="shared" si="11"/>
        <v>0</v>
      </c>
    </row>
    <row r="351" spans="1:14">
      <c r="A351" s="91" t="s">
        <v>1447</v>
      </c>
      <c r="B351" s="91" t="s">
        <v>1448</v>
      </c>
      <c r="C351" s="91" t="s">
        <v>0</v>
      </c>
      <c r="D351" s="187">
        <v>2023</v>
      </c>
      <c r="E351" s="213" t="s">
        <v>727</v>
      </c>
      <c r="F351" s="91" t="s">
        <v>1251</v>
      </c>
      <c r="G351" s="211"/>
      <c r="H351" s="214">
        <v>0</v>
      </c>
      <c r="I351" s="214">
        <v>188554489</v>
      </c>
      <c r="J351" s="214">
        <v>0</v>
      </c>
      <c r="K351" s="212">
        <f t="shared" si="10"/>
        <v>188554489</v>
      </c>
      <c r="L351" s="214">
        <v>188554489</v>
      </c>
      <c r="M351" s="216">
        <f>IFERROR(VLOOKUP(E351,GL발!$A$2:$B$345,2,0),0)</f>
        <v>188554489</v>
      </c>
      <c r="N351" s="218">
        <f t="shared" si="11"/>
        <v>0</v>
      </c>
    </row>
    <row r="352" spans="1:14">
      <c r="A352" s="91" t="s">
        <v>1447</v>
      </c>
      <c r="B352" s="91" t="s">
        <v>1448</v>
      </c>
      <c r="C352" s="91" t="s">
        <v>0</v>
      </c>
      <c r="D352" s="187">
        <v>2023</v>
      </c>
      <c r="E352" s="213" t="s">
        <v>728</v>
      </c>
      <c r="F352" s="91" t="s">
        <v>1252</v>
      </c>
      <c r="G352" s="211"/>
      <c r="H352" s="214">
        <v>0</v>
      </c>
      <c r="I352" s="214">
        <v>21501791090</v>
      </c>
      <c r="J352" s="214">
        <v>-706842377</v>
      </c>
      <c r="K352" s="212">
        <f t="shared" si="10"/>
        <v>20794948713</v>
      </c>
      <c r="L352" s="214">
        <v>20794948713</v>
      </c>
      <c r="M352" s="216">
        <f>IFERROR(VLOOKUP(E352,GL발!$A$2:$B$345,2,0),0)</f>
        <v>20794948713</v>
      </c>
      <c r="N352" s="218">
        <f t="shared" si="11"/>
        <v>0</v>
      </c>
    </row>
    <row r="353" spans="1:14">
      <c r="A353" s="91" t="s">
        <v>1447</v>
      </c>
      <c r="B353" s="91" t="s">
        <v>1448</v>
      </c>
      <c r="C353" s="91" t="s">
        <v>0</v>
      </c>
      <c r="D353" s="187">
        <v>2023</v>
      </c>
      <c r="E353" s="213" t="s">
        <v>729</v>
      </c>
      <c r="F353" s="91" t="s">
        <v>1253</v>
      </c>
      <c r="G353" s="211"/>
      <c r="H353" s="214">
        <v>0</v>
      </c>
      <c r="I353" s="214">
        <v>2688379752</v>
      </c>
      <c r="J353" s="214">
        <v>0</v>
      </c>
      <c r="K353" s="212">
        <f t="shared" si="10"/>
        <v>2688379752</v>
      </c>
      <c r="L353" s="214">
        <v>2688379752</v>
      </c>
      <c r="M353" s="216">
        <f>IFERROR(VLOOKUP(E353,GL발!$A$2:$B$345,2,0),0)</f>
        <v>2688379752</v>
      </c>
      <c r="N353" s="218">
        <f t="shared" si="11"/>
        <v>0</v>
      </c>
    </row>
    <row r="354" spans="1:14">
      <c r="A354" s="91" t="s">
        <v>1447</v>
      </c>
      <c r="B354" s="91" t="s">
        <v>1448</v>
      </c>
      <c r="C354" s="91" t="s">
        <v>0</v>
      </c>
      <c r="D354" s="187">
        <v>2023</v>
      </c>
      <c r="E354" s="213" t="s">
        <v>730</v>
      </c>
      <c r="F354" s="91" t="s">
        <v>1254</v>
      </c>
      <c r="G354" s="211"/>
      <c r="H354" s="214">
        <v>0</v>
      </c>
      <c r="I354" s="214">
        <v>13249511</v>
      </c>
      <c r="J354" s="214">
        <v>-13249511</v>
      </c>
      <c r="K354" s="212">
        <f t="shared" si="10"/>
        <v>0</v>
      </c>
      <c r="L354" s="214">
        <v>0</v>
      </c>
      <c r="M354" s="216">
        <f>IFERROR(VLOOKUP(E354,GL발!$A$2:$B$345,2,0),0)</f>
        <v>0</v>
      </c>
      <c r="N354" s="218">
        <f t="shared" si="11"/>
        <v>0</v>
      </c>
    </row>
    <row r="355" spans="1:14">
      <c r="A355" s="91" t="s">
        <v>1447</v>
      </c>
      <c r="B355" s="91" t="s">
        <v>1448</v>
      </c>
      <c r="C355" s="91" t="s">
        <v>0</v>
      </c>
      <c r="D355" s="187">
        <v>2023</v>
      </c>
      <c r="E355" s="213" t="s">
        <v>731</v>
      </c>
      <c r="F355" s="91" t="s">
        <v>1255</v>
      </c>
      <c r="G355" s="211"/>
      <c r="H355" s="214">
        <v>0</v>
      </c>
      <c r="I355" s="214">
        <v>16680828</v>
      </c>
      <c r="J355" s="214">
        <v>0</v>
      </c>
      <c r="K355" s="212">
        <f t="shared" si="10"/>
        <v>16680828</v>
      </c>
      <c r="L355" s="214">
        <v>16680828</v>
      </c>
      <c r="M355" s="216">
        <f>IFERROR(VLOOKUP(E355,GL발!$A$2:$B$345,2,0),0)</f>
        <v>16680828</v>
      </c>
      <c r="N355" s="218">
        <f t="shared" si="11"/>
        <v>0</v>
      </c>
    </row>
    <row r="356" spans="1:14">
      <c r="A356" s="91" t="s">
        <v>1447</v>
      </c>
      <c r="B356" s="91" t="s">
        <v>1448</v>
      </c>
      <c r="C356" s="91" t="s">
        <v>0</v>
      </c>
      <c r="D356" s="187">
        <v>2023</v>
      </c>
      <c r="E356" s="213" t="s">
        <v>732</v>
      </c>
      <c r="F356" s="91" t="s">
        <v>1256</v>
      </c>
      <c r="G356" s="211"/>
      <c r="H356" s="214">
        <v>0</v>
      </c>
      <c r="I356" s="214">
        <v>32577421</v>
      </c>
      <c r="J356" s="214">
        <v>0</v>
      </c>
      <c r="K356" s="212">
        <f t="shared" si="10"/>
        <v>32577421</v>
      </c>
      <c r="L356" s="214">
        <v>32577421</v>
      </c>
      <c r="M356" s="216">
        <f>IFERROR(VLOOKUP(E356,GL발!$A$2:$B$345,2,0),0)</f>
        <v>32577421</v>
      </c>
      <c r="N356" s="218">
        <f t="shared" si="11"/>
        <v>0</v>
      </c>
    </row>
    <row r="357" spans="1:14">
      <c r="A357" s="91" t="s">
        <v>1447</v>
      </c>
      <c r="B357" s="91" t="s">
        <v>1448</v>
      </c>
      <c r="C357" s="91" t="s">
        <v>0</v>
      </c>
      <c r="D357" s="187">
        <v>2023</v>
      </c>
      <c r="E357" s="213" t="s">
        <v>733</v>
      </c>
      <c r="F357" s="91" t="s">
        <v>1257</v>
      </c>
      <c r="G357" s="211"/>
      <c r="H357" s="214">
        <v>0</v>
      </c>
      <c r="I357" s="214">
        <v>3775859</v>
      </c>
      <c r="J357" s="214">
        <v>0</v>
      </c>
      <c r="K357" s="212">
        <f t="shared" si="10"/>
        <v>3775859</v>
      </c>
      <c r="L357" s="214">
        <v>3775859</v>
      </c>
      <c r="M357" s="216">
        <f>IFERROR(VLOOKUP(E357,GL발!$A$2:$B$345,2,0),0)</f>
        <v>3775859</v>
      </c>
      <c r="N357" s="218">
        <f t="shared" si="11"/>
        <v>0</v>
      </c>
    </row>
    <row r="358" spans="1:14">
      <c r="A358" s="91" t="s">
        <v>1447</v>
      </c>
      <c r="B358" s="91" t="s">
        <v>1448</v>
      </c>
      <c r="C358" s="91" t="s">
        <v>0</v>
      </c>
      <c r="D358" s="187">
        <v>2023</v>
      </c>
      <c r="E358" s="213" t="s">
        <v>734</v>
      </c>
      <c r="F358" s="91" t="s">
        <v>1258</v>
      </c>
      <c r="G358" s="211"/>
      <c r="H358" s="214">
        <v>0</v>
      </c>
      <c r="I358" s="214">
        <v>11678166003</v>
      </c>
      <c r="J358" s="214">
        <v>-4212478095</v>
      </c>
      <c r="K358" s="212">
        <f t="shared" si="10"/>
        <v>7465687908</v>
      </c>
      <c r="L358" s="214">
        <v>7465687908</v>
      </c>
      <c r="M358" s="216">
        <f>IFERROR(VLOOKUP(E358,GL발!$A$2:$B$345,2,0),0)</f>
        <v>7465687908</v>
      </c>
      <c r="N358" s="218">
        <f t="shared" si="11"/>
        <v>0</v>
      </c>
    </row>
    <row r="359" spans="1:14">
      <c r="A359" s="91" t="s">
        <v>1447</v>
      </c>
      <c r="B359" s="91" t="s">
        <v>1448</v>
      </c>
      <c r="C359" s="91" t="s">
        <v>0</v>
      </c>
      <c r="D359" s="187">
        <v>2023</v>
      </c>
      <c r="E359" s="213" t="s">
        <v>735</v>
      </c>
      <c r="F359" s="91" t="s">
        <v>1259</v>
      </c>
      <c r="G359" s="211"/>
      <c r="H359" s="214">
        <v>0</v>
      </c>
      <c r="I359" s="214">
        <v>3528800260</v>
      </c>
      <c r="J359" s="214">
        <v>-493142597</v>
      </c>
      <c r="K359" s="212">
        <f t="shared" si="10"/>
        <v>3035657663</v>
      </c>
      <c r="L359" s="214">
        <v>3035657663</v>
      </c>
      <c r="M359" s="216">
        <f>IFERROR(VLOOKUP(E359,GL발!$A$2:$B$345,2,0),0)</f>
        <v>3035657663</v>
      </c>
      <c r="N359" s="218">
        <f t="shared" si="11"/>
        <v>0</v>
      </c>
    </row>
    <row r="360" spans="1:14">
      <c r="A360" s="91" t="s">
        <v>1447</v>
      </c>
      <c r="B360" s="91" t="s">
        <v>1448</v>
      </c>
      <c r="C360" s="91" t="s">
        <v>0</v>
      </c>
      <c r="D360" s="187">
        <v>2023</v>
      </c>
      <c r="E360" s="213" t="s">
        <v>736</v>
      </c>
      <c r="F360" s="91" t="s">
        <v>1260</v>
      </c>
      <c r="G360" s="211"/>
      <c r="H360" s="214">
        <v>0</v>
      </c>
      <c r="I360" s="214">
        <v>58078034019</v>
      </c>
      <c r="J360" s="214">
        <v>-7707674832</v>
      </c>
      <c r="K360" s="212">
        <f t="shared" si="10"/>
        <v>50370359187</v>
      </c>
      <c r="L360" s="214">
        <v>50370359187</v>
      </c>
      <c r="M360" s="216">
        <f>IFERROR(VLOOKUP(E360,GL발!$A$2:$B$345,2,0),0)</f>
        <v>50370359187</v>
      </c>
      <c r="N360" s="218">
        <f t="shared" si="11"/>
        <v>0</v>
      </c>
    </row>
    <row r="361" spans="1:14">
      <c r="A361" s="91" t="s">
        <v>1447</v>
      </c>
      <c r="B361" s="91" t="s">
        <v>1448</v>
      </c>
      <c r="C361" s="91" t="s">
        <v>0</v>
      </c>
      <c r="D361" s="187">
        <v>2023</v>
      </c>
      <c r="E361" s="213" t="s">
        <v>737</v>
      </c>
      <c r="F361" s="91" t="s">
        <v>1261</v>
      </c>
      <c r="G361" s="211"/>
      <c r="H361" s="214">
        <v>0</v>
      </c>
      <c r="I361" s="214">
        <v>6101737667</v>
      </c>
      <c r="J361" s="214">
        <v>-607659354</v>
      </c>
      <c r="K361" s="212">
        <f t="shared" si="10"/>
        <v>5494078313</v>
      </c>
      <c r="L361" s="214">
        <v>5494078313</v>
      </c>
      <c r="M361" s="216">
        <f>IFERROR(VLOOKUP(E361,GL발!$A$2:$B$345,2,0),0)</f>
        <v>5494078313</v>
      </c>
      <c r="N361" s="218">
        <f t="shared" si="11"/>
        <v>0</v>
      </c>
    </row>
    <row r="362" spans="1:14">
      <c r="A362" s="91" t="s">
        <v>1447</v>
      </c>
      <c r="B362" s="91" t="s">
        <v>1448</v>
      </c>
      <c r="C362" s="91" t="s">
        <v>0</v>
      </c>
      <c r="D362" s="187">
        <v>2023</v>
      </c>
      <c r="E362" s="213" t="s">
        <v>738</v>
      </c>
      <c r="F362" s="91" t="s">
        <v>1262</v>
      </c>
      <c r="G362" s="211"/>
      <c r="H362" s="214">
        <v>0</v>
      </c>
      <c r="I362" s="214">
        <v>171886721</v>
      </c>
      <c r="J362" s="214">
        <v>-505182</v>
      </c>
      <c r="K362" s="212">
        <f t="shared" si="10"/>
        <v>171381539</v>
      </c>
      <c r="L362" s="214">
        <v>171381539</v>
      </c>
      <c r="M362" s="216">
        <f>IFERROR(VLOOKUP(E362,GL발!$A$2:$B$345,2,0),0)</f>
        <v>171381539</v>
      </c>
      <c r="N362" s="218">
        <f t="shared" si="11"/>
        <v>0</v>
      </c>
    </row>
    <row r="363" spans="1:14">
      <c r="A363" s="91" t="s">
        <v>1447</v>
      </c>
      <c r="B363" s="91" t="s">
        <v>1448</v>
      </c>
      <c r="C363" s="91" t="s">
        <v>0</v>
      </c>
      <c r="D363" s="187">
        <v>2023</v>
      </c>
      <c r="E363" s="213" t="s">
        <v>739</v>
      </c>
      <c r="F363" s="91" t="s">
        <v>1263</v>
      </c>
      <c r="G363" s="211"/>
      <c r="H363" s="214">
        <v>0</v>
      </c>
      <c r="I363" s="214">
        <v>3255837945</v>
      </c>
      <c r="J363" s="214">
        <v>-40464929</v>
      </c>
      <c r="K363" s="212">
        <f t="shared" si="10"/>
        <v>3215373016</v>
      </c>
      <c r="L363" s="214">
        <v>3215373016</v>
      </c>
      <c r="M363" s="216">
        <f>IFERROR(VLOOKUP(E363,GL발!$A$2:$B$345,2,0),0)</f>
        <v>3215373016</v>
      </c>
      <c r="N363" s="218">
        <f t="shared" si="11"/>
        <v>0</v>
      </c>
    </row>
    <row r="364" spans="1:14">
      <c r="A364" s="91" t="s">
        <v>1447</v>
      </c>
      <c r="B364" s="91" t="s">
        <v>1448</v>
      </c>
      <c r="C364" s="91" t="s">
        <v>0</v>
      </c>
      <c r="D364" s="187">
        <v>2023</v>
      </c>
      <c r="E364" s="213" t="s">
        <v>740</v>
      </c>
      <c r="F364" s="91" t="s">
        <v>1264</v>
      </c>
      <c r="G364" s="211"/>
      <c r="H364" s="214">
        <v>0</v>
      </c>
      <c r="I364" s="214">
        <v>38235241</v>
      </c>
      <c r="J364" s="214">
        <v>-626766</v>
      </c>
      <c r="K364" s="212">
        <f t="shared" si="10"/>
        <v>37608475</v>
      </c>
      <c r="L364" s="214">
        <v>37608475</v>
      </c>
      <c r="M364" s="216">
        <f>IFERROR(VLOOKUP(E364,GL발!$A$2:$B$345,2,0),0)</f>
        <v>37608475</v>
      </c>
      <c r="N364" s="218">
        <f t="shared" si="11"/>
        <v>0</v>
      </c>
    </row>
    <row r="365" spans="1:14">
      <c r="A365" s="91" t="s">
        <v>1447</v>
      </c>
      <c r="B365" s="91" t="s">
        <v>1448</v>
      </c>
      <c r="C365" s="91" t="s">
        <v>0</v>
      </c>
      <c r="D365" s="187">
        <v>2023</v>
      </c>
      <c r="E365" s="213" t="s">
        <v>741</v>
      </c>
      <c r="F365" s="91" t="s">
        <v>1265</v>
      </c>
      <c r="G365" s="211"/>
      <c r="H365" s="214">
        <v>0</v>
      </c>
      <c r="I365" s="214">
        <v>1639047785</v>
      </c>
      <c r="J365" s="214">
        <v>-72702039</v>
      </c>
      <c r="K365" s="212">
        <f t="shared" si="10"/>
        <v>1566345746</v>
      </c>
      <c r="L365" s="214">
        <v>1566345746</v>
      </c>
      <c r="M365" s="216">
        <f>IFERROR(VLOOKUP(E365,GL발!$A$2:$B$345,2,0),0)</f>
        <v>1566345746</v>
      </c>
      <c r="N365" s="218">
        <f t="shared" si="11"/>
        <v>0</v>
      </c>
    </row>
    <row r="366" spans="1:14">
      <c r="A366" s="91" t="s">
        <v>1447</v>
      </c>
      <c r="B366" s="91" t="s">
        <v>1448</v>
      </c>
      <c r="C366" s="91" t="s">
        <v>0</v>
      </c>
      <c r="D366" s="187">
        <v>2023</v>
      </c>
      <c r="E366" s="213" t="s">
        <v>742</v>
      </c>
      <c r="F366" s="91" t="s">
        <v>1266</v>
      </c>
      <c r="G366" s="211"/>
      <c r="H366" s="214">
        <v>0</v>
      </c>
      <c r="I366" s="214">
        <v>50255595</v>
      </c>
      <c r="J366" s="214">
        <v>-200348</v>
      </c>
      <c r="K366" s="212">
        <f t="shared" si="10"/>
        <v>50055247</v>
      </c>
      <c r="L366" s="214">
        <v>50055247</v>
      </c>
      <c r="M366" s="216">
        <f>IFERROR(VLOOKUP(E366,GL발!$A$2:$B$345,2,0),0)</f>
        <v>50055247</v>
      </c>
      <c r="N366" s="218">
        <f t="shared" si="11"/>
        <v>0</v>
      </c>
    </row>
    <row r="367" spans="1:14">
      <c r="A367" s="91" t="s">
        <v>1447</v>
      </c>
      <c r="B367" s="91" t="s">
        <v>1448</v>
      </c>
      <c r="C367" s="91" t="s">
        <v>0</v>
      </c>
      <c r="D367" s="187">
        <v>2023</v>
      </c>
      <c r="E367" s="213" t="s">
        <v>743</v>
      </c>
      <c r="F367" s="91" t="s">
        <v>1267</v>
      </c>
      <c r="G367" s="211"/>
      <c r="H367" s="214">
        <v>0</v>
      </c>
      <c r="I367" s="214">
        <v>311001442</v>
      </c>
      <c r="J367" s="214">
        <v>-95436</v>
      </c>
      <c r="K367" s="212">
        <f t="shared" si="10"/>
        <v>310906006</v>
      </c>
      <c r="L367" s="214">
        <v>310906006</v>
      </c>
      <c r="M367" s="216">
        <f>IFERROR(VLOOKUP(E367,GL발!$A$2:$B$345,2,0),0)</f>
        <v>310906006</v>
      </c>
      <c r="N367" s="218">
        <f t="shared" si="11"/>
        <v>0</v>
      </c>
    </row>
    <row r="368" spans="1:14">
      <c r="A368" s="91" t="s">
        <v>1447</v>
      </c>
      <c r="B368" s="91" t="s">
        <v>1448</v>
      </c>
      <c r="C368" s="91" t="s">
        <v>0</v>
      </c>
      <c r="D368" s="187">
        <v>2023</v>
      </c>
      <c r="E368" s="213" t="s">
        <v>744</v>
      </c>
      <c r="F368" s="91" t="s">
        <v>1268</v>
      </c>
      <c r="G368" s="211"/>
      <c r="H368" s="214">
        <v>0</v>
      </c>
      <c r="I368" s="214">
        <v>418730281</v>
      </c>
      <c r="J368" s="214">
        <v>-18631743</v>
      </c>
      <c r="K368" s="212">
        <f t="shared" si="10"/>
        <v>400098538</v>
      </c>
      <c r="L368" s="214">
        <v>400098538</v>
      </c>
      <c r="M368" s="216">
        <f>IFERROR(VLOOKUP(E368,GL발!$A$2:$B$345,2,0),0)</f>
        <v>400098538</v>
      </c>
      <c r="N368" s="218">
        <f t="shared" si="11"/>
        <v>0</v>
      </c>
    </row>
    <row r="369" spans="1:14">
      <c r="A369" s="91" t="s">
        <v>1447</v>
      </c>
      <c r="B369" s="91" t="s">
        <v>1448</v>
      </c>
      <c r="C369" s="91" t="s">
        <v>0</v>
      </c>
      <c r="D369" s="187">
        <v>2023</v>
      </c>
      <c r="E369" s="213" t="s">
        <v>745</v>
      </c>
      <c r="F369" s="91" t="s">
        <v>1269</v>
      </c>
      <c r="G369" s="211"/>
      <c r="H369" s="214">
        <v>0</v>
      </c>
      <c r="I369" s="214">
        <v>413064162</v>
      </c>
      <c r="J369" s="214">
        <v>-26469645</v>
      </c>
      <c r="K369" s="212">
        <f t="shared" si="10"/>
        <v>386594517</v>
      </c>
      <c r="L369" s="214">
        <v>386594517</v>
      </c>
      <c r="M369" s="216">
        <f>IFERROR(VLOOKUP(E369,GL발!$A$2:$B$345,2,0),0)</f>
        <v>386594517</v>
      </c>
      <c r="N369" s="218">
        <f t="shared" si="11"/>
        <v>0</v>
      </c>
    </row>
    <row r="370" spans="1:14">
      <c r="A370" s="91" t="s">
        <v>1447</v>
      </c>
      <c r="B370" s="91" t="s">
        <v>1448</v>
      </c>
      <c r="C370" s="91" t="s">
        <v>0</v>
      </c>
      <c r="D370" s="187">
        <v>2023</v>
      </c>
      <c r="E370" s="213" t="s">
        <v>746</v>
      </c>
      <c r="F370" s="91" t="s">
        <v>1270</v>
      </c>
      <c r="G370" s="211"/>
      <c r="H370" s="214">
        <v>0</v>
      </c>
      <c r="I370" s="214">
        <v>739774018</v>
      </c>
      <c r="J370" s="214">
        <v>-132734090</v>
      </c>
      <c r="K370" s="212">
        <f t="shared" si="10"/>
        <v>607039928</v>
      </c>
      <c r="L370" s="214">
        <v>607039928</v>
      </c>
      <c r="M370" s="216">
        <f>IFERROR(VLOOKUP(E370,GL발!$A$2:$B$345,2,0),0)</f>
        <v>607039928</v>
      </c>
      <c r="N370" s="218">
        <f t="shared" si="11"/>
        <v>0</v>
      </c>
    </row>
    <row r="371" spans="1:14">
      <c r="A371" s="91" t="s">
        <v>1447</v>
      </c>
      <c r="B371" s="91" t="s">
        <v>1448</v>
      </c>
      <c r="C371" s="91" t="s">
        <v>0</v>
      </c>
      <c r="D371" s="187">
        <v>2023</v>
      </c>
      <c r="E371" s="213" t="s">
        <v>747</v>
      </c>
      <c r="F371" s="91" t="s">
        <v>1271</v>
      </c>
      <c r="G371" s="211"/>
      <c r="H371" s="214">
        <v>0</v>
      </c>
      <c r="I371" s="214">
        <v>315980261</v>
      </c>
      <c r="J371" s="214">
        <v>-1252453</v>
      </c>
      <c r="K371" s="212">
        <f t="shared" si="10"/>
        <v>314727808</v>
      </c>
      <c r="L371" s="214">
        <v>314727808</v>
      </c>
      <c r="M371" s="216">
        <f>IFERROR(VLOOKUP(E371,GL발!$A$2:$B$345,2,0),0)</f>
        <v>314727808</v>
      </c>
      <c r="N371" s="218">
        <f t="shared" si="11"/>
        <v>0</v>
      </c>
    </row>
    <row r="372" spans="1:14">
      <c r="A372" s="91" t="s">
        <v>1447</v>
      </c>
      <c r="B372" s="91" t="s">
        <v>1448</v>
      </c>
      <c r="C372" s="91" t="s">
        <v>0</v>
      </c>
      <c r="D372" s="187">
        <v>2023</v>
      </c>
      <c r="E372" s="213" t="s">
        <v>748</v>
      </c>
      <c r="F372" s="91" t="s">
        <v>1272</v>
      </c>
      <c r="G372" s="211"/>
      <c r="H372" s="214">
        <v>0</v>
      </c>
      <c r="I372" s="214">
        <v>489302206</v>
      </c>
      <c r="J372" s="214">
        <v>-22925218</v>
      </c>
      <c r="K372" s="212">
        <f t="shared" si="10"/>
        <v>466376988</v>
      </c>
      <c r="L372" s="214">
        <v>466376988</v>
      </c>
      <c r="M372" s="216">
        <f>IFERROR(VLOOKUP(E372,GL발!$A$2:$B$345,2,0),0)</f>
        <v>466376988</v>
      </c>
      <c r="N372" s="218">
        <f t="shared" si="11"/>
        <v>0</v>
      </c>
    </row>
    <row r="373" spans="1:14">
      <c r="A373" s="91" t="s">
        <v>1447</v>
      </c>
      <c r="B373" s="91" t="s">
        <v>1448</v>
      </c>
      <c r="C373" s="91" t="s">
        <v>0</v>
      </c>
      <c r="D373" s="187">
        <v>2023</v>
      </c>
      <c r="E373" s="213" t="s">
        <v>749</v>
      </c>
      <c r="F373" s="91" t="s">
        <v>1273</v>
      </c>
      <c r="G373" s="211"/>
      <c r="H373" s="214">
        <v>0</v>
      </c>
      <c r="I373" s="214">
        <v>79311018</v>
      </c>
      <c r="J373" s="214">
        <v>-5059646</v>
      </c>
      <c r="K373" s="212">
        <f t="shared" si="10"/>
        <v>74251372</v>
      </c>
      <c r="L373" s="214">
        <v>74251372</v>
      </c>
      <c r="M373" s="216">
        <f>IFERROR(VLOOKUP(E373,GL발!$A$2:$B$345,2,0),0)</f>
        <v>74251372</v>
      </c>
      <c r="N373" s="218">
        <f t="shared" si="11"/>
        <v>0</v>
      </c>
    </row>
    <row r="374" spans="1:14">
      <c r="A374" s="91" t="s">
        <v>1447</v>
      </c>
      <c r="B374" s="91" t="s">
        <v>1448</v>
      </c>
      <c r="C374" s="91" t="s">
        <v>0</v>
      </c>
      <c r="D374" s="187">
        <v>2023</v>
      </c>
      <c r="E374" s="213" t="s">
        <v>750</v>
      </c>
      <c r="F374" s="91" t="s">
        <v>1274</v>
      </c>
      <c r="G374" s="211"/>
      <c r="H374" s="214">
        <v>0</v>
      </c>
      <c r="I374" s="214">
        <v>3383113</v>
      </c>
      <c r="J374" s="214">
        <v>-203490</v>
      </c>
      <c r="K374" s="212">
        <f t="shared" si="10"/>
        <v>3179623</v>
      </c>
      <c r="L374" s="214">
        <v>3179623</v>
      </c>
      <c r="M374" s="216">
        <f>IFERROR(VLOOKUP(E374,GL발!$A$2:$B$345,2,0),0)</f>
        <v>3179623</v>
      </c>
      <c r="N374" s="218">
        <f t="shared" si="11"/>
        <v>0</v>
      </c>
    </row>
    <row r="375" spans="1:14">
      <c r="A375" s="91" t="s">
        <v>1447</v>
      </c>
      <c r="B375" s="91" t="s">
        <v>1448</v>
      </c>
      <c r="C375" s="91" t="s">
        <v>0</v>
      </c>
      <c r="D375" s="187">
        <v>2023</v>
      </c>
      <c r="E375" s="213" t="s">
        <v>751</v>
      </c>
      <c r="F375" s="91" t="s">
        <v>1275</v>
      </c>
      <c r="G375" s="211"/>
      <c r="H375" s="214">
        <v>0</v>
      </c>
      <c r="I375" s="214">
        <v>11072572642</v>
      </c>
      <c r="J375" s="214">
        <v>-1688818046</v>
      </c>
      <c r="K375" s="212">
        <f t="shared" si="10"/>
        <v>9383754596</v>
      </c>
      <c r="L375" s="214">
        <v>9383754596</v>
      </c>
      <c r="M375" s="216">
        <f>IFERROR(VLOOKUP(E375,GL발!$A$2:$B$345,2,0),0)</f>
        <v>9383754596</v>
      </c>
      <c r="N375" s="218">
        <f t="shared" si="11"/>
        <v>0</v>
      </c>
    </row>
    <row r="376" spans="1:14">
      <c r="A376" s="91" t="s">
        <v>1447</v>
      </c>
      <c r="B376" s="91" t="s">
        <v>1448</v>
      </c>
      <c r="C376" s="91" t="s">
        <v>0</v>
      </c>
      <c r="D376" s="187">
        <v>2023</v>
      </c>
      <c r="E376" s="213" t="s">
        <v>752</v>
      </c>
      <c r="F376" s="91" t="s">
        <v>1276</v>
      </c>
      <c r="G376" s="211"/>
      <c r="H376" s="214">
        <v>0</v>
      </c>
      <c r="I376" s="214">
        <v>88411196</v>
      </c>
      <c r="J376" s="214">
        <v>-2692702</v>
      </c>
      <c r="K376" s="212">
        <f t="shared" si="10"/>
        <v>85718494</v>
      </c>
      <c r="L376" s="214">
        <v>85718494</v>
      </c>
      <c r="M376" s="216">
        <f>IFERROR(VLOOKUP(E376,GL발!$A$2:$B$345,2,0),0)</f>
        <v>85718494</v>
      </c>
      <c r="N376" s="218">
        <f t="shared" si="11"/>
        <v>0</v>
      </c>
    </row>
    <row r="377" spans="1:14">
      <c r="A377" s="91" t="s">
        <v>1447</v>
      </c>
      <c r="B377" s="91" t="s">
        <v>1448</v>
      </c>
      <c r="C377" s="91" t="s">
        <v>0</v>
      </c>
      <c r="D377" s="187">
        <v>2023</v>
      </c>
      <c r="E377" s="213" t="s">
        <v>753</v>
      </c>
      <c r="F377" s="91" t="s">
        <v>1277</v>
      </c>
      <c r="G377" s="211"/>
      <c r="H377" s="214">
        <v>0</v>
      </c>
      <c r="I377" s="214">
        <v>51559100</v>
      </c>
      <c r="J377" s="214">
        <v>-4389380</v>
      </c>
      <c r="K377" s="212">
        <f t="shared" si="10"/>
        <v>47169720</v>
      </c>
      <c r="L377" s="214">
        <v>47169720</v>
      </c>
      <c r="M377" s="216">
        <f>IFERROR(VLOOKUP(E377,GL발!$A$2:$B$345,2,0),0)</f>
        <v>47169720</v>
      </c>
      <c r="N377" s="218">
        <f t="shared" si="11"/>
        <v>0</v>
      </c>
    </row>
    <row r="378" spans="1:14">
      <c r="A378" s="91" t="s">
        <v>1447</v>
      </c>
      <c r="B378" s="91" t="s">
        <v>1448</v>
      </c>
      <c r="C378" s="91" t="s">
        <v>0</v>
      </c>
      <c r="D378" s="187">
        <v>2023</v>
      </c>
      <c r="E378" s="213" t="s">
        <v>754</v>
      </c>
      <c r="F378" s="91" t="s">
        <v>1278</v>
      </c>
      <c r="G378" s="211"/>
      <c r="H378" s="214">
        <v>0</v>
      </c>
      <c r="I378" s="214">
        <v>30432082788</v>
      </c>
      <c r="J378" s="214">
        <v>-4291352536</v>
      </c>
      <c r="K378" s="212">
        <f t="shared" si="10"/>
        <v>26140730252</v>
      </c>
      <c r="L378" s="214">
        <v>26140730252</v>
      </c>
      <c r="M378" s="216">
        <f>IFERROR(VLOOKUP(E378,GL발!$A$2:$B$345,2,0),0)</f>
        <v>26140730252</v>
      </c>
      <c r="N378" s="218">
        <f t="shared" si="11"/>
        <v>0</v>
      </c>
    </row>
    <row r="379" spans="1:14">
      <c r="A379" s="91" t="s">
        <v>1447</v>
      </c>
      <c r="B379" s="91" t="s">
        <v>1448</v>
      </c>
      <c r="C379" s="91" t="s">
        <v>0</v>
      </c>
      <c r="D379" s="187">
        <v>2023</v>
      </c>
      <c r="E379" s="213" t="s">
        <v>755</v>
      </c>
      <c r="F379" s="91" t="s">
        <v>1279</v>
      </c>
      <c r="G379" s="211"/>
      <c r="H379" s="214">
        <v>0</v>
      </c>
      <c r="I379" s="214">
        <v>58218900</v>
      </c>
      <c r="J379" s="214">
        <v>0</v>
      </c>
      <c r="K379" s="212">
        <f t="shared" si="10"/>
        <v>58218900</v>
      </c>
      <c r="L379" s="214">
        <v>58218900</v>
      </c>
      <c r="M379" s="216">
        <f>IFERROR(VLOOKUP(E379,GL발!$A$2:$B$345,2,0),0)</f>
        <v>58218900</v>
      </c>
      <c r="N379" s="218">
        <f t="shared" si="11"/>
        <v>0</v>
      </c>
    </row>
    <row r="380" spans="1:14">
      <c r="A380" s="91" t="s">
        <v>1447</v>
      </c>
      <c r="B380" s="91" t="s">
        <v>1448</v>
      </c>
      <c r="C380" s="91" t="s">
        <v>0</v>
      </c>
      <c r="D380" s="187">
        <v>2023</v>
      </c>
      <c r="E380" s="213" t="s">
        <v>756</v>
      </c>
      <c r="F380" s="91" t="s">
        <v>1280</v>
      </c>
      <c r="G380" s="211"/>
      <c r="H380" s="214">
        <v>0</v>
      </c>
      <c r="I380" s="214">
        <v>1266286217</v>
      </c>
      <c r="J380" s="214">
        <v>-41282745</v>
      </c>
      <c r="K380" s="212">
        <f t="shared" si="10"/>
        <v>1225003472</v>
      </c>
      <c r="L380" s="214">
        <v>1225003472</v>
      </c>
      <c r="M380" s="216">
        <f>IFERROR(VLOOKUP(E380,GL발!$A$2:$B$345,2,0),0)</f>
        <v>1225003472</v>
      </c>
      <c r="N380" s="218">
        <f t="shared" si="11"/>
        <v>0</v>
      </c>
    </row>
    <row r="381" spans="1:14">
      <c r="A381" s="91" t="s">
        <v>1447</v>
      </c>
      <c r="B381" s="91" t="s">
        <v>1448</v>
      </c>
      <c r="C381" s="91" t="s">
        <v>0</v>
      </c>
      <c r="D381" s="187">
        <v>2023</v>
      </c>
      <c r="E381" s="213" t="s">
        <v>757</v>
      </c>
      <c r="F381" s="91" t="s">
        <v>1281</v>
      </c>
      <c r="G381" s="211"/>
      <c r="H381" s="214">
        <v>0</v>
      </c>
      <c r="I381" s="214">
        <v>2141253</v>
      </c>
      <c r="J381" s="214">
        <v>-92891</v>
      </c>
      <c r="K381" s="212">
        <f t="shared" si="10"/>
        <v>2048362</v>
      </c>
      <c r="L381" s="214">
        <v>2048362</v>
      </c>
      <c r="M381" s="216">
        <f>IFERROR(VLOOKUP(E381,GL발!$A$2:$B$345,2,0),0)</f>
        <v>2048362</v>
      </c>
      <c r="N381" s="218">
        <f t="shared" si="11"/>
        <v>0</v>
      </c>
    </row>
    <row r="382" spans="1:14">
      <c r="A382" s="91" t="s">
        <v>1447</v>
      </c>
      <c r="B382" s="91" t="s">
        <v>1448</v>
      </c>
      <c r="C382" s="91" t="s">
        <v>0</v>
      </c>
      <c r="D382" s="187">
        <v>2023</v>
      </c>
      <c r="E382" s="213" t="s">
        <v>758</v>
      </c>
      <c r="F382" s="91" t="s">
        <v>1282</v>
      </c>
      <c r="G382" s="211"/>
      <c r="H382" s="214">
        <v>0</v>
      </c>
      <c r="I382" s="214">
        <v>180293365</v>
      </c>
      <c r="J382" s="214">
        <v>-449373363</v>
      </c>
      <c r="K382" s="212">
        <f t="shared" si="10"/>
        <v>-269079998</v>
      </c>
      <c r="L382" s="214">
        <v>-269079998</v>
      </c>
      <c r="M382" s="216">
        <f>IFERROR(VLOOKUP(E382,GL발!$A$2:$B$345,2,0),0)</f>
        <v>-269079998</v>
      </c>
      <c r="N382" s="218">
        <f t="shared" si="11"/>
        <v>0</v>
      </c>
    </row>
    <row r="383" spans="1:14">
      <c r="A383" s="91" t="s">
        <v>1447</v>
      </c>
      <c r="B383" s="91" t="s">
        <v>1448</v>
      </c>
      <c r="C383" s="91" t="s">
        <v>0</v>
      </c>
      <c r="D383" s="187">
        <v>2023</v>
      </c>
      <c r="E383" s="213" t="s">
        <v>759</v>
      </c>
      <c r="F383" s="91" t="s">
        <v>1283</v>
      </c>
      <c r="G383" s="211"/>
      <c r="H383" s="214">
        <v>0</v>
      </c>
      <c r="I383" s="214">
        <v>4051289130</v>
      </c>
      <c r="J383" s="214">
        <v>-1424872131</v>
      </c>
      <c r="K383" s="212">
        <f t="shared" si="10"/>
        <v>2626416999</v>
      </c>
      <c r="L383" s="214">
        <v>2626416999</v>
      </c>
      <c r="M383" s="216">
        <f>IFERROR(VLOOKUP(E383,GL발!$A$2:$B$345,2,0),0)</f>
        <v>2626416999</v>
      </c>
      <c r="N383" s="218">
        <f t="shared" si="11"/>
        <v>0</v>
      </c>
    </row>
    <row r="384" spans="1:14">
      <c r="A384" s="91" t="s">
        <v>1447</v>
      </c>
      <c r="B384" s="91" t="s">
        <v>1448</v>
      </c>
      <c r="C384" s="91" t="s">
        <v>0</v>
      </c>
      <c r="D384" s="187">
        <v>2023</v>
      </c>
      <c r="E384" s="213" t="s">
        <v>760</v>
      </c>
      <c r="F384" s="91" t="s">
        <v>1284</v>
      </c>
      <c r="G384" s="211"/>
      <c r="H384" s="214">
        <v>0</v>
      </c>
      <c r="I384" s="214">
        <v>1596119460</v>
      </c>
      <c r="J384" s="214">
        <v>-574562341</v>
      </c>
      <c r="K384" s="212">
        <f t="shared" si="10"/>
        <v>1021557119</v>
      </c>
      <c r="L384" s="214">
        <v>1021557119</v>
      </c>
      <c r="M384" s="216">
        <f>IFERROR(VLOOKUP(E384,GL발!$A$2:$B$345,2,0),0)</f>
        <v>1021557119</v>
      </c>
      <c r="N384" s="218">
        <f t="shared" si="11"/>
        <v>0</v>
      </c>
    </row>
    <row r="385" spans="1:14">
      <c r="A385" s="91" t="s">
        <v>1447</v>
      </c>
      <c r="B385" s="91" t="s">
        <v>1448</v>
      </c>
      <c r="C385" s="91" t="s">
        <v>0</v>
      </c>
      <c r="D385" s="187">
        <v>2023</v>
      </c>
      <c r="E385" s="213" t="s">
        <v>761</v>
      </c>
      <c r="F385" s="91" t="s">
        <v>1285</v>
      </c>
      <c r="G385" s="211"/>
      <c r="H385" s="214">
        <v>0</v>
      </c>
      <c r="I385" s="214">
        <v>82407020</v>
      </c>
      <c r="J385" s="214">
        <v>-794060</v>
      </c>
      <c r="K385" s="212">
        <f t="shared" si="10"/>
        <v>81612960</v>
      </c>
      <c r="L385" s="214">
        <v>81612960</v>
      </c>
      <c r="M385" s="216">
        <f>IFERROR(VLOOKUP(E385,GL발!$A$2:$B$345,2,0),0)</f>
        <v>81612960</v>
      </c>
      <c r="N385" s="218">
        <f t="shared" si="11"/>
        <v>0</v>
      </c>
    </row>
    <row r="386" spans="1:14">
      <c r="A386" s="91" t="s">
        <v>1447</v>
      </c>
      <c r="B386" s="91" t="s">
        <v>1448</v>
      </c>
      <c r="C386" s="91" t="s">
        <v>0</v>
      </c>
      <c r="D386" s="187">
        <v>2023</v>
      </c>
      <c r="E386" s="213" t="s">
        <v>762</v>
      </c>
      <c r="F386" s="91" t="s">
        <v>1286</v>
      </c>
      <c r="G386" s="211"/>
      <c r="H386" s="214">
        <v>0</v>
      </c>
      <c r="I386" s="214">
        <v>77452685</v>
      </c>
      <c r="J386" s="214">
        <v>-1790696</v>
      </c>
      <c r="K386" s="212">
        <f t="shared" si="10"/>
        <v>75661989</v>
      </c>
      <c r="L386" s="214">
        <v>75661989</v>
      </c>
      <c r="M386" s="216">
        <f>IFERROR(VLOOKUP(E386,GL발!$A$2:$B$345,2,0),0)</f>
        <v>75661989</v>
      </c>
      <c r="N386" s="218">
        <f t="shared" si="11"/>
        <v>0</v>
      </c>
    </row>
    <row r="387" spans="1:14">
      <c r="A387" s="91" t="s">
        <v>1447</v>
      </c>
      <c r="B387" s="91" t="s">
        <v>1448</v>
      </c>
      <c r="C387" s="91" t="s">
        <v>0</v>
      </c>
      <c r="D387" s="187">
        <v>2023</v>
      </c>
      <c r="E387" s="213" t="s">
        <v>763</v>
      </c>
      <c r="F387" s="91" t="s">
        <v>1287</v>
      </c>
      <c r="G387" s="211"/>
      <c r="H387" s="214">
        <v>0</v>
      </c>
      <c r="I387" s="214">
        <v>3168510</v>
      </c>
      <c r="J387" s="214">
        <v>0</v>
      </c>
      <c r="K387" s="212">
        <f t="shared" si="10"/>
        <v>3168510</v>
      </c>
      <c r="L387" s="214">
        <v>3168510</v>
      </c>
      <c r="M387" s="216">
        <f>IFERROR(VLOOKUP(E387,GL발!$A$2:$B$345,2,0),0)</f>
        <v>3168510</v>
      </c>
      <c r="N387" s="218">
        <f t="shared" si="11"/>
        <v>0</v>
      </c>
    </row>
    <row r="388" spans="1:14">
      <c r="A388" s="91" t="s">
        <v>1447</v>
      </c>
      <c r="B388" s="91" t="s">
        <v>1448</v>
      </c>
      <c r="C388" s="91" t="s">
        <v>0</v>
      </c>
      <c r="D388" s="187">
        <v>2023</v>
      </c>
      <c r="E388" s="213" t="s">
        <v>764</v>
      </c>
      <c r="F388" s="91" t="s">
        <v>1288</v>
      </c>
      <c r="G388" s="211"/>
      <c r="H388" s="214">
        <v>0</v>
      </c>
      <c r="I388" s="214">
        <v>123855432</v>
      </c>
      <c r="J388" s="214">
        <v>-1099733</v>
      </c>
      <c r="K388" s="212">
        <f t="shared" si="10"/>
        <v>122755699</v>
      </c>
      <c r="L388" s="214">
        <v>122755699</v>
      </c>
      <c r="M388" s="216">
        <f>IFERROR(VLOOKUP(E388,GL발!$A$2:$B$345,2,0),0)</f>
        <v>122755699</v>
      </c>
      <c r="N388" s="218">
        <f t="shared" si="11"/>
        <v>0</v>
      </c>
    </row>
    <row r="389" spans="1:14">
      <c r="A389" s="91" t="s">
        <v>1447</v>
      </c>
      <c r="B389" s="91" t="s">
        <v>1448</v>
      </c>
      <c r="C389" s="91" t="s">
        <v>0</v>
      </c>
      <c r="D389" s="187">
        <v>2023</v>
      </c>
      <c r="E389" s="213" t="s">
        <v>765</v>
      </c>
      <c r="F389" s="91" t="s">
        <v>1289</v>
      </c>
      <c r="G389" s="211"/>
      <c r="H389" s="214">
        <v>0</v>
      </c>
      <c r="I389" s="214">
        <v>18784027</v>
      </c>
      <c r="J389" s="214">
        <v>-297384</v>
      </c>
      <c r="K389" s="212">
        <f t="shared" si="10"/>
        <v>18486643</v>
      </c>
      <c r="L389" s="214">
        <v>18486643</v>
      </c>
      <c r="M389" s="216">
        <f>IFERROR(VLOOKUP(E389,GL발!$A$2:$B$345,2,0),0)</f>
        <v>18486643</v>
      </c>
      <c r="N389" s="218">
        <f t="shared" si="11"/>
        <v>0</v>
      </c>
    </row>
    <row r="390" spans="1:14">
      <c r="A390" s="91" t="s">
        <v>1447</v>
      </c>
      <c r="B390" s="91" t="s">
        <v>1448</v>
      </c>
      <c r="C390" s="91" t="s">
        <v>0</v>
      </c>
      <c r="D390" s="187">
        <v>2023</v>
      </c>
      <c r="E390" s="213" t="s">
        <v>766</v>
      </c>
      <c r="F390" s="91" t="s">
        <v>1290</v>
      </c>
      <c r="G390" s="211"/>
      <c r="H390" s="214">
        <v>0</v>
      </c>
      <c r="I390" s="214">
        <v>5781535</v>
      </c>
      <c r="J390" s="214">
        <v>-581758</v>
      </c>
      <c r="K390" s="212">
        <f t="shared" si="10"/>
        <v>5199777</v>
      </c>
      <c r="L390" s="214">
        <v>5199777</v>
      </c>
      <c r="M390" s="216">
        <f>IFERROR(VLOOKUP(E390,GL발!$A$2:$B$345,2,0),0)</f>
        <v>5199777</v>
      </c>
      <c r="N390" s="218">
        <f t="shared" si="11"/>
        <v>0</v>
      </c>
    </row>
    <row r="391" spans="1:14">
      <c r="A391" s="91" t="s">
        <v>1447</v>
      </c>
      <c r="B391" s="91" t="s">
        <v>1448</v>
      </c>
      <c r="C391" s="91" t="s">
        <v>0</v>
      </c>
      <c r="D391" s="187">
        <v>2023</v>
      </c>
      <c r="E391" s="213" t="s">
        <v>767</v>
      </c>
      <c r="F391" s="91" t="s">
        <v>1291</v>
      </c>
      <c r="G391" s="211"/>
      <c r="H391" s="214">
        <v>0</v>
      </c>
      <c r="I391" s="214">
        <v>146700</v>
      </c>
      <c r="J391" s="214">
        <v>0</v>
      </c>
      <c r="K391" s="212">
        <f t="shared" si="10"/>
        <v>146700</v>
      </c>
      <c r="L391" s="214">
        <v>146700</v>
      </c>
      <c r="M391" s="216">
        <f>IFERROR(VLOOKUP(E391,GL발!$A$2:$B$345,2,0),0)</f>
        <v>146700</v>
      </c>
      <c r="N391" s="218">
        <f t="shared" si="11"/>
        <v>0</v>
      </c>
    </row>
    <row r="392" spans="1:14">
      <c r="A392" s="91" t="s">
        <v>1447</v>
      </c>
      <c r="B392" s="91" t="s">
        <v>1448</v>
      </c>
      <c r="C392" s="91" t="s">
        <v>0</v>
      </c>
      <c r="D392" s="187">
        <v>2023</v>
      </c>
      <c r="E392" s="213" t="s">
        <v>768</v>
      </c>
      <c r="F392" s="91" t="s">
        <v>1292</v>
      </c>
      <c r="G392" s="211"/>
      <c r="H392" s="214">
        <v>0</v>
      </c>
      <c r="I392" s="214">
        <v>1378000</v>
      </c>
      <c r="J392" s="214">
        <v>0</v>
      </c>
      <c r="K392" s="212">
        <f t="shared" si="10"/>
        <v>1378000</v>
      </c>
      <c r="L392" s="214">
        <v>1378000</v>
      </c>
      <c r="M392" s="216">
        <f>IFERROR(VLOOKUP(E392,GL발!$A$2:$B$345,2,0),0)</f>
        <v>1378000</v>
      </c>
      <c r="N392" s="218">
        <f t="shared" si="11"/>
        <v>0</v>
      </c>
    </row>
    <row r="393" spans="1:14">
      <c r="A393" s="91" t="s">
        <v>1447</v>
      </c>
      <c r="B393" s="91" t="s">
        <v>1448</v>
      </c>
      <c r="C393" s="91" t="s">
        <v>0</v>
      </c>
      <c r="D393" s="187">
        <v>2023</v>
      </c>
      <c r="E393" s="213" t="s">
        <v>769</v>
      </c>
      <c r="F393" s="91" t="s">
        <v>1293</v>
      </c>
      <c r="G393" s="211"/>
      <c r="H393" s="214">
        <v>0</v>
      </c>
      <c r="I393" s="214">
        <v>2536467</v>
      </c>
      <c r="J393" s="214">
        <v>-56967</v>
      </c>
      <c r="K393" s="212">
        <f t="shared" si="10"/>
        <v>2479500</v>
      </c>
      <c r="L393" s="214">
        <v>2479500</v>
      </c>
      <c r="M393" s="216">
        <f>IFERROR(VLOOKUP(E393,GL발!$A$2:$B$345,2,0),0)</f>
        <v>2479500</v>
      </c>
      <c r="N393" s="218">
        <f t="shared" si="11"/>
        <v>0</v>
      </c>
    </row>
    <row r="394" spans="1:14">
      <c r="A394" s="91" t="s">
        <v>1447</v>
      </c>
      <c r="B394" s="91" t="s">
        <v>1448</v>
      </c>
      <c r="C394" s="91" t="s">
        <v>0</v>
      </c>
      <c r="D394" s="187">
        <v>2023</v>
      </c>
      <c r="E394" s="213" t="s">
        <v>770</v>
      </c>
      <c r="F394" s="91" t="s">
        <v>1294</v>
      </c>
      <c r="G394" s="211"/>
      <c r="H394" s="214">
        <v>0</v>
      </c>
      <c r="I394" s="214">
        <v>122548063</v>
      </c>
      <c r="J394" s="214">
        <v>-138332</v>
      </c>
      <c r="K394" s="212">
        <f t="shared" si="10"/>
        <v>122409731</v>
      </c>
      <c r="L394" s="214">
        <v>122409731</v>
      </c>
      <c r="M394" s="216">
        <f>IFERROR(VLOOKUP(E394,GL발!$A$2:$B$345,2,0),0)</f>
        <v>122409731</v>
      </c>
      <c r="N394" s="218">
        <f t="shared" si="11"/>
        <v>0</v>
      </c>
    </row>
    <row r="395" spans="1:14">
      <c r="A395" s="91" t="s">
        <v>1447</v>
      </c>
      <c r="B395" s="91" t="s">
        <v>1448</v>
      </c>
      <c r="C395" s="91" t="s">
        <v>0</v>
      </c>
      <c r="D395" s="187">
        <v>2023</v>
      </c>
      <c r="E395" s="213" t="s">
        <v>771</v>
      </c>
      <c r="F395" s="91" t="s">
        <v>1295</v>
      </c>
      <c r="G395" s="211"/>
      <c r="H395" s="214">
        <v>0</v>
      </c>
      <c r="I395" s="214">
        <v>42684696</v>
      </c>
      <c r="J395" s="214">
        <v>-1214415</v>
      </c>
      <c r="K395" s="212">
        <f t="shared" si="10"/>
        <v>41470281</v>
      </c>
      <c r="L395" s="214">
        <v>41470281</v>
      </c>
      <c r="M395" s="216">
        <f>IFERROR(VLOOKUP(E395,GL발!$A$2:$B$345,2,0),0)</f>
        <v>41470281</v>
      </c>
      <c r="N395" s="218">
        <f t="shared" si="11"/>
        <v>0</v>
      </c>
    </row>
    <row r="396" spans="1:14">
      <c r="A396" s="91" t="s">
        <v>1447</v>
      </c>
      <c r="B396" s="91" t="s">
        <v>1448</v>
      </c>
      <c r="C396" s="91" t="s">
        <v>0</v>
      </c>
      <c r="D396" s="187">
        <v>2023</v>
      </c>
      <c r="E396" s="213" t="s">
        <v>772</v>
      </c>
      <c r="F396" s="91" t="s">
        <v>1296</v>
      </c>
      <c r="G396" s="211"/>
      <c r="H396" s="214">
        <v>0</v>
      </c>
      <c r="I396" s="214">
        <v>517950</v>
      </c>
      <c r="J396" s="214">
        <v>-147999</v>
      </c>
      <c r="K396" s="212">
        <f t="shared" si="10"/>
        <v>369951</v>
      </c>
      <c r="L396" s="214">
        <v>369951</v>
      </c>
      <c r="M396" s="216">
        <f>IFERROR(VLOOKUP(E396,GL발!$A$2:$B$345,2,0),0)</f>
        <v>369951</v>
      </c>
      <c r="N396" s="218">
        <f t="shared" si="11"/>
        <v>0</v>
      </c>
    </row>
    <row r="397" spans="1:14">
      <c r="A397" s="91" t="s">
        <v>1447</v>
      </c>
      <c r="B397" s="91" t="s">
        <v>1448</v>
      </c>
      <c r="C397" s="91" t="s">
        <v>0</v>
      </c>
      <c r="D397" s="187">
        <v>2023</v>
      </c>
      <c r="E397" s="213" t="s">
        <v>773</v>
      </c>
      <c r="F397" s="91" t="s">
        <v>1297</v>
      </c>
      <c r="G397" s="211"/>
      <c r="H397" s="214">
        <v>0</v>
      </c>
      <c r="I397" s="214">
        <v>736969991</v>
      </c>
      <c r="J397" s="214">
        <v>-51791524</v>
      </c>
      <c r="K397" s="212">
        <f t="shared" si="10"/>
        <v>685178467</v>
      </c>
      <c r="L397" s="214">
        <v>685178467</v>
      </c>
      <c r="M397" s="216">
        <f>IFERROR(VLOOKUP(E397,GL발!$A$2:$B$345,2,0),0)</f>
        <v>685178467</v>
      </c>
      <c r="N397" s="218">
        <f t="shared" si="11"/>
        <v>0</v>
      </c>
    </row>
    <row r="398" spans="1:14">
      <c r="A398" s="91" t="s">
        <v>1447</v>
      </c>
      <c r="B398" s="91" t="s">
        <v>1448</v>
      </c>
      <c r="C398" s="91" t="s">
        <v>0</v>
      </c>
      <c r="D398" s="187">
        <v>2023</v>
      </c>
      <c r="E398" s="213" t="s">
        <v>774</v>
      </c>
      <c r="F398" s="91" t="s">
        <v>1298</v>
      </c>
      <c r="G398" s="211"/>
      <c r="H398" s="214">
        <v>0</v>
      </c>
      <c r="I398" s="214">
        <v>1245689327</v>
      </c>
      <c r="J398" s="214">
        <v>-2729110</v>
      </c>
      <c r="K398" s="212">
        <f t="shared" si="10"/>
        <v>1242960217</v>
      </c>
      <c r="L398" s="214">
        <v>1242960217</v>
      </c>
      <c r="M398" s="216">
        <f>IFERROR(VLOOKUP(E398,GL발!$A$2:$B$345,2,0),0)</f>
        <v>1242960217</v>
      </c>
      <c r="N398" s="218">
        <f t="shared" si="11"/>
        <v>0</v>
      </c>
    </row>
    <row r="399" spans="1:14">
      <c r="A399" s="91" t="s">
        <v>1447</v>
      </c>
      <c r="B399" s="91" t="s">
        <v>1448</v>
      </c>
      <c r="C399" s="91" t="s">
        <v>0</v>
      </c>
      <c r="D399" s="187">
        <v>2023</v>
      </c>
      <c r="E399" s="213" t="s">
        <v>775</v>
      </c>
      <c r="F399" s="91" t="s">
        <v>1299</v>
      </c>
      <c r="G399" s="211"/>
      <c r="H399" s="214">
        <v>0</v>
      </c>
      <c r="I399" s="214">
        <v>9842390281</v>
      </c>
      <c r="J399" s="214">
        <v>-4892981664</v>
      </c>
      <c r="K399" s="212">
        <f t="shared" ref="K399:K455" si="12">I399+J399</f>
        <v>4949408617</v>
      </c>
      <c r="L399" s="214">
        <v>4949408617</v>
      </c>
      <c r="M399" s="216">
        <f>IFERROR(VLOOKUP(E399,GL발!$A$2:$B$345,2,0),0)</f>
        <v>4949408617</v>
      </c>
      <c r="N399" s="218">
        <f t="shared" ref="N399:N449" si="13">M399-K399</f>
        <v>0</v>
      </c>
    </row>
    <row r="400" spans="1:14">
      <c r="A400" s="91" t="s">
        <v>1447</v>
      </c>
      <c r="B400" s="91" t="s">
        <v>1448</v>
      </c>
      <c r="C400" s="91" t="s">
        <v>0</v>
      </c>
      <c r="D400" s="187">
        <v>2023</v>
      </c>
      <c r="E400" s="213" t="s">
        <v>776</v>
      </c>
      <c r="F400" s="91" t="s">
        <v>1300</v>
      </c>
      <c r="G400" s="211"/>
      <c r="H400" s="214">
        <v>0</v>
      </c>
      <c r="I400" s="214">
        <v>1146706130</v>
      </c>
      <c r="J400" s="214">
        <v>-493593180</v>
      </c>
      <c r="K400" s="212">
        <f t="shared" si="12"/>
        <v>653112950</v>
      </c>
      <c r="L400" s="214">
        <v>653112950</v>
      </c>
      <c r="M400" s="216">
        <f>IFERROR(VLOOKUP(E400,GL발!$A$2:$B$345,2,0),0)</f>
        <v>653112950</v>
      </c>
      <c r="N400" s="218">
        <f t="shared" si="13"/>
        <v>0</v>
      </c>
    </row>
    <row r="401" spans="1:14">
      <c r="A401" s="91" t="s">
        <v>1447</v>
      </c>
      <c r="B401" s="91" t="s">
        <v>1448</v>
      </c>
      <c r="C401" s="91" t="s">
        <v>0</v>
      </c>
      <c r="D401" s="187">
        <v>2023</v>
      </c>
      <c r="E401" s="213" t="s">
        <v>777</v>
      </c>
      <c r="F401" s="91" t="s">
        <v>1301</v>
      </c>
      <c r="G401" s="211"/>
      <c r="H401" s="214">
        <v>0</v>
      </c>
      <c r="I401" s="214">
        <v>8941239858</v>
      </c>
      <c r="J401" s="214">
        <v>-757219861</v>
      </c>
      <c r="K401" s="212">
        <f t="shared" si="12"/>
        <v>8184019997</v>
      </c>
      <c r="L401" s="214">
        <v>8184019997</v>
      </c>
      <c r="M401" s="216">
        <f>IFERROR(VLOOKUP(E401,GL발!$A$2:$B$345,2,0),0)</f>
        <v>8184019997</v>
      </c>
      <c r="N401" s="218">
        <f t="shared" si="13"/>
        <v>0</v>
      </c>
    </row>
    <row r="402" spans="1:14">
      <c r="A402" s="91" t="s">
        <v>1447</v>
      </c>
      <c r="B402" s="91" t="s">
        <v>1448</v>
      </c>
      <c r="C402" s="91" t="s">
        <v>0</v>
      </c>
      <c r="D402" s="187">
        <v>2023</v>
      </c>
      <c r="E402" s="213" t="s">
        <v>778</v>
      </c>
      <c r="F402" s="91" t="s">
        <v>1302</v>
      </c>
      <c r="G402" s="211"/>
      <c r="H402" s="214">
        <v>0</v>
      </c>
      <c r="I402" s="214">
        <v>1000000</v>
      </c>
      <c r="J402" s="214">
        <v>0</v>
      </c>
      <c r="K402" s="212">
        <f t="shared" si="12"/>
        <v>1000000</v>
      </c>
      <c r="L402" s="214">
        <v>1000000</v>
      </c>
      <c r="M402" s="216">
        <f>IFERROR(VLOOKUP(E402,GL발!$A$2:$B$345,2,0),0)</f>
        <v>1000000</v>
      </c>
      <c r="N402" s="218">
        <f t="shared" si="13"/>
        <v>0</v>
      </c>
    </row>
    <row r="403" spans="1:14">
      <c r="A403" s="91" t="s">
        <v>1447</v>
      </c>
      <c r="B403" s="91" t="s">
        <v>1448</v>
      </c>
      <c r="C403" s="91" t="s">
        <v>0</v>
      </c>
      <c r="D403" s="187">
        <v>2023</v>
      </c>
      <c r="E403" s="213" t="s">
        <v>779</v>
      </c>
      <c r="F403" s="91" t="s">
        <v>1303</v>
      </c>
      <c r="G403" s="211"/>
      <c r="H403" s="214">
        <v>0</v>
      </c>
      <c r="I403" s="214">
        <v>203666652</v>
      </c>
      <c r="J403" s="214">
        <v>-3979133</v>
      </c>
      <c r="K403" s="212">
        <f t="shared" si="12"/>
        <v>199687519</v>
      </c>
      <c r="L403" s="214">
        <v>199687519</v>
      </c>
      <c r="M403" s="216">
        <f>IFERROR(VLOOKUP(E403,GL발!$A$2:$B$345,2,0),0)</f>
        <v>199687519</v>
      </c>
      <c r="N403" s="218">
        <f t="shared" si="13"/>
        <v>0</v>
      </c>
    </row>
    <row r="404" spans="1:14">
      <c r="A404" s="91" t="s">
        <v>1447</v>
      </c>
      <c r="B404" s="91" t="s">
        <v>1448</v>
      </c>
      <c r="C404" s="91" t="s">
        <v>0</v>
      </c>
      <c r="D404" s="187">
        <v>2023</v>
      </c>
      <c r="E404" s="213" t="s">
        <v>780</v>
      </c>
      <c r="F404" s="91" t="s">
        <v>1304</v>
      </c>
      <c r="G404" s="211"/>
      <c r="H404" s="214">
        <v>0</v>
      </c>
      <c r="I404" s="214">
        <v>1658278388</v>
      </c>
      <c r="J404" s="214">
        <v>-13130000</v>
      </c>
      <c r="K404" s="212">
        <f t="shared" si="12"/>
        <v>1645148388</v>
      </c>
      <c r="L404" s="214">
        <v>1645148388</v>
      </c>
      <c r="M404" s="216">
        <f>IFERROR(VLOOKUP(E404,GL발!$A$2:$B$345,2,0),0)</f>
        <v>1645148388</v>
      </c>
      <c r="N404" s="218">
        <f t="shared" si="13"/>
        <v>0</v>
      </c>
    </row>
    <row r="405" spans="1:14">
      <c r="A405" s="91" t="s">
        <v>1447</v>
      </c>
      <c r="B405" s="91" t="s">
        <v>1448</v>
      </c>
      <c r="C405" s="91" t="s">
        <v>0</v>
      </c>
      <c r="D405" s="187">
        <v>2023</v>
      </c>
      <c r="E405" s="213" t="s">
        <v>781</v>
      </c>
      <c r="F405" s="91" t="s">
        <v>1305</v>
      </c>
      <c r="G405" s="211"/>
      <c r="H405" s="214">
        <v>0</v>
      </c>
      <c r="I405" s="214">
        <v>90308490</v>
      </c>
      <c r="J405" s="214">
        <v>0</v>
      </c>
      <c r="K405" s="212">
        <f t="shared" si="12"/>
        <v>90308490</v>
      </c>
      <c r="L405" s="214">
        <v>90308490</v>
      </c>
      <c r="M405" s="216">
        <f>IFERROR(VLOOKUP(E405,GL발!$A$2:$B$345,2,0),0)</f>
        <v>90308490</v>
      </c>
      <c r="N405" s="218">
        <f t="shared" si="13"/>
        <v>0</v>
      </c>
    </row>
    <row r="406" spans="1:14">
      <c r="A406" s="91" t="s">
        <v>1447</v>
      </c>
      <c r="B406" s="91" t="s">
        <v>1448</v>
      </c>
      <c r="C406" s="91" t="s">
        <v>0</v>
      </c>
      <c r="D406" s="187">
        <v>2023</v>
      </c>
      <c r="E406" s="213" t="s">
        <v>782</v>
      </c>
      <c r="F406" s="91" t="s">
        <v>1306</v>
      </c>
      <c r="G406" s="211"/>
      <c r="H406" s="214">
        <v>0</v>
      </c>
      <c r="I406" s="214">
        <v>7970000</v>
      </c>
      <c r="J406" s="214">
        <v>0</v>
      </c>
      <c r="K406" s="212">
        <f t="shared" si="12"/>
        <v>7970000</v>
      </c>
      <c r="L406" s="214">
        <v>7970000</v>
      </c>
      <c r="M406" s="216">
        <f>IFERROR(VLOOKUP(E406,GL발!$A$2:$B$345,2,0),0)</f>
        <v>7970000</v>
      </c>
      <c r="N406" s="218">
        <f t="shared" si="13"/>
        <v>0</v>
      </c>
    </row>
    <row r="407" spans="1:14">
      <c r="A407" s="91" t="s">
        <v>1447</v>
      </c>
      <c r="B407" s="91" t="s">
        <v>1448</v>
      </c>
      <c r="C407" s="91" t="s">
        <v>0</v>
      </c>
      <c r="D407" s="187">
        <v>2023</v>
      </c>
      <c r="E407" s="213" t="s">
        <v>783</v>
      </c>
      <c r="F407" s="91" t="s">
        <v>1307</v>
      </c>
      <c r="G407" s="211"/>
      <c r="H407" s="214">
        <v>0</v>
      </c>
      <c r="I407" s="214">
        <v>296488720</v>
      </c>
      <c r="J407" s="214">
        <v>-3336229</v>
      </c>
      <c r="K407" s="212">
        <f t="shared" si="12"/>
        <v>293152491</v>
      </c>
      <c r="L407" s="214">
        <v>293152491</v>
      </c>
      <c r="M407" s="216">
        <f>IFERROR(VLOOKUP(E407,GL발!$A$2:$B$345,2,0),0)</f>
        <v>293152491</v>
      </c>
      <c r="N407" s="218">
        <f t="shared" si="13"/>
        <v>0</v>
      </c>
    </row>
    <row r="408" spans="1:14">
      <c r="A408" s="91" t="s">
        <v>1447</v>
      </c>
      <c r="B408" s="91" t="s">
        <v>1448</v>
      </c>
      <c r="C408" s="91" t="s">
        <v>0</v>
      </c>
      <c r="D408" s="187">
        <v>2023</v>
      </c>
      <c r="E408" s="213" t="s">
        <v>784</v>
      </c>
      <c r="F408" s="91" t="s">
        <v>1308</v>
      </c>
      <c r="G408" s="211"/>
      <c r="H408" s="214">
        <v>0</v>
      </c>
      <c r="I408" s="214">
        <v>277831760</v>
      </c>
      <c r="J408" s="214">
        <v>-265115</v>
      </c>
      <c r="K408" s="212">
        <f t="shared" si="12"/>
        <v>277566645</v>
      </c>
      <c r="L408" s="214">
        <v>277566645</v>
      </c>
      <c r="M408" s="216">
        <f>IFERROR(VLOOKUP(E408,GL발!$A$2:$B$345,2,0),0)</f>
        <v>277566645</v>
      </c>
      <c r="N408" s="218">
        <f t="shared" si="13"/>
        <v>0</v>
      </c>
    </row>
    <row r="409" spans="1:14">
      <c r="A409" s="91" t="s">
        <v>1447</v>
      </c>
      <c r="B409" s="91" t="s">
        <v>1448</v>
      </c>
      <c r="C409" s="91" t="s">
        <v>0</v>
      </c>
      <c r="D409" s="187">
        <v>2023</v>
      </c>
      <c r="E409" s="213" t="s">
        <v>785</v>
      </c>
      <c r="F409" s="91" t="s">
        <v>1309</v>
      </c>
      <c r="G409" s="211"/>
      <c r="H409" s="214">
        <v>0</v>
      </c>
      <c r="I409" s="214">
        <v>1860771923</v>
      </c>
      <c r="J409" s="214">
        <v>-23522804</v>
      </c>
      <c r="K409" s="212">
        <f t="shared" si="12"/>
        <v>1837249119</v>
      </c>
      <c r="L409" s="214">
        <v>1837249119</v>
      </c>
      <c r="M409" s="216">
        <f>IFERROR(VLOOKUP(E409,GL발!$A$2:$B$345,2,0),0)</f>
        <v>1837249119</v>
      </c>
      <c r="N409" s="218">
        <f t="shared" si="13"/>
        <v>0</v>
      </c>
    </row>
    <row r="410" spans="1:14">
      <c r="A410" s="91" t="s">
        <v>1447</v>
      </c>
      <c r="B410" s="91" t="s">
        <v>1448</v>
      </c>
      <c r="C410" s="91" t="s">
        <v>0</v>
      </c>
      <c r="D410" s="187">
        <v>2023</v>
      </c>
      <c r="E410" s="213" t="s">
        <v>786</v>
      </c>
      <c r="F410" s="91" t="s">
        <v>1310</v>
      </c>
      <c r="G410" s="211"/>
      <c r="H410" s="214">
        <v>0</v>
      </c>
      <c r="I410" s="214">
        <v>30876578</v>
      </c>
      <c r="J410" s="214">
        <v>-2482447</v>
      </c>
      <c r="K410" s="212">
        <f t="shared" si="12"/>
        <v>28394131</v>
      </c>
      <c r="L410" s="214">
        <v>28394131</v>
      </c>
      <c r="M410" s="216">
        <f>IFERROR(VLOOKUP(E410,GL발!$A$2:$B$345,2,0),0)</f>
        <v>28394131</v>
      </c>
      <c r="N410" s="218">
        <f t="shared" si="13"/>
        <v>0</v>
      </c>
    </row>
    <row r="411" spans="1:14">
      <c r="A411" s="91" t="s">
        <v>1447</v>
      </c>
      <c r="B411" s="91" t="s">
        <v>1448</v>
      </c>
      <c r="C411" s="91" t="s">
        <v>0</v>
      </c>
      <c r="D411" s="187">
        <v>2023</v>
      </c>
      <c r="E411" s="213" t="s">
        <v>787</v>
      </c>
      <c r="F411" s="91" t="s">
        <v>1311</v>
      </c>
      <c r="G411" s="211"/>
      <c r="H411" s="214">
        <v>0</v>
      </c>
      <c r="I411" s="214">
        <v>304551050</v>
      </c>
      <c r="J411" s="214">
        <v>0</v>
      </c>
      <c r="K411" s="212">
        <f t="shared" si="12"/>
        <v>304551050</v>
      </c>
      <c r="L411" s="214">
        <v>304551050</v>
      </c>
      <c r="M411" s="216">
        <f>IFERROR(VLOOKUP(E411,GL발!$A$2:$B$345,2,0),0)</f>
        <v>304551050</v>
      </c>
      <c r="N411" s="218">
        <f t="shared" si="13"/>
        <v>0</v>
      </c>
    </row>
    <row r="412" spans="1:14">
      <c r="A412" s="91" t="s">
        <v>1447</v>
      </c>
      <c r="B412" s="91" t="s">
        <v>1448</v>
      </c>
      <c r="C412" s="91" t="s">
        <v>0</v>
      </c>
      <c r="D412" s="187">
        <v>2023</v>
      </c>
      <c r="E412" s="213" t="s">
        <v>788</v>
      </c>
      <c r="F412" s="91" t="s">
        <v>1312</v>
      </c>
      <c r="G412" s="211"/>
      <c r="H412" s="214">
        <v>0</v>
      </c>
      <c r="I412" s="214">
        <v>20639630482</v>
      </c>
      <c r="J412" s="214">
        <v>-1283204733</v>
      </c>
      <c r="K412" s="212">
        <f t="shared" si="12"/>
        <v>19356425749</v>
      </c>
      <c r="L412" s="214">
        <v>19356425749</v>
      </c>
      <c r="M412" s="216">
        <f>IFERROR(VLOOKUP(E412,GL발!$A$2:$B$345,2,0),0)</f>
        <v>19356425749</v>
      </c>
      <c r="N412" s="218">
        <f t="shared" si="13"/>
        <v>0</v>
      </c>
    </row>
    <row r="413" spans="1:14">
      <c r="A413" s="91" t="s">
        <v>1447</v>
      </c>
      <c r="B413" s="91" t="s">
        <v>1448</v>
      </c>
      <c r="C413" s="91" t="s">
        <v>0</v>
      </c>
      <c r="D413" s="187">
        <v>2023</v>
      </c>
      <c r="E413" s="213" t="s">
        <v>789</v>
      </c>
      <c r="F413" s="91" t="s">
        <v>1313</v>
      </c>
      <c r="G413" s="211"/>
      <c r="H413" s="214">
        <v>0</v>
      </c>
      <c r="I413" s="214">
        <v>10850115492</v>
      </c>
      <c r="J413" s="214">
        <v>-310661823</v>
      </c>
      <c r="K413" s="212">
        <f t="shared" si="12"/>
        <v>10539453669</v>
      </c>
      <c r="L413" s="214">
        <v>10539453669</v>
      </c>
      <c r="M413" s="216">
        <f>IFERROR(VLOOKUP(E413,GL발!$A$2:$B$345,2,0),0)</f>
        <v>10539453669</v>
      </c>
      <c r="N413" s="218">
        <f t="shared" si="13"/>
        <v>0</v>
      </c>
    </row>
    <row r="414" spans="1:14">
      <c r="A414" s="91" t="s">
        <v>1447</v>
      </c>
      <c r="B414" s="91" t="s">
        <v>1448</v>
      </c>
      <c r="C414" s="91" t="s">
        <v>0</v>
      </c>
      <c r="D414" s="187">
        <v>2023</v>
      </c>
      <c r="E414" s="213" t="s">
        <v>790</v>
      </c>
      <c r="F414" s="91" t="s">
        <v>1314</v>
      </c>
      <c r="G414" s="211"/>
      <c r="H414" s="214">
        <v>0</v>
      </c>
      <c r="I414" s="214">
        <v>1671672527</v>
      </c>
      <c r="J414" s="214">
        <v>-237184986</v>
      </c>
      <c r="K414" s="212">
        <f t="shared" si="12"/>
        <v>1434487541</v>
      </c>
      <c r="L414" s="214">
        <v>1434487541</v>
      </c>
      <c r="M414" s="216">
        <f>IFERROR(VLOOKUP(E414,GL발!$A$2:$B$345,2,0),0)</f>
        <v>1434487541</v>
      </c>
      <c r="N414" s="218">
        <f t="shared" si="13"/>
        <v>0</v>
      </c>
    </row>
    <row r="415" spans="1:14">
      <c r="A415" s="91" t="s">
        <v>1447</v>
      </c>
      <c r="B415" s="91" t="s">
        <v>1448</v>
      </c>
      <c r="C415" s="91" t="s">
        <v>0</v>
      </c>
      <c r="D415" s="187">
        <v>2023</v>
      </c>
      <c r="E415" s="213" t="s">
        <v>791</v>
      </c>
      <c r="F415" s="91" t="s">
        <v>1323</v>
      </c>
      <c r="G415" s="211"/>
      <c r="H415" s="214">
        <v>0</v>
      </c>
      <c r="I415" s="214">
        <v>8322988092</v>
      </c>
      <c r="J415" s="214">
        <v>-21362102936</v>
      </c>
      <c r="K415" s="212">
        <f t="shared" si="12"/>
        <v>-13039114844</v>
      </c>
      <c r="L415" s="214">
        <v>-13039114844</v>
      </c>
      <c r="M415" s="216">
        <f>IFERROR(VLOOKUP(E415,GL발!$A$2:$B$345,2,0),0)</f>
        <v>-13039114844</v>
      </c>
      <c r="N415" s="218">
        <f t="shared" si="13"/>
        <v>0</v>
      </c>
    </row>
    <row r="416" spans="1:14">
      <c r="A416" s="91" t="s">
        <v>1447</v>
      </c>
      <c r="B416" s="91" t="s">
        <v>1448</v>
      </c>
      <c r="C416" s="91" t="s">
        <v>0</v>
      </c>
      <c r="D416" s="187">
        <v>2023</v>
      </c>
      <c r="E416" s="213" t="s">
        <v>792</v>
      </c>
      <c r="F416" s="91" t="s">
        <v>1324</v>
      </c>
      <c r="G416" s="211"/>
      <c r="H416" s="214">
        <v>0</v>
      </c>
      <c r="I416" s="214">
        <v>5848760933</v>
      </c>
      <c r="J416" s="214">
        <v>-15972318528</v>
      </c>
      <c r="K416" s="212">
        <f t="shared" si="12"/>
        <v>-10123557595</v>
      </c>
      <c r="L416" s="214">
        <v>-10123557595</v>
      </c>
      <c r="M416" s="216">
        <f>IFERROR(VLOOKUP(E416,GL발!$A$2:$B$345,2,0),0)</f>
        <v>-10123557595</v>
      </c>
      <c r="N416" s="218">
        <f t="shared" si="13"/>
        <v>0</v>
      </c>
    </row>
    <row r="417" spans="1:14">
      <c r="A417" s="91" t="s">
        <v>1447</v>
      </c>
      <c r="B417" s="91" t="s">
        <v>1448</v>
      </c>
      <c r="C417" s="91" t="s">
        <v>0</v>
      </c>
      <c r="D417" s="187">
        <v>2023</v>
      </c>
      <c r="E417" s="213" t="s">
        <v>793</v>
      </c>
      <c r="F417" s="91" t="s">
        <v>1325</v>
      </c>
      <c r="G417" s="211"/>
      <c r="H417" s="214">
        <v>0</v>
      </c>
      <c r="I417" s="214">
        <v>52234245577</v>
      </c>
      <c r="J417" s="214">
        <v>-57124732449</v>
      </c>
      <c r="K417" s="212">
        <f t="shared" si="12"/>
        <v>-4890486872</v>
      </c>
      <c r="L417" s="214">
        <v>-4890486872</v>
      </c>
      <c r="M417" s="216">
        <f>IFERROR(VLOOKUP(E417,GL발!$A$2:$B$345,2,0),0)</f>
        <v>-4890486872</v>
      </c>
      <c r="N417" s="218">
        <f t="shared" si="13"/>
        <v>0</v>
      </c>
    </row>
    <row r="418" spans="1:14">
      <c r="A418" s="91" t="s">
        <v>1447</v>
      </c>
      <c r="B418" s="91" t="s">
        <v>1448</v>
      </c>
      <c r="C418" s="91" t="s">
        <v>0</v>
      </c>
      <c r="D418" s="187">
        <v>2023</v>
      </c>
      <c r="E418" s="213" t="s">
        <v>794</v>
      </c>
      <c r="F418" s="91" t="s">
        <v>1326</v>
      </c>
      <c r="G418" s="211"/>
      <c r="H418" s="214">
        <v>0</v>
      </c>
      <c r="I418" s="214">
        <v>125820719862</v>
      </c>
      <c r="J418" s="214">
        <v>-164136528466</v>
      </c>
      <c r="K418" s="212">
        <f t="shared" si="12"/>
        <v>-38315808604</v>
      </c>
      <c r="L418" s="214">
        <v>-38315808604</v>
      </c>
      <c r="M418" s="216">
        <f>IFERROR(VLOOKUP(E418,GL발!$A$2:$B$345,2,0),0)</f>
        <v>-38315808604</v>
      </c>
      <c r="N418" s="218">
        <f t="shared" si="13"/>
        <v>0</v>
      </c>
    </row>
    <row r="419" spans="1:14">
      <c r="A419" s="91" t="s">
        <v>1447</v>
      </c>
      <c r="B419" s="91" t="s">
        <v>1448</v>
      </c>
      <c r="C419" s="91" t="s">
        <v>0</v>
      </c>
      <c r="D419" s="187">
        <v>2023</v>
      </c>
      <c r="E419" s="213" t="s">
        <v>795</v>
      </c>
      <c r="F419" s="91" t="s">
        <v>1327</v>
      </c>
      <c r="G419" s="211"/>
      <c r="H419" s="214">
        <v>0</v>
      </c>
      <c r="I419" s="214">
        <v>254163206404</v>
      </c>
      <c r="J419" s="214">
        <v>-254617550442</v>
      </c>
      <c r="K419" s="212">
        <f t="shared" si="12"/>
        <v>-454344038</v>
      </c>
      <c r="L419" s="214">
        <v>-454344038</v>
      </c>
      <c r="M419" s="216">
        <f>IFERROR(VLOOKUP(E419,GL발!$A$2:$B$345,2,0),0)</f>
        <v>-454344038</v>
      </c>
      <c r="N419" s="218">
        <f t="shared" si="13"/>
        <v>0</v>
      </c>
    </row>
    <row r="420" spans="1:14">
      <c r="A420" s="91" t="s">
        <v>1447</v>
      </c>
      <c r="B420" s="91" t="s">
        <v>1448</v>
      </c>
      <c r="C420" s="91" t="s">
        <v>0</v>
      </c>
      <c r="D420" s="187">
        <v>2023</v>
      </c>
      <c r="E420" s="213" t="s">
        <v>796</v>
      </c>
      <c r="F420" s="91" t="s">
        <v>1328</v>
      </c>
      <c r="G420" s="211"/>
      <c r="H420" s="214">
        <v>0</v>
      </c>
      <c r="I420" s="214">
        <v>0</v>
      </c>
      <c r="J420" s="214">
        <v>-80835</v>
      </c>
      <c r="K420" s="212">
        <f t="shared" si="12"/>
        <v>-80835</v>
      </c>
      <c r="L420" s="214">
        <v>-80835</v>
      </c>
      <c r="M420" s="216">
        <f>IFERROR(VLOOKUP(E420,GL발!$A$2:$B$345,2,0),0)</f>
        <v>-80835</v>
      </c>
      <c r="N420" s="218">
        <f t="shared" si="13"/>
        <v>0</v>
      </c>
    </row>
    <row r="421" spans="1:14">
      <c r="A421" s="91" t="s">
        <v>1447</v>
      </c>
      <c r="B421" s="91" t="s">
        <v>1448</v>
      </c>
      <c r="C421" s="91" t="s">
        <v>0</v>
      </c>
      <c r="D421" s="187">
        <v>2023</v>
      </c>
      <c r="E421" s="213" t="s">
        <v>797</v>
      </c>
      <c r="F421" s="91" t="s">
        <v>1329</v>
      </c>
      <c r="G421" s="211"/>
      <c r="H421" s="214">
        <v>0</v>
      </c>
      <c r="I421" s="214">
        <v>194009</v>
      </c>
      <c r="J421" s="214">
        <v>-586043257</v>
      </c>
      <c r="K421" s="212">
        <f t="shared" si="12"/>
        <v>-585849248</v>
      </c>
      <c r="L421" s="214">
        <v>-585849248</v>
      </c>
      <c r="M421" s="216">
        <f>IFERROR(VLOOKUP(E421,GL발!$A$2:$B$345,2,0),0)</f>
        <v>-585849248</v>
      </c>
      <c r="N421" s="218">
        <f t="shared" si="13"/>
        <v>0</v>
      </c>
    </row>
    <row r="422" spans="1:14">
      <c r="A422" s="91" t="s">
        <v>1447</v>
      </c>
      <c r="B422" s="91" t="s">
        <v>1448</v>
      </c>
      <c r="C422" s="91" t="s">
        <v>0</v>
      </c>
      <c r="D422" s="187">
        <v>2023</v>
      </c>
      <c r="E422" s="213" t="s">
        <v>798</v>
      </c>
      <c r="F422" s="91" t="s">
        <v>1330</v>
      </c>
      <c r="G422" s="211"/>
      <c r="H422" s="214">
        <v>0</v>
      </c>
      <c r="I422" s="214">
        <v>101978184418</v>
      </c>
      <c r="J422" s="214">
        <v>-102213892389</v>
      </c>
      <c r="K422" s="212">
        <f t="shared" si="12"/>
        <v>-235707971</v>
      </c>
      <c r="L422" s="214">
        <v>-235707971</v>
      </c>
      <c r="M422" s="216">
        <f>IFERROR(VLOOKUP(E422,GL발!$A$2:$B$345,2,0),0)</f>
        <v>-235707971</v>
      </c>
      <c r="N422" s="218">
        <f t="shared" si="13"/>
        <v>0</v>
      </c>
    </row>
    <row r="423" spans="1:14">
      <c r="A423" s="91" t="s">
        <v>1447</v>
      </c>
      <c r="B423" s="91" t="s">
        <v>1448</v>
      </c>
      <c r="C423" s="91" t="s">
        <v>0</v>
      </c>
      <c r="D423" s="187">
        <v>2023</v>
      </c>
      <c r="E423" s="213" t="s">
        <v>799</v>
      </c>
      <c r="F423" s="91" t="s">
        <v>1331</v>
      </c>
      <c r="G423" s="211"/>
      <c r="H423" s="214">
        <v>0</v>
      </c>
      <c r="I423" s="214">
        <v>24742357358</v>
      </c>
      <c r="J423" s="214">
        <v>-24795710217</v>
      </c>
      <c r="K423" s="212">
        <f t="shared" si="12"/>
        <v>-53352859</v>
      </c>
      <c r="L423" s="214">
        <v>-53352859</v>
      </c>
      <c r="M423" s="216">
        <f>IFERROR(VLOOKUP(E423,GL발!$A$2:$B$345,2,0),0)</f>
        <v>-53352859</v>
      </c>
      <c r="N423" s="218">
        <f t="shared" si="13"/>
        <v>0</v>
      </c>
    </row>
    <row r="424" spans="1:14">
      <c r="A424" s="91" t="s">
        <v>1447</v>
      </c>
      <c r="B424" s="91" t="s">
        <v>1448</v>
      </c>
      <c r="C424" s="91" t="s">
        <v>0</v>
      </c>
      <c r="D424" s="187">
        <v>2023</v>
      </c>
      <c r="E424" s="213" t="s">
        <v>800</v>
      </c>
      <c r="F424" s="91" t="s">
        <v>1332</v>
      </c>
      <c r="G424" s="211"/>
      <c r="H424" s="214">
        <v>0</v>
      </c>
      <c r="I424" s="214">
        <v>380491741</v>
      </c>
      <c r="J424" s="214">
        <v>-4333208655</v>
      </c>
      <c r="K424" s="212">
        <f t="shared" si="12"/>
        <v>-3952716914</v>
      </c>
      <c r="L424" s="214">
        <v>-3952716914</v>
      </c>
      <c r="M424" s="216">
        <f>IFERROR(VLOOKUP(E424,GL발!$A$2:$B$345,2,0),0)</f>
        <v>-3952716914</v>
      </c>
      <c r="N424" s="218">
        <f t="shared" si="13"/>
        <v>0</v>
      </c>
    </row>
    <row r="425" spans="1:14">
      <c r="A425" s="91" t="s">
        <v>1447</v>
      </c>
      <c r="B425" s="91" t="s">
        <v>1448</v>
      </c>
      <c r="C425" s="91" t="s">
        <v>0</v>
      </c>
      <c r="D425" s="187">
        <v>2023</v>
      </c>
      <c r="E425" s="213" t="s">
        <v>801</v>
      </c>
      <c r="F425" s="91" t="s">
        <v>1333</v>
      </c>
      <c r="G425" s="211"/>
      <c r="H425" s="214">
        <v>0</v>
      </c>
      <c r="I425" s="214">
        <v>60000000</v>
      </c>
      <c r="J425" s="214">
        <v>-1775800000</v>
      </c>
      <c r="K425" s="212">
        <f t="shared" si="12"/>
        <v>-1715800000</v>
      </c>
      <c r="L425" s="214">
        <v>-1715800000</v>
      </c>
      <c r="M425" s="216">
        <f>IFERROR(VLOOKUP(E425,GL발!$A$2:$B$345,2,0),0)</f>
        <v>-1715800000</v>
      </c>
      <c r="N425" s="218">
        <f t="shared" si="13"/>
        <v>0</v>
      </c>
    </row>
    <row r="426" spans="1:14">
      <c r="A426" s="91" t="s">
        <v>1447</v>
      </c>
      <c r="B426" s="91" t="s">
        <v>1448</v>
      </c>
      <c r="C426" s="91" t="s">
        <v>0</v>
      </c>
      <c r="D426" s="187">
        <v>2023</v>
      </c>
      <c r="E426" s="213" t="s">
        <v>802</v>
      </c>
      <c r="F426" s="91" t="s">
        <v>1334</v>
      </c>
      <c r="G426" s="211"/>
      <c r="H426" s="214">
        <v>0</v>
      </c>
      <c r="I426" s="214">
        <v>787640865</v>
      </c>
      <c r="J426" s="214">
        <v>-171689876</v>
      </c>
      <c r="K426" s="212">
        <f t="shared" si="12"/>
        <v>615950989</v>
      </c>
      <c r="L426" s="214">
        <v>615950989</v>
      </c>
      <c r="M426" s="216">
        <f>IFERROR(VLOOKUP(E426,GL발!$A$2:$B$345,2,0),0)</f>
        <v>615950989</v>
      </c>
      <c r="N426" s="218">
        <f t="shared" si="13"/>
        <v>0</v>
      </c>
    </row>
    <row r="427" spans="1:14">
      <c r="A427" s="91" t="s">
        <v>1447</v>
      </c>
      <c r="B427" s="91" t="s">
        <v>1448</v>
      </c>
      <c r="C427" s="91" t="s">
        <v>0</v>
      </c>
      <c r="D427" s="187">
        <v>2023</v>
      </c>
      <c r="E427" s="213" t="s">
        <v>803</v>
      </c>
      <c r="F427" s="91" t="s">
        <v>1335</v>
      </c>
      <c r="G427" s="211"/>
      <c r="H427" s="214">
        <v>0</v>
      </c>
      <c r="I427" s="214">
        <v>426169785</v>
      </c>
      <c r="J427" s="214">
        <v>-45282660</v>
      </c>
      <c r="K427" s="212">
        <f t="shared" si="12"/>
        <v>380887125</v>
      </c>
      <c r="L427" s="214">
        <v>380887125</v>
      </c>
      <c r="M427" s="216">
        <f>IFERROR(VLOOKUP(E427,GL발!$A$2:$B$345,2,0),0)</f>
        <v>380887125</v>
      </c>
      <c r="N427" s="218">
        <f t="shared" si="13"/>
        <v>0</v>
      </c>
    </row>
    <row r="428" spans="1:14">
      <c r="A428" s="91" t="s">
        <v>1447</v>
      </c>
      <c r="B428" s="91" t="s">
        <v>1448</v>
      </c>
      <c r="C428" s="91" t="s">
        <v>0</v>
      </c>
      <c r="D428" s="187">
        <v>2023</v>
      </c>
      <c r="E428" s="213" t="s">
        <v>804</v>
      </c>
      <c r="F428" s="91" t="s">
        <v>1336</v>
      </c>
      <c r="G428" s="211"/>
      <c r="H428" s="214">
        <v>0</v>
      </c>
      <c r="I428" s="214">
        <v>15655474596</v>
      </c>
      <c r="J428" s="214">
        <v>-5098722072</v>
      </c>
      <c r="K428" s="212">
        <f t="shared" si="12"/>
        <v>10556752524</v>
      </c>
      <c r="L428" s="214">
        <v>10556752524</v>
      </c>
      <c r="M428" s="216">
        <f>IFERROR(VLOOKUP(E428,GL발!$A$2:$B$345,2,0),0)</f>
        <v>10556752524</v>
      </c>
      <c r="N428" s="218">
        <f t="shared" si="13"/>
        <v>0</v>
      </c>
    </row>
    <row r="429" spans="1:14">
      <c r="A429" s="91" t="s">
        <v>1447</v>
      </c>
      <c r="B429" s="91" t="s">
        <v>1448</v>
      </c>
      <c r="C429" s="91" t="s">
        <v>0</v>
      </c>
      <c r="D429" s="187">
        <v>2023</v>
      </c>
      <c r="E429" s="213" t="s">
        <v>805</v>
      </c>
      <c r="F429" s="91" t="s">
        <v>1337</v>
      </c>
      <c r="G429" s="211"/>
      <c r="H429" s="214">
        <v>0</v>
      </c>
      <c r="I429" s="214">
        <v>42301771339</v>
      </c>
      <c r="J429" s="214">
        <v>-42960578320</v>
      </c>
      <c r="K429" s="212">
        <f t="shared" si="12"/>
        <v>-658806981</v>
      </c>
      <c r="L429" s="214">
        <v>-658806981</v>
      </c>
      <c r="M429" s="216">
        <f>IFERROR(VLOOKUP(E429,GL발!$A$2:$B$345,2,0),0)</f>
        <v>-658806981</v>
      </c>
      <c r="N429" s="218">
        <f t="shared" si="13"/>
        <v>0</v>
      </c>
    </row>
    <row r="430" spans="1:14">
      <c r="A430" s="91" t="s">
        <v>1447</v>
      </c>
      <c r="B430" s="91" t="s">
        <v>1448</v>
      </c>
      <c r="C430" s="91" t="s">
        <v>0</v>
      </c>
      <c r="D430" s="187">
        <v>2023</v>
      </c>
      <c r="E430" s="213" t="s">
        <v>806</v>
      </c>
      <c r="F430" s="91" t="s">
        <v>1338</v>
      </c>
      <c r="G430" s="211"/>
      <c r="H430" s="214">
        <v>0</v>
      </c>
      <c r="I430" s="214">
        <v>155131709512</v>
      </c>
      <c r="J430" s="214">
        <v>-121959049774</v>
      </c>
      <c r="K430" s="212">
        <f t="shared" si="12"/>
        <v>33172659738</v>
      </c>
      <c r="L430" s="214">
        <v>33172659738</v>
      </c>
      <c r="M430" s="216">
        <f>IFERROR(VLOOKUP(E430,GL발!$A$2:$B$345,2,0),0)</f>
        <v>33172659738</v>
      </c>
      <c r="N430" s="218">
        <f t="shared" si="13"/>
        <v>0</v>
      </c>
    </row>
    <row r="431" spans="1:14">
      <c r="A431" s="91" t="s">
        <v>1447</v>
      </c>
      <c r="B431" s="91" t="s">
        <v>1448</v>
      </c>
      <c r="C431" s="91" t="s">
        <v>0</v>
      </c>
      <c r="D431" s="187">
        <v>2023</v>
      </c>
      <c r="E431" s="213" t="s">
        <v>807</v>
      </c>
      <c r="F431" s="91" t="s">
        <v>1339</v>
      </c>
      <c r="G431" s="211"/>
      <c r="H431" s="214">
        <v>0</v>
      </c>
      <c r="I431" s="214">
        <v>122230665823</v>
      </c>
      <c r="J431" s="214">
        <v>-123232541392</v>
      </c>
      <c r="K431" s="212">
        <f t="shared" si="12"/>
        <v>-1001875569</v>
      </c>
      <c r="L431" s="214">
        <v>-1001875569</v>
      </c>
      <c r="M431" s="216">
        <f>IFERROR(VLOOKUP(E431,GL발!$A$2:$B$345,2,0),0)</f>
        <v>-1001875569</v>
      </c>
      <c r="N431" s="218">
        <f t="shared" si="13"/>
        <v>0</v>
      </c>
    </row>
    <row r="432" spans="1:14">
      <c r="A432" s="91" t="s">
        <v>1447</v>
      </c>
      <c r="B432" s="91" t="s">
        <v>1448</v>
      </c>
      <c r="C432" s="91" t="s">
        <v>0</v>
      </c>
      <c r="D432" s="187">
        <v>2023</v>
      </c>
      <c r="E432" s="213" t="s">
        <v>808</v>
      </c>
      <c r="F432" s="91" t="s">
        <v>1340</v>
      </c>
      <c r="G432" s="211"/>
      <c r="H432" s="214">
        <v>0</v>
      </c>
      <c r="I432" s="214">
        <v>49</v>
      </c>
      <c r="J432" s="214">
        <v>0</v>
      </c>
      <c r="K432" s="212">
        <f t="shared" si="12"/>
        <v>49</v>
      </c>
      <c r="L432" s="214">
        <v>49</v>
      </c>
      <c r="M432" s="216">
        <f>IFERROR(VLOOKUP(E432,GL발!$A$2:$B$345,2,0),0)</f>
        <v>49</v>
      </c>
      <c r="N432" s="218">
        <f t="shared" si="13"/>
        <v>0</v>
      </c>
    </row>
    <row r="433" spans="1:14">
      <c r="A433" s="91" t="s">
        <v>1447</v>
      </c>
      <c r="B433" s="91" t="s">
        <v>1448</v>
      </c>
      <c r="C433" s="91" t="s">
        <v>0</v>
      </c>
      <c r="D433" s="187">
        <v>2023</v>
      </c>
      <c r="E433" s="213" t="s">
        <v>809</v>
      </c>
      <c r="F433" s="91" t="s">
        <v>1341</v>
      </c>
      <c r="G433" s="211"/>
      <c r="H433" s="214">
        <v>0</v>
      </c>
      <c r="I433" s="214">
        <v>108837442</v>
      </c>
      <c r="J433" s="214">
        <v>-23749048</v>
      </c>
      <c r="K433" s="212">
        <f t="shared" si="12"/>
        <v>85088394</v>
      </c>
      <c r="L433" s="214">
        <v>85088394</v>
      </c>
      <c r="M433" s="216">
        <f>IFERROR(VLOOKUP(E433,GL발!$A$2:$B$345,2,0),0)</f>
        <v>85088394</v>
      </c>
      <c r="N433" s="218">
        <f t="shared" si="13"/>
        <v>0</v>
      </c>
    </row>
    <row r="434" spans="1:14">
      <c r="A434" s="91" t="s">
        <v>1447</v>
      </c>
      <c r="B434" s="91" t="s">
        <v>1448</v>
      </c>
      <c r="C434" s="91" t="s">
        <v>0</v>
      </c>
      <c r="D434" s="187">
        <v>2023</v>
      </c>
      <c r="E434" s="213" t="s">
        <v>810</v>
      </c>
      <c r="F434" s="91" t="s">
        <v>1342</v>
      </c>
      <c r="G434" s="211"/>
      <c r="H434" s="214">
        <v>0</v>
      </c>
      <c r="I434" s="214">
        <v>125502486776</v>
      </c>
      <c r="J434" s="214">
        <v>-123034125019</v>
      </c>
      <c r="K434" s="212">
        <f t="shared" si="12"/>
        <v>2468361757</v>
      </c>
      <c r="L434" s="214">
        <v>2468361757</v>
      </c>
      <c r="M434" s="216">
        <f>IFERROR(VLOOKUP(E434,GL발!$A$2:$B$345,2,0),0)</f>
        <v>2468361757</v>
      </c>
      <c r="N434" s="218">
        <f t="shared" si="13"/>
        <v>0</v>
      </c>
    </row>
    <row r="435" spans="1:14">
      <c r="A435" s="91" t="s">
        <v>1447</v>
      </c>
      <c r="B435" s="91" t="s">
        <v>1448</v>
      </c>
      <c r="C435" s="91" t="s">
        <v>0</v>
      </c>
      <c r="D435" s="187">
        <v>2023</v>
      </c>
      <c r="E435" s="213" t="s">
        <v>811</v>
      </c>
      <c r="F435" s="91" t="s">
        <v>1343</v>
      </c>
      <c r="G435" s="211"/>
      <c r="H435" s="214">
        <v>0</v>
      </c>
      <c r="I435" s="214">
        <v>35835285946</v>
      </c>
      <c r="J435" s="214">
        <v>-35783770536</v>
      </c>
      <c r="K435" s="212">
        <f t="shared" si="12"/>
        <v>51515410</v>
      </c>
      <c r="L435" s="214">
        <v>51515410</v>
      </c>
      <c r="M435" s="216">
        <f>IFERROR(VLOOKUP(E435,GL발!$A$2:$B$345,2,0),0)</f>
        <v>51515410</v>
      </c>
      <c r="N435" s="218">
        <f t="shared" si="13"/>
        <v>0</v>
      </c>
    </row>
    <row r="436" spans="1:14">
      <c r="A436" s="91" t="s">
        <v>1447</v>
      </c>
      <c r="B436" s="91" t="s">
        <v>1448</v>
      </c>
      <c r="C436" s="91" t="s">
        <v>0</v>
      </c>
      <c r="D436" s="187">
        <v>2023</v>
      </c>
      <c r="E436" s="213" t="s">
        <v>812</v>
      </c>
      <c r="F436" s="91" t="s">
        <v>1344</v>
      </c>
      <c r="G436" s="211"/>
      <c r="H436" s="214">
        <v>0</v>
      </c>
      <c r="I436" s="214">
        <v>8713424848</v>
      </c>
      <c r="J436" s="214">
        <v>-7830477889</v>
      </c>
      <c r="K436" s="212">
        <f t="shared" si="12"/>
        <v>882946959</v>
      </c>
      <c r="L436" s="214">
        <v>882946959</v>
      </c>
      <c r="M436" s="216">
        <f>IFERROR(VLOOKUP(E436,GL발!$A$2:$B$345,2,0),0)</f>
        <v>882946959</v>
      </c>
      <c r="N436" s="218">
        <f t="shared" si="13"/>
        <v>0</v>
      </c>
    </row>
    <row r="437" spans="1:14">
      <c r="A437" s="91" t="s">
        <v>1447</v>
      </c>
      <c r="B437" s="91" t="s">
        <v>1448</v>
      </c>
      <c r="C437" s="91" t="s">
        <v>0</v>
      </c>
      <c r="D437" s="187">
        <v>2023</v>
      </c>
      <c r="E437" s="213" t="s">
        <v>813</v>
      </c>
      <c r="F437" s="91" t="s">
        <v>1345</v>
      </c>
      <c r="G437" s="211"/>
      <c r="H437" s="214">
        <v>0</v>
      </c>
      <c r="I437" s="214">
        <v>660053381</v>
      </c>
      <c r="J437" s="214">
        <v>-21182413</v>
      </c>
      <c r="K437" s="212">
        <f t="shared" si="12"/>
        <v>638870968</v>
      </c>
      <c r="L437" s="214">
        <v>638870968</v>
      </c>
      <c r="M437" s="216">
        <f>IFERROR(VLOOKUP(E437,GL발!$A$2:$B$345,2,0),0)</f>
        <v>638870968</v>
      </c>
      <c r="N437" s="218">
        <f t="shared" si="13"/>
        <v>0</v>
      </c>
    </row>
    <row r="438" spans="1:14">
      <c r="A438" s="91" t="s">
        <v>1447</v>
      </c>
      <c r="B438" s="91" t="s">
        <v>1448</v>
      </c>
      <c r="C438" s="91" t="s">
        <v>0</v>
      </c>
      <c r="D438" s="187">
        <v>2023</v>
      </c>
      <c r="E438" s="213" t="s">
        <v>814</v>
      </c>
      <c r="F438" s="91" t="s">
        <v>1346</v>
      </c>
      <c r="G438" s="211"/>
      <c r="H438" s="214">
        <v>0</v>
      </c>
      <c r="I438" s="214">
        <v>29721224</v>
      </c>
      <c r="J438" s="214">
        <v>-29721224</v>
      </c>
      <c r="K438" s="212">
        <f t="shared" si="12"/>
        <v>0</v>
      </c>
      <c r="L438" s="214">
        <v>0</v>
      </c>
      <c r="M438" s="216">
        <f>IFERROR(VLOOKUP(E438,GL발!$A$2:$B$345,2,0),0)</f>
        <v>0</v>
      </c>
      <c r="N438" s="218">
        <f t="shared" si="13"/>
        <v>0</v>
      </c>
    </row>
    <row r="439" spans="1:14">
      <c r="A439" s="91" t="s">
        <v>1447</v>
      </c>
      <c r="B439" s="91" t="s">
        <v>1448</v>
      </c>
      <c r="C439" s="91" t="s">
        <v>0</v>
      </c>
      <c r="D439" s="187">
        <v>2023</v>
      </c>
      <c r="E439" s="213" t="s">
        <v>370</v>
      </c>
      <c r="F439" s="91" t="s">
        <v>1349</v>
      </c>
      <c r="G439" s="211"/>
      <c r="H439" s="214">
        <v>0</v>
      </c>
      <c r="I439" s="214">
        <v>172932196</v>
      </c>
      <c r="J439" s="214">
        <v>-19643514</v>
      </c>
      <c r="K439" s="212">
        <f t="shared" si="12"/>
        <v>153288682</v>
      </c>
      <c r="L439" s="214">
        <v>153288682</v>
      </c>
      <c r="M439" s="216">
        <f>IFERROR(VLOOKUP(E439,GL발!$A$2:$B$345,2,0),0)</f>
        <v>153288682</v>
      </c>
      <c r="N439" s="218">
        <f t="shared" si="13"/>
        <v>0</v>
      </c>
    </row>
    <row r="440" spans="1:14">
      <c r="A440" s="91" t="s">
        <v>1447</v>
      </c>
      <c r="B440" s="91" t="s">
        <v>1448</v>
      </c>
      <c r="C440" s="91" t="s">
        <v>0</v>
      </c>
      <c r="D440" s="187">
        <v>2023</v>
      </c>
      <c r="E440" s="213" t="s">
        <v>815</v>
      </c>
      <c r="F440" s="91" t="s">
        <v>1350</v>
      </c>
      <c r="G440" s="211"/>
      <c r="H440" s="214">
        <v>0</v>
      </c>
      <c r="I440" s="214">
        <v>1418789538</v>
      </c>
      <c r="J440" s="214">
        <v>-1418789538</v>
      </c>
      <c r="K440" s="212">
        <f t="shared" si="12"/>
        <v>0</v>
      </c>
      <c r="L440" s="214">
        <v>0</v>
      </c>
      <c r="M440" s="216">
        <f>IFERROR(VLOOKUP(E440,GL발!$A$2:$B$345,2,0),0)</f>
        <v>0</v>
      </c>
      <c r="N440" s="218">
        <f t="shared" si="13"/>
        <v>0</v>
      </c>
    </row>
    <row r="441" spans="1:14">
      <c r="A441" s="91" t="s">
        <v>1447</v>
      </c>
      <c r="B441" s="91" t="s">
        <v>1448</v>
      </c>
      <c r="C441" s="91" t="s">
        <v>0</v>
      </c>
      <c r="D441" s="187">
        <v>2023</v>
      </c>
      <c r="E441" s="213" t="s">
        <v>816</v>
      </c>
      <c r="F441" s="91" t="s">
        <v>1351</v>
      </c>
      <c r="G441" s="211"/>
      <c r="H441" s="214">
        <v>0</v>
      </c>
      <c r="I441" s="214">
        <v>2427781852</v>
      </c>
      <c r="J441" s="214">
        <v>-2038446738</v>
      </c>
      <c r="K441" s="212">
        <f t="shared" si="12"/>
        <v>389335114</v>
      </c>
      <c r="L441" s="214">
        <v>389335114</v>
      </c>
      <c r="M441" s="216">
        <f>IFERROR(VLOOKUP(E441,GL발!$A$2:$B$345,2,0),0)</f>
        <v>389335114</v>
      </c>
      <c r="N441" s="218">
        <f t="shared" si="13"/>
        <v>0</v>
      </c>
    </row>
    <row r="442" spans="1:14">
      <c r="A442" s="91" t="s">
        <v>1447</v>
      </c>
      <c r="B442" s="91" t="s">
        <v>1448</v>
      </c>
      <c r="C442" s="91" t="s">
        <v>0</v>
      </c>
      <c r="D442" s="187">
        <v>2023</v>
      </c>
      <c r="E442" s="213" t="s">
        <v>817</v>
      </c>
      <c r="F442" s="91" t="s">
        <v>1352</v>
      </c>
      <c r="G442" s="211"/>
      <c r="H442" s="214">
        <v>0</v>
      </c>
      <c r="I442" s="214">
        <v>853911905</v>
      </c>
      <c r="J442" s="214">
        <v>-762315566</v>
      </c>
      <c r="K442" s="212">
        <f t="shared" si="12"/>
        <v>91596339</v>
      </c>
      <c r="L442" s="214">
        <v>91596339</v>
      </c>
      <c r="M442" s="216">
        <f>IFERROR(VLOOKUP(E442,GL발!$A$2:$B$345,2,0),0)</f>
        <v>91596339</v>
      </c>
      <c r="N442" s="218">
        <f t="shared" si="13"/>
        <v>0</v>
      </c>
    </row>
    <row r="443" spans="1:14">
      <c r="A443" s="91" t="s">
        <v>1447</v>
      </c>
      <c r="B443" s="91" t="s">
        <v>1448</v>
      </c>
      <c r="C443" s="91" t="s">
        <v>0</v>
      </c>
      <c r="D443" s="187">
        <v>2023</v>
      </c>
      <c r="E443" s="213" t="s">
        <v>818</v>
      </c>
      <c r="F443" s="91" t="s">
        <v>1353</v>
      </c>
      <c r="G443" s="211"/>
      <c r="H443" s="214">
        <v>0</v>
      </c>
      <c r="I443" s="214">
        <v>22243686</v>
      </c>
      <c r="J443" s="214">
        <v>-22243686</v>
      </c>
      <c r="K443" s="212">
        <f t="shared" si="12"/>
        <v>0</v>
      </c>
      <c r="L443" s="214">
        <v>0</v>
      </c>
      <c r="M443" s="216">
        <f>IFERROR(VLOOKUP(E443,GL발!$A$2:$B$345,2,0),0)</f>
        <v>0</v>
      </c>
      <c r="N443" s="218">
        <f t="shared" si="13"/>
        <v>0</v>
      </c>
    </row>
    <row r="444" spans="1:14">
      <c r="A444" s="91" t="s">
        <v>1447</v>
      </c>
      <c r="B444" s="91" t="s">
        <v>1448</v>
      </c>
      <c r="C444" s="91" t="s">
        <v>0</v>
      </c>
      <c r="D444" s="187">
        <v>2023</v>
      </c>
      <c r="E444" s="213" t="s">
        <v>819</v>
      </c>
      <c r="F444" s="91" t="s">
        <v>1354</v>
      </c>
      <c r="G444" s="211"/>
      <c r="H444" s="214">
        <v>0</v>
      </c>
      <c r="I444" s="214">
        <v>271799865</v>
      </c>
      <c r="J444" s="214">
        <v>-242254126</v>
      </c>
      <c r="K444" s="212">
        <f t="shared" si="12"/>
        <v>29545739</v>
      </c>
      <c r="L444" s="214">
        <v>29545739</v>
      </c>
      <c r="M444" s="216">
        <f>IFERROR(VLOOKUP(E444,GL발!$A$2:$B$345,2,0),0)</f>
        <v>29545739</v>
      </c>
      <c r="N444" s="218">
        <f t="shared" si="13"/>
        <v>0</v>
      </c>
    </row>
    <row r="445" spans="1:14">
      <c r="A445" s="91" t="s">
        <v>1447</v>
      </c>
      <c r="B445" s="91" t="s">
        <v>1448</v>
      </c>
      <c r="C445" s="91" t="s">
        <v>0</v>
      </c>
      <c r="D445" s="187">
        <v>2023</v>
      </c>
      <c r="E445" s="213" t="s">
        <v>820</v>
      </c>
      <c r="F445" s="91" t="s">
        <v>1355</v>
      </c>
      <c r="G445" s="211"/>
      <c r="H445" s="214">
        <v>0</v>
      </c>
      <c r="I445" s="214">
        <v>109930848</v>
      </c>
      <c r="J445" s="214">
        <v>-90174300</v>
      </c>
      <c r="K445" s="212">
        <f t="shared" si="12"/>
        <v>19756548</v>
      </c>
      <c r="L445" s="214">
        <v>19756548</v>
      </c>
      <c r="M445" s="216">
        <f>IFERROR(VLOOKUP(E445,GL발!$A$2:$B$345,2,0),0)</f>
        <v>19756548</v>
      </c>
      <c r="N445" s="218">
        <f t="shared" si="13"/>
        <v>0</v>
      </c>
    </row>
    <row r="446" spans="1:14">
      <c r="A446" s="91" t="s">
        <v>1447</v>
      </c>
      <c r="B446" s="91" t="s">
        <v>1448</v>
      </c>
      <c r="C446" s="91" t="s">
        <v>0</v>
      </c>
      <c r="D446" s="187">
        <v>2023</v>
      </c>
      <c r="E446" s="213" t="s">
        <v>821</v>
      </c>
      <c r="F446" s="91" t="s">
        <v>1356</v>
      </c>
      <c r="G446" s="211"/>
      <c r="H446" s="214">
        <v>0</v>
      </c>
      <c r="I446" s="214">
        <v>110277131</v>
      </c>
      <c r="J446" s="214">
        <v>-14720000</v>
      </c>
      <c r="K446" s="212">
        <f t="shared" si="12"/>
        <v>95557131</v>
      </c>
      <c r="L446" s="214">
        <v>95557131</v>
      </c>
      <c r="M446" s="216">
        <f>IFERROR(VLOOKUP(E446,GL발!$A$2:$B$345,2,0),0)</f>
        <v>95557131</v>
      </c>
      <c r="N446" s="218">
        <f t="shared" si="13"/>
        <v>0</v>
      </c>
    </row>
    <row r="447" spans="1:14">
      <c r="A447" s="91" t="s">
        <v>1447</v>
      </c>
      <c r="B447" s="91" t="s">
        <v>1448</v>
      </c>
      <c r="C447" s="91" t="s">
        <v>0</v>
      </c>
      <c r="D447" s="187">
        <v>2023</v>
      </c>
      <c r="E447" s="213" t="s">
        <v>822</v>
      </c>
      <c r="F447" s="91" t="s">
        <v>1359</v>
      </c>
      <c r="G447" s="211"/>
      <c r="H447" s="214">
        <v>0</v>
      </c>
      <c r="I447" s="214">
        <v>74831137216</v>
      </c>
      <c r="J447" s="214">
        <v>-35392276512</v>
      </c>
      <c r="K447" s="212">
        <f t="shared" si="12"/>
        <v>39438860704</v>
      </c>
      <c r="L447" s="214">
        <v>39438860704</v>
      </c>
      <c r="M447" s="216">
        <f>IFERROR(VLOOKUP(E447,GL발!$A$2:$B$345,2,0),0)</f>
        <v>39438860704</v>
      </c>
      <c r="N447" s="218">
        <f t="shared" si="13"/>
        <v>0</v>
      </c>
    </row>
    <row r="448" spans="1:14">
      <c r="A448" s="91" t="s">
        <v>1447</v>
      </c>
      <c r="B448" s="91" t="s">
        <v>1448</v>
      </c>
      <c r="C448" s="91" t="s">
        <v>0</v>
      </c>
      <c r="D448" s="187">
        <v>2023</v>
      </c>
      <c r="E448" s="213" t="s">
        <v>823</v>
      </c>
      <c r="F448" s="91" t="s">
        <v>1360</v>
      </c>
      <c r="G448" s="211"/>
      <c r="H448" s="214">
        <v>0</v>
      </c>
      <c r="I448" s="214">
        <v>32823072994</v>
      </c>
      <c r="J448" s="214">
        <v>-24490214305</v>
      </c>
      <c r="K448" s="212">
        <f t="shared" si="12"/>
        <v>8332858689</v>
      </c>
      <c r="L448" s="214">
        <v>8332858689</v>
      </c>
      <c r="M448" s="216">
        <f>IFERROR(VLOOKUP(E448,GL발!$A$2:$B$345,2,0),0)</f>
        <v>8332858689</v>
      </c>
      <c r="N448" s="218">
        <f t="shared" si="13"/>
        <v>0</v>
      </c>
    </row>
    <row r="449" spans="1:14">
      <c r="A449" s="91" t="s">
        <v>1447</v>
      </c>
      <c r="B449" s="91" t="s">
        <v>1448</v>
      </c>
      <c r="C449" s="91" t="s">
        <v>0</v>
      </c>
      <c r="D449" s="187">
        <v>2023</v>
      </c>
      <c r="E449" s="213" t="s">
        <v>824</v>
      </c>
      <c r="F449" s="91" t="s">
        <v>1361</v>
      </c>
      <c r="G449" s="211"/>
      <c r="H449" s="214">
        <v>0</v>
      </c>
      <c r="I449" s="214">
        <v>180000000000</v>
      </c>
      <c r="J449" s="214">
        <v>0</v>
      </c>
      <c r="K449" s="212">
        <f t="shared" si="12"/>
        <v>180000000000</v>
      </c>
      <c r="L449" s="214">
        <v>180000000000</v>
      </c>
      <c r="M449" s="216">
        <f>IFERROR(VLOOKUP(E449,GL발!$A$2:$B$345,2,0),0)</f>
        <v>180000000000</v>
      </c>
      <c r="N449" s="218">
        <f t="shared" si="13"/>
        <v>0</v>
      </c>
    </row>
    <row r="450" spans="1:14">
      <c r="D450" s="187"/>
      <c r="G450" s="211"/>
      <c r="H450" s="214"/>
      <c r="I450" s="214"/>
      <c r="J450" s="214"/>
      <c r="K450" s="212">
        <f t="shared" si="12"/>
        <v>0</v>
      </c>
      <c r="L450" s="214"/>
    </row>
    <row r="451" spans="1:14">
      <c r="D451" s="187"/>
      <c r="G451" s="211"/>
      <c r="H451" s="214"/>
      <c r="I451" s="214"/>
      <c r="J451" s="214"/>
      <c r="K451" s="212">
        <f t="shared" si="12"/>
        <v>0</v>
      </c>
      <c r="L451" s="214"/>
    </row>
    <row r="452" spans="1:14">
      <c r="D452" s="187"/>
      <c r="G452" s="211"/>
      <c r="H452" s="214"/>
      <c r="I452" s="214"/>
      <c r="J452" s="214"/>
      <c r="K452" s="212">
        <f t="shared" si="12"/>
        <v>0</v>
      </c>
      <c r="L452" s="214"/>
    </row>
    <row r="453" spans="1:14">
      <c r="D453" s="187"/>
      <c r="G453" s="211"/>
      <c r="H453" s="214"/>
      <c r="I453" s="214"/>
      <c r="J453" s="214"/>
      <c r="K453" s="212">
        <f t="shared" si="12"/>
        <v>0</v>
      </c>
      <c r="L453" s="214"/>
    </row>
    <row r="454" spans="1:14">
      <c r="D454" s="187"/>
      <c r="G454" s="211"/>
      <c r="H454" s="214"/>
      <c r="I454" s="214"/>
      <c r="J454" s="214"/>
      <c r="K454" s="212">
        <f t="shared" si="12"/>
        <v>0</v>
      </c>
      <c r="L454" s="214"/>
    </row>
    <row r="455" spans="1:14">
      <c r="D455" s="187"/>
      <c r="G455" s="211"/>
      <c r="H455" s="214"/>
      <c r="I455" s="214"/>
      <c r="J455" s="214"/>
      <c r="K455" s="212">
        <f t="shared" si="12"/>
        <v>0</v>
      </c>
      <c r="L455" s="214"/>
    </row>
  </sheetData>
  <phoneticPr fontId="18" type="noConversion"/>
  <pageMargins left="0.7" right="0.7" top="0.75" bottom="0.75" header="0.3" footer="0.3"/>
  <pageSetup paperSize="9" orientation="portrait" horizontalDpi="300" verticalDpi="0" copies="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1B409-FB18-460F-B101-46E55024E62D}">
  <sheetPr codeName="Sheet19">
    <tabColor theme="1"/>
  </sheetPr>
  <dimension ref="A1"/>
  <sheetViews>
    <sheetView workbookViewId="0"/>
  </sheetViews>
  <sheetFormatPr defaultRowHeight="16.5"/>
  <sheetData/>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39AF-0A08-431E-9C95-44A8AB37F110}">
  <sheetPr codeName="Sheet20"/>
  <dimension ref="A1:M1372"/>
  <sheetViews>
    <sheetView zoomScale="85" zoomScaleNormal="85" workbookViewId="0">
      <selection activeCell="J7" sqref="J7"/>
    </sheetView>
  </sheetViews>
  <sheetFormatPr defaultRowHeight="16.5"/>
  <cols>
    <col min="1" max="9" width="16.75" customWidth="1"/>
    <col min="10" max="10" width="16.75" style="16" customWidth="1"/>
    <col min="11" max="13" width="16.75" customWidth="1"/>
  </cols>
  <sheetData>
    <row r="1" spans="1:13" s="102" customFormat="1">
      <c r="I1" s="103" t="e">
        <f>SUM(I7:I131900)</f>
        <v>#REF!</v>
      </c>
      <c r="J1" s="104" t="e">
        <f t="shared" ref="J1:M1" si="0">SUM(J7:J131900)</f>
        <v>#REF!</v>
      </c>
      <c r="K1" s="104" t="e">
        <f t="shared" si="0"/>
        <v>#REF!</v>
      </c>
      <c r="L1" s="103" t="e">
        <f t="shared" si="0"/>
        <v>#REF!</v>
      </c>
      <c r="M1" s="103" t="e">
        <f t="shared" si="0"/>
        <v>#REF!</v>
      </c>
    </row>
    <row r="2" spans="1:13" s="19" customFormat="1">
      <c r="A2" s="95" t="s">
        <v>182</v>
      </c>
      <c r="B2" s="95" t="s">
        <v>89</v>
      </c>
      <c r="C2" s="95" t="s">
        <v>182</v>
      </c>
      <c r="D2" s="95" t="s">
        <v>182</v>
      </c>
      <c r="E2" s="95" t="s">
        <v>182</v>
      </c>
      <c r="F2" s="95" t="s">
        <v>89</v>
      </c>
      <c r="G2" s="95" t="s">
        <v>89</v>
      </c>
      <c r="H2" s="95" t="s">
        <v>182</v>
      </c>
      <c r="I2" s="95" t="s">
        <v>182</v>
      </c>
      <c r="J2" s="99" t="s">
        <v>182</v>
      </c>
      <c r="K2" s="95" t="s">
        <v>182</v>
      </c>
      <c r="L2" s="95" t="s">
        <v>182</v>
      </c>
      <c r="M2" s="95" t="s">
        <v>182</v>
      </c>
    </row>
    <row r="3" spans="1:13" s="19" customFormat="1">
      <c r="A3" s="95" t="s">
        <v>2</v>
      </c>
      <c r="B3" s="95" t="s">
        <v>3</v>
      </c>
      <c r="C3" s="95" t="s">
        <v>22</v>
      </c>
      <c r="D3" s="95" t="s">
        <v>188</v>
      </c>
      <c r="E3" s="95" t="s">
        <v>31</v>
      </c>
      <c r="F3" s="95" t="s">
        <v>32</v>
      </c>
      <c r="G3" s="95"/>
      <c r="H3" s="95" t="s">
        <v>14</v>
      </c>
      <c r="I3" s="95" t="s">
        <v>195</v>
      </c>
      <c r="J3" s="99" t="s">
        <v>198</v>
      </c>
      <c r="K3" s="95" t="s">
        <v>201</v>
      </c>
      <c r="L3" s="95" t="s">
        <v>204</v>
      </c>
      <c r="M3" s="95" t="s">
        <v>207</v>
      </c>
    </row>
    <row r="4" spans="1:13" s="19" customFormat="1">
      <c r="A4" s="95" t="s">
        <v>84</v>
      </c>
      <c r="B4" s="95" t="s">
        <v>88</v>
      </c>
      <c r="C4" s="95" t="s">
        <v>143</v>
      </c>
      <c r="D4" s="95" t="s">
        <v>186</v>
      </c>
      <c r="E4" s="95" t="s">
        <v>159</v>
      </c>
      <c r="F4" s="95" t="s">
        <v>161</v>
      </c>
      <c r="G4" s="95" t="s">
        <v>96</v>
      </c>
      <c r="H4" s="95" t="s">
        <v>122</v>
      </c>
      <c r="I4" s="95" t="s">
        <v>193</v>
      </c>
      <c r="J4" s="99" t="s">
        <v>196</v>
      </c>
      <c r="K4" s="95" t="s">
        <v>199</v>
      </c>
      <c r="L4" s="95" t="s">
        <v>202</v>
      </c>
      <c r="M4" s="95" t="s">
        <v>205</v>
      </c>
    </row>
    <row r="5" spans="1:13" s="96" customFormat="1">
      <c r="A5" s="96" t="s">
        <v>252</v>
      </c>
      <c r="C5" s="96" t="s">
        <v>252</v>
      </c>
      <c r="D5" s="96" t="s">
        <v>252</v>
      </c>
      <c r="E5" s="96" t="s">
        <v>253</v>
      </c>
      <c r="F5" s="96" t="s">
        <v>253</v>
      </c>
      <c r="H5" s="96" t="s">
        <v>252</v>
      </c>
      <c r="I5" s="96" t="s">
        <v>253</v>
      </c>
      <c r="J5" s="100" t="s">
        <v>235</v>
      </c>
      <c r="K5" s="96" t="s">
        <v>235</v>
      </c>
      <c r="L5" s="96" t="s">
        <v>235</v>
      </c>
      <c r="M5" s="96" t="s">
        <v>253</v>
      </c>
    </row>
    <row r="6" spans="1:13" s="96" customFormat="1">
      <c r="I6" s="96" t="s">
        <v>256</v>
      </c>
      <c r="J6" s="100"/>
    </row>
    <row r="7" spans="1:13" s="71" customFormat="1">
      <c r="C7" s="94" t="s">
        <v>63</v>
      </c>
      <c r="D7" s="94">
        <v>2023</v>
      </c>
      <c r="E7" s="71" t="str">
        <f>old_TB발!A3</f>
        <v>10010KR001</v>
      </c>
      <c r="F7" s="71" t="str">
        <f>old_TB발!B3</f>
        <v>Cash on Hand-현금</v>
      </c>
      <c r="H7" s="94">
        <v>6</v>
      </c>
      <c r="I7" s="97" t="e">
        <f>old_TB발!#REF!</f>
        <v>#REF!</v>
      </c>
      <c r="J7" s="98" t="e">
        <f>IF($L7&gt;0,$L7,0)</f>
        <v>#REF!</v>
      </c>
      <c r="K7" s="98" t="e">
        <f>ABS(L7-J7)</f>
        <v>#REF!</v>
      </c>
      <c r="L7" s="97" t="e">
        <f>old_TB발!#REF!</f>
        <v>#REF!</v>
      </c>
      <c r="M7" s="97" t="e">
        <f>old_TB발!#REF!</f>
        <v>#REF!</v>
      </c>
    </row>
    <row r="8" spans="1:13">
      <c r="C8" s="94" t="s">
        <v>63</v>
      </c>
      <c r="D8" s="94">
        <v>2023</v>
      </c>
      <c r="E8" s="71" t="str">
        <f>old_TB발!A4</f>
        <v>10010KR002</v>
      </c>
      <c r="F8" s="71" t="str">
        <f>old_TB발!B4</f>
        <v>Cash inTransit - New G/L</v>
      </c>
      <c r="H8" s="94">
        <v>6</v>
      </c>
      <c r="I8" s="97" t="e">
        <f>old_TB발!#REF!</f>
        <v>#REF!</v>
      </c>
      <c r="J8" s="98" t="e">
        <f t="shared" ref="J8:J71" si="1">IF($L8&gt;0,$L8,0)</f>
        <v>#REF!</v>
      </c>
      <c r="K8" s="98" t="e">
        <f t="shared" ref="K8:K71" si="2">ABS(L8-J8)</f>
        <v>#REF!</v>
      </c>
      <c r="L8" s="97" t="e">
        <f>old_TB발!#REF!</f>
        <v>#REF!</v>
      </c>
      <c r="M8" s="97" t="e">
        <f>old_TB발!#REF!</f>
        <v>#REF!</v>
      </c>
    </row>
    <row r="9" spans="1:13">
      <c r="C9" s="94" t="s">
        <v>63</v>
      </c>
      <c r="D9" s="94">
        <v>2023</v>
      </c>
      <c r="E9" s="71" t="str">
        <f>old_TB발!A5</f>
        <v>10020KR001</v>
      </c>
      <c r="F9" s="71" t="str">
        <f>old_TB발!B5</f>
        <v>Petty Cash-소액현금</v>
      </c>
      <c r="H9" s="94">
        <v>6</v>
      </c>
      <c r="I9" s="97" t="e">
        <f>old_TB발!#REF!</f>
        <v>#REF!</v>
      </c>
      <c r="J9" s="98" t="e">
        <f t="shared" si="1"/>
        <v>#REF!</v>
      </c>
      <c r="K9" s="98" t="e">
        <f t="shared" si="2"/>
        <v>#REF!</v>
      </c>
      <c r="L9" s="97" t="e">
        <f>old_TB발!#REF!</f>
        <v>#REF!</v>
      </c>
      <c r="M9" s="97" t="e">
        <f>old_TB발!#REF!</f>
        <v>#REF!</v>
      </c>
    </row>
    <row r="10" spans="1:13">
      <c r="C10" s="94" t="s">
        <v>63</v>
      </c>
      <c r="D10" s="94">
        <v>2023</v>
      </c>
      <c r="E10" s="71" t="str">
        <f>old_TB발!A6</f>
        <v>10020KR999</v>
      </c>
      <c r="F10" s="71" t="str">
        <f>old_TB발!B6</f>
        <v>Petty Cash-소액현금</v>
      </c>
      <c r="H10" s="94">
        <v>6</v>
      </c>
      <c r="I10" s="97" t="e">
        <f>old_TB발!#REF!</f>
        <v>#REF!</v>
      </c>
      <c r="J10" s="98" t="e">
        <f t="shared" si="1"/>
        <v>#REF!</v>
      </c>
      <c r="K10" s="98" t="e">
        <f t="shared" si="2"/>
        <v>#REF!</v>
      </c>
      <c r="L10" s="97" t="e">
        <f>old_TB발!#REF!</f>
        <v>#REF!</v>
      </c>
      <c r="M10" s="97" t="e">
        <f>old_TB발!#REF!</f>
        <v>#REF!</v>
      </c>
    </row>
    <row r="11" spans="1:13">
      <c r="C11" s="94" t="s">
        <v>63</v>
      </c>
      <c r="D11" s="94">
        <v>2023</v>
      </c>
      <c r="E11" s="71" t="str">
        <f>old_TB발!A7</f>
        <v>10030KR001</v>
      </c>
      <c r="F11" s="71" t="str">
        <f>old_TB발!B7</f>
        <v>SA-하나/10091001758304/출금(전체)/KRW</v>
      </c>
      <c r="H11" s="94">
        <v>6</v>
      </c>
      <c r="I11" s="97" t="e">
        <f>old_TB발!#REF!</f>
        <v>#REF!</v>
      </c>
      <c r="J11" s="98" t="e">
        <f t="shared" si="1"/>
        <v>#REF!</v>
      </c>
      <c r="K11" s="98" t="e">
        <f t="shared" si="2"/>
        <v>#REF!</v>
      </c>
      <c r="L11" s="97" t="e">
        <f>old_TB발!#REF!</f>
        <v>#REF!</v>
      </c>
      <c r="M11" s="97" t="e">
        <f>old_TB발!#REF!</f>
        <v>#REF!</v>
      </c>
    </row>
    <row r="12" spans="1:13">
      <c r="C12" s="94" t="s">
        <v>63</v>
      </c>
      <c r="D12" s="94">
        <v>2023</v>
      </c>
      <c r="E12" s="71" t="str">
        <f>old_TB발!A8</f>
        <v>10030KR002</v>
      </c>
      <c r="F12" s="71" t="str">
        <f>old_TB발!B8</f>
        <v>SA-하나/10091002362304/입금(로드샵현금IC매출,현금매출)/KRW</v>
      </c>
      <c r="H12" s="94">
        <v>6</v>
      </c>
      <c r="I12" s="97" t="e">
        <f>old_TB발!#REF!</f>
        <v>#REF!</v>
      </c>
      <c r="J12" s="98" t="e">
        <f t="shared" si="1"/>
        <v>#REF!</v>
      </c>
      <c r="K12" s="98" t="e">
        <f t="shared" si="2"/>
        <v>#REF!</v>
      </c>
      <c r="L12" s="97" t="e">
        <f>old_TB발!#REF!</f>
        <v>#REF!</v>
      </c>
      <c r="M12" s="97" t="e">
        <f>old_TB발!#REF!</f>
        <v>#REF!</v>
      </c>
    </row>
    <row r="13" spans="1:13">
      <c r="C13" s="94" t="s">
        <v>63</v>
      </c>
      <c r="D13" s="94">
        <v>2023</v>
      </c>
      <c r="E13" s="71" t="str">
        <f>old_TB발!A9</f>
        <v>10030KR003</v>
      </c>
      <c r="F13" s="71" t="str">
        <f>old_TB발!B9</f>
        <v>SA-하나/19691001868104/출금(자동이체)/KRW</v>
      </c>
      <c r="H13" s="94">
        <v>6</v>
      </c>
      <c r="I13" s="97" t="e">
        <f>old_TB발!#REF!</f>
        <v>#REF!</v>
      </c>
      <c r="J13" s="98" t="e">
        <f t="shared" si="1"/>
        <v>#REF!</v>
      </c>
      <c r="K13" s="98" t="e">
        <f t="shared" si="2"/>
        <v>#REF!</v>
      </c>
      <c r="L13" s="97" t="e">
        <f>old_TB발!#REF!</f>
        <v>#REF!</v>
      </c>
      <c r="M13" s="97" t="e">
        <f>old_TB발!#REF!</f>
        <v>#REF!</v>
      </c>
    </row>
    <row r="14" spans="1:13">
      <c r="C14" s="94" t="s">
        <v>63</v>
      </c>
      <c r="D14" s="94">
        <v>2023</v>
      </c>
      <c r="E14" s="71" t="str">
        <f>old_TB발!A10</f>
        <v>10030KR004</v>
      </c>
      <c r="F14" s="71" t="str">
        <f>old_TB발!B10</f>
        <v>SA-하나/10091002060604/출금(현금)/KRW</v>
      </c>
      <c r="H14" s="94">
        <v>6</v>
      </c>
      <c r="I14" s="97" t="e">
        <f>old_TB발!#REF!</f>
        <v>#REF!</v>
      </c>
      <c r="J14" s="98" t="e">
        <f t="shared" si="1"/>
        <v>#REF!</v>
      </c>
      <c r="K14" s="98" t="e">
        <f t="shared" si="2"/>
        <v>#REF!</v>
      </c>
      <c r="L14" s="97" t="e">
        <f>old_TB발!#REF!</f>
        <v>#REF!</v>
      </c>
      <c r="M14" s="97" t="e">
        <f>old_TB발!#REF!</f>
        <v>#REF!</v>
      </c>
    </row>
    <row r="15" spans="1:13">
      <c r="C15" s="94" t="s">
        <v>63</v>
      </c>
      <c r="D15" s="94">
        <v>2023</v>
      </c>
      <c r="E15" s="71" t="str">
        <f>old_TB발!A11</f>
        <v>10030KR005</v>
      </c>
      <c r="F15" s="71" t="str">
        <f>old_TB발!B11</f>
        <v>SA-하나/10091000171952/집금(MMT)/KRW</v>
      </c>
      <c r="H15" s="94">
        <v>6</v>
      </c>
      <c r="I15" s="97" t="e">
        <f>old_TB발!#REF!</f>
        <v>#REF!</v>
      </c>
      <c r="J15" s="98" t="e">
        <f t="shared" si="1"/>
        <v>#REF!</v>
      </c>
      <c r="K15" s="98" t="e">
        <f t="shared" si="2"/>
        <v>#REF!</v>
      </c>
      <c r="L15" s="97" t="e">
        <f>old_TB발!#REF!</f>
        <v>#REF!</v>
      </c>
      <c r="M15" s="97" t="e">
        <f>old_TB발!#REF!</f>
        <v>#REF!</v>
      </c>
    </row>
    <row r="16" spans="1:13">
      <c r="C16" s="94" t="s">
        <v>63</v>
      </c>
      <c r="D16" s="94">
        <v>2023</v>
      </c>
      <c r="E16" s="71" t="str">
        <f>old_TB발!A12</f>
        <v>10030KR006</v>
      </c>
      <c r="F16" s="71" t="str">
        <f>old_TB발!B12</f>
        <v>SA-하나/20191000514638/출금(외화관련)/USD</v>
      </c>
      <c r="H16" s="94">
        <v>6</v>
      </c>
      <c r="I16" s="97" t="e">
        <f>old_TB발!#REF!</f>
        <v>#REF!</v>
      </c>
      <c r="J16" s="98" t="e">
        <f t="shared" si="1"/>
        <v>#REF!</v>
      </c>
      <c r="K16" s="98" t="e">
        <f t="shared" si="2"/>
        <v>#REF!</v>
      </c>
      <c r="L16" s="97" t="e">
        <f>old_TB발!#REF!</f>
        <v>#REF!</v>
      </c>
      <c r="M16" s="97" t="e">
        <f>old_TB발!#REF!</f>
        <v>#REF!</v>
      </c>
    </row>
    <row r="17" spans="3:13">
      <c r="C17" s="94" t="s">
        <v>63</v>
      </c>
      <c r="D17" s="94">
        <v>2023</v>
      </c>
      <c r="E17" s="71" t="str">
        <f>old_TB발!A13</f>
        <v>10030KR007</v>
      </c>
      <c r="F17" s="71" t="str">
        <f>old_TB발!B13</f>
        <v>SA-하나/20191001727804/출금(EC)/KRW</v>
      </c>
      <c r="H17" s="94">
        <v>6</v>
      </c>
      <c r="I17" s="97" t="e">
        <f>old_TB발!#REF!</f>
        <v>#REF!</v>
      </c>
      <c r="J17" s="98" t="e">
        <f t="shared" si="1"/>
        <v>#REF!</v>
      </c>
      <c r="K17" s="98" t="e">
        <f t="shared" si="2"/>
        <v>#REF!</v>
      </c>
      <c r="L17" s="97" t="e">
        <f>old_TB발!#REF!</f>
        <v>#REF!</v>
      </c>
      <c r="M17" s="97" t="e">
        <f>old_TB발!#REF!</f>
        <v>#REF!</v>
      </c>
    </row>
    <row r="18" spans="3:13">
      <c r="C18" s="94" t="s">
        <v>63</v>
      </c>
      <c r="D18" s="94">
        <v>2023</v>
      </c>
      <c r="E18" s="71" t="str">
        <f>old_TB발!A14</f>
        <v>10030KR031</v>
      </c>
      <c r="F18" s="71" t="str">
        <f>old_TB발!B14</f>
        <v>SA-신한/100031298395/입금(로드샵신용IC매출)/KRW</v>
      </c>
      <c r="H18" s="94">
        <v>6</v>
      </c>
      <c r="I18" s="97" t="e">
        <f>old_TB발!#REF!</f>
        <v>#REF!</v>
      </c>
      <c r="J18" s="98" t="e">
        <f t="shared" si="1"/>
        <v>#REF!</v>
      </c>
      <c r="K18" s="98" t="e">
        <f t="shared" si="2"/>
        <v>#REF!</v>
      </c>
      <c r="L18" s="97" t="e">
        <f>old_TB발!#REF!</f>
        <v>#REF!</v>
      </c>
      <c r="M18" s="97" t="e">
        <f>old_TB발!#REF!</f>
        <v>#REF!</v>
      </c>
    </row>
    <row r="19" spans="3:13">
      <c r="C19" s="94" t="s">
        <v>63</v>
      </c>
      <c r="D19" s="94">
        <v>2023</v>
      </c>
      <c r="E19" s="71" t="str">
        <f>old_TB발!A15</f>
        <v>10030KR032</v>
      </c>
      <c r="F19" s="71" t="str">
        <f>old_TB발!B15</f>
        <v>SA-신한/100031706822/출금(가상계좌수수료)/KRW</v>
      </c>
      <c r="H19" s="94">
        <v>6</v>
      </c>
      <c r="I19" s="97" t="e">
        <f>old_TB발!#REF!</f>
        <v>#REF!</v>
      </c>
      <c r="J19" s="98" t="e">
        <f t="shared" si="1"/>
        <v>#REF!</v>
      </c>
      <c r="K19" s="98" t="e">
        <f t="shared" si="2"/>
        <v>#REF!</v>
      </c>
      <c r="L19" s="97" t="e">
        <f>old_TB발!#REF!</f>
        <v>#REF!</v>
      </c>
      <c r="M19" s="97" t="e">
        <f>old_TB발!#REF!</f>
        <v>#REF!</v>
      </c>
    </row>
    <row r="20" spans="3:13">
      <c r="C20" s="94" t="s">
        <v>63</v>
      </c>
      <c r="D20" s="94">
        <v>2023</v>
      </c>
      <c r="E20" s="71" t="str">
        <f>old_TB발!A16</f>
        <v>10030KR033</v>
      </c>
      <c r="F20" s="71" t="str">
        <f>old_TB발!B16</f>
        <v>SA-신한/140007832180/입금(샵인샵매출,기타)/KRW</v>
      </c>
      <c r="H20" s="94">
        <v>6</v>
      </c>
      <c r="I20" s="97" t="e">
        <f>old_TB발!#REF!</f>
        <v>#REF!</v>
      </c>
      <c r="J20" s="98" t="e">
        <f t="shared" si="1"/>
        <v>#REF!</v>
      </c>
      <c r="K20" s="98" t="e">
        <f t="shared" si="2"/>
        <v>#REF!</v>
      </c>
      <c r="L20" s="97" t="e">
        <f>old_TB발!#REF!</f>
        <v>#REF!</v>
      </c>
      <c r="M20" s="97" t="e">
        <f>old_TB발!#REF!</f>
        <v>#REF!</v>
      </c>
    </row>
    <row r="21" spans="3:13">
      <c r="C21" s="94" t="s">
        <v>63</v>
      </c>
      <c r="D21" s="94">
        <v>2023</v>
      </c>
      <c r="E21" s="71" t="str">
        <f>old_TB발!A17</f>
        <v>10030KR034</v>
      </c>
      <c r="F21" s="71" t="str">
        <f>old_TB발!B17</f>
        <v>SA-신한/100024048485/입금(샵인샵매출,로드샵현금매출)/KRW</v>
      </c>
      <c r="H21" s="94">
        <v>6</v>
      </c>
      <c r="I21" s="97" t="e">
        <f>old_TB발!#REF!</f>
        <v>#REF!</v>
      </c>
      <c r="J21" s="98" t="e">
        <f t="shared" si="1"/>
        <v>#REF!</v>
      </c>
      <c r="K21" s="98" t="e">
        <f t="shared" si="2"/>
        <v>#REF!</v>
      </c>
      <c r="L21" s="97" t="e">
        <f>old_TB발!#REF!</f>
        <v>#REF!</v>
      </c>
      <c r="M21" s="97" t="e">
        <f>old_TB발!#REF!</f>
        <v>#REF!</v>
      </c>
    </row>
    <row r="22" spans="3:13">
      <c r="C22" s="94" t="s">
        <v>63</v>
      </c>
      <c r="D22" s="94">
        <v>2023</v>
      </c>
      <c r="E22" s="71" t="str">
        <f>old_TB발!A18</f>
        <v>10030KR061</v>
      </c>
      <c r="F22" s="71" t="str">
        <f>old_TB발!B18</f>
        <v>SA-기업/03509456601044/입금(로드샵현금매출)/KRW</v>
      </c>
      <c r="H22" s="94">
        <v>6</v>
      </c>
      <c r="I22" s="97" t="e">
        <f>old_TB발!#REF!</f>
        <v>#REF!</v>
      </c>
      <c r="J22" s="98" t="e">
        <f t="shared" si="1"/>
        <v>#REF!</v>
      </c>
      <c r="K22" s="98" t="e">
        <f t="shared" si="2"/>
        <v>#REF!</v>
      </c>
      <c r="L22" s="97" t="e">
        <f>old_TB발!#REF!</f>
        <v>#REF!</v>
      </c>
      <c r="M22" s="97" t="e">
        <f>old_TB발!#REF!</f>
        <v>#REF!</v>
      </c>
    </row>
    <row r="23" spans="3:13">
      <c r="C23" s="94" t="s">
        <v>63</v>
      </c>
      <c r="D23" s="94">
        <v>2023</v>
      </c>
      <c r="E23" s="71" t="str">
        <f>old_TB발!A19</f>
        <v>10030KR062</v>
      </c>
      <c r="F23" s="71" t="str">
        <f>old_TB발!B19</f>
        <v>SA-기업/59500190704015/출금(외화관련)/KRW</v>
      </c>
      <c r="H23" s="94">
        <v>6</v>
      </c>
      <c r="I23" s="97" t="e">
        <f>old_TB발!#REF!</f>
        <v>#REF!</v>
      </c>
      <c r="J23" s="98" t="e">
        <f t="shared" si="1"/>
        <v>#REF!</v>
      </c>
      <c r="K23" s="98" t="e">
        <f t="shared" si="2"/>
        <v>#REF!</v>
      </c>
      <c r="L23" s="97" t="e">
        <f>old_TB발!#REF!</f>
        <v>#REF!</v>
      </c>
      <c r="M23" s="97" t="e">
        <f>old_TB발!#REF!</f>
        <v>#REF!</v>
      </c>
    </row>
    <row r="24" spans="3:13">
      <c r="C24" s="94" t="s">
        <v>63</v>
      </c>
      <c r="D24" s="94">
        <v>2023</v>
      </c>
      <c r="E24" s="71" t="str">
        <f>old_TB발!A20</f>
        <v>10030KR063</v>
      </c>
      <c r="F24" s="71" t="str">
        <f>old_TB발!B20</f>
        <v>SA-기업/5950019075600014/출금(외화관련)/USD</v>
      </c>
      <c r="H24" s="94">
        <v>6</v>
      </c>
      <c r="I24" s="97" t="e">
        <f>old_TB발!#REF!</f>
        <v>#REF!</v>
      </c>
      <c r="J24" s="98" t="e">
        <f t="shared" si="1"/>
        <v>#REF!</v>
      </c>
      <c r="K24" s="98" t="e">
        <f t="shared" si="2"/>
        <v>#REF!</v>
      </c>
      <c r="L24" s="97" t="e">
        <f>old_TB발!#REF!</f>
        <v>#REF!</v>
      </c>
      <c r="M24" s="97" t="e">
        <f>old_TB발!#REF!</f>
        <v>#REF!</v>
      </c>
    </row>
    <row r="25" spans="3:13">
      <c r="C25" s="94" t="s">
        <v>63</v>
      </c>
      <c r="D25" s="94">
        <v>2023</v>
      </c>
      <c r="E25" s="71" t="str">
        <f>old_TB발!A21</f>
        <v>10030KR091</v>
      </c>
      <c r="F25" s="71" t="str">
        <f>old_TB발!B21</f>
        <v>SA-HSBC/002539575296/출금(외화관련)/KRW</v>
      </c>
      <c r="H25" s="94">
        <v>6</v>
      </c>
      <c r="I25" s="97" t="e">
        <f>old_TB발!#REF!</f>
        <v>#REF!</v>
      </c>
      <c r="J25" s="98" t="e">
        <f t="shared" si="1"/>
        <v>#REF!</v>
      </c>
      <c r="K25" s="98" t="e">
        <f t="shared" si="2"/>
        <v>#REF!</v>
      </c>
      <c r="L25" s="97" t="e">
        <f>old_TB발!#REF!</f>
        <v>#REF!</v>
      </c>
      <c r="M25" s="97" t="e">
        <f>old_TB발!#REF!</f>
        <v>#REF!</v>
      </c>
    </row>
    <row r="26" spans="3:13">
      <c r="C26" s="94" t="s">
        <v>63</v>
      </c>
      <c r="D26" s="94">
        <v>2023</v>
      </c>
      <c r="E26" s="71" t="str">
        <f>old_TB발!A22</f>
        <v>10030KR092</v>
      </c>
      <c r="F26" s="71" t="str">
        <f>old_TB발!B22</f>
        <v>SA-HSBC/002539575298/출금(외화관련)/USD</v>
      </c>
      <c r="H26" s="94">
        <v>6</v>
      </c>
      <c r="I26" s="97" t="e">
        <f>old_TB발!#REF!</f>
        <v>#REF!</v>
      </c>
      <c r="J26" s="98" t="e">
        <f t="shared" si="1"/>
        <v>#REF!</v>
      </c>
      <c r="K26" s="98" t="e">
        <f t="shared" si="2"/>
        <v>#REF!</v>
      </c>
      <c r="L26" s="97" t="e">
        <f>old_TB발!#REF!</f>
        <v>#REF!</v>
      </c>
      <c r="M26" s="97" t="e">
        <f>old_TB발!#REF!</f>
        <v>#REF!</v>
      </c>
    </row>
    <row r="27" spans="3:13">
      <c r="C27" s="94" t="s">
        <v>63</v>
      </c>
      <c r="D27" s="94">
        <v>2023</v>
      </c>
      <c r="E27" s="71" t="str">
        <f>old_TB발!A23</f>
        <v>10030KR093</v>
      </c>
      <c r="F27" s="71" t="str">
        <f>old_TB발!B23</f>
        <v>SA-HSBC/002539575299/출금(외화관련)/JPY</v>
      </c>
      <c r="H27" s="94">
        <v>6</v>
      </c>
      <c r="I27" s="97" t="e">
        <f>old_TB발!#REF!</f>
        <v>#REF!</v>
      </c>
      <c r="J27" s="98" t="e">
        <f t="shared" si="1"/>
        <v>#REF!</v>
      </c>
      <c r="K27" s="98" t="e">
        <f t="shared" si="2"/>
        <v>#REF!</v>
      </c>
      <c r="L27" s="97" t="e">
        <f>old_TB발!#REF!</f>
        <v>#REF!</v>
      </c>
      <c r="M27" s="97" t="e">
        <f>old_TB발!#REF!</f>
        <v>#REF!</v>
      </c>
    </row>
    <row r="28" spans="3:13">
      <c r="C28" s="94" t="s">
        <v>63</v>
      </c>
      <c r="D28" s="94">
        <v>2023</v>
      </c>
      <c r="E28" s="71" t="str">
        <f>old_TB발!A24</f>
        <v>10030KR094</v>
      </c>
      <c r="F28" s="71" t="str">
        <f>old_TB발!B24</f>
        <v>SA-HSBC/002539575001/출금(관련)/KRW</v>
      </c>
      <c r="H28" s="94">
        <v>6</v>
      </c>
      <c r="I28" s="97" t="e">
        <f>old_TB발!#REF!</f>
        <v>#REF!</v>
      </c>
      <c r="J28" s="98" t="e">
        <f t="shared" si="1"/>
        <v>#REF!</v>
      </c>
      <c r="K28" s="98" t="e">
        <f t="shared" si="2"/>
        <v>#REF!</v>
      </c>
      <c r="L28" s="97" t="e">
        <f>old_TB발!#REF!</f>
        <v>#REF!</v>
      </c>
      <c r="M28" s="97" t="e">
        <f>old_TB발!#REF!</f>
        <v>#REF!</v>
      </c>
    </row>
    <row r="29" spans="3:13">
      <c r="C29" s="94" t="s">
        <v>63</v>
      </c>
      <c r="D29" s="94">
        <v>2023</v>
      </c>
      <c r="E29" s="71" t="str">
        <f>old_TB발!A25</f>
        <v>10030KR101</v>
      </c>
      <c r="F29" s="71" t="str">
        <f>old_TB발!B25</f>
        <v>SA-MIZUHO/H15-744-115608/입금(유동자금)/KRW</v>
      </c>
      <c r="H29" s="94">
        <v>6</v>
      </c>
      <c r="I29" s="97" t="e">
        <f>old_TB발!#REF!</f>
        <v>#REF!</v>
      </c>
      <c r="J29" s="98" t="e">
        <f t="shared" si="1"/>
        <v>#REF!</v>
      </c>
      <c r="K29" s="98" t="e">
        <f t="shared" si="2"/>
        <v>#REF!</v>
      </c>
      <c r="L29" s="97" t="e">
        <f>old_TB발!#REF!</f>
        <v>#REF!</v>
      </c>
      <c r="M29" s="97" t="e">
        <f>old_TB발!#REF!</f>
        <v>#REF!</v>
      </c>
    </row>
    <row r="30" spans="3:13">
      <c r="C30" s="94" t="s">
        <v>63</v>
      </c>
      <c r="D30" s="94">
        <v>2023</v>
      </c>
      <c r="E30" s="71" t="str">
        <f>old_TB발!A26</f>
        <v>10030KR121</v>
      </c>
      <c r="F30" s="71" t="str">
        <f>old_TB발!B26</f>
        <v>SA-MUFG/602361/집금(기업자유예금)/KRW</v>
      </c>
      <c r="H30" s="94">
        <v>6</v>
      </c>
      <c r="I30" s="97" t="e">
        <f>old_TB발!#REF!</f>
        <v>#REF!</v>
      </c>
      <c r="J30" s="98" t="e">
        <f t="shared" si="1"/>
        <v>#REF!</v>
      </c>
      <c r="K30" s="98" t="e">
        <f t="shared" si="2"/>
        <v>#REF!</v>
      </c>
      <c r="L30" s="97" t="e">
        <f>old_TB발!#REF!</f>
        <v>#REF!</v>
      </c>
      <c r="M30" s="97" t="e">
        <f>old_TB발!#REF!</f>
        <v>#REF!</v>
      </c>
    </row>
    <row r="31" spans="3:13">
      <c r="C31" s="94" t="s">
        <v>63</v>
      </c>
      <c r="D31" s="94">
        <v>2023</v>
      </c>
      <c r="E31" s="71" t="str">
        <f>old_TB발!A27</f>
        <v>10030KR151</v>
      </c>
      <c r="F31" s="71" t="str">
        <f>old_TB발!B27</f>
        <v>SA-SC/10620143158/입금(로드샵현금매출)/KRW</v>
      </c>
      <c r="H31" s="94">
        <v>6</v>
      </c>
      <c r="I31" s="97" t="e">
        <f>old_TB발!#REF!</f>
        <v>#REF!</v>
      </c>
      <c r="J31" s="98" t="e">
        <f t="shared" si="1"/>
        <v>#REF!</v>
      </c>
      <c r="K31" s="98" t="e">
        <f t="shared" si="2"/>
        <v>#REF!</v>
      </c>
      <c r="L31" s="97" t="e">
        <f>old_TB발!#REF!</f>
        <v>#REF!</v>
      </c>
      <c r="M31" s="97" t="e">
        <f>old_TB발!#REF!</f>
        <v>#REF!</v>
      </c>
    </row>
    <row r="32" spans="3:13">
      <c r="C32" s="94" t="s">
        <v>63</v>
      </c>
      <c r="D32" s="94">
        <v>2023</v>
      </c>
      <c r="E32" s="71" t="str">
        <f>old_TB발!A28</f>
        <v>10030KR211</v>
      </c>
      <c r="F32" s="71" t="str">
        <f>old_TB발!B28</f>
        <v>SA-국민/40750101177268/입금(로드샵현금매출)/KRW</v>
      </c>
      <c r="H32" s="94">
        <v>6</v>
      </c>
      <c r="I32" s="97" t="e">
        <f>old_TB발!#REF!</f>
        <v>#REF!</v>
      </c>
      <c r="J32" s="98" t="e">
        <f t="shared" si="1"/>
        <v>#REF!</v>
      </c>
      <c r="K32" s="98" t="e">
        <f t="shared" si="2"/>
        <v>#REF!</v>
      </c>
      <c r="L32" s="97" t="e">
        <f>old_TB발!#REF!</f>
        <v>#REF!</v>
      </c>
      <c r="M32" s="97" t="e">
        <f>old_TB발!#REF!</f>
        <v>#REF!</v>
      </c>
    </row>
    <row r="33" spans="3:13">
      <c r="C33" s="94" t="s">
        <v>63</v>
      </c>
      <c r="D33" s="94">
        <v>2023</v>
      </c>
      <c r="E33" s="71" t="str">
        <f>old_TB발!A29</f>
        <v>10030KR241</v>
      </c>
      <c r="F33" s="71" t="str">
        <f>old_TB발!B29</f>
        <v>SA-농협/3170010916791/입금(로드샵현금매출)/KRW</v>
      </c>
      <c r="H33" s="94">
        <v>6</v>
      </c>
      <c r="I33" s="97" t="e">
        <f>old_TB발!#REF!</f>
        <v>#REF!</v>
      </c>
      <c r="J33" s="98" t="e">
        <f t="shared" si="1"/>
        <v>#REF!</v>
      </c>
      <c r="K33" s="98" t="e">
        <f t="shared" si="2"/>
        <v>#REF!</v>
      </c>
      <c r="L33" s="97" t="e">
        <f>old_TB발!#REF!</f>
        <v>#REF!</v>
      </c>
      <c r="M33" s="97" t="e">
        <f>old_TB발!#REF!</f>
        <v>#REF!</v>
      </c>
    </row>
    <row r="34" spans="3:13">
      <c r="C34" s="94" t="s">
        <v>63</v>
      </c>
      <c r="D34" s="94">
        <v>2023</v>
      </c>
      <c r="E34" s="71" t="str">
        <f>old_TB발!A30</f>
        <v>10030KR271</v>
      </c>
      <c r="F34" s="71" t="str">
        <f>old_TB발!B30</f>
        <v>SA-대구/504102530765/입금(로드샵현금매출)/KRW</v>
      </c>
      <c r="H34" s="94">
        <v>6</v>
      </c>
      <c r="I34" s="97" t="e">
        <f>old_TB발!#REF!</f>
        <v>#REF!</v>
      </c>
      <c r="J34" s="98" t="e">
        <f t="shared" si="1"/>
        <v>#REF!</v>
      </c>
      <c r="K34" s="98" t="e">
        <f t="shared" si="2"/>
        <v>#REF!</v>
      </c>
      <c r="L34" s="97" t="e">
        <f>old_TB발!#REF!</f>
        <v>#REF!</v>
      </c>
      <c r="M34" s="97" t="e">
        <f>old_TB발!#REF!</f>
        <v>#REF!</v>
      </c>
    </row>
    <row r="35" spans="3:13">
      <c r="C35" s="94" t="s">
        <v>63</v>
      </c>
      <c r="D35" s="94">
        <v>2023</v>
      </c>
      <c r="E35" s="71" t="str">
        <f>old_TB발!A31</f>
        <v>10030KR301</v>
      </c>
      <c r="F35" s="71" t="str">
        <f>old_TB발!B31</f>
        <v>SA-새마을금고/9002178124024/입금(로드샵현금매출)/KRW</v>
      </c>
      <c r="H35" s="94">
        <v>6</v>
      </c>
      <c r="I35" s="97" t="e">
        <f>old_TB발!#REF!</f>
        <v>#REF!</v>
      </c>
      <c r="J35" s="98" t="e">
        <f t="shared" si="1"/>
        <v>#REF!</v>
      </c>
      <c r="K35" s="98" t="e">
        <f t="shared" si="2"/>
        <v>#REF!</v>
      </c>
      <c r="L35" s="97" t="e">
        <f>old_TB발!#REF!</f>
        <v>#REF!</v>
      </c>
      <c r="M35" s="97" t="e">
        <f>old_TB발!#REF!</f>
        <v>#REF!</v>
      </c>
    </row>
    <row r="36" spans="3:13">
      <c r="C36" s="94" t="s">
        <v>63</v>
      </c>
      <c r="D36" s="94">
        <v>2023</v>
      </c>
      <c r="E36" s="71" t="str">
        <f>old_TB발!A32</f>
        <v>10030KR331</v>
      </c>
      <c r="F36" s="71" t="str">
        <f>old_TB발!B32</f>
        <v>SA-수협/113000500727/입금(로드샵현금매출)/KRW</v>
      </c>
      <c r="H36" s="94">
        <v>6</v>
      </c>
      <c r="I36" s="97" t="e">
        <f>old_TB발!#REF!</f>
        <v>#REF!</v>
      </c>
      <c r="J36" s="98" t="e">
        <f t="shared" si="1"/>
        <v>#REF!</v>
      </c>
      <c r="K36" s="98" t="e">
        <f t="shared" si="2"/>
        <v>#REF!</v>
      </c>
      <c r="L36" s="97" t="e">
        <f>old_TB발!#REF!</f>
        <v>#REF!</v>
      </c>
      <c r="M36" s="97" t="e">
        <f>old_TB발!#REF!</f>
        <v>#REF!</v>
      </c>
    </row>
    <row r="37" spans="3:13">
      <c r="C37" s="94" t="s">
        <v>63</v>
      </c>
      <c r="D37" s="94">
        <v>2023</v>
      </c>
      <c r="E37" s="71" t="str">
        <f>old_TB발!A33</f>
        <v>10030KR361</v>
      </c>
      <c r="F37" s="71" t="str">
        <f>old_TB발!B33</f>
        <v>SA-신협/131018546108/입금(로드샵현금매출)/KRW</v>
      </c>
      <c r="H37" s="94">
        <v>6</v>
      </c>
      <c r="I37" s="97" t="e">
        <f>old_TB발!#REF!</f>
        <v>#REF!</v>
      </c>
      <c r="J37" s="98" t="e">
        <f t="shared" si="1"/>
        <v>#REF!</v>
      </c>
      <c r="K37" s="98" t="e">
        <f t="shared" si="2"/>
        <v>#REF!</v>
      </c>
      <c r="L37" s="97" t="e">
        <f>old_TB발!#REF!</f>
        <v>#REF!</v>
      </c>
      <c r="M37" s="97" t="e">
        <f>old_TB발!#REF!</f>
        <v>#REF!</v>
      </c>
    </row>
    <row r="38" spans="3:13">
      <c r="C38" s="94" t="s">
        <v>63</v>
      </c>
      <c r="D38" s="94">
        <v>2023</v>
      </c>
      <c r="E38" s="71" t="str">
        <f>old_TB발!A34</f>
        <v>10030KR391</v>
      </c>
      <c r="F38" s="71" t="str">
        <f>old_TB발!B34</f>
        <v>SA-씨티/103919362402/입금(로드샵현금매출)/KRW</v>
      </c>
      <c r="H38" s="94">
        <v>6</v>
      </c>
      <c r="I38" s="97" t="e">
        <f>old_TB발!#REF!</f>
        <v>#REF!</v>
      </c>
      <c r="J38" s="98" t="e">
        <f t="shared" si="1"/>
        <v>#REF!</v>
      </c>
      <c r="K38" s="98" t="e">
        <f t="shared" si="2"/>
        <v>#REF!</v>
      </c>
      <c r="L38" s="97" t="e">
        <f>old_TB발!#REF!</f>
        <v>#REF!</v>
      </c>
      <c r="M38" s="97" t="e">
        <f>old_TB발!#REF!</f>
        <v>#REF!</v>
      </c>
    </row>
    <row r="39" spans="3:13">
      <c r="C39" s="94" t="s">
        <v>63</v>
      </c>
      <c r="D39" s="94">
        <v>2023</v>
      </c>
      <c r="E39" s="71" t="str">
        <f>old_TB발!A35</f>
        <v>10030KR421</v>
      </c>
      <c r="F39" s="71" t="str">
        <f>old_TB발!B35</f>
        <v>SA-우리/1005003021876/입금(로드샵현금매출)/KRW</v>
      </c>
      <c r="H39" s="94">
        <v>6</v>
      </c>
      <c r="I39" s="97" t="e">
        <f>old_TB발!#REF!</f>
        <v>#REF!</v>
      </c>
      <c r="J39" s="98" t="e">
        <f t="shared" si="1"/>
        <v>#REF!</v>
      </c>
      <c r="K39" s="98" t="e">
        <f t="shared" si="2"/>
        <v>#REF!</v>
      </c>
      <c r="L39" s="97" t="e">
        <f>old_TB발!#REF!</f>
        <v>#REF!</v>
      </c>
      <c r="M39" s="97" t="e">
        <f>old_TB발!#REF!</f>
        <v>#REF!</v>
      </c>
    </row>
    <row r="40" spans="3:13">
      <c r="C40" s="94" t="s">
        <v>63</v>
      </c>
      <c r="D40" s="94">
        <v>2023</v>
      </c>
      <c r="E40" s="71" t="str">
        <f>old_TB발!A36</f>
        <v>10030KR451</v>
      </c>
      <c r="F40" s="71" t="str">
        <f>old_TB발!B36</f>
        <v>SA-우체국/01004101052190/입금(로드샵현금매출)/KRW</v>
      </c>
      <c r="H40" s="94">
        <v>6</v>
      </c>
      <c r="I40" s="97" t="e">
        <f>old_TB발!#REF!</f>
        <v>#REF!</v>
      </c>
      <c r="J40" s="98" t="e">
        <f t="shared" si="1"/>
        <v>#REF!</v>
      </c>
      <c r="K40" s="98" t="e">
        <f t="shared" si="2"/>
        <v>#REF!</v>
      </c>
      <c r="L40" s="97" t="e">
        <f>old_TB발!#REF!</f>
        <v>#REF!</v>
      </c>
      <c r="M40" s="97" t="e">
        <f>old_TB발!#REF!</f>
        <v>#REF!</v>
      </c>
    </row>
    <row r="41" spans="3:13">
      <c r="C41" s="94" t="s">
        <v>63</v>
      </c>
      <c r="D41" s="94">
        <v>2023</v>
      </c>
      <c r="E41" s="71" t="str">
        <f>old_TB발!A37</f>
        <v>10030KR481</v>
      </c>
      <c r="F41" s="71" t="str">
        <f>old_TB발!B37</f>
        <v>SA-SMBC/1006095/출금(외화관련)/KRW</v>
      </c>
      <c r="H41" s="94">
        <v>6</v>
      </c>
      <c r="I41" s="97" t="e">
        <f>old_TB발!#REF!</f>
        <v>#REF!</v>
      </c>
      <c r="J41" s="98" t="e">
        <f t="shared" si="1"/>
        <v>#REF!</v>
      </c>
      <c r="K41" s="98" t="e">
        <f t="shared" si="2"/>
        <v>#REF!</v>
      </c>
      <c r="L41" s="97" t="e">
        <f>old_TB발!#REF!</f>
        <v>#REF!</v>
      </c>
      <c r="M41" s="97" t="e">
        <f>old_TB발!#REF!</f>
        <v>#REF!</v>
      </c>
    </row>
    <row r="42" spans="3:13">
      <c r="C42" s="94" t="s">
        <v>63</v>
      </c>
      <c r="D42" s="94">
        <v>2023</v>
      </c>
      <c r="E42" s="71" t="str">
        <f>old_TB발!A38</f>
        <v>10030KR482</v>
      </c>
      <c r="F42" s="71" t="str">
        <f>old_TB발!B38</f>
        <v>SA-SMBC/1006095/출금(외화관련)/USD</v>
      </c>
      <c r="H42" s="94">
        <v>6</v>
      </c>
      <c r="I42" s="97" t="e">
        <f>old_TB발!#REF!</f>
        <v>#REF!</v>
      </c>
      <c r="J42" s="98" t="e">
        <f t="shared" si="1"/>
        <v>#REF!</v>
      </c>
      <c r="K42" s="98" t="e">
        <f t="shared" si="2"/>
        <v>#REF!</v>
      </c>
      <c r="L42" s="97" t="e">
        <f>old_TB발!#REF!</f>
        <v>#REF!</v>
      </c>
      <c r="M42" s="97" t="e">
        <f>old_TB발!#REF!</f>
        <v>#REF!</v>
      </c>
    </row>
    <row r="43" spans="3:13">
      <c r="C43" s="94" t="s">
        <v>63</v>
      </c>
      <c r="D43" s="94">
        <v>2023</v>
      </c>
      <c r="E43" s="71" t="str">
        <f>old_TB발!A39</f>
        <v>10030KR483</v>
      </c>
      <c r="F43" s="71" t="str">
        <f>old_TB발!B39</f>
        <v>SA-SMBC/1006095/출금(외화관련)/JPY</v>
      </c>
      <c r="H43" s="94">
        <v>6</v>
      </c>
      <c r="I43" s="97" t="e">
        <f>old_TB발!#REF!</f>
        <v>#REF!</v>
      </c>
      <c r="J43" s="98" t="e">
        <f t="shared" si="1"/>
        <v>#REF!</v>
      </c>
      <c r="K43" s="98" t="e">
        <f t="shared" si="2"/>
        <v>#REF!</v>
      </c>
      <c r="L43" s="97" t="e">
        <f>old_TB발!#REF!</f>
        <v>#REF!</v>
      </c>
      <c r="M43" s="97" t="e">
        <f>old_TB발!#REF!</f>
        <v>#REF!</v>
      </c>
    </row>
    <row r="44" spans="3:13">
      <c r="C44" s="94" t="s">
        <v>63</v>
      </c>
      <c r="D44" s="94">
        <v>2023</v>
      </c>
      <c r="E44" s="71" t="str">
        <f>old_TB발!A40</f>
        <v>10038KR001</v>
      </c>
      <c r="F44" s="71" t="str">
        <f>old_TB발!B40</f>
        <v>SA-In-하나/10091001758304/출금(전체)/KRW</v>
      </c>
      <c r="H44" s="94">
        <v>6</v>
      </c>
      <c r="I44" s="97" t="e">
        <f>old_TB발!#REF!</f>
        <v>#REF!</v>
      </c>
      <c r="J44" s="98" t="e">
        <f t="shared" si="1"/>
        <v>#REF!</v>
      </c>
      <c r="K44" s="98" t="e">
        <f t="shared" si="2"/>
        <v>#REF!</v>
      </c>
      <c r="L44" s="97" t="e">
        <f>old_TB발!#REF!</f>
        <v>#REF!</v>
      </c>
      <c r="M44" s="97" t="e">
        <f>old_TB발!#REF!</f>
        <v>#REF!</v>
      </c>
    </row>
    <row r="45" spans="3:13">
      <c r="C45" s="94" t="s">
        <v>63</v>
      </c>
      <c r="D45" s="94">
        <v>2023</v>
      </c>
      <c r="E45" s="71" t="str">
        <f>old_TB발!A41</f>
        <v>10038KR002</v>
      </c>
      <c r="F45" s="71" t="str">
        <f>old_TB발!B41</f>
        <v>SA-In-하나/10091002362304/입금(로드샵현금IC매출,현금매출)/KRW</v>
      </c>
      <c r="H45" s="94">
        <v>6</v>
      </c>
      <c r="I45" s="97" t="e">
        <f>old_TB발!#REF!</f>
        <v>#REF!</v>
      </c>
      <c r="J45" s="98" t="e">
        <f t="shared" si="1"/>
        <v>#REF!</v>
      </c>
      <c r="K45" s="98" t="e">
        <f t="shared" si="2"/>
        <v>#REF!</v>
      </c>
      <c r="L45" s="97" t="e">
        <f>old_TB발!#REF!</f>
        <v>#REF!</v>
      </c>
      <c r="M45" s="97" t="e">
        <f>old_TB발!#REF!</f>
        <v>#REF!</v>
      </c>
    </row>
    <row r="46" spans="3:13">
      <c r="C46" s="94" t="s">
        <v>63</v>
      </c>
      <c r="D46" s="94">
        <v>2023</v>
      </c>
      <c r="E46" s="71" t="str">
        <f>old_TB발!A42</f>
        <v>10038KR003</v>
      </c>
      <c r="F46" s="71" t="str">
        <f>old_TB발!B42</f>
        <v>SA-In-하나/19691001868104/출금(자동이체)/KRW</v>
      </c>
      <c r="H46" s="94">
        <v>6</v>
      </c>
      <c r="I46" s="97" t="e">
        <f>old_TB발!#REF!</f>
        <v>#REF!</v>
      </c>
      <c r="J46" s="98" t="e">
        <f t="shared" si="1"/>
        <v>#REF!</v>
      </c>
      <c r="K46" s="98" t="e">
        <f t="shared" si="2"/>
        <v>#REF!</v>
      </c>
      <c r="L46" s="97" t="e">
        <f>old_TB발!#REF!</f>
        <v>#REF!</v>
      </c>
      <c r="M46" s="97" t="e">
        <f>old_TB발!#REF!</f>
        <v>#REF!</v>
      </c>
    </row>
    <row r="47" spans="3:13">
      <c r="C47" s="94" t="s">
        <v>63</v>
      </c>
      <c r="D47" s="94">
        <v>2023</v>
      </c>
      <c r="E47" s="71" t="str">
        <f>old_TB발!A43</f>
        <v>10038KR004</v>
      </c>
      <c r="F47" s="71" t="str">
        <f>old_TB발!B43</f>
        <v>SA-In-하나/10091002060604/출금(현금)/KRW</v>
      </c>
      <c r="H47" s="94">
        <v>6</v>
      </c>
      <c r="I47" s="97" t="e">
        <f>old_TB발!#REF!</f>
        <v>#REF!</v>
      </c>
      <c r="J47" s="98" t="e">
        <f t="shared" si="1"/>
        <v>#REF!</v>
      </c>
      <c r="K47" s="98" t="e">
        <f t="shared" si="2"/>
        <v>#REF!</v>
      </c>
      <c r="L47" s="97" t="e">
        <f>old_TB발!#REF!</f>
        <v>#REF!</v>
      </c>
      <c r="M47" s="97" t="e">
        <f>old_TB발!#REF!</f>
        <v>#REF!</v>
      </c>
    </row>
    <row r="48" spans="3:13">
      <c r="C48" s="94" t="s">
        <v>63</v>
      </c>
      <c r="D48" s="94">
        <v>2023</v>
      </c>
      <c r="E48" s="71" t="str">
        <f>old_TB발!A44</f>
        <v>10038KR005</v>
      </c>
      <c r="F48" s="71" t="str">
        <f>old_TB발!B44</f>
        <v>SA-In-하나/10091000171952/집금(MMT)/KRW</v>
      </c>
      <c r="H48" s="94">
        <v>6</v>
      </c>
      <c r="I48" s="97" t="e">
        <f>old_TB발!#REF!</f>
        <v>#REF!</v>
      </c>
      <c r="J48" s="98" t="e">
        <f t="shared" si="1"/>
        <v>#REF!</v>
      </c>
      <c r="K48" s="98" t="e">
        <f t="shared" si="2"/>
        <v>#REF!</v>
      </c>
      <c r="L48" s="97" t="e">
        <f>old_TB발!#REF!</f>
        <v>#REF!</v>
      </c>
      <c r="M48" s="97" t="e">
        <f>old_TB발!#REF!</f>
        <v>#REF!</v>
      </c>
    </row>
    <row r="49" spans="3:13">
      <c r="C49" s="94" t="s">
        <v>63</v>
      </c>
      <c r="D49" s="94">
        <v>2023</v>
      </c>
      <c r="E49" s="71" t="str">
        <f>old_TB발!A45</f>
        <v>10038KR006</v>
      </c>
      <c r="F49" s="71" t="str">
        <f>old_TB발!B45</f>
        <v>SA-In-하나/20191000514638/출금(외화관련)/USD</v>
      </c>
      <c r="H49" s="94">
        <v>6</v>
      </c>
      <c r="I49" s="97" t="e">
        <f>old_TB발!#REF!</f>
        <v>#REF!</v>
      </c>
      <c r="J49" s="98" t="e">
        <f t="shared" si="1"/>
        <v>#REF!</v>
      </c>
      <c r="K49" s="98" t="e">
        <f t="shared" si="2"/>
        <v>#REF!</v>
      </c>
      <c r="L49" s="97" t="e">
        <f>old_TB발!#REF!</f>
        <v>#REF!</v>
      </c>
      <c r="M49" s="97" t="e">
        <f>old_TB발!#REF!</f>
        <v>#REF!</v>
      </c>
    </row>
    <row r="50" spans="3:13">
      <c r="C50" s="94" t="s">
        <v>63</v>
      </c>
      <c r="D50" s="94">
        <v>2023</v>
      </c>
      <c r="E50" s="71" t="str">
        <f>old_TB발!A46</f>
        <v>10038KR007</v>
      </c>
      <c r="F50" s="71" t="str">
        <f>old_TB발!B46</f>
        <v>SA-In-하나/20191001727804/출금(EC)/KRW</v>
      </c>
      <c r="H50" s="94">
        <v>6</v>
      </c>
      <c r="I50" s="97" t="e">
        <f>old_TB발!#REF!</f>
        <v>#REF!</v>
      </c>
      <c r="J50" s="98" t="e">
        <f t="shared" si="1"/>
        <v>#REF!</v>
      </c>
      <c r="K50" s="98" t="e">
        <f t="shared" si="2"/>
        <v>#REF!</v>
      </c>
      <c r="L50" s="97" t="e">
        <f>old_TB발!#REF!</f>
        <v>#REF!</v>
      </c>
      <c r="M50" s="97" t="e">
        <f>old_TB발!#REF!</f>
        <v>#REF!</v>
      </c>
    </row>
    <row r="51" spans="3:13">
      <c r="C51" s="94" t="s">
        <v>63</v>
      </c>
      <c r="D51" s="94">
        <v>2023</v>
      </c>
      <c r="E51" s="71" t="str">
        <f>old_TB발!A47</f>
        <v>10038KR031</v>
      </c>
      <c r="F51" s="71" t="str">
        <f>old_TB발!B47</f>
        <v>SA-In-신한/100031298395/입금(로드샵신용IC매출)/KRW</v>
      </c>
      <c r="H51" s="94">
        <v>6</v>
      </c>
      <c r="I51" s="97" t="e">
        <f>old_TB발!#REF!</f>
        <v>#REF!</v>
      </c>
      <c r="J51" s="98" t="e">
        <f t="shared" si="1"/>
        <v>#REF!</v>
      </c>
      <c r="K51" s="98" t="e">
        <f t="shared" si="2"/>
        <v>#REF!</v>
      </c>
      <c r="L51" s="97" t="e">
        <f>old_TB발!#REF!</f>
        <v>#REF!</v>
      </c>
      <c r="M51" s="97" t="e">
        <f>old_TB발!#REF!</f>
        <v>#REF!</v>
      </c>
    </row>
    <row r="52" spans="3:13">
      <c r="C52" s="94" t="s">
        <v>63</v>
      </c>
      <c r="D52" s="94">
        <v>2023</v>
      </c>
      <c r="E52" s="71" t="str">
        <f>old_TB발!A48</f>
        <v>10038KR032</v>
      </c>
      <c r="F52" s="71" t="str">
        <f>old_TB발!B48</f>
        <v>SA-In-신한/100031706822/출금(가상계좌수수료)/KRW</v>
      </c>
      <c r="H52" s="94">
        <v>6</v>
      </c>
      <c r="I52" s="97" t="e">
        <f>old_TB발!#REF!</f>
        <v>#REF!</v>
      </c>
      <c r="J52" s="98" t="e">
        <f t="shared" si="1"/>
        <v>#REF!</v>
      </c>
      <c r="K52" s="98" t="e">
        <f t="shared" si="2"/>
        <v>#REF!</v>
      </c>
      <c r="L52" s="97" t="e">
        <f>old_TB발!#REF!</f>
        <v>#REF!</v>
      </c>
      <c r="M52" s="97" t="e">
        <f>old_TB발!#REF!</f>
        <v>#REF!</v>
      </c>
    </row>
    <row r="53" spans="3:13">
      <c r="C53" s="94" t="s">
        <v>63</v>
      </c>
      <c r="D53" s="94">
        <v>2023</v>
      </c>
      <c r="E53" s="71" t="str">
        <f>old_TB발!A49</f>
        <v>10038KR033</v>
      </c>
      <c r="F53" s="71" t="str">
        <f>old_TB발!B49</f>
        <v>SA-In-신한/140007832180/입금(샵인샵매출,기타)/KRW</v>
      </c>
      <c r="H53" s="94">
        <v>6</v>
      </c>
      <c r="I53" s="97" t="e">
        <f>old_TB발!#REF!</f>
        <v>#REF!</v>
      </c>
      <c r="J53" s="98" t="e">
        <f t="shared" si="1"/>
        <v>#REF!</v>
      </c>
      <c r="K53" s="98" t="e">
        <f t="shared" si="2"/>
        <v>#REF!</v>
      </c>
      <c r="L53" s="97" t="e">
        <f>old_TB발!#REF!</f>
        <v>#REF!</v>
      </c>
      <c r="M53" s="97" t="e">
        <f>old_TB발!#REF!</f>
        <v>#REF!</v>
      </c>
    </row>
    <row r="54" spans="3:13">
      <c r="C54" s="94" t="s">
        <v>63</v>
      </c>
      <c r="D54" s="94">
        <v>2023</v>
      </c>
      <c r="E54" s="71" t="str">
        <f>old_TB발!A50</f>
        <v>10038KR034</v>
      </c>
      <c r="F54" s="71" t="str">
        <f>old_TB발!B50</f>
        <v>SA-In-신한/100024048485/입금(샵인샵매출,로드샵현금매출)/KRW</v>
      </c>
      <c r="H54" s="94">
        <v>6</v>
      </c>
      <c r="I54" s="97" t="e">
        <f>old_TB발!#REF!</f>
        <v>#REF!</v>
      </c>
      <c r="J54" s="98" t="e">
        <f t="shared" si="1"/>
        <v>#REF!</v>
      </c>
      <c r="K54" s="98" t="e">
        <f t="shared" si="2"/>
        <v>#REF!</v>
      </c>
      <c r="L54" s="97" t="e">
        <f>old_TB발!#REF!</f>
        <v>#REF!</v>
      </c>
      <c r="M54" s="97" t="e">
        <f>old_TB발!#REF!</f>
        <v>#REF!</v>
      </c>
    </row>
    <row r="55" spans="3:13">
      <c r="C55" s="94" t="s">
        <v>63</v>
      </c>
      <c r="D55" s="94">
        <v>2023</v>
      </c>
      <c r="E55" s="71" t="str">
        <f>old_TB발!A51</f>
        <v>10038KR061</v>
      </c>
      <c r="F55" s="71" t="str">
        <f>old_TB발!B51</f>
        <v>SA-In-기업/03509456601044/입금(로드샵현금매출)/KRW</v>
      </c>
      <c r="H55" s="94">
        <v>6</v>
      </c>
      <c r="I55" s="97" t="e">
        <f>old_TB발!#REF!</f>
        <v>#REF!</v>
      </c>
      <c r="J55" s="98" t="e">
        <f t="shared" si="1"/>
        <v>#REF!</v>
      </c>
      <c r="K55" s="98" t="e">
        <f t="shared" si="2"/>
        <v>#REF!</v>
      </c>
      <c r="L55" s="97" t="e">
        <f>old_TB발!#REF!</f>
        <v>#REF!</v>
      </c>
      <c r="M55" s="97" t="e">
        <f>old_TB발!#REF!</f>
        <v>#REF!</v>
      </c>
    </row>
    <row r="56" spans="3:13">
      <c r="C56" s="94" t="s">
        <v>63</v>
      </c>
      <c r="D56" s="94">
        <v>2023</v>
      </c>
      <c r="E56" s="71" t="str">
        <f>old_TB발!A52</f>
        <v>10038KR062</v>
      </c>
      <c r="F56" s="71" t="str">
        <f>old_TB발!B52</f>
        <v>SA-In-기업/59500190704015/출금(외화관련)/KRW</v>
      </c>
      <c r="H56" s="94">
        <v>6</v>
      </c>
      <c r="I56" s="97" t="e">
        <f>old_TB발!#REF!</f>
        <v>#REF!</v>
      </c>
      <c r="J56" s="98" t="e">
        <f t="shared" si="1"/>
        <v>#REF!</v>
      </c>
      <c r="K56" s="98" t="e">
        <f t="shared" si="2"/>
        <v>#REF!</v>
      </c>
      <c r="L56" s="97" t="e">
        <f>old_TB발!#REF!</f>
        <v>#REF!</v>
      </c>
      <c r="M56" s="97" t="e">
        <f>old_TB발!#REF!</f>
        <v>#REF!</v>
      </c>
    </row>
    <row r="57" spans="3:13">
      <c r="C57" s="94" t="s">
        <v>63</v>
      </c>
      <c r="D57" s="94">
        <v>2023</v>
      </c>
      <c r="E57" s="71" t="str">
        <f>old_TB발!A53</f>
        <v>10038KR063</v>
      </c>
      <c r="F57" s="71" t="str">
        <f>old_TB발!B53</f>
        <v>SA-In-기업/5950019075600014/출금(외화관련)/USD</v>
      </c>
      <c r="H57" s="94">
        <v>6</v>
      </c>
      <c r="I57" s="97" t="e">
        <f>old_TB발!#REF!</f>
        <v>#REF!</v>
      </c>
      <c r="J57" s="98" t="e">
        <f t="shared" si="1"/>
        <v>#REF!</v>
      </c>
      <c r="K57" s="98" t="e">
        <f t="shared" si="2"/>
        <v>#REF!</v>
      </c>
      <c r="L57" s="97" t="e">
        <f>old_TB발!#REF!</f>
        <v>#REF!</v>
      </c>
      <c r="M57" s="97" t="e">
        <f>old_TB발!#REF!</f>
        <v>#REF!</v>
      </c>
    </row>
    <row r="58" spans="3:13">
      <c r="C58" s="94" t="s">
        <v>63</v>
      </c>
      <c r="D58" s="94">
        <v>2023</v>
      </c>
      <c r="E58" s="71" t="str">
        <f>old_TB발!A54</f>
        <v>10038KR091</v>
      </c>
      <c r="F58" s="71" t="str">
        <f>old_TB발!B54</f>
        <v>SA-In-HSBC/002539575296/출금(외화관련)/KRW</v>
      </c>
      <c r="H58" s="94">
        <v>6</v>
      </c>
      <c r="I58" s="97" t="e">
        <f>old_TB발!#REF!</f>
        <v>#REF!</v>
      </c>
      <c r="J58" s="98" t="e">
        <f t="shared" si="1"/>
        <v>#REF!</v>
      </c>
      <c r="K58" s="98" t="e">
        <f t="shared" si="2"/>
        <v>#REF!</v>
      </c>
      <c r="L58" s="97" t="e">
        <f>old_TB발!#REF!</f>
        <v>#REF!</v>
      </c>
      <c r="M58" s="97" t="e">
        <f>old_TB발!#REF!</f>
        <v>#REF!</v>
      </c>
    </row>
    <row r="59" spans="3:13">
      <c r="C59" s="94" t="s">
        <v>63</v>
      </c>
      <c r="D59" s="94">
        <v>2023</v>
      </c>
      <c r="E59" s="71" t="str">
        <f>old_TB발!A55</f>
        <v>10038KR092</v>
      </c>
      <c r="F59" s="71" t="str">
        <f>old_TB발!B55</f>
        <v>SA-In-HSBC/002539575298/출금(외화관련)/USD</v>
      </c>
      <c r="H59" s="94">
        <v>6</v>
      </c>
      <c r="I59" s="97" t="e">
        <f>old_TB발!#REF!</f>
        <v>#REF!</v>
      </c>
      <c r="J59" s="98" t="e">
        <f t="shared" si="1"/>
        <v>#REF!</v>
      </c>
      <c r="K59" s="98" t="e">
        <f t="shared" si="2"/>
        <v>#REF!</v>
      </c>
      <c r="L59" s="97" t="e">
        <f>old_TB발!#REF!</f>
        <v>#REF!</v>
      </c>
      <c r="M59" s="97" t="e">
        <f>old_TB발!#REF!</f>
        <v>#REF!</v>
      </c>
    </row>
    <row r="60" spans="3:13">
      <c r="C60" s="94" t="s">
        <v>63</v>
      </c>
      <c r="D60" s="94">
        <v>2023</v>
      </c>
      <c r="E60" s="71" t="str">
        <f>old_TB발!A56</f>
        <v>10038KR093</v>
      </c>
      <c r="F60" s="71" t="str">
        <f>old_TB발!B56</f>
        <v>SA-In-HSBC/002539575299/출금(외화관련)/JPY</v>
      </c>
      <c r="H60" s="94">
        <v>6</v>
      </c>
      <c r="I60" s="97" t="e">
        <f>old_TB발!#REF!</f>
        <v>#REF!</v>
      </c>
      <c r="J60" s="98" t="e">
        <f t="shared" si="1"/>
        <v>#REF!</v>
      </c>
      <c r="K60" s="98" t="e">
        <f t="shared" si="2"/>
        <v>#REF!</v>
      </c>
      <c r="L60" s="97" t="e">
        <f>old_TB발!#REF!</f>
        <v>#REF!</v>
      </c>
      <c r="M60" s="97" t="e">
        <f>old_TB발!#REF!</f>
        <v>#REF!</v>
      </c>
    </row>
    <row r="61" spans="3:13">
      <c r="C61" s="94" t="s">
        <v>63</v>
      </c>
      <c r="D61" s="94">
        <v>2023</v>
      </c>
      <c r="E61" s="71" t="str">
        <f>old_TB발!A57</f>
        <v>10038KR094</v>
      </c>
      <c r="F61" s="71" t="str">
        <f>old_TB발!B57</f>
        <v>SA-In-HSBC/002539575001/출금(관련)/KRW</v>
      </c>
      <c r="H61" s="94">
        <v>6</v>
      </c>
      <c r="I61" s="97" t="e">
        <f>old_TB발!#REF!</f>
        <v>#REF!</v>
      </c>
      <c r="J61" s="98" t="e">
        <f t="shared" si="1"/>
        <v>#REF!</v>
      </c>
      <c r="K61" s="98" t="e">
        <f t="shared" si="2"/>
        <v>#REF!</v>
      </c>
      <c r="L61" s="97" t="e">
        <f>old_TB발!#REF!</f>
        <v>#REF!</v>
      </c>
      <c r="M61" s="97" t="e">
        <f>old_TB발!#REF!</f>
        <v>#REF!</v>
      </c>
    </row>
    <row r="62" spans="3:13">
      <c r="C62" s="94" t="s">
        <v>63</v>
      </c>
      <c r="D62" s="94">
        <v>2023</v>
      </c>
      <c r="E62" s="71" t="str">
        <f>old_TB발!A58</f>
        <v>10038KR101</v>
      </c>
      <c r="F62" s="71" t="str">
        <f>old_TB발!B58</f>
        <v>SA-In-MIZUHO/H15-744-115608/입금(유동자금)/KRW</v>
      </c>
      <c r="H62" s="94">
        <v>6</v>
      </c>
      <c r="I62" s="97" t="e">
        <f>old_TB발!#REF!</f>
        <v>#REF!</v>
      </c>
      <c r="J62" s="98" t="e">
        <f t="shared" si="1"/>
        <v>#REF!</v>
      </c>
      <c r="K62" s="98" t="e">
        <f t="shared" si="2"/>
        <v>#REF!</v>
      </c>
      <c r="L62" s="97" t="e">
        <f>old_TB발!#REF!</f>
        <v>#REF!</v>
      </c>
      <c r="M62" s="97" t="e">
        <f>old_TB발!#REF!</f>
        <v>#REF!</v>
      </c>
    </row>
    <row r="63" spans="3:13">
      <c r="C63" s="94" t="s">
        <v>63</v>
      </c>
      <c r="D63" s="94">
        <v>2023</v>
      </c>
      <c r="E63" s="71" t="str">
        <f>old_TB발!A59</f>
        <v>10038KR121</v>
      </c>
      <c r="F63" s="71" t="str">
        <f>old_TB발!B59</f>
        <v>SA-In-MUFG/602361/집금(기업자유예금)/KRW</v>
      </c>
      <c r="H63" s="94">
        <v>6</v>
      </c>
      <c r="I63" s="97" t="e">
        <f>old_TB발!#REF!</f>
        <v>#REF!</v>
      </c>
      <c r="J63" s="98" t="e">
        <f t="shared" si="1"/>
        <v>#REF!</v>
      </c>
      <c r="K63" s="98" t="e">
        <f t="shared" si="2"/>
        <v>#REF!</v>
      </c>
      <c r="L63" s="97" t="e">
        <f>old_TB발!#REF!</f>
        <v>#REF!</v>
      </c>
      <c r="M63" s="97" t="e">
        <f>old_TB발!#REF!</f>
        <v>#REF!</v>
      </c>
    </row>
    <row r="64" spans="3:13">
      <c r="C64" s="94" t="s">
        <v>63</v>
      </c>
      <c r="D64" s="94">
        <v>2023</v>
      </c>
      <c r="E64" s="71" t="str">
        <f>old_TB발!A60</f>
        <v>10038KR151</v>
      </c>
      <c r="F64" s="71" t="str">
        <f>old_TB발!B60</f>
        <v>SA-In-SC/10620143158/입금(로드샵현금매출)/KRW</v>
      </c>
      <c r="H64" s="94">
        <v>6</v>
      </c>
      <c r="I64" s="97" t="e">
        <f>old_TB발!#REF!</f>
        <v>#REF!</v>
      </c>
      <c r="J64" s="98" t="e">
        <f t="shared" si="1"/>
        <v>#REF!</v>
      </c>
      <c r="K64" s="98" t="e">
        <f t="shared" si="2"/>
        <v>#REF!</v>
      </c>
      <c r="L64" s="97" t="e">
        <f>old_TB발!#REF!</f>
        <v>#REF!</v>
      </c>
      <c r="M64" s="97" t="e">
        <f>old_TB발!#REF!</f>
        <v>#REF!</v>
      </c>
    </row>
    <row r="65" spans="3:13">
      <c r="C65" s="94" t="s">
        <v>63</v>
      </c>
      <c r="D65" s="94">
        <v>2023</v>
      </c>
      <c r="E65" s="71" t="str">
        <f>old_TB발!A61</f>
        <v>10038KR211</v>
      </c>
      <c r="F65" s="71" t="str">
        <f>old_TB발!B61</f>
        <v>SA-In-국민/40750101177268/입금(로드샵현금매출)/KRW</v>
      </c>
      <c r="H65" s="94">
        <v>6</v>
      </c>
      <c r="I65" s="97" t="e">
        <f>old_TB발!#REF!</f>
        <v>#REF!</v>
      </c>
      <c r="J65" s="98" t="e">
        <f t="shared" si="1"/>
        <v>#REF!</v>
      </c>
      <c r="K65" s="98" t="e">
        <f t="shared" si="2"/>
        <v>#REF!</v>
      </c>
      <c r="L65" s="97" t="e">
        <f>old_TB발!#REF!</f>
        <v>#REF!</v>
      </c>
      <c r="M65" s="97" t="e">
        <f>old_TB발!#REF!</f>
        <v>#REF!</v>
      </c>
    </row>
    <row r="66" spans="3:13">
      <c r="C66" s="94" t="s">
        <v>63</v>
      </c>
      <c r="D66" s="94">
        <v>2023</v>
      </c>
      <c r="E66" s="71" t="str">
        <f>old_TB발!A62</f>
        <v>10038KR241</v>
      </c>
      <c r="F66" s="71" t="str">
        <f>old_TB발!B62</f>
        <v>SA-In-농협/3170010916791/입금(로드샵현금매출)/KRW</v>
      </c>
      <c r="H66" s="94">
        <v>6</v>
      </c>
      <c r="I66" s="97" t="e">
        <f>old_TB발!#REF!</f>
        <v>#REF!</v>
      </c>
      <c r="J66" s="98" t="e">
        <f t="shared" si="1"/>
        <v>#REF!</v>
      </c>
      <c r="K66" s="98" t="e">
        <f t="shared" si="2"/>
        <v>#REF!</v>
      </c>
      <c r="L66" s="97" t="e">
        <f>old_TB발!#REF!</f>
        <v>#REF!</v>
      </c>
      <c r="M66" s="97" t="e">
        <f>old_TB발!#REF!</f>
        <v>#REF!</v>
      </c>
    </row>
    <row r="67" spans="3:13">
      <c r="C67" s="94" t="s">
        <v>63</v>
      </c>
      <c r="D67" s="94">
        <v>2023</v>
      </c>
      <c r="E67" s="71" t="str">
        <f>old_TB발!A63</f>
        <v>10038KR271</v>
      </c>
      <c r="F67" s="71" t="str">
        <f>old_TB발!B63</f>
        <v>SA-In-대구/504102530765/입금(로드샵현금매출)/KRW</v>
      </c>
      <c r="H67" s="94">
        <v>6</v>
      </c>
      <c r="I67" s="97" t="e">
        <f>old_TB발!#REF!</f>
        <v>#REF!</v>
      </c>
      <c r="J67" s="98" t="e">
        <f t="shared" si="1"/>
        <v>#REF!</v>
      </c>
      <c r="K67" s="98" t="e">
        <f t="shared" si="2"/>
        <v>#REF!</v>
      </c>
      <c r="L67" s="97" t="e">
        <f>old_TB발!#REF!</f>
        <v>#REF!</v>
      </c>
      <c r="M67" s="97" t="e">
        <f>old_TB발!#REF!</f>
        <v>#REF!</v>
      </c>
    </row>
    <row r="68" spans="3:13">
      <c r="C68" s="94" t="s">
        <v>63</v>
      </c>
      <c r="D68" s="94">
        <v>2023</v>
      </c>
      <c r="E68" s="71" t="str">
        <f>old_TB발!A64</f>
        <v>10038KR301</v>
      </c>
      <c r="F68" s="71" t="str">
        <f>old_TB발!B64</f>
        <v>SA-In-새마을금고/9002178124024/입금(로드샵현금매출)/KRW</v>
      </c>
      <c r="H68" s="94">
        <v>6</v>
      </c>
      <c r="I68" s="97" t="e">
        <f>old_TB발!#REF!</f>
        <v>#REF!</v>
      </c>
      <c r="J68" s="98" t="e">
        <f t="shared" si="1"/>
        <v>#REF!</v>
      </c>
      <c r="K68" s="98" t="e">
        <f t="shared" si="2"/>
        <v>#REF!</v>
      </c>
      <c r="L68" s="97" t="e">
        <f>old_TB발!#REF!</f>
        <v>#REF!</v>
      </c>
      <c r="M68" s="97" t="e">
        <f>old_TB발!#REF!</f>
        <v>#REF!</v>
      </c>
    </row>
    <row r="69" spans="3:13">
      <c r="C69" s="94" t="s">
        <v>63</v>
      </c>
      <c r="D69" s="94">
        <v>2023</v>
      </c>
      <c r="E69" s="71" t="str">
        <f>old_TB발!A65</f>
        <v>10038KR331</v>
      </c>
      <c r="F69" s="71" t="str">
        <f>old_TB발!B65</f>
        <v>SA-In-수협/113000500727/입금(로드샵현금매출)/KRW</v>
      </c>
      <c r="H69" s="94">
        <v>6</v>
      </c>
      <c r="I69" s="97" t="e">
        <f>old_TB발!#REF!</f>
        <v>#REF!</v>
      </c>
      <c r="J69" s="98" t="e">
        <f t="shared" si="1"/>
        <v>#REF!</v>
      </c>
      <c r="K69" s="98" t="e">
        <f t="shared" si="2"/>
        <v>#REF!</v>
      </c>
      <c r="L69" s="97" t="e">
        <f>old_TB발!#REF!</f>
        <v>#REF!</v>
      </c>
      <c r="M69" s="97" t="e">
        <f>old_TB발!#REF!</f>
        <v>#REF!</v>
      </c>
    </row>
    <row r="70" spans="3:13">
      <c r="C70" s="94" t="s">
        <v>63</v>
      </c>
      <c r="D70" s="94">
        <v>2023</v>
      </c>
      <c r="E70" s="71" t="str">
        <f>old_TB발!A66</f>
        <v>10038KR361</v>
      </c>
      <c r="F70" s="71" t="str">
        <f>old_TB발!B66</f>
        <v>SA-In-신협/131018546108/입금(로드샵현금매출)/KRW</v>
      </c>
      <c r="H70" s="94">
        <v>6</v>
      </c>
      <c r="I70" s="97" t="e">
        <f>old_TB발!#REF!</f>
        <v>#REF!</v>
      </c>
      <c r="J70" s="98" t="e">
        <f t="shared" si="1"/>
        <v>#REF!</v>
      </c>
      <c r="K70" s="98" t="e">
        <f t="shared" si="2"/>
        <v>#REF!</v>
      </c>
      <c r="L70" s="97" t="e">
        <f>old_TB발!#REF!</f>
        <v>#REF!</v>
      </c>
      <c r="M70" s="97" t="e">
        <f>old_TB발!#REF!</f>
        <v>#REF!</v>
      </c>
    </row>
    <row r="71" spans="3:13">
      <c r="C71" s="94" t="s">
        <v>63</v>
      </c>
      <c r="D71" s="94">
        <v>2023</v>
      </c>
      <c r="E71" s="71" t="str">
        <f>old_TB발!A67</f>
        <v>10038KR421</v>
      </c>
      <c r="F71" s="71" t="str">
        <f>old_TB발!B67</f>
        <v>SA-In-우리/1005003021876/입금(로드샵현금매출)/KRW</v>
      </c>
      <c r="H71" s="94">
        <v>6</v>
      </c>
      <c r="I71" s="97" t="e">
        <f>old_TB발!#REF!</f>
        <v>#REF!</v>
      </c>
      <c r="J71" s="98" t="e">
        <f t="shared" si="1"/>
        <v>#REF!</v>
      </c>
      <c r="K71" s="98" t="e">
        <f t="shared" si="2"/>
        <v>#REF!</v>
      </c>
      <c r="L71" s="97" t="e">
        <f>old_TB발!#REF!</f>
        <v>#REF!</v>
      </c>
      <c r="M71" s="97" t="e">
        <f>old_TB발!#REF!</f>
        <v>#REF!</v>
      </c>
    </row>
    <row r="72" spans="3:13">
      <c r="C72" s="94" t="s">
        <v>63</v>
      </c>
      <c r="D72" s="94">
        <v>2023</v>
      </c>
      <c r="E72" s="71" t="str">
        <f>old_TB발!A68</f>
        <v>10038KR451</v>
      </c>
      <c r="F72" s="71" t="str">
        <f>old_TB발!B68</f>
        <v>SA-In-우체국/01004101052190/입금(로드샵현금매출)/KRW</v>
      </c>
      <c r="H72" s="94">
        <v>6</v>
      </c>
      <c r="I72" s="97" t="e">
        <f>old_TB발!#REF!</f>
        <v>#REF!</v>
      </c>
      <c r="J72" s="98" t="e">
        <f t="shared" ref="J72:J135" si="3">IF($L72&gt;0,$L72,0)</f>
        <v>#REF!</v>
      </c>
      <c r="K72" s="98" t="e">
        <f t="shared" ref="K72:K135" si="4">ABS(L72-J72)</f>
        <v>#REF!</v>
      </c>
      <c r="L72" s="97" t="e">
        <f>old_TB발!#REF!</f>
        <v>#REF!</v>
      </c>
      <c r="M72" s="97" t="e">
        <f>old_TB발!#REF!</f>
        <v>#REF!</v>
      </c>
    </row>
    <row r="73" spans="3:13">
      <c r="C73" s="94" t="s">
        <v>63</v>
      </c>
      <c r="D73" s="94">
        <v>2023</v>
      </c>
      <c r="E73" s="71" t="str">
        <f>old_TB발!A69</f>
        <v>10038KR481</v>
      </c>
      <c r="F73" s="71" t="str">
        <f>old_TB발!B69</f>
        <v>SA-In-SMBC/1006095/출금(외화관련)/KRW</v>
      </c>
      <c r="H73" s="94">
        <v>6</v>
      </c>
      <c r="I73" s="97" t="e">
        <f>old_TB발!#REF!</f>
        <v>#REF!</v>
      </c>
      <c r="J73" s="98" t="e">
        <f t="shared" si="3"/>
        <v>#REF!</v>
      </c>
      <c r="K73" s="98" t="e">
        <f t="shared" si="4"/>
        <v>#REF!</v>
      </c>
      <c r="L73" s="97" t="e">
        <f>old_TB발!#REF!</f>
        <v>#REF!</v>
      </c>
      <c r="M73" s="97" t="e">
        <f>old_TB발!#REF!</f>
        <v>#REF!</v>
      </c>
    </row>
    <row r="74" spans="3:13">
      <c r="C74" s="94" t="s">
        <v>63</v>
      </c>
      <c r="D74" s="94">
        <v>2023</v>
      </c>
      <c r="E74" s="71" t="str">
        <f>old_TB발!A70</f>
        <v>10038KR482</v>
      </c>
      <c r="F74" s="71" t="str">
        <f>old_TB발!B70</f>
        <v>SA-In-SMBC/1006095/출금(외화관련)/USD</v>
      </c>
      <c r="H74" s="94">
        <v>6</v>
      </c>
      <c r="I74" s="97" t="e">
        <f>old_TB발!#REF!</f>
        <v>#REF!</v>
      </c>
      <c r="J74" s="98" t="e">
        <f t="shared" si="3"/>
        <v>#REF!</v>
      </c>
      <c r="K74" s="98" t="e">
        <f t="shared" si="4"/>
        <v>#REF!</v>
      </c>
      <c r="L74" s="97" t="e">
        <f>old_TB발!#REF!</f>
        <v>#REF!</v>
      </c>
      <c r="M74" s="97" t="e">
        <f>old_TB발!#REF!</f>
        <v>#REF!</v>
      </c>
    </row>
    <row r="75" spans="3:13">
      <c r="C75" s="94" t="s">
        <v>63</v>
      </c>
      <c r="D75" s="94">
        <v>2023</v>
      </c>
      <c r="E75" s="71" t="str">
        <f>old_TB발!A71</f>
        <v>10038KR483</v>
      </c>
      <c r="F75" s="71" t="str">
        <f>old_TB발!B71</f>
        <v>SA-In-SMBC/1006095/출금(외화관련)/JPY</v>
      </c>
      <c r="H75" s="94">
        <v>6</v>
      </c>
      <c r="I75" s="97" t="e">
        <f>old_TB발!#REF!</f>
        <v>#REF!</v>
      </c>
      <c r="J75" s="98" t="e">
        <f t="shared" si="3"/>
        <v>#REF!</v>
      </c>
      <c r="K75" s="98" t="e">
        <f t="shared" si="4"/>
        <v>#REF!</v>
      </c>
      <c r="L75" s="97" t="e">
        <f>old_TB발!#REF!</f>
        <v>#REF!</v>
      </c>
      <c r="M75" s="97" t="e">
        <f>old_TB발!#REF!</f>
        <v>#REF!</v>
      </c>
    </row>
    <row r="76" spans="3:13">
      <c r="C76" s="94" t="s">
        <v>63</v>
      </c>
      <c r="D76" s="94">
        <v>2023</v>
      </c>
      <c r="E76" s="71" t="str">
        <f>old_TB발!A72</f>
        <v>10039KR001</v>
      </c>
      <c r="F76" s="71" t="str">
        <f>old_TB발!B72</f>
        <v>SA-Out-하나/10091001758304/출금(전체)/KRW</v>
      </c>
      <c r="H76" s="94">
        <v>6</v>
      </c>
      <c r="I76" s="97" t="e">
        <f>old_TB발!#REF!</f>
        <v>#REF!</v>
      </c>
      <c r="J76" s="98" t="e">
        <f t="shared" si="3"/>
        <v>#REF!</v>
      </c>
      <c r="K76" s="98" t="e">
        <f t="shared" si="4"/>
        <v>#REF!</v>
      </c>
      <c r="L76" s="97" t="e">
        <f>old_TB발!#REF!</f>
        <v>#REF!</v>
      </c>
      <c r="M76" s="97" t="e">
        <f>old_TB발!#REF!</f>
        <v>#REF!</v>
      </c>
    </row>
    <row r="77" spans="3:13">
      <c r="C77" s="94" t="s">
        <v>63</v>
      </c>
      <c r="D77" s="94">
        <v>2023</v>
      </c>
      <c r="E77" s="71" t="str">
        <f>old_TB발!A73</f>
        <v>10039KR002</v>
      </c>
      <c r="F77" s="71" t="str">
        <f>old_TB발!B73</f>
        <v>SA-Out-하나/10091002362304/입금(로드샵현금IC매출,현금매출)/KRW</v>
      </c>
      <c r="H77" s="94">
        <v>6</v>
      </c>
      <c r="I77" s="97" t="e">
        <f>old_TB발!#REF!</f>
        <v>#REF!</v>
      </c>
      <c r="J77" s="98" t="e">
        <f t="shared" si="3"/>
        <v>#REF!</v>
      </c>
      <c r="K77" s="98" t="e">
        <f t="shared" si="4"/>
        <v>#REF!</v>
      </c>
      <c r="L77" s="97" t="e">
        <f>old_TB발!#REF!</f>
        <v>#REF!</v>
      </c>
      <c r="M77" s="97" t="e">
        <f>old_TB발!#REF!</f>
        <v>#REF!</v>
      </c>
    </row>
    <row r="78" spans="3:13">
      <c r="C78" s="94" t="s">
        <v>63</v>
      </c>
      <c r="D78" s="94">
        <v>2023</v>
      </c>
      <c r="E78" s="71" t="str">
        <f>old_TB발!A74</f>
        <v>10039KR003</v>
      </c>
      <c r="F78" s="71" t="str">
        <f>old_TB발!B74</f>
        <v>SA-Out-하나/19691001868104/출금(자동이체)/KRW</v>
      </c>
      <c r="H78" s="94">
        <v>6</v>
      </c>
      <c r="I78" s="97" t="e">
        <f>old_TB발!#REF!</f>
        <v>#REF!</v>
      </c>
      <c r="J78" s="98" t="e">
        <f t="shared" si="3"/>
        <v>#REF!</v>
      </c>
      <c r="K78" s="98" t="e">
        <f t="shared" si="4"/>
        <v>#REF!</v>
      </c>
      <c r="L78" s="97" t="e">
        <f>old_TB발!#REF!</f>
        <v>#REF!</v>
      </c>
      <c r="M78" s="97" t="e">
        <f>old_TB발!#REF!</f>
        <v>#REF!</v>
      </c>
    </row>
    <row r="79" spans="3:13">
      <c r="C79" s="94" t="s">
        <v>63</v>
      </c>
      <c r="D79" s="94">
        <v>2023</v>
      </c>
      <c r="E79" s="71" t="str">
        <f>old_TB발!A75</f>
        <v>10039KR004</v>
      </c>
      <c r="F79" s="71" t="str">
        <f>old_TB발!B75</f>
        <v>SA-Out-하나/10091002060604/출금(현금)/KRW</v>
      </c>
      <c r="H79" s="94">
        <v>6</v>
      </c>
      <c r="I79" s="97" t="e">
        <f>old_TB발!#REF!</f>
        <v>#REF!</v>
      </c>
      <c r="J79" s="98" t="e">
        <f t="shared" si="3"/>
        <v>#REF!</v>
      </c>
      <c r="K79" s="98" t="e">
        <f t="shared" si="4"/>
        <v>#REF!</v>
      </c>
      <c r="L79" s="97" t="e">
        <f>old_TB발!#REF!</f>
        <v>#REF!</v>
      </c>
      <c r="M79" s="97" t="e">
        <f>old_TB발!#REF!</f>
        <v>#REF!</v>
      </c>
    </row>
    <row r="80" spans="3:13">
      <c r="C80" s="94" t="s">
        <v>63</v>
      </c>
      <c r="D80" s="94">
        <v>2023</v>
      </c>
      <c r="E80" s="71" t="str">
        <f>old_TB발!A76</f>
        <v>10039KR005</v>
      </c>
      <c r="F80" s="71" t="str">
        <f>old_TB발!B76</f>
        <v>SA-Out-하나/10091000171952/집금(MMT)/KRW</v>
      </c>
      <c r="H80" s="94">
        <v>6</v>
      </c>
      <c r="I80" s="97" t="e">
        <f>old_TB발!#REF!</f>
        <v>#REF!</v>
      </c>
      <c r="J80" s="98" t="e">
        <f t="shared" si="3"/>
        <v>#REF!</v>
      </c>
      <c r="K80" s="98" t="e">
        <f t="shared" si="4"/>
        <v>#REF!</v>
      </c>
      <c r="L80" s="97" t="e">
        <f>old_TB발!#REF!</f>
        <v>#REF!</v>
      </c>
      <c r="M80" s="97" t="e">
        <f>old_TB발!#REF!</f>
        <v>#REF!</v>
      </c>
    </row>
    <row r="81" spans="3:13">
      <c r="C81" s="94" t="s">
        <v>63</v>
      </c>
      <c r="D81" s="94">
        <v>2023</v>
      </c>
      <c r="E81" s="71" t="str">
        <f>old_TB발!A77</f>
        <v>10039KR006</v>
      </c>
      <c r="F81" s="71" t="str">
        <f>old_TB발!B77</f>
        <v>SA-Out-하나/20191000514638/출금(외화관련)/USD</v>
      </c>
      <c r="H81" s="94">
        <v>6</v>
      </c>
      <c r="I81" s="97" t="e">
        <f>old_TB발!#REF!</f>
        <v>#REF!</v>
      </c>
      <c r="J81" s="98" t="e">
        <f t="shared" si="3"/>
        <v>#REF!</v>
      </c>
      <c r="K81" s="98" t="e">
        <f t="shared" si="4"/>
        <v>#REF!</v>
      </c>
      <c r="L81" s="97" t="e">
        <f>old_TB발!#REF!</f>
        <v>#REF!</v>
      </c>
      <c r="M81" s="97" t="e">
        <f>old_TB발!#REF!</f>
        <v>#REF!</v>
      </c>
    </row>
    <row r="82" spans="3:13">
      <c r="C82" s="94" t="s">
        <v>63</v>
      </c>
      <c r="D82" s="94">
        <v>2023</v>
      </c>
      <c r="E82" s="71" t="str">
        <f>old_TB발!A78</f>
        <v>10039KR007</v>
      </c>
      <c r="F82" s="71" t="str">
        <f>old_TB발!B78</f>
        <v>SA-Out-하나/20191001727804/출금(EC)/KRW</v>
      </c>
      <c r="H82" s="94">
        <v>6</v>
      </c>
      <c r="I82" s="97" t="e">
        <f>old_TB발!#REF!</f>
        <v>#REF!</v>
      </c>
      <c r="J82" s="98" t="e">
        <f t="shared" si="3"/>
        <v>#REF!</v>
      </c>
      <c r="K82" s="98" t="e">
        <f t="shared" si="4"/>
        <v>#REF!</v>
      </c>
      <c r="L82" s="97" t="e">
        <f>old_TB발!#REF!</f>
        <v>#REF!</v>
      </c>
      <c r="M82" s="97" t="e">
        <f>old_TB발!#REF!</f>
        <v>#REF!</v>
      </c>
    </row>
    <row r="83" spans="3:13">
      <c r="C83" s="94" t="s">
        <v>63</v>
      </c>
      <c r="D83" s="94">
        <v>2023</v>
      </c>
      <c r="E83" s="71" t="str">
        <f>old_TB발!A79</f>
        <v>10039KR031</v>
      </c>
      <c r="F83" s="71" t="str">
        <f>old_TB발!B79</f>
        <v>SA-Out-신한/100031298395/입금(로드샵신용IC매출)/KRW</v>
      </c>
      <c r="H83" s="94">
        <v>6</v>
      </c>
      <c r="I83" s="97" t="e">
        <f>old_TB발!#REF!</f>
        <v>#REF!</v>
      </c>
      <c r="J83" s="98" t="e">
        <f t="shared" si="3"/>
        <v>#REF!</v>
      </c>
      <c r="K83" s="98" t="e">
        <f t="shared" si="4"/>
        <v>#REF!</v>
      </c>
      <c r="L83" s="97" t="e">
        <f>old_TB발!#REF!</f>
        <v>#REF!</v>
      </c>
      <c r="M83" s="97" t="e">
        <f>old_TB발!#REF!</f>
        <v>#REF!</v>
      </c>
    </row>
    <row r="84" spans="3:13">
      <c r="C84" s="94" t="s">
        <v>63</v>
      </c>
      <c r="D84" s="94">
        <v>2023</v>
      </c>
      <c r="E84" s="71" t="str">
        <f>old_TB발!A80</f>
        <v>10039KR032</v>
      </c>
      <c r="F84" s="71" t="str">
        <f>old_TB발!B80</f>
        <v>SA-Out-신한/100031706822/출금(가상계좌수수료)/KRW</v>
      </c>
      <c r="H84" s="94">
        <v>6</v>
      </c>
      <c r="I84" s="97" t="e">
        <f>old_TB발!#REF!</f>
        <v>#REF!</v>
      </c>
      <c r="J84" s="98" t="e">
        <f t="shared" si="3"/>
        <v>#REF!</v>
      </c>
      <c r="K84" s="98" t="e">
        <f t="shared" si="4"/>
        <v>#REF!</v>
      </c>
      <c r="L84" s="97" t="e">
        <f>old_TB발!#REF!</f>
        <v>#REF!</v>
      </c>
      <c r="M84" s="97" t="e">
        <f>old_TB발!#REF!</f>
        <v>#REF!</v>
      </c>
    </row>
    <row r="85" spans="3:13">
      <c r="C85" s="94" t="s">
        <v>63</v>
      </c>
      <c r="D85" s="94">
        <v>2023</v>
      </c>
      <c r="E85" s="71" t="str">
        <f>old_TB발!A81</f>
        <v>10039KR033</v>
      </c>
      <c r="F85" s="71" t="str">
        <f>old_TB발!B81</f>
        <v>SA-Out-신한/140007832180/입금(샵인샵매출,기타)/KRW</v>
      </c>
      <c r="H85" s="94">
        <v>6</v>
      </c>
      <c r="I85" s="97" t="e">
        <f>old_TB발!#REF!</f>
        <v>#REF!</v>
      </c>
      <c r="J85" s="98" t="e">
        <f t="shared" si="3"/>
        <v>#REF!</v>
      </c>
      <c r="K85" s="98" t="e">
        <f t="shared" si="4"/>
        <v>#REF!</v>
      </c>
      <c r="L85" s="97" t="e">
        <f>old_TB발!#REF!</f>
        <v>#REF!</v>
      </c>
      <c r="M85" s="97" t="e">
        <f>old_TB발!#REF!</f>
        <v>#REF!</v>
      </c>
    </row>
    <row r="86" spans="3:13">
      <c r="C86" s="94" t="s">
        <v>63</v>
      </c>
      <c r="D86" s="94">
        <v>2023</v>
      </c>
      <c r="E86" s="71" t="str">
        <f>old_TB발!A82</f>
        <v>10039KR034</v>
      </c>
      <c r="F86" s="71" t="str">
        <f>old_TB발!B82</f>
        <v>SA-Out-신한/100024048485/입금(샵인샵매출,로드샵현금매출)/KRW</v>
      </c>
      <c r="H86" s="94">
        <v>6</v>
      </c>
      <c r="I86" s="97" t="e">
        <f>old_TB발!#REF!</f>
        <v>#REF!</v>
      </c>
      <c r="J86" s="98" t="e">
        <f t="shared" si="3"/>
        <v>#REF!</v>
      </c>
      <c r="K86" s="98" t="e">
        <f t="shared" si="4"/>
        <v>#REF!</v>
      </c>
      <c r="L86" s="97" t="e">
        <f>old_TB발!#REF!</f>
        <v>#REF!</v>
      </c>
      <c r="M86" s="97" t="e">
        <f>old_TB발!#REF!</f>
        <v>#REF!</v>
      </c>
    </row>
    <row r="87" spans="3:13">
      <c r="C87" s="94" t="s">
        <v>63</v>
      </c>
      <c r="D87" s="94">
        <v>2023</v>
      </c>
      <c r="E87" s="71" t="str">
        <f>old_TB발!A83</f>
        <v>10039KR061</v>
      </c>
      <c r="F87" s="71" t="str">
        <f>old_TB발!B83</f>
        <v>SA-Out-기업/03509456601044/입금(로드샵현금매출)/KRW</v>
      </c>
      <c r="H87" s="94">
        <v>6</v>
      </c>
      <c r="I87" s="97" t="e">
        <f>old_TB발!#REF!</f>
        <v>#REF!</v>
      </c>
      <c r="J87" s="98" t="e">
        <f t="shared" si="3"/>
        <v>#REF!</v>
      </c>
      <c r="K87" s="98" t="e">
        <f t="shared" si="4"/>
        <v>#REF!</v>
      </c>
      <c r="L87" s="97" t="e">
        <f>old_TB발!#REF!</f>
        <v>#REF!</v>
      </c>
      <c r="M87" s="97" t="e">
        <f>old_TB발!#REF!</f>
        <v>#REF!</v>
      </c>
    </row>
    <row r="88" spans="3:13">
      <c r="C88" s="94" t="s">
        <v>63</v>
      </c>
      <c r="D88" s="94">
        <v>2023</v>
      </c>
      <c r="E88" s="71" t="str">
        <f>old_TB발!A84</f>
        <v>10039KR062</v>
      </c>
      <c r="F88" s="71" t="str">
        <f>old_TB발!B84</f>
        <v>SA-Out-기업/59500190704015/출금(외화관련)/KRW</v>
      </c>
      <c r="H88" s="94">
        <v>6</v>
      </c>
      <c r="I88" s="97" t="e">
        <f>old_TB발!#REF!</f>
        <v>#REF!</v>
      </c>
      <c r="J88" s="98" t="e">
        <f t="shared" si="3"/>
        <v>#REF!</v>
      </c>
      <c r="K88" s="98" t="e">
        <f t="shared" si="4"/>
        <v>#REF!</v>
      </c>
      <c r="L88" s="97" t="e">
        <f>old_TB발!#REF!</f>
        <v>#REF!</v>
      </c>
      <c r="M88" s="97" t="e">
        <f>old_TB발!#REF!</f>
        <v>#REF!</v>
      </c>
    </row>
    <row r="89" spans="3:13">
      <c r="C89" s="94" t="s">
        <v>63</v>
      </c>
      <c r="D89" s="94">
        <v>2023</v>
      </c>
      <c r="E89" s="71" t="str">
        <f>old_TB발!A85</f>
        <v>10039KR063</v>
      </c>
      <c r="F89" s="71" t="str">
        <f>old_TB발!B85</f>
        <v>SA-Out-기업/5950019075600014/출금(외화관련)/USD</v>
      </c>
      <c r="H89" s="94">
        <v>6</v>
      </c>
      <c r="I89" s="97" t="e">
        <f>old_TB발!#REF!</f>
        <v>#REF!</v>
      </c>
      <c r="J89" s="98" t="e">
        <f t="shared" si="3"/>
        <v>#REF!</v>
      </c>
      <c r="K89" s="98" t="e">
        <f t="shared" si="4"/>
        <v>#REF!</v>
      </c>
      <c r="L89" s="97" t="e">
        <f>old_TB발!#REF!</f>
        <v>#REF!</v>
      </c>
      <c r="M89" s="97" t="e">
        <f>old_TB발!#REF!</f>
        <v>#REF!</v>
      </c>
    </row>
    <row r="90" spans="3:13">
      <c r="C90" s="94" t="s">
        <v>63</v>
      </c>
      <c r="D90" s="94">
        <v>2023</v>
      </c>
      <c r="E90" s="71" t="str">
        <f>old_TB발!A86</f>
        <v>10039KR091</v>
      </c>
      <c r="F90" s="71" t="str">
        <f>old_TB발!B86</f>
        <v>SA-Out-HSBC/002539575296/출금(외화관련)/KRW</v>
      </c>
      <c r="H90" s="94">
        <v>6</v>
      </c>
      <c r="I90" s="97" t="e">
        <f>old_TB발!#REF!</f>
        <v>#REF!</v>
      </c>
      <c r="J90" s="98" t="e">
        <f t="shared" si="3"/>
        <v>#REF!</v>
      </c>
      <c r="K90" s="98" t="e">
        <f t="shared" si="4"/>
        <v>#REF!</v>
      </c>
      <c r="L90" s="97" t="e">
        <f>old_TB발!#REF!</f>
        <v>#REF!</v>
      </c>
      <c r="M90" s="97" t="e">
        <f>old_TB발!#REF!</f>
        <v>#REF!</v>
      </c>
    </row>
    <row r="91" spans="3:13">
      <c r="C91" s="94" t="s">
        <v>63</v>
      </c>
      <c r="D91" s="94">
        <v>2023</v>
      </c>
      <c r="E91" s="71" t="str">
        <f>old_TB발!A87</f>
        <v>10039KR092</v>
      </c>
      <c r="F91" s="71" t="str">
        <f>old_TB발!B87</f>
        <v>SA-Out-HSBC/002539575298/출금(외화관련)/USD</v>
      </c>
      <c r="H91" s="94">
        <v>6</v>
      </c>
      <c r="I91" s="97" t="e">
        <f>old_TB발!#REF!</f>
        <v>#REF!</v>
      </c>
      <c r="J91" s="98" t="e">
        <f t="shared" si="3"/>
        <v>#REF!</v>
      </c>
      <c r="K91" s="98" t="e">
        <f t="shared" si="4"/>
        <v>#REF!</v>
      </c>
      <c r="L91" s="97" t="e">
        <f>old_TB발!#REF!</f>
        <v>#REF!</v>
      </c>
      <c r="M91" s="97" t="e">
        <f>old_TB발!#REF!</f>
        <v>#REF!</v>
      </c>
    </row>
    <row r="92" spans="3:13">
      <c r="C92" s="94" t="s">
        <v>63</v>
      </c>
      <c r="D92" s="94">
        <v>2023</v>
      </c>
      <c r="E92" s="71" t="str">
        <f>old_TB발!A88</f>
        <v>10039KR093</v>
      </c>
      <c r="F92" s="71" t="str">
        <f>old_TB발!B88</f>
        <v>SA-Out-HSBC/002539575299/출금(외화관련)/JPY</v>
      </c>
      <c r="H92" s="94">
        <v>6</v>
      </c>
      <c r="I92" s="97" t="e">
        <f>old_TB발!#REF!</f>
        <v>#REF!</v>
      </c>
      <c r="J92" s="98" t="e">
        <f t="shared" si="3"/>
        <v>#REF!</v>
      </c>
      <c r="K92" s="98" t="e">
        <f t="shared" si="4"/>
        <v>#REF!</v>
      </c>
      <c r="L92" s="97" t="e">
        <f>old_TB발!#REF!</f>
        <v>#REF!</v>
      </c>
      <c r="M92" s="97" t="e">
        <f>old_TB발!#REF!</f>
        <v>#REF!</v>
      </c>
    </row>
    <row r="93" spans="3:13">
      <c r="C93" s="94" t="s">
        <v>63</v>
      </c>
      <c r="D93" s="94">
        <v>2023</v>
      </c>
      <c r="E93" s="71" t="str">
        <f>old_TB발!A89</f>
        <v>10039KR094</v>
      </c>
      <c r="F93" s="71" t="str">
        <f>old_TB발!B89</f>
        <v>SA-Out-HSBC/002539575001/출금(관련)/KRW</v>
      </c>
      <c r="H93" s="94">
        <v>6</v>
      </c>
      <c r="I93" s="97" t="e">
        <f>old_TB발!#REF!</f>
        <v>#REF!</v>
      </c>
      <c r="J93" s="98" t="e">
        <f t="shared" si="3"/>
        <v>#REF!</v>
      </c>
      <c r="K93" s="98" t="e">
        <f t="shared" si="4"/>
        <v>#REF!</v>
      </c>
      <c r="L93" s="97" t="e">
        <f>old_TB발!#REF!</f>
        <v>#REF!</v>
      </c>
      <c r="M93" s="97" t="e">
        <f>old_TB발!#REF!</f>
        <v>#REF!</v>
      </c>
    </row>
    <row r="94" spans="3:13">
      <c r="C94" s="94" t="s">
        <v>63</v>
      </c>
      <c r="D94" s="94">
        <v>2023</v>
      </c>
      <c r="E94" s="71" t="str">
        <f>old_TB발!A90</f>
        <v>10039KR101</v>
      </c>
      <c r="F94" s="71" t="str">
        <f>old_TB발!B90</f>
        <v>SA-Out-MIZUHO/H15-744-115608/입금(유동자금)/KRW</v>
      </c>
      <c r="H94" s="94">
        <v>6</v>
      </c>
      <c r="I94" s="97" t="e">
        <f>old_TB발!#REF!</f>
        <v>#REF!</v>
      </c>
      <c r="J94" s="98" t="e">
        <f t="shared" si="3"/>
        <v>#REF!</v>
      </c>
      <c r="K94" s="98" t="e">
        <f t="shared" si="4"/>
        <v>#REF!</v>
      </c>
      <c r="L94" s="97" t="e">
        <f>old_TB발!#REF!</f>
        <v>#REF!</v>
      </c>
      <c r="M94" s="97" t="e">
        <f>old_TB발!#REF!</f>
        <v>#REF!</v>
      </c>
    </row>
    <row r="95" spans="3:13">
      <c r="C95" s="94" t="s">
        <v>63</v>
      </c>
      <c r="D95" s="94">
        <v>2023</v>
      </c>
      <c r="E95" s="71" t="str">
        <f>old_TB발!A91</f>
        <v>10039KR121</v>
      </c>
      <c r="F95" s="71" t="str">
        <f>old_TB발!B91</f>
        <v>SA-Out-MUFG/602361/집금(기업자유예금)/KRW</v>
      </c>
      <c r="H95" s="94">
        <v>6</v>
      </c>
      <c r="I95" s="97" t="e">
        <f>old_TB발!#REF!</f>
        <v>#REF!</v>
      </c>
      <c r="J95" s="98" t="e">
        <f t="shared" si="3"/>
        <v>#REF!</v>
      </c>
      <c r="K95" s="98" t="e">
        <f t="shared" si="4"/>
        <v>#REF!</v>
      </c>
      <c r="L95" s="97" t="e">
        <f>old_TB발!#REF!</f>
        <v>#REF!</v>
      </c>
      <c r="M95" s="97" t="e">
        <f>old_TB발!#REF!</f>
        <v>#REF!</v>
      </c>
    </row>
    <row r="96" spans="3:13">
      <c r="C96" s="94" t="s">
        <v>63</v>
      </c>
      <c r="D96" s="94">
        <v>2023</v>
      </c>
      <c r="E96" s="71" t="str">
        <f>old_TB발!A92</f>
        <v>10039KR151</v>
      </c>
      <c r="F96" s="71" t="str">
        <f>old_TB발!B92</f>
        <v>SA-Out-SC/10620143158/입금(로드샵현금매출)/KRW</v>
      </c>
      <c r="H96" s="94">
        <v>6</v>
      </c>
      <c r="I96" s="97" t="e">
        <f>old_TB발!#REF!</f>
        <v>#REF!</v>
      </c>
      <c r="J96" s="98" t="e">
        <f t="shared" si="3"/>
        <v>#REF!</v>
      </c>
      <c r="K96" s="98" t="e">
        <f t="shared" si="4"/>
        <v>#REF!</v>
      </c>
      <c r="L96" s="97" t="e">
        <f>old_TB발!#REF!</f>
        <v>#REF!</v>
      </c>
      <c r="M96" s="97" t="e">
        <f>old_TB발!#REF!</f>
        <v>#REF!</v>
      </c>
    </row>
    <row r="97" spans="3:13">
      <c r="C97" s="94" t="s">
        <v>63</v>
      </c>
      <c r="D97" s="94">
        <v>2023</v>
      </c>
      <c r="E97" s="71" t="str">
        <f>old_TB발!A93</f>
        <v>10039KR211</v>
      </c>
      <c r="F97" s="71" t="str">
        <f>old_TB발!B93</f>
        <v>SA-Out-국민/40750101177268/입금(로드샵현금매출)/KRW</v>
      </c>
      <c r="H97" s="94">
        <v>6</v>
      </c>
      <c r="I97" s="97" t="e">
        <f>old_TB발!#REF!</f>
        <v>#REF!</v>
      </c>
      <c r="J97" s="98" t="e">
        <f t="shared" si="3"/>
        <v>#REF!</v>
      </c>
      <c r="K97" s="98" t="e">
        <f t="shared" si="4"/>
        <v>#REF!</v>
      </c>
      <c r="L97" s="97" t="e">
        <f>old_TB발!#REF!</f>
        <v>#REF!</v>
      </c>
      <c r="M97" s="97" t="e">
        <f>old_TB발!#REF!</f>
        <v>#REF!</v>
      </c>
    </row>
    <row r="98" spans="3:13">
      <c r="C98" s="94" t="s">
        <v>63</v>
      </c>
      <c r="D98" s="94">
        <v>2023</v>
      </c>
      <c r="E98" s="71" t="str">
        <f>old_TB발!A94</f>
        <v>10039KR241</v>
      </c>
      <c r="F98" s="71" t="str">
        <f>old_TB발!B94</f>
        <v>SA-Out-농협/3170010916791/입금(로드샵현금매출)/KRW</v>
      </c>
      <c r="H98" s="94">
        <v>6</v>
      </c>
      <c r="I98" s="97" t="e">
        <f>old_TB발!#REF!</f>
        <v>#REF!</v>
      </c>
      <c r="J98" s="98" t="e">
        <f t="shared" si="3"/>
        <v>#REF!</v>
      </c>
      <c r="K98" s="98" t="e">
        <f t="shared" si="4"/>
        <v>#REF!</v>
      </c>
      <c r="L98" s="97" t="e">
        <f>old_TB발!#REF!</f>
        <v>#REF!</v>
      </c>
      <c r="M98" s="97" t="e">
        <f>old_TB발!#REF!</f>
        <v>#REF!</v>
      </c>
    </row>
    <row r="99" spans="3:13">
      <c r="C99" s="94" t="s">
        <v>63</v>
      </c>
      <c r="D99" s="94">
        <v>2023</v>
      </c>
      <c r="E99" s="71" t="str">
        <f>old_TB발!A95</f>
        <v>10039KR271</v>
      </c>
      <c r="F99" s="71" t="str">
        <f>old_TB발!B95</f>
        <v>SA-Out-대구/504102530765/입금(로드샵현금매출)/KRW</v>
      </c>
      <c r="H99" s="94">
        <v>6</v>
      </c>
      <c r="I99" s="97" t="e">
        <f>old_TB발!#REF!</f>
        <v>#REF!</v>
      </c>
      <c r="J99" s="98" t="e">
        <f t="shared" si="3"/>
        <v>#REF!</v>
      </c>
      <c r="K99" s="98" t="e">
        <f t="shared" si="4"/>
        <v>#REF!</v>
      </c>
      <c r="L99" s="97" t="e">
        <f>old_TB발!#REF!</f>
        <v>#REF!</v>
      </c>
      <c r="M99" s="97" t="e">
        <f>old_TB발!#REF!</f>
        <v>#REF!</v>
      </c>
    </row>
    <row r="100" spans="3:13">
      <c r="C100" s="94" t="s">
        <v>63</v>
      </c>
      <c r="D100" s="94">
        <v>2023</v>
      </c>
      <c r="E100" s="71" t="str">
        <f>old_TB발!A96</f>
        <v>10039KR301</v>
      </c>
      <c r="F100" s="71" t="str">
        <f>old_TB발!B96</f>
        <v>SA-Out-새마을금고/9002178124024/입금(로드샵현금매출)/KRW</v>
      </c>
      <c r="H100" s="94">
        <v>6</v>
      </c>
      <c r="I100" s="97" t="e">
        <f>old_TB발!#REF!</f>
        <v>#REF!</v>
      </c>
      <c r="J100" s="98" t="e">
        <f t="shared" si="3"/>
        <v>#REF!</v>
      </c>
      <c r="K100" s="98" t="e">
        <f t="shared" si="4"/>
        <v>#REF!</v>
      </c>
      <c r="L100" s="97" t="e">
        <f>old_TB발!#REF!</f>
        <v>#REF!</v>
      </c>
      <c r="M100" s="97" t="e">
        <f>old_TB발!#REF!</f>
        <v>#REF!</v>
      </c>
    </row>
    <row r="101" spans="3:13">
      <c r="C101" s="94" t="s">
        <v>63</v>
      </c>
      <c r="D101" s="94">
        <v>2023</v>
      </c>
      <c r="E101" s="71" t="str">
        <f>old_TB발!A97</f>
        <v>10039KR331</v>
      </c>
      <c r="F101" s="71" t="str">
        <f>old_TB발!B97</f>
        <v>SA-Out-수협/113000500727/입금(로드샵현금매출)/KRW</v>
      </c>
      <c r="H101" s="94">
        <v>6</v>
      </c>
      <c r="I101" s="97" t="e">
        <f>old_TB발!#REF!</f>
        <v>#REF!</v>
      </c>
      <c r="J101" s="98" t="e">
        <f t="shared" si="3"/>
        <v>#REF!</v>
      </c>
      <c r="K101" s="98" t="e">
        <f t="shared" si="4"/>
        <v>#REF!</v>
      </c>
      <c r="L101" s="97" t="e">
        <f>old_TB발!#REF!</f>
        <v>#REF!</v>
      </c>
      <c r="M101" s="97" t="e">
        <f>old_TB발!#REF!</f>
        <v>#REF!</v>
      </c>
    </row>
    <row r="102" spans="3:13">
      <c r="C102" s="94" t="s">
        <v>63</v>
      </c>
      <c r="D102" s="94">
        <v>2023</v>
      </c>
      <c r="E102" s="71" t="str">
        <f>old_TB발!A98</f>
        <v>10039KR361</v>
      </c>
      <c r="F102" s="71" t="str">
        <f>old_TB발!B98</f>
        <v>SA-Out-신협/131018546108/입금(로드샵현금매출)/KRW</v>
      </c>
      <c r="H102" s="94">
        <v>6</v>
      </c>
      <c r="I102" s="97" t="e">
        <f>old_TB발!#REF!</f>
        <v>#REF!</v>
      </c>
      <c r="J102" s="98" t="e">
        <f t="shared" si="3"/>
        <v>#REF!</v>
      </c>
      <c r="K102" s="98" t="e">
        <f t="shared" si="4"/>
        <v>#REF!</v>
      </c>
      <c r="L102" s="97" t="e">
        <f>old_TB발!#REF!</f>
        <v>#REF!</v>
      </c>
      <c r="M102" s="97" t="e">
        <f>old_TB발!#REF!</f>
        <v>#REF!</v>
      </c>
    </row>
    <row r="103" spans="3:13">
      <c r="C103" s="94" t="s">
        <v>63</v>
      </c>
      <c r="D103" s="94">
        <v>2023</v>
      </c>
      <c r="E103" s="71" t="str">
        <f>old_TB발!A99</f>
        <v>10039KR391</v>
      </c>
      <c r="F103" s="71" t="str">
        <f>old_TB발!B99</f>
        <v>SA-Out-씨티/103919362402/입금(로드샵현금매출)/KRW</v>
      </c>
      <c r="H103" s="94">
        <v>6</v>
      </c>
      <c r="I103" s="97" t="e">
        <f>old_TB발!#REF!</f>
        <v>#REF!</v>
      </c>
      <c r="J103" s="98" t="e">
        <f t="shared" si="3"/>
        <v>#REF!</v>
      </c>
      <c r="K103" s="98" t="e">
        <f t="shared" si="4"/>
        <v>#REF!</v>
      </c>
      <c r="L103" s="97" t="e">
        <f>old_TB발!#REF!</f>
        <v>#REF!</v>
      </c>
      <c r="M103" s="97" t="e">
        <f>old_TB발!#REF!</f>
        <v>#REF!</v>
      </c>
    </row>
    <row r="104" spans="3:13">
      <c r="C104" s="94" t="s">
        <v>63</v>
      </c>
      <c r="D104" s="94">
        <v>2023</v>
      </c>
      <c r="E104" s="71" t="str">
        <f>old_TB발!A100</f>
        <v>10039KR421</v>
      </c>
      <c r="F104" s="71" t="str">
        <f>old_TB발!B100</f>
        <v>SA-Out-우리/1005003021876/입금(로드샵현금매출)/KRW</v>
      </c>
      <c r="H104" s="94">
        <v>6</v>
      </c>
      <c r="I104" s="97" t="e">
        <f>old_TB발!#REF!</f>
        <v>#REF!</v>
      </c>
      <c r="J104" s="98" t="e">
        <f t="shared" si="3"/>
        <v>#REF!</v>
      </c>
      <c r="K104" s="98" t="e">
        <f t="shared" si="4"/>
        <v>#REF!</v>
      </c>
      <c r="L104" s="97" t="e">
        <f>old_TB발!#REF!</f>
        <v>#REF!</v>
      </c>
      <c r="M104" s="97" t="e">
        <f>old_TB발!#REF!</f>
        <v>#REF!</v>
      </c>
    </row>
    <row r="105" spans="3:13">
      <c r="C105" s="94" t="s">
        <v>63</v>
      </c>
      <c r="D105" s="94">
        <v>2023</v>
      </c>
      <c r="E105" s="71" t="str">
        <f>old_TB발!A101</f>
        <v>10039KR451</v>
      </c>
      <c r="F105" s="71" t="str">
        <f>old_TB발!B101</f>
        <v>SA-Out-우체국/01004101052190/입금(로드샵현금매출)/KRW</v>
      </c>
      <c r="H105" s="94">
        <v>6</v>
      </c>
      <c r="I105" s="97" t="e">
        <f>old_TB발!#REF!</f>
        <v>#REF!</v>
      </c>
      <c r="J105" s="98" t="e">
        <f t="shared" si="3"/>
        <v>#REF!</v>
      </c>
      <c r="K105" s="98" t="e">
        <f t="shared" si="4"/>
        <v>#REF!</v>
      </c>
      <c r="L105" s="97" t="e">
        <f>old_TB발!#REF!</f>
        <v>#REF!</v>
      </c>
      <c r="M105" s="97" t="e">
        <f>old_TB발!#REF!</f>
        <v>#REF!</v>
      </c>
    </row>
    <row r="106" spans="3:13">
      <c r="C106" s="94" t="s">
        <v>63</v>
      </c>
      <c r="D106" s="94">
        <v>2023</v>
      </c>
      <c r="E106" s="71" t="str">
        <f>old_TB발!A102</f>
        <v>10039KR481</v>
      </c>
      <c r="F106" s="71" t="str">
        <f>old_TB발!B102</f>
        <v>SA-Out-SMBC/1006095/출금(외화관련)/KRW</v>
      </c>
      <c r="H106" s="94">
        <v>6</v>
      </c>
      <c r="I106" s="97" t="e">
        <f>old_TB발!#REF!</f>
        <v>#REF!</v>
      </c>
      <c r="J106" s="98" t="e">
        <f t="shared" si="3"/>
        <v>#REF!</v>
      </c>
      <c r="K106" s="98" t="e">
        <f t="shared" si="4"/>
        <v>#REF!</v>
      </c>
      <c r="L106" s="97" t="e">
        <f>old_TB발!#REF!</f>
        <v>#REF!</v>
      </c>
      <c r="M106" s="97" t="e">
        <f>old_TB발!#REF!</f>
        <v>#REF!</v>
      </c>
    </row>
    <row r="107" spans="3:13">
      <c r="C107" s="94" t="s">
        <v>63</v>
      </c>
      <c r="D107" s="94">
        <v>2023</v>
      </c>
      <c r="E107" s="71" t="str">
        <f>old_TB발!A103</f>
        <v>10039KR482</v>
      </c>
      <c r="F107" s="71" t="str">
        <f>old_TB발!B103</f>
        <v>SA-Out-SMBC/1006095/출금(외화관련)/USD</v>
      </c>
      <c r="H107" s="94">
        <v>6</v>
      </c>
      <c r="I107" s="97" t="e">
        <f>old_TB발!#REF!</f>
        <v>#REF!</v>
      </c>
      <c r="J107" s="98" t="e">
        <f t="shared" si="3"/>
        <v>#REF!</v>
      </c>
      <c r="K107" s="98" t="e">
        <f t="shared" si="4"/>
        <v>#REF!</v>
      </c>
      <c r="L107" s="97" t="e">
        <f>old_TB발!#REF!</f>
        <v>#REF!</v>
      </c>
      <c r="M107" s="97" t="e">
        <f>old_TB발!#REF!</f>
        <v>#REF!</v>
      </c>
    </row>
    <row r="108" spans="3:13">
      <c r="C108" s="94" t="s">
        <v>63</v>
      </c>
      <c r="D108" s="94">
        <v>2023</v>
      </c>
      <c r="E108" s="71" t="str">
        <f>old_TB발!A104</f>
        <v>10039KR483</v>
      </c>
      <c r="F108" s="71" t="str">
        <f>old_TB발!B104</f>
        <v>SA-Out-SMBC/1006095/출금(외화관련)/JPY</v>
      </c>
      <c r="H108" s="94">
        <v>6</v>
      </c>
      <c r="I108" s="97" t="e">
        <f>old_TB발!#REF!</f>
        <v>#REF!</v>
      </c>
      <c r="J108" s="98" t="e">
        <f t="shared" si="3"/>
        <v>#REF!</v>
      </c>
      <c r="K108" s="98" t="e">
        <f t="shared" si="4"/>
        <v>#REF!</v>
      </c>
      <c r="L108" s="97" t="e">
        <f>old_TB발!#REF!</f>
        <v>#REF!</v>
      </c>
      <c r="M108" s="97" t="e">
        <f>old_TB발!#REF!</f>
        <v>#REF!</v>
      </c>
    </row>
    <row r="109" spans="3:13">
      <c r="C109" s="94" t="s">
        <v>63</v>
      </c>
      <c r="D109" s="94">
        <v>2023</v>
      </c>
      <c r="E109" s="71" t="str">
        <f>old_TB발!A105</f>
        <v>10050KR001</v>
      </c>
      <c r="F109" s="71" t="str">
        <f>old_TB발!B105</f>
        <v>Time Deposit(3 Month or Less)-Dummy</v>
      </c>
      <c r="H109" s="94">
        <v>6</v>
      </c>
      <c r="I109" s="97" t="e">
        <f>old_TB발!#REF!</f>
        <v>#REF!</v>
      </c>
      <c r="J109" s="98" t="e">
        <f t="shared" si="3"/>
        <v>#REF!</v>
      </c>
      <c r="K109" s="98" t="e">
        <f t="shared" si="4"/>
        <v>#REF!</v>
      </c>
      <c r="L109" s="97" t="e">
        <f>old_TB발!#REF!</f>
        <v>#REF!</v>
      </c>
      <c r="M109" s="97" t="e">
        <f>old_TB발!#REF!</f>
        <v>#REF!</v>
      </c>
    </row>
    <row r="110" spans="3:13">
      <c r="C110" s="94" t="s">
        <v>63</v>
      </c>
      <c r="D110" s="94">
        <v>2023</v>
      </c>
      <c r="E110" s="71" t="str">
        <f>old_TB발!A106</f>
        <v>10060KR001</v>
      </c>
      <c r="F110" s="71" t="str">
        <f>old_TB발!B106</f>
        <v>Time Deposit(Over 3 Month)-Dummy</v>
      </c>
      <c r="H110" s="94">
        <v>6</v>
      </c>
      <c r="I110" s="97" t="e">
        <f>old_TB발!#REF!</f>
        <v>#REF!</v>
      </c>
      <c r="J110" s="98" t="e">
        <f t="shared" si="3"/>
        <v>#REF!</v>
      </c>
      <c r="K110" s="98" t="e">
        <f t="shared" si="4"/>
        <v>#REF!</v>
      </c>
      <c r="L110" s="97" t="e">
        <f>old_TB발!#REF!</f>
        <v>#REF!</v>
      </c>
      <c r="M110" s="97" t="e">
        <f>old_TB발!#REF!</f>
        <v>#REF!</v>
      </c>
    </row>
    <row r="111" spans="3:13">
      <c r="C111" s="94" t="s">
        <v>63</v>
      </c>
      <c r="D111" s="94">
        <v>2023</v>
      </c>
      <c r="E111" s="71" t="str">
        <f>old_TB발!A107</f>
        <v>11020KR001</v>
      </c>
      <c r="F111" s="71" t="str">
        <f>old_TB발!B107</f>
        <v>Account Receivable-매출채권-GL</v>
      </c>
      <c r="H111" s="94">
        <v>6</v>
      </c>
      <c r="I111" s="97" t="e">
        <f>old_TB발!#REF!</f>
        <v>#REF!</v>
      </c>
      <c r="J111" s="98" t="e">
        <f t="shared" si="3"/>
        <v>#REF!</v>
      </c>
      <c r="K111" s="98" t="e">
        <f t="shared" si="4"/>
        <v>#REF!</v>
      </c>
      <c r="L111" s="97" t="e">
        <f>old_TB발!#REF!</f>
        <v>#REF!</v>
      </c>
      <c r="M111" s="97" t="e">
        <f>old_TB발!#REF!</f>
        <v>#REF!</v>
      </c>
    </row>
    <row r="112" spans="3:13">
      <c r="C112" s="94" t="s">
        <v>63</v>
      </c>
      <c r="D112" s="94">
        <v>2023</v>
      </c>
      <c r="E112" s="71" t="str">
        <f>old_TB발!A108</f>
        <v>11020KRD01</v>
      </c>
      <c r="F112" s="71" t="str">
        <f>old_TB발!B108</f>
        <v>Account Receivable-매출채권</v>
      </c>
      <c r="H112" s="94">
        <v>6</v>
      </c>
      <c r="I112" s="97" t="e">
        <f>old_TB발!#REF!</f>
        <v>#REF!</v>
      </c>
      <c r="J112" s="98" t="e">
        <f t="shared" si="3"/>
        <v>#REF!</v>
      </c>
      <c r="K112" s="98" t="e">
        <f t="shared" si="4"/>
        <v>#REF!</v>
      </c>
      <c r="L112" s="97" t="e">
        <f>old_TB발!#REF!</f>
        <v>#REF!</v>
      </c>
      <c r="M112" s="97" t="e">
        <f>old_TB발!#REF!</f>
        <v>#REF!</v>
      </c>
    </row>
    <row r="113" spans="3:13">
      <c r="C113" s="94" t="s">
        <v>63</v>
      </c>
      <c r="D113" s="94">
        <v>2023</v>
      </c>
      <c r="E113" s="71" t="str">
        <f>old_TB발!A109</f>
        <v>11020KRD97</v>
      </c>
      <c r="F113" s="71" t="str">
        <f>old_TB발!B109</f>
        <v>Account Receivable-Normal Store Clearing</v>
      </c>
      <c r="H113" s="94">
        <v>6</v>
      </c>
      <c r="I113" s="97" t="e">
        <f>old_TB발!#REF!</f>
        <v>#REF!</v>
      </c>
      <c r="J113" s="98" t="e">
        <f t="shared" si="3"/>
        <v>#REF!</v>
      </c>
      <c r="K113" s="98" t="e">
        <f t="shared" si="4"/>
        <v>#REF!</v>
      </c>
      <c r="L113" s="97" t="e">
        <f>old_TB발!#REF!</f>
        <v>#REF!</v>
      </c>
      <c r="M113" s="97" t="e">
        <f>old_TB발!#REF!</f>
        <v>#REF!</v>
      </c>
    </row>
    <row r="114" spans="3:13">
      <c r="C114" s="94" t="s">
        <v>63</v>
      </c>
      <c r="D114" s="94">
        <v>2023</v>
      </c>
      <c r="E114" s="71" t="str">
        <f>old_TB발!A110</f>
        <v>11020KRD98</v>
      </c>
      <c r="F114" s="71" t="str">
        <f>old_TB발!B110</f>
        <v>Account Receivable-EC Store Clearing</v>
      </c>
      <c r="H114" s="94">
        <v>6</v>
      </c>
      <c r="I114" s="97" t="e">
        <f>old_TB발!#REF!</f>
        <v>#REF!</v>
      </c>
      <c r="J114" s="98" t="e">
        <f t="shared" si="3"/>
        <v>#REF!</v>
      </c>
      <c r="K114" s="98" t="e">
        <f t="shared" si="4"/>
        <v>#REF!</v>
      </c>
      <c r="L114" s="97" t="e">
        <f>old_TB발!#REF!</f>
        <v>#REF!</v>
      </c>
      <c r="M114" s="97" t="e">
        <f>old_TB발!#REF!</f>
        <v>#REF!</v>
      </c>
    </row>
    <row r="115" spans="3:13">
      <c r="C115" s="94" t="s">
        <v>63</v>
      </c>
      <c r="D115" s="94">
        <v>2023</v>
      </c>
      <c r="E115" s="71" t="str">
        <f>old_TB발!A111</f>
        <v>11030KR001</v>
      </c>
      <c r="F115" s="71" t="str">
        <f>old_TB발!B111</f>
        <v>Credit Card Receivable-CREDIT-GL</v>
      </c>
      <c r="H115" s="94">
        <v>6</v>
      </c>
      <c r="I115" s="97" t="e">
        <f>old_TB발!#REF!</f>
        <v>#REF!</v>
      </c>
      <c r="J115" s="98" t="e">
        <f t="shared" si="3"/>
        <v>#REF!</v>
      </c>
      <c r="K115" s="98" t="e">
        <f t="shared" si="4"/>
        <v>#REF!</v>
      </c>
      <c r="L115" s="97" t="e">
        <f>old_TB발!#REF!</f>
        <v>#REF!</v>
      </c>
      <c r="M115" s="97" t="e">
        <f>old_TB발!#REF!</f>
        <v>#REF!</v>
      </c>
    </row>
    <row r="116" spans="3:13">
      <c r="C116" s="94" t="s">
        <v>63</v>
      </c>
      <c r="D116" s="94">
        <v>2023</v>
      </c>
      <c r="E116" s="71" t="str">
        <f>old_TB발!A112</f>
        <v>11030KRD01</v>
      </c>
      <c r="F116" s="71" t="str">
        <f>old_TB발!B112</f>
        <v>Credit Card Receivable-CREDIT</v>
      </c>
      <c r="H116" s="94">
        <v>6</v>
      </c>
      <c r="I116" s="97" t="e">
        <f>old_TB발!#REF!</f>
        <v>#REF!</v>
      </c>
      <c r="J116" s="98" t="e">
        <f t="shared" si="3"/>
        <v>#REF!</v>
      </c>
      <c r="K116" s="98" t="e">
        <f t="shared" si="4"/>
        <v>#REF!</v>
      </c>
      <c r="L116" s="97" t="e">
        <f>old_TB발!#REF!</f>
        <v>#REF!</v>
      </c>
      <c r="M116" s="97" t="e">
        <f>old_TB발!#REF!</f>
        <v>#REF!</v>
      </c>
    </row>
    <row r="117" spans="3:13">
      <c r="C117" s="94" t="s">
        <v>63</v>
      </c>
      <c r="D117" s="94">
        <v>2023</v>
      </c>
      <c r="E117" s="71" t="str">
        <f>old_TB발!A113</f>
        <v>11030KRR99</v>
      </c>
      <c r="F117" s="71" t="str">
        <f>old_TB발!B113</f>
        <v>Credit Card Receivable-Fx Revaluation Account</v>
      </c>
      <c r="H117" s="94">
        <v>6</v>
      </c>
      <c r="I117" s="97" t="e">
        <f>old_TB발!#REF!</f>
        <v>#REF!</v>
      </c>
      <c r="J117" s="98" t="e">
        <f t="shared" si="3"/>
        <v>#REF!</v>
      </c>
      <c r="K117" s="98" t="e">
        <f t="shared" si="4"/>
        <v>#REF!</v>
      </c>
      <c r="L117" s="97" t="e">
        <f>old_TB발!#REF!</f>
        <v>#REF!</v>
      </c>
      <c r="M117" s="97" t="e">
        <f>old_TB발!#REF!</f>
        <v>#REF!</v>
      </c>
    </row>
    <row r="118" spans="3:13">
      <c r="C118" s="94" t="s">
        <v>63</v>
      </c>
      <c r="D118" s="94">
        <v>2023</v>
      </c>
      <c r="E118" s="71" t="str">
        <f>old_TB발!A114</f>
        <v>11030KRZ99</v>
      </c>
      <c r="F118" s="71" t="str">
        <f>old_TB발!B114</f>
        <v>Credit Card Receivable-CREDIT-GL(Open)</v>
      </c>
      <c r="H118" s="94">
        <v>6</v>
      </c>
      <c r="I118" s="97" t="e">
        <f>old_TB발!#REF!</f>
        <v>#REF!</v>
      </c>
      <c r="J118" s="98" t="e">
        <f t="shared" si="3"/>
        <v>#REF!</v>
      </c>
      <c r="K118" s="98" t="e">
        <f t="shared" si="4"/>
        <v>#REF!</v>
      </c>
      <c r="L118" s="97" t="e">
        <f>old_TB발!#REF!</f>
        <v>#REF!</v>
      </c>
      <c r="M118" s="97" t="e">
        <f>old_TB발!#REF!</f>
        <v>#REF!</v>
      </c>
    </row>
    <row r="119" spans="3:13">
      <c r="C119" s="94" t="s">
        <v>63</v>
      </c>
      <c r="D119" s="94">
        <v>2023</v>
      </c>
      <c r="E119" s="71" t="str">
        <f>old_TB발!A115</f>
        <v>11040KR001</v>
      </c>
      <c r="F119" s="71" t="str">
        <f>old_TB발!B115</f>
        <v>Receivable from Developer-GL</v>
      </c>
      <c r="H119" s="94">
        <v>6</v>
      </c>
      <c r="I119" s="97" t="e">
        <f>old_TB발!#REF!</f>
        <v>#REF!</v>
      </c>
      <c r="J119" s="98" t="e">
        <f t="shared" si="3"/>
        <v>#REF!</v>
      </c>
      <c r="K119" s="98" t="e">
        <f t="shared" si="4"/>
        <v>#REF!</v>
      </c>
      <c r="L119" s="97" t="e">
        <f>old_TB발!#REF!</f>
        <v>#REF!</v>
      </c>
      <c r="M119" s="97" t="e">
        <f>old_TB발!#REF!</f>
        <v>#REF!</v>
      </c>
    </row>
    <row r="120" spans="3:13">
      <c r="C120" s="94" t="s">
        <v>63</v>
      </c>
      <c r="D120" s="94">
        <v>2023</v>
      </c>
      <c r="E120" s="71" t="str">
        <f>old_TB발!A116</f>
        <v>11040KRD99</v>
      </c>
      <c r="F120" s="71" t="str">
        <f>old_TB발!B116</f>
        <v>Receivable from Developer-Dummy</v>
      </c>
      <c r="H120" s="94">
        <v>6</v>
      </c>
      <c r="I120" s="97" t="e">
        <f>old_TB발!#REF!</f>
        <v>#REF!</v>
      </c>
      <c r="J120" s="98" t="e">
        <f t="shared" si="3"/>
        <v>#REF!</v>
      </c>
      <c r="K120" s="98" t="e">
        <f t="shared" si="4"/>
        <v>#REF!</v>
      </c>
      <c r="L120" s="97" t="e">
        <f>old_TB발!#REF!</f>
        <v>#REF!</v>
      </c>
      <c r="M120" s="97" t="e">
        <f>old_TB발!#REF!</f>
        <v>#REF!</v>
      </c>
    </row>
    <row r="121" spans="3:13">
      <c r="C121" s="94" t="s">
        <v>63</v>
      </c>
      <c r="D121" s="94">
        <v>2023</v>
      </c>
      <c r="E121" s="71" t="str">
        <f>old_TB발!A117</f>
        <v>11040KRZ99</v>
      </c>
      <c r="F121" s="71" t="str">
        <f>old_TB발!B117</f>
        <v>Receivable from Developer-DV Credit for GL(Open)</v>
      </c>
      <c r="H121" s="94">
        <v>6</v>
      </c>
      <c r="I121" s="97" t="e">
        <f>old_TB발!#REF!</f>
        <v>#REF!</v>
      </c>
      <c r="J121" s="98" t="e">
        <f t="shared" si="3"/>
        <v>#REF!</v>
      </c>
      <c r="K121" s="98" t="e">
        <f t="shared" si="4"/>
        <v>#REF!</v>
      </c>
      <c r="L121" s="97" t="e">
        <f>old_TB발!#REF!</f>
        <v>#REF!</v>
      </c>
      <c r="M121" s="97" t="e">
        <f>old_TB발!#REF!</f>
        <v>#REF!</v>
      </c>
    </row>
    <row r="122" spans="3:13">
      <c r="C122" s="94" t="s">
        <v>63</v>
      </c>
      <c r="D122" s="94">
        <v>2023</v>
      </c>
      <c r="E122" s="71" t="str">
        <f>old_TB발!A118</f>
        <v>13010KR001</v>
      </c>
      <c r="F122" s="71" t="str">
        <f>old_TB발!B118</f>
        <v>Merchandise-상품</v>
      </c>
      <c r="H122" s="94">
        <v>6</v>
      </c>
      <c r="I122" s="97" t="e">
        <f>old_TB발!#REF!</f>
        <v>#REF!</v>
      </c>
      <c r="J122" s="98" t="e">
        <f t="shared" si="3"/>
        <v>#REF!</v>
      </c>
      <c r="K122" s="98" t="e">
        <f t="shared" si="4"/>
        <v>#REF!</v>
      </c>
      <c r="L122" s="97" t="e">
        <f>old_TB발!#REF!</f>
        <v>#REF!</v>
      </c>
      <c r="M122" s="97" t="e">
        <f>old_TB발!#REF!</f>
        <v>#REF!</v>
      </c>
    </row>
    <row r="123" spans="3:13">
      <c r="C123" s="94" t="s">
        <v>63</v>
      </c>
      <c r="D123" s="94">
        <v>2023</v>
      </c>
      <c r="E123" s="71" t="str">
        <f>old_TB발!A119</f>
        <v>13010KRM99</v>
      </c>
      <c r="F123" s="71" t="str">
        <f>old_TB발!B119</f>
        <v>Merchandise-Data migration - Inventory</v>
      </c>
      <c r="H123" s="94">
        <v>6</v>
      </c>
      <c r="I123" s="97" t="e">
        <f>old_TB발!#REF!</f>
        <v>#REF!</v>
      </c>
      <c r="J123" s="98" t="e">
        <f t="shared" si="3"/>
        <v>#REF!</v>
      </c>
      <c r="K123" s="98" t="e">
        <f t="shared" si="4"/>
        <v>#REF!</v>
      </c>
      <c r="L123" s="97" t="e">
        <f>old_TB발!#REF!</f>
        <v>#REF!</v>
      </c>
      <c r="M123" s="97" t="e">
        <f>old_TB발!#REF!</f>
        <v>#REF!</v>
      </c>
    </row>
    <row r="124" spans="3:13">
      <c r="C124" s="94" t="s">
        <v>63</v>
      </c>
      <c r="D124" s="94">
        <v>2023</v>
      </c>
      <c r="E124" s="71" t="str">
        <f>old_TB발!A120</f>
        <v>13010KRZ96</v>
      </c>
      <c r="F124" s="71" t="str">
        <f>old_TB발!B120</f>
        <v>Merchandise-Stock Adjustment Clearing</v>
      </c>
      <c r="H124" s="94">
        <v>6</v>
      </c>
      <c r="I124" s="97" t="e">
        <f>old_TB발!#REF!</f>
        <v>#REF!</v>
      </c>
      <c r="J124" s="98" t="e">
        <f t="shared" si="3"/>
        <v>#REF!</v>
      </c>
      <c r="K124" s="98" t="e">
        <f t="shared" si="4"/>
        <v>#REF!</v>
      </c>
      <c r="L124" s="97" t="e">
        <f>old_TB발!#REF!</f>
        <v>#REF!</v>
      </c>
      <c r="M124" s="97" t="e">
        <f>old_TB발!#REF!</f>
        <v>#REF!</v>
      </c>
    </row>
    <row r="125" spans="3:13">
      <c r="C125" s="94" t="s">
        <v>63</v>
      </c>
      <c r="D125" s="94">
        <v>2023</v>
      </c>
      <c r="E125" s="71" t="str">
        <f>old_TB발!A121</f>
        <v>13010KRZ98</v>
      </c>
      <c r="F125" s="71" t="str">
        <f>old_TB발!B121</f>
        <v>Merchandise-Pack/Un-pack</v>
      </c>
      <c r="H125" s="94">
        <v>6</v>
      </c>
      <c r="I125" s="97" t="e">
        <f>old_TB발!#REF!</f>
        <v>#REF!</v>
      </c>
      <c r="J125" s="98" t="e">
        <f t="shared" si="3"/>
        <v>#REF!</v>
      </c>
      <c r="K125" s="98" t="e">
        <f t="shared" si="4"/>
        <v>#REF!</v>
      </c>
      <c r="L125" s="97" t="e">
        <f>old_TB발!#REF!</f>
        <v>#REF!</v>
      </c>
      <c r="M125" s="97" t="e">
        <f>old_TB발!#REF!</f>
        <v>#REF!</v>
      </c>
    </row>
    <row r="126" spans="3:13">
      <c r="C126" s="94" t="s">
        <v>63</v>
      </c>
      <c r="D126" s="94">
        <v>2023</v>
      </c>
      <c r="E126" s="71" t="str">
        <f>old_TB발!A122</f>
        <v>13010KRZ99</v>
      </c>
      <c r="F126" s="71" t="str">
        <f>old_TB발!B122</f>
        <v>Merchandise-Other</v>
      </c>
      <c r="H126" s="94">
        <v>6</v>
      </c>
      <c r="I126" s="97" t="e">
        <f>old_TB발!#REF!</f>
        <v>#REF!</v>
      </c>
      <c r="J126" s="98" t="e">
        <f t="shared" si="3"/>
        <v>#REF!</v>
      </c>
      <c r="K126" s="98" t="e">
        <f t="shared" si="4"/>
        <v>#REF!</v>
      </c>
      <c r="L126" s="97" t="e">
        <f>old_TB발!#REF!</f>
        <v>#REF!</v>
      </c>
      <c r="M126" s="97" t="e">
        <f>old_TB발!#REF!</f>
        <v>#REF!</v>
      </c>
    </row>
    <row r="127" spans="3:13">
      <c r="C127" s="94" t="s">
        <v>63</v>
      </c>
      <c r="D127" s="94">
        <v>2023</v>
      </c>
      <c r="E127" s="71" t="str">
        <f>old_TB발!A123</f>
        <v>13011KR999</v>
      </c>
      <c r="F127" s="71" t="str">
        <f>old_TB발!B123</f>
        <v>Merchandise-PPV-상품</v>
      </c>
      <c r="H127" s="94">
        <v>6</v>
      </c>
      <c r="I127" s="97" t="e">
        <f>old_TB발!#REF!</f>
        <v>#REF!</v>
      </c>
      <c r="J127" s="98" t="e">
        <f t="shared" si="3"/>
        <v>#REF!</v>
      </c>
      <c r="K127" s="98" t="e">
        <f t="shared" si="4"/>
        <v>#REF!</v>
      </c>
      <c r="L127" s="97" t="e">
        <f>old_TB발!#REF!</f>
        <v>#REF!</v>
      </c>
      <c r="M127" s="97" t="e">
        <f>old_TB발!#REF!</f>
        <v>#REF!</v>
      </c>
    </row>
    <row r="128" spans="3:13">
      <c r="C128" s="94" t="s">
        <v>63</v>
      </c>
      <c r="D128" s="94">
        <v>2023</v>
      </c>
      <c r="E128" s="71" t="str">
        <f>old_TB발!A124</f>
        <v>13011KRM99</v>
      </c>
      <c r="F128" s="71" t="str">
        <f>old_TB발!B124</f>
        <v>Merchandise-PPV-Data migration - Cost Variance</v>
      </c>
      <c r="H128" s="94">
        <v>6</v>
      </c>
      <c r="I128" s="97" t="e">
        <f>old_TB발!#REF!</f>
        <v>#REF!</v>
      </c>
      <c r="J128" s="98" t="e">
        <f t="shared" si="3"/>
        <v>#REF!</v>
      </c>
      <c r="K128" s="98" t="e">
        <f t="shared" si="4"/>
        <v>#REF!</v>
      </c>
      <c r="L128" s="97" t="e">
        <f>old_TB발!#REF!</f>
        <v>#REF!</v>
      </c>
      <c r="M128" s="97" t="e">
        <f>old_TB발!#REF!</f>
        <v>#REF!</v>
      </c>
    </row>
    <row r="129" spans="3:13">
      <c r="C129" s="94" t="s">
        <v>63</v>
      </c>
      <c r="D129" s="94">
        <v>2023</v>
      </c>
      <c r="E129" s="71" t="str">
        <f>old_TB발!A125</f>
        <v>13040KR001</v>
      </c>
      <c r="F129" s="71" t="str">
        <f>old_TB발!B125</f>
        <v>Inventory in Transit-미착품</v>
      </c>
      <c r="H129" s="94">
        <v>6</v>
      </c>
      <c r="I129" s="97" t="e">
        <f>old_TB발!#REF!</f>
        <v>#REF!</v>
      </c>
      <c r="J129" s="98" t="e">
        <f t="shared" si="3"/>
        <v>#REF!</v>
      </c>
      <c r="K129" s="98" t="e">
        <f t="shared" si="4"/>
        <v>#REF!</v>
      </c>
      <c r="L129" s="97" t="e">
        <f>old_TB발!#REF!</f>
        <v>#REF!</v>
      </c>
      <c r="M129" s="97" t="e">
        <f>old_TB발!#REF!</f>
        <v>#REF!</v>
      </c>
    </row>
    <row r="130" spans="3:13">
      <c r="C130" s="94" t="s">
        <v>63</v>
      </c>
      <c r="D130" s="94">
        <v>2023</v>
      </c>
      <c r="E130" s="71" t="str">
        <f>old_TB발!A126</f>
        <v>13040KRZ96</v>
      </c>
      <c r="F130" s="71" t="str">
        <f>old_TB발!B126</f>
        <v>Inventory in Transit-Non-planned goods receipt</v>
      </c>
      <c r="H130" s="94">
        <v>6</v>
      </c>
      <c r="I130" s="97" t="e">
        <f>old_TB발!#REF!</f>
        <v>#REF!</v>
      </c>
      <c r="J130" s="98" t="e">
        <f t="shared" si="3"/>
        <v>#REF!</v>
      </c>
      <c r="K130" s="98" t="e">
        <f t="shared" si="4"/>
        <v>#REF!</v>
      </c>
      <c r="L130" s="97" t="e">
        <f>old_TB발!#REF!</f>
        <v>#REF!</v>
      </c>
      <c r="M130" s="97" t="e">
        <f>old_TB발!#REF!</f>
        <v>#REF!</v>
      </c>
    </row>
    <row r="131" spans="3:13">
      <c r="C131" s="94" t="s">
        <v>63</v>
      </c>
      <c r="D131" s="94">
        <v>2023</v>
      </c>
      <c r="E131" s="71" t="str">
        <f>old_TB발!A127</f>
        <v>13040KRZ98</v>
      </c>
      <c r="F131" s="71" t="str">
        <f>old_TB발!B127</f>
        <v>Inventory in Transit-Shipped &amp; Non-Invoiced</v>
      </c>
      <c r="H131" s="94">
        <v>6</v>
      </c>
      <c r="I131" s="97" t="e">
        <f>old_TB발!#REF!</f>
        <v>#REF!</v>
      </c>
      <c r="J131" s="98" t="e">
        <f t="shared" si="3"/>
        <v>#REF!</v>
      </c>
      <c r="K131" s="98" t="e">
        <f t="shared" si="4"/>
        <v>#REF!</v>
      </c>
      <c r="L131" s="97" t="e">
        <f>old_TB발!#REF!</f>
        <v>#REF!</v>
      </c>
      <c r="M131" s="97" t="e">
        <f>old_TB발!#REF!</f>
        <v>#REF!</v>
      </c>
    </row>
    <row r="132" spans="3:13">
      <c r="C132" s="94" t="s">
        <v>63</v>
      </c>
      <c r="D132" s="94">
        <v>2023</v>
      </c>
      <c r="E132" s="71" t="str">
        <f>old_TB발!A128</f>
        <v>13040KRZ99</v>
      </c>
      <c r="F132" s="71" t="str">
        <f>old_TB발!B128</f>
        <v>Inventory in Transit-Invoiced &amp; Non-received</v>
      </c>
      <c r="H132" s="94">
        <v>6</v>
      </c>
      <c r="I132" s="97" t="e">
        <f>old_TB발!#REF!</f>
        <v>#REF!</v>
      </c>
      <c r="J132" s="98" t="e">
        <f t="shared" si="3"/>
        <v>#REF!</v>
      </c>
      <c r="K132" s="98" t="e">
        <f t="shared" si="4"/>
        <v>#REF!</v>
      </c>
      <c r="L132" s="97" t="e">
        <f>old_TB발!#REF!</f>
        <v>#REF!</v>
      </c>
      <c r="M132" s="97" t="e">
        <f>old_TB발!#REF!</f>
        <v>#REF!</v>
      </c>
    </row>
    <row r="133" spans="3:13">
      <c r="C133" s="94" t="s">
        <v>63</v>
      </c>
      <c r="D133" s="94">
        <v>2023</v>
      </c>
      <c r="E133" s="71" t="str">
        <f>old_TB발!A129</f>
        <v>13070KR001</v>
      </c>
      <c r="F133" s="71" t="str">
        <f>old_TB발!B129</f>
        <v>Allowance for Inventory Devalue-상품평가손실충당금</v>
      </c>
      <c r="H133" s="94">
        <v>6</v>
      </c>
      <c r="I133" s="97" t="e">
        <f>old_TB발!#REF!</f>
        <v>#REF!</v>
      </c>
      <c r="J133" s="98" t="e">
        <f t="shared" si="3"/>
        <v>#REF!</v>
      </c>
      <c r="K133" s="98" t="e">
        <f t="shared" si="4"/>
        <v>#REF!</v>
      </c>
      <c r="L133" s="97" t="e">
        <f>old_TB발!#REF!</f>
        <v>#REF!</v>
      </c>
      <c r="M133" s="97" t="e">
        <f>old_TB발!#REF!</f>
        <v>#REF!</v>
      </c>
    </row>
    <row r="134" spans="3:13">
      <c r="C134" s="94" t="s">
        <v>63</v>
      </c>
      <c r="D134" s="94">
        <v>2023</v>
      </c>
      <c r="E134" s="71" t="str">
        <f>old_TB발!A130</f>
        <v>13090KR999</v>
      </c>
      <c r="F134" s="71" t="str">
        <f>old_TB발!B130</f>
        <v>Other Stock-Dummy</v>
      </c>
      <c r="H134" s="94">
        <v>6</v>
      </c>
      <c r="I134" s="97" t="e">
        <f>old_TB발!#REF!</f>
        <v>#REF!</v>
      </c>
      <c r="J134" s="98" t="e">
        <f t="shared" si="3"/>
        <v>#REF!</v>
      </c>
      <c r="K134" s="98" t="e">
        <f t="shared" si="4"/>
        <v>#REF!</v>
      </c>
      <c r="L134" s="97" t="e">
        <f>old_TB발!#REF!</f>
        <v>#REF!</v>
      </c>
      <c r="M134" s="97" t="e">
        <f>old_TB발!#REF!</f>
        <v>#REF!</v>
      </c>
    </row>
    <row r="135" spans="3:13">
      <c r="C135" s="94" t="s">
        <v>63</v>
      </c>
      <c r="D135" s="94">
        <v>2023</v>
      </c>
      <c r="E135" s="71" t="str">
        <f>old_TB발!A131</f>
        <v>15010KR001</v>
      </c>
      <c r="F135" s="71" t="str">
        <f>old_TB발!B131</f>
        <v>Other Receivable-For Accrual</v>
      </c>
      <c r="H135" s="94">
        <v>6</v>
      </c>
      <c r="I135" s="97" t="e">
        <f>old_TB발!#REF!</f>
        <v>#REF!</v>
      </c>
      <c r="J135" s="98" t="e">
        <f t="shared" si="3"/>
        <v>#REF!</v>
      </c>
      <c r="K135" s="98" t="e">
        <f t="shared" si="4"/>
        <v>#REF!</v>
      </c>
      <c r="L135" s="97" t="e">
        <f>old_TB발!#REF!</f>
        <v>#REF!</v>
      </c>
      <c r="M135" s="97" t="e">
        <f>old_TB발!#REF!</f>
        <v>#REF!</v>
      </c>
    </row>
    <row r="136" spans="3:13">
      <c r="C136" s="94" t="s">
        <v>63</v>
      </c>
      <c r="D136" s="94">
        <v>2023</v>
      </c>
      <c r="E136" s="71" t="str">
        <f>old_TB발!A132</f>
        <v>15010KR002</v>
      </c>
      <c r="F136" s="71" t="str">
        <f>old_TB발!B132</f>
        <v>Other Receivable-For GL</v>
      </c>
      <c r="H136" s="94">
        <v>6</v>
      </c>
      <c r="I136" s="97" t="e">
        <f>old_TB발!#REF!</f>
        <v>#REF!</v>
      </c>
      <c r="J136" s="98" t="e">
        <f t="shared" ref="J136:J199" si="5">IF($L136&gt;0,$L136,0)</f>
        <v>#REF!</v>
      </c>
      <c r="K136" s="98" t="e">
        <f t="shared" ref="K136:K199" si="6">ABS(L136-J136)</f>
        <v>#REF!</v>
      </c>
      <c r="L136" s="97" t="e">
        <f>old_TB발!#REF!</f>
        <v>#REF!</v>
      </c>
      <c r="M136" s="97" t="e">
        <f>old_TB발!#REF!</f>
        <v>#REF!</v>
      </c>
    </row>
    <row r="137" spans="3:13">
      <c r="C137" s="94" t="s">
        <v>63</v>
      </c>
      <c r="D137" s="94">
        <v>2023</v>
      </c>
      <c r="E137" s="71" t="str">
        <f>old_TB발!A133</f>
        <v>15010KRD01</v>
      </c>
      <c r="F137" s="71" t="str">
        <f>old_TB발!B133</f>
        <v>Other Receivable-미수금</v>
      </c>
      <c r="H137" s="94">
        <v>6</v>
      </c>
      <c r="I137" s="97" t="e">
        <f>old_TB발!#REF!</f>
        <v>#REF!</v>
      </c>
      <c r="J137" s="98" t="e">
        <f t="shared" si="5"/>
        <v>#REF!</v>
      </c>
      <c r="K137" s="98" t="e">
        <f t="shared" si="6"/>
        <v>#REF!</v>
      </c>
      <c r="L137" s="97" t="e">
        <f>old_TB발!#REF!</f>
        <v>#REF!</v>
      </c>
      <c r="M137" s="97" t="e">
        <f>old_TB발!#REF!</f>
        <v>#REF!</v>
      </c>
    </row>
    <row r="138" spans="3:13">
      <c r="C138" s="94" t="s">
        <v>63</v>
      </c>
      <c r="D138" s="94">
        <v>2023</v>
      </c>
      <c r="E138" s="71" t="str">
        <f>old_TB발!A134</f>
        <v>15010KRR99</v>
      </c>
      <c r="F138" s="71" t="str">
        <f>old_TB발!B134</f>
        <v>Other Receivable-Fx Revaluation Account</v>
      </c>
      <c r="H138" s="94">
        <v>6</v>
      </c>
      <c r="I138" s="97" t="e">
        <f>old_TB발!#REF!</f>
        <v>#REF!</v>
      </c>
      <c r="J138" s="98" t="e">
        <f t="shared" si="5"/>
        <v>#REF!</v>
      </c>
      <c r="K138" s="98" t="e">
        <f t="shared" si="6"/>
        <v>#REF!</v>
      </c>
      <c r="L138" s="97" t="e">
        <f>old_TB발!#REF!</f>
        <v>#REF!</v>
      </c>
      <c r="M138" s="97" t="e">
        <f>old_TB발!#REF!</f>
        <v>#REF!</v>
      </c>
    </row>
    <row r="139" spans="3:13">
      <c r="C139" s="94" t="s">
        <v>63</v>
      </c>
      <c r="D139" s="94">
        <v>2023</v>
      </c>
      <c r="E139" s="71" t="str">
        <f>old_TB발!A135</f>
        <v>15010KRZ99</v>
      </c>
      <c r="F139" s="71" t="str">
        <f>old_TB발!B135</f>
        <v>Other Receivable-UQ Gift Card-GL</v>
      </c>
      <c r="H139" s="94">
        <v>6</v>
      </c>
      <c r="I139" s="97" t="e">
        <f>old_TB발!#REF!</f>
        <v>#REF!</v>
      </c>
      <c r="J139" s="98" t="e">
        <f t="shared" si="5"/>
        <v>#REF!</v>
      </c>
      <c r="K139" s="98" t="e">
        <f t="shared" si="6"/>
        <v>#REF!</v>
      </c>
      <c r="L139" s="97" t="e">
        <f>old_TB발!#REF!</f>
        <v>#REF!</v>
      </c>
      <c r="M139" s="97" t="e">
        <f>old_TB발!#REF!</f>
        <v>#REF!</v>
      </c>
    </row>
    <row r="140" spans="3:13">
      <c r="C140" s="94" t="s">
        <v>63</v>
      </c>
      <c r="D140" s="94">
        <v>2023</v>
      </c>
      <c r="E140" s="71" t="str">
        <f>old_TB발!A136</f>
        <v>15020KR001</v>
      </c>
      <c r="F140" s="71" t="str">
        <f>old_TB발!B136</f>
        <v>Other Receivable from I/C-미수금(FR계열사)-For GL</v>
      </c>
      <c r="H140" s="94">
        <v>6</v>
      </c>
      <c r="I140" s="97" t="e">
        <f>old_TB발!#REF!</f>
        <v>#REF!</v>
      </c>
      <c r="J140" s="98" t="e">
        <f t="shared" si="5"/>
        <v>#REF!</v>
      </c>
      <c r="K140" s="98" t="e">
        <f t="shared" si="6"/>
        <v>#REF!</v>
      </c>
      <c r="L140" s="97" t="e">
        <f>old_TB발!#REF!</f>
        <v>#REF!</v>
      </c>
      <c r="M140" s="97" t="e">
        <f>old_TB발!#REF!</f>
        <v>#REF!</v>
      </c>
    </row>
    <row r="141" spans="3:13">
      <c r="C141" s="94" t="s">
        <v>63</v>
      </c>
      <c r="D141" s="94">
        <v>2023</v>
      </c>
      <c r="E141" s="71" t="str">
        <f>old_TB발!A137</f>
        <v>15020KR002</v>
      </c>
      <c r="F141" s="71" t="str">
        <f>old_TB발!B137</f>
        <v>Other Receivable from I/C-미수금(FR계열사)-For GL</v>
      </c>
      <c r="H141" s="94">
        <v>6</v>
      </c>
      <c r="I141" s="97" t="e">
        <f>old_TB발!#REF!</f>
        <v>#REF!</v>
      </c>
      <c r="J141" s="98" t="e">
        <f t="shared" si="5"/>
        <v>#REF!</v>
      </c>
      <c r="K141" s="98" t="e">
        <f t="shared" si="6"/>
        <v>#REF!</v>
      </c>
      <c r="L141" s="97" t="e">
        <f>old_TB발!#REF!</f>
        <v>#REF!</v>
      </c>
      <c r="M141" s="97" t="e">
        <f>old_TB발!#REF!</f>
        <v>#REF!</v>
      </c>
    </row>
    <row r="142" spans="3:13">
      <c r="C142" s="94" t="s">
        <v>63</v>
      </c>
      <c r="D142" s="94">
        <v>2023</v>
      </c>
      <c r="E142" s="71" t="str">
        <f>old_TB발!A138</f>
        <v>15020KRD01</v>
      </c>
      <c r="F142" s="71" t="str">
        <f>old_TB발!B138</f>
        <v>Other Receivable from I/C-미수금(FR계열사)</v>
      </c>
      <c r="H142" s="94">
        <v>6</v>
      </c>
      <c r="I142" s="97" t="e">
        <f>old_TB발!#REF!</f>
        <v>#REF!</v>
      </c>
      <c r="J142" s="98" t="e">
        <f t="shared" si="5"/>
        <v>#REF!</v>
      </c>
      <c r="K142" s="98" t="e">
        <f t="shared" si="6"/>
        <v>#REF!</v>
      </c>
      <c r="L142" s="97" t="e">
        <f>old_TB발!#REF!</f>
        <v>#REF!</v>
      </c>
      <c r="M142" s="97" t="e">
        <f>old_TB발!#REF!</f>
        <v>#REF!</v>
      </c>
    </row>
    <row r="143" spans="3:13">
      <c r="C143" s="94" t="s">
        <v>63</v>
      </c>
      <c r="D143" s="94">
        <v>2023</v>
      </c>
      <c r="E143" s="71" t="str">
        <f>old_TB발!A139</f>
        <v>15020KRR99</v>
      </c>
      <c r="F143" s="71" t="str">
        <f>old_TB발!B139</f>
        <v>Other Receivable from I/C-Fx Revaluation Account</v>
      </c>
      <c r="H143" s="94">
        <v>6</v>
      </c>
      <c r="I143" s="97" t="e">
        <f>old_TB발!#REF!</f>
        <v>#REF!</v>
      </c>
      <c r="J143" s="98" t="e">
        <f t="shared" si="5"/>
        <v>#REF!</v>
      </c>
      <c r="K143" s="98" t="e">
        <f t="shared" si="6"/>
        <v>#REF!</v>
      </c>
      <c r="L143" s="97" t="e">
        <f>old_TB발!#REF!</f>
        <v>#REF!</v>
      </c>
      <c r="M143" s="97" t="e">
        <f>old_TB발!#REF!</f>
        <v>#REF!</v>
      </c>
    </row>
    <row r="144" spans="3:13">
      <c r="C144" s="94" t="s">
        <v>63</v>
      </c>
      <c r="D144" s="94">
        <v>2023</v>
      </c>
      <c r="E144" s="71" t="str">
        <f>old_TB발!A140</f>
        <v>15040KR001</v>
      </c>
      <c r="F144" s="71" t="str">
        <f>old_TB발!B140</f>
        <v>Prepaid Expense-선급비용</v>
      </c>
      <c r="H144" s="94">
        <v>6</v>
      </c>
      <c r="I144" s="97" t="e">
        <f>old_TB발!#REF!</f>
        <v>#REF!</v>
      </c>
      <c r="J144" s="98" t="e">
        <f t="shared" si="5"/>
        <v>#REF!</v>
      </c>
      <c r="K144" s="98" t="e">
        <f t="shared" si="6"/>
        <v>#REF!</v>
      </c>
      <c r="L144" s="97" t="e">
        <f>old_TB발!#REF!</f>
        <v>#REF!</v>
      </c>
      <c r="M144" s="97" t="e">
        <f>old_TB발!#REF!</f>
        <v>#REF!</v>
      </c>
    </row>
    <row r="145" spans="3:13">
      <c r="C145" s="94" t="s">
        <v>63</v>
      </c>
      <c r="D145" s="94">
        <v>2023</v>
      </c>
      <c r="E145" s="71" t="str">
        <f>old_TB발!A141</f>
        <v>15040KRZ98</v>
      </c>
      <c r="F145" s="71" t="str">
        <f>old_TB발!B141</f>
        <v>Prepaid Expense-선급비용-리스개설직접원가</v>
      </c>
      <c r="H145" s="94">
        <v>6</v>
      </c>
      <c r="I145" s="97" t="e">
        <f>old_TB발!#REF!</f>
        <v>#REF!</v>
      </c>
      <c r="J145" s="98" t="e">
        <f t="shared" si="5"/>
        <v>#REF!</v>
      </c>
      <c r="K145" s="98" t="e">
        <f t="shared" si="6"/>
        <v>#REF!</v>
      </c>
      <c r="L145" s="97" t="e">
        <f>old_TB발!#REF!</f>
        <v>#REF!</v>
      </c>
      <c r="M145" s="97" t="e">
        <f>old_TB발!#REF!</f>
        <v>#REF!</v>
      </c>
    </row>
    <row r="146" spans="3:13">
      <c r="C146" s="94" t="s">
        <v>63</v>
      </c>
      <c r="D146" s="94">
        <v>2023</v>
      </c>
      <c r="E146" s="71" t="str">
        <f>old_TB발!A142</f>
        <v>15040KRZ99</v>
      </c>
      <c r="F146" s="71" t="str">
        <f>old_TB발!B142</f>
        <v>Prepaid Expense-선급비용-인도일전지급비용</v>
      </c>
      <c r="H146" s="94">
        <v>6</v>
      </c>
      <c r="I146" s="97" t="e">
        <f>old_TB발!#REF!</f>
        <v>#REF!</v>
      </c>
      <c r="J146" s="98" t="e">
        <f t="shared" si="5"/>
        <v>#REF!</v>
      </c>
      <c r="K146" s="98" t="e">
        <f t="shared" si="6"/>
        <v>#REF!</v>
      </c>
      <c r="L146" s="97" t="e">
        <f>old_TB발!#REF!</f>
        <v>#REF!</v>
      </c>
      <c r="M146" s="97" t="e">
        <f>old_TB발!#REF!</f>
        <v>#REF!</v>
      </c>
    </row>
    <row r="147" spans="3:13">
      <c r="C147" s="94" t="s">
        <v>63</v>
      </c>
      <c r="D147" s="94">
        <v>2023</v>
      </c>
      <c r="E147" s="71" t="str">
        <f>old_TB발!A143</f>
        <v>15050KR001</v>
      </c>
      <c r="F147" s="71" t="str">
        <f>old_TB발!B143</f>
        <v>Accrued Revenue-For Accrual</v>
      </c>
      <c r="H147" s="94">
        <v>6</v>
      </c>
      <c r="I147" s="97" t="e">
        <f>old_TB발!#REF!</f>
        <v>#REF!</v>
      </c>
      <c r="J147" s="98" t="e">
        <f t="shared" si="5"/>
        <v>#REF!</v>
      </c>
      <c r="K147" s="98" t="e">
        <f t="shared" si="6"/>
        <v>#REF!</v>
      </c>
      <c r="L147" s="97" t="e">
        <f>old_TB발!#REF!</f>
        <v>#REF!</v>
      </c>
      <c r="M147" s="97" t="e">
        <f>old_TB발!#REF!</f>
        <v>#REF!</v>
      </c>
    </row>
    <row r="148" spans="3:13">
      <c r="C148" s="94" t="s">
        <v>63</v>
      </c>
      <c r="D148" s="94">
        <v>2023</v>
      </c>
      <c r="E148" s="71" t="str">
        <f>old_TB발!A144</f>
        <v>15050KRR99</v>
      </c>
      <c r="F148" s="71" t="str">
        <f>old_TB발!B144</f>
        <v>Accrued Revenue-Fx Revaluation Account</v>
      </c>
      <c r="H148" s="94">
        <v>6</v>
      </c>
      <c r="I148" s="97" t="e">
        <f>old_TB발!#REF!</f>
        <v>#REF!</v>
      </c>
      <c r="J148" s="98" t="e">
        <f t="shared" si="5"/>
        <v>#REF!</v>
      </c>
      <c r="K148" s="98" t="e">
        <f t="shared" si="6"/>
        <v>#REF!</v>
      </c>
      <c r="L148" s="97" t="e">
        <f>old_TB발!#REF!</f>
        <v>#REF!</v>
      </c>
      <c r="M148" s="97" t="e">
        <f>old_TB발!#REF!</f>
        <v>#REF!</v>
      </c>
    </row>
    <row r="149" spans="3:13">
      <c r="C149" s="94" t="s">
        <v>63</v>
      </c>
      <c r="D149" s="94">
        <v>2023</v>
      </c>
      <c r="E149" s="71" t="str">
        <f>old_TB발!A145</f>
        <v>15055KR001</v>
      </c>
      <c r="F149" s="71" t="str">
        <f>old_TB발!B145</f>
        <v>Accrued interest-Others-For GL</v>
      </c>
      <c r="H149" s="94">
        <v>6</v>
      </c>
      <c r="I149" s="97" t="e">
        <f>old_TB발!#REF!</f>
        <v>#REF!</v>
      </c>
      <c r="J149" s="98" t="e">
        <f t="shared" si="5"/>
        <v>#REF!</v>
      </c>
      <c r="K149" s="98" t="e">
        <f t="shared" si="6"/>
        <v>#REF!</v>
      </c>
      <c r="L149" s="97" t="e">
        <f>old_TB발!#REF!</f>
        <v>#REF!</v>
      </c>
      <c r="M149" s="97" t="e">
        <f>old_TB발!#REF!</f>
        <v>#REF!</v>
      </c>
    </row>
    <row r="150" spans="3:13">
      <c r="C150" s="94" t="s">
        <v>63</v>
      </c>
      <c r="D150" s="94">
        <v>2023</v>
      </c>
      <c r="E150" s="71" t="str">
        <f>old_TB발!A146</f>
        <v>15055KRR99</v>
      </c>
      <c r="F150" s="71" t="str">
        <f>old_TB발!B146</f>
        <v>Accrued interest-Revaluation Adjustment Account</v>
      </c>
      <c r="H150" s="94">
        <v>6</v>
      </c>
      <c r="I150" s="97" t="e">
        <f>old_TB발!#REF!</f>
        <v>#REF!</v>
      </c>
      <c r="J150" s="98" t="e">
        <f t="shared" si="5"/>
        <v>#REF!</v>
      </c>
      <c r="K150" s="98" t="e">
        <f t="shared" si="6"/>
        <v>#REF!</v>
      </c>
      <c r="L150" s="97" t="e">
        <f>old_TB발!#REF!</f>
        <v>#REF!</v>
      </c>
      <c r="M150" s="97" t="e">
        <f>old_TB발!#REF!</f>
        <v>#REF!</v>
      </c>
    </row>
    <row r="151" spans="3:13">
      <c r="C151" s="94" t="s">
        <v>63</v>
      </c>
      <c r="D151" s="94">
        <v>2023</v>
      </c>
      <c r="E151" s="71" t="str">
        <f>old_TB발!A147</f>
        <v>15060KR999</v>
      </c>
      <c r="F151" s="71" t="str">
        <f>old_TB발!B147</f>
        <v>Advanced Payment-Dummy</v>
      </c>
      <c r="H151" s="94">
        <v>6</v>
      </c>
      <c r="I151" s="97" t="e">
        <f>old_TB발!#REF!</f>
        <v>#REF!</v>
      </c>
      <c r="J151" s="98" t="e">
        <f t="shared" si="5"/>
        <v>#REF!</v>
      </c>
      <c r="K151" s="98" t="e">
        <f t="shared" si="6"/>
        <v>#REF!</v>
      </c>
      <c r="L151" s="97" t="e">
        <f>old_TB발!#REF!</f>
        <v>#REF!</v>
      </c>
      <c r="M151" s="97" t="e">
        <f>old_TB발!#REF!</f>
        <v>#REF!</v>
      </c>
    </row>
    <row r="152" spans="3:13">
      <c r="C152" s="94" t="s">
        <v>63</v>
      </c>
      <c r="D152" s="94">
        <v>2023</v>
      </c>
      <c r="E152" s="71" t="str">
        <f>old_TB발!A148</f>
        <v>15060KRR99</v>
      </c>
      <c r="F152" s="71" t="str">
        <f>old_TB발!B148</f>
        <v>Advanced Payment-Fx Revaluation Account</v>
      </c>
      <c r="H152" s="94">
        <v>6</v>
      </c>
      <c r="I152" s="97" t="e">
        <f>old_TB발!#REF!</f>
        <v>#REF!</v>
      </c>
      <c r="J152" s="98" t="e">
        <f t="shared" si="5"/>
        <v>#REF!</v>
      </c>
      <c r="K152" s="98" t="e">
        <f t="shared" si="6"/>
        <v>#REF!</v>
      </c>
      <c r="L152" s="97" t="e">
        <f>old_TB발!#REF!</f>
        <v>#REF!</v>
      </c>
      <c r="M152" s="97" t="e">
        <f>old_TB발!#REF!</f>
        <v>#REF!</v>
      </c>
    </row>
    <row r="153" spans="3:13">
      <c r="C153" s="94" t="s">
        <v>63</v>
      </c>
      <c r="D153" s="94">
        <v>2023</v>
      </c>
      <c r="E153" s="71" t="str">
        <f>old_TB발!A149</f>
        <v>15070KR001</v>
      </c>
      <c r="F153" s="71" t="str">
        <f>old_TB발!B149</f>
        <v>Prepaid VAT-VAT대급금</v>
      </c>
      <c r="H153" s="94">
        <v>6</v>
      </c>
      <c r="I153" s="97" t="e">
        <f>old_TB발!#REF!</f>
        <v>#REF!</v>
      </c>
      <c r="J153" s="98" t="e">
        <f t="shared" si="5"/>
        <v>#REF!</v>
      </c>
      <c r="K153" s="98" t="e">
        <f t="shared" si="6"/>
        <v>#REF!</v>
      </c>
      <c r="L153" s="97" t="e">
        <f>old_TB발!#REF!</f>
        <v>#REF!</v>
      </c>
      <c r="M153" s="97" t="e">
        <f>old_TB발!#REF!</f>
        <v>#REF!</v>
      </c>
    </row>
    <row r="154" spans="3:13">
      <c r="C154" s="94" t="s">
        <v>63</v>
      </c>
      <c r="D154" s="94">
        <v>2023</v>
      </c>
      <c r="E154" s="71" t="str">
        <f>old_TB발!A150</f>
        <v>15070KR002</v>
      </c>
      <c r="F154" s="71" t="str">
        <f>old_TB발!B150</f>
        <v>Prepaid VAT-VAT대급금-For GL</v>
      </c>
      <c r="H154" s="94">
        <v>6</v>
      </c>
      <c r="I154" s="97" t="e">
        <f>old_TB발!#REF!</f>
        <v>#REF!</v>
      </c>
      <c r="J154" s="98" t="e">
        <f t="shared" si="5"/>
        <v>#REF!</v>
      </c>
      <c r="K154" s="98" t="e">
        <f t="shared" si="6"/>
        <v>#REF!</v>
      </c>
      <c r="L154" s="97" t="e">
        <f>old_TB발!#REF!</f>
        <v>#REF!</v>
      </c>
      <c r="M154" s="97" t="e">
        <f>old_TB발!#REF!</f>
        <v>#REF!</v>
      </c>
    </row>
    <row r="155" spans="3:13">
      <c r="C155" s="94" t="s">
        <v>63</v>
      </c>
      <c r="D155" s="94">
        <v>2023</v>
      </c>
      <c r="E155" s="71" t="str">
        <f>old_TB발!A151</f>
        <v>15080KR001</v>
      </c>
      <c r="F155" s="71" t="str">
        <f>old_TB발!B151</f>
        <v>Prepaid Corporate Tax-선납세금</v>
      </c>
      <c r="H155" s="94">
        <v>6</v>
      </c>
      <c r="I155" s="97" t="e">
        <f>old_TB발!#REF!</f>
        <v>#REF!</v>
      </c>
      <c r="J155" s="98" t="e">
        <f t="shared" si="5"/>
        <v>#REF!</v>
      </c>
      <c r="K155" s="98" t="e">
        <f t="shared" si="6"/>
        <v>#REF!</v>
      </c>
      <c r="L155" s="97" t="e">
        <f>old_TB발!#REF!</f>
        <v>#REF!</v>
      </c>
      <c r="M155" s="97" t="e">
        <f>old_TB발!#REF!</f>
        <v>#REF!</v>
      </c>
    </row>
    <row r="156" spans="3:13">
      <c r="C156" s="94" t="s">
        <v>63</v>
      </c>
      <c r="D156" s="94">
        <v>2023</v>
      </c>
      <c r="E156" s="71" t="str">
        <f>old_TB발!A152</f>
        <v>15095KR001</v>
      </c>
      <c r="F156" s="71" t="str">
        <f>old_TB발!B152</f>
        <v>Security Deposit(ShortTerm)-보증금</v>
      </c>
      <c r="H156" s="94">
        <v>6</v>
      </c>
      <c r="I156" s="97" t="e">
        <f>old_TB발!#REF!</f>
        <v>#REF!</v>
      </c>
      <c r="J156" s="98" t="e">
        <f t="shared" si="5"/>
        <v>#REF!</v>
      </c>
      <c r="K156" s="98" t="e">
        <f t="shared" si="6"/>
        <v>#REF!</v>
      </c>
      <c r="L156" s="97" t="e">
        <f>old_TB발!#REF!</f>
        <v>#REF!</v>
      </c>
      <c r="M156" s="97" t="e">
        <f>old_TB발!#REF!</f>
        <v>#REF!</v>
      </c>
    </row>
    <row r="157" spans="3:13">
      <c r="C157" s="94" t="s">
        <v>63</v>
      </c>
      <c r="D157" s="94">
        <v>2023</v>
      </c>
      <c r="E157" s="71" t="str">
        <f>old_TB발!A153</f>
        <v>15095KR002</v>
      </c>
      <c r="F157" s="71" t="str">
        <f>old_TB발!B153</f>
        <v>Security Deposit(ShortTerm)-기타보증금</v>
      </c>
      <c r="H157" s="94">
        <v>6</v>
      </c>
      <c r="I157" s="97" t="e">
        <f>old_TB발!#REF!</f>
        <v>#REF!</v>
      </c>
      <c r="J157" s="98" t="e">
        <f t="shared" si="5"/>
        <v>#REF!</v>
      </c>
      <c r="K157" s="98" t="e">
        <f t="shared" si="6"/>
        <v>#REF!</v>
      </c>
      <c r="L157" s="97" t="e">
        <f>old_TB발!#REF!</f>
        <v>#REF!</v>
      </c>
      <c r="M157" s="97" t="e">
        <f>old_TB발!#REF!</f>
        <v>#REF!</v>
      </c>
    </row>
    <row r="158" spans="3:13">
      <c r="C158" s="94" t="s">
        <v>63</v>
      </c>
      <c r="D158" s="94">
        <v>2023</v>
      </c>
      <c r="E158" s="71" t="str">
        <f>old_TB발!A154</f>
        <v>16000KR001</v>
      </c>
      <c r="F158" s="71" t="str">
        <f>old_TB발!B154</f>
        <v>Derivative Asset-통화선도-자산</v>
      </c>
      <c r="H158" s="94">
        <v>6</v>
      </c>
      <c r="I158" s="97" t="e">
        <f>old_TB발!#REF!</f>
        <v>#REF!</v>
      </c>
      <c r="J158" s="98" t="e">
        <f t="shared" si="5"/>
        <v>#REF!</v>
      </c>
      <c r="K158" s="98" t="e">
        <f t="shared" si="6"/>
        <v>#REF!</v>
      </c>
      <c r="L158" s="97" t="e">
        <f>old_TB발!#REF!</f>
        <v>#REF!</v>
      </c>
      <c r="M158" s="97" t="e">
        <f>old_TB발!#REF!</f>
        <v>#REF!</v>
      </c>
    </row>
    <row r="159" spans="3:13">
      <c r="C159" s="94" t="s">
        <v>63</v>
      </c>
      <c r="D159" s="94">
        <v>2023</v>
      </c>
      <c r="E159" s="71" t="str">
        <f>old_TB발!A155</f>
        <v>17000KR001</v>
      </c>
      <c r="F159" s="71" t="str">
        <f>old_TB발!B155</f>
        <v>Deferred Tax Asset-Current-유동이연법인세자산</v>
      </c>
      <c r="H159" s="94">
        <v>6</v>
      </c>
      <c r="I159" s="97" t="e">
        <f>old_TB발!#REF!</f>
        <v>#REF!</v>
      </c>
      <c r="J159" s="98" t="e">
        <f t="shared" si="5"/>
        <v>#REF!</v>
      </c>
      <c r="K159" s="98" t="e">
        <f t="shared" si="6"/>
        <v>#REF!</v>
      </c>
      <c r="L159" s="97" t="e">
        <f>old_TB발!#REF!</f>
        <v>#REF!</v>
      </c>
      <c r="M159" s="97" t="e">
        <f>old_TB발!#REF!</f>
        <v>#REF!</v>
      </c>
    </row>
    <row r="160" spans="3:13">
      <c r="C160" s="94" t="s">
        <v>63</v>
      </c>
      <c r="D160" s="94">
        <v>2023</v>
      </c>
      <c r="E160" s="71" t="str">
        <f>old_TB발!A156</f>
        <v>18000KR001</v>
      </c>
      <c r="F160" s="71" t="str">
        <f>old_TB발!B156</f>
        <v>Allowance for Bad Debt(Short)-대손충당금-당좌자산</v>
      </c>
      <c r="H160" s="94">
        <v>6</v>
      </c>
      <c r="I160" s="97" t="e">
        <f>old_TB발!#REF!</f>
        <v>#REF!</v>
      </c>
      <c r="J160" s="98" t="e">
        <f t="shared" si="5"/>
        <v>#REF!</v>
      </c>
      <c r="K160" s="98" t="e">
        <f t="shared" si="6"/>
        <v>#REF!</v>
      </c>
      <c r="L160" s="97" t="e">
        <f>old_TB발!#REF!</f>
        <v>#REF!</v>
      </c>
      <c r="M160" s="97" t="e">
        <f>old_TB발!#REF!</f>
        <v>#REF!</v>
      </c>
    </row>
    <row r="161" spans="3:13">
      <c r="C161" s="94" t="s">
        <v>63</v>
      </c>
      <c r="D161" s="94">
        <v>2023</v>
      </c>
      <c r="E161" s="71" t="str">
        <f>old_TB발!A157</f>
        <v>19990KR001</v>
      </c>
      <c r="F161" s="71" t="str">
        <f>old_TB발!B157</f>
        <v>Other Current Asset-선급금</v>
      </c>
      <c r="H161" s="94">
        <v>6</v>
      </c>
      <c r="I161" s="97" t="e">
        <f>old_TB발!#REF!</f>
        <v>#REF!</v>
      </c>
      <c r="J161" s="98" t="e">
        <f t="shared" si="5"/>
        <v>#REF!</v>
      </c>
      <c r="K161" s="98" t="e">
        <f t="shared" si="6"/>
        <v>#REF!</v>
      </c>
      <c r="L161" s="97" t="e">
        <f>old_TB발!#REF!</f>
        <v>#REF!</v>
      </c>
      <c r="M161" s="97" t="e">
        <f>old_TB발!#REF!</f>
        <v>#REF!</v>
      </c>
    </row>
    <row r="162" spans="3:13">
      <c r="C162" s="94" t="s">
        <v>63</v>
      </c>
      <c r="D162" s="94">
        <v>2023</v>
      </c>
      <c r="E162" s="71" t="str">
        <f>old_TB발!A158</f>
        <v>19998KR005</v>
      </c>
      <c r="F162" s="71" t="str">
        <f>old_TB발!B158</f>
        <v>Due to/Due from HQ/Subs.-For Manual Entry</v>
      </c>
      <c r="H162" s="94">
        <v>6</v>
      </c>
      <c r="I162" s="97" t="e">
        <f>old_TB발!#REF!</f>
        <v>#REF!</v>
      </c>
      <c r="J162" s="98" t="e">
        <f t="shared" si="5"/>
        <v>#REF!</v>
      </c>
      <c r="K162" s="98" t="e">
        <f t="shared" si="6"/>
        <v>#REF!</v>
      </c>
      <c r="L162" s="97" t="e">
        <f>old_TB발!#REF!</f>
        <v>#REF!</v>
      </c>
      <c r="M162" s="97" t="e">
        <f>old_TB발!#REF!</f>
        <v>#REF!</v>
      </c>
    </row>
    <row r="163" spans="3:13">
      <c r="C163" s="94" t="s">
        <v>63</v>
      </c>
      <c r="D163" s="94">
        <v>2023</v>
      </c>
      <c r="E163" s="71" t="str">
        <f>old_TB발!A159</f>
        <v>19999KR998</v>
      </c>
      <c r="F163" s="71" t="str">
        <f>old_TB발!B159</f>
        <v>Offset Account(System a/c)-Dummy-Fx Exchange</v>
      </c>
      <c r="H163" s="94">
        <v>6</v>
      </c>
      <c r="I163" s="97" t="e">
        <f>old_TB발!#REF!</f>
        <v>#REF!</v>
      </c>
      <c r="J163" s="98" t="e">
        <f t="shared" si="5"/>
        <v>#REF!</v>
      </c>
      <c r="K163" s="98" t="e">
        <f t="shared" si="6"/>
        <v>#REF!</v>
      </c>
      <c r="L163" s="97" t="e">
        <f>old_TB발!#REF!</f>
        <v>#REF!</v>
      </c>
      <c r="M163" s="97" t="e">
        <f>old_TB발!#REF!</f>
        <v>#REF!</v>
      </c>
    </row>
    <row r="164" spans="3:13">
      <c r="C164" s="94" t="s">
        <v>63</v>
      </c>
      <c r="D164" s="94">
        <v>2023</v>
      </c>
      <c r="E164" s="71" t="str">
        <f>old_TB발!A160</f>
        <v>19999KR999</v>
      </c>
      <c r="F164" s="71" t="str">
        <f>old_TB발!B160</f>
        <v>Offset Account(System a/c)-Dummy</v>
      </c>
      <c r="H164" s="94">
        <v>6</v>
      </c>
      <c r="I164" s="97" t="e">
        <f>old_TB발!#REF!</f>
        <v>#REF!</v>
      </c>
      <c r="J164" s="98" t="e">
        <f t="shared" si="5"/>
        <v>#REF!</v>
      </c>
      <c r="K164" s="98" t="e">
        <f t="shared" si="6"/>
        <v>#REF!</v>
      </c>
      <c r="L164" s="97" t="e">
        <f>old_TB발!#REF!</f>
        <v>#REF!</v>
      </c>
      <c r="M164" s="97" t="e">
        <f>old_TB발!#REF!</f>
        <v>#REF!</v>
      </c>
    </row>
    <row r="165" spans="3:13">
      <c r="C165" s="94" t="s">
        <v>63</v>
      </c>
      <c r="D165" s="94">
        <v>2023</v>
      </c>
      <c r="E165" s="71" t="str">
        <f>old_TB발!A161</f>
        <v>19999KRM99</v>
      </c>
      <c r="F165" s="71" t="str">
        <f>old_TB발!B161</f>
        <v>Offset Account(System a/c)-Data migration-Finance</v>
      </c>
      <c r="H165" s="94">
        <v>6</v>
      </c>
      <c r="I165" s="97" t="e">
        <f>old_TB발!#REF!</f>
        <v>#REF!</v>
      </c>
      <c r="J165" s="98" t="e">
        <f t="shared" si="5"/>
        <v>#REF!</v>
      </c>
      <c r="K165" s="98" t="e">
        <f t="shared" si="6"/>
        <v>#REF!</v>
      </c>
      <c r="L165" s="97" t="e">
        <f>old_TB발!#REF!</f>
        <v>#REF!</v>
      </c>
      <c r="M165" s="97" t="e">
        <f>old_TB발!#REF!</f>
        <v>#REF!</v>
      </c>
    </row>
    <row r="166" spans="3:13">
      <c r="C166" s="94" t="s">
        <v>63</v>
      </c>
      <c r="D166" s="94">
        <v>2023</v>
      </c>
      <c r="E166" s="71" t="str">
        <f>old_TB발!A162</f>
        <v>19999KRZ98</v>
      </c>
      <c r="F166" s="71" t="str">
        <f>old_TB발!B162</f>
        <v>Offset Account(System a/c)-Zero-balancing account</v>
      </c>
      <c r="H166" s="94">
        <v>6</v>
      </c>
      <c r="I166" s="97" t="e">
        <f>old_TB발!#REF!</f>
        <v>#REF!</v>
      </c>
      <c r="J166" s="98" t="e">
        <f t="shared" si="5"/>
        <v>#REF!</v>
      </c>
      <c r="K166" s="98" t="e">
        <f t="shared" si="6"/>
        <v>#REF!</v>
      </c>
      <c r="L166" s="97" t="e">
        <f>old_TB발!#REF!</f>
        <v>#REF!</v>
      </c>
      <c r="M166" s="97" t="e">
        <f>old_TB발!#REF!</f>
        <v>#REF!</v>
      </c>
    </row>
    <row r="167" spans="3:13">
      <c r="C167" s="94" t="s">
        <v>63</v>
      </c>
      <c r="D167" s="94">
        <v>2023</v>
      </c>
      <c r="E167" s="71" t="str">
        <f>old_TB발!A163</f>
        <v>20010KRA99</v>
      </c>
      <c r="F167" s="71" t="str">
        <f>old_TB발!B163</f>
        <v>Building-건물-유형자산</v>
      </c>
      <c r="H167" s="94">
        <v>6</v>
      </c>
      <c r="I167" s="97" t="e">
        <f>old_TB발!#REF!</f>
        <v>#REF!</v>
      </c>
      <c r="J167" s="98" t="e">
        <f t="shared" si="5"/>
        <v>#REF!</v>
      </c>
      <c r="K167" s="98" t="e">
        <f t="shared" si="6"/>
        <v>#REF!</v>
      </c>
      <c r="L167" s="97" t="e">
        <f>old_TB발!#REF!</f>
        <v>#REF!</v>
      </c>
      <c r="M167" s="97" t="e">
        <f>old_TB발!#REF!</f>
        <v>#REF!</v>
      </c>
    </row>
    <row r="168" spans="3:13">
      <c r="C168" s="94" t="s">
        <v>63</v>
      </c>
      <c r="D168" s="94">
        <v>2023</v>
      </c>
      <c r="E168" s="71" t="str">
        <f>old_TB발!A164</f>
        <v>20020KR001</v>
      </c>
      <c r="F168" s="71" t="str">
        <f>old_TB발!B164</f>
        <v>Leased Improvement-For GL</v>
      </c>
      <c r="H168" s="94">
        <v>6</v>
      </c>
      <c r="I168" s="97" t="e">
        <f>old_TB발!#REF!</f>
        <v>#REF!</v>
      </c>
      <c r="J168" s="98" t="e">
        <f t="shared" si="5"/>
        <v>#REF!</v>
      </c>
      <c r="K168" s="98" t="e">
        <f t="shared" si="6"/>
        <v>#REF!</v>
      </c>
      <c r="L168" s="97" t="e">
        <f>old_TB발!#REF!</f>
        <v>#REF!</v>
      </c>
      <c r="M168" s="97" t="e">
        <f>old_TB발!#REF!</f>
        <v>#REF!</v>
      </c>
    </row>
    <row r="169" spans="3:13">
      <c r="C169" s="94" t="s">
        <v>63</v>
      </c>
      <c r="D169" s="94">
        <v>2023</v>
      </c>
      <c r="E169" s="71" t="str">
        <f>old_TB발!A165</f>
        <v>20020KRA99</v>
      </c>
      <c r="F169" s="71" t="str">
        <f>old_TB발!B165</f>
        <v>Leased Improvement-건물부속설비-유형자산</v>
      </c>
      <c r="H169" s="94">
        <v>6</v>
      </c>
      <c r="I169" s="97" t="e">
        <f>old_TB발!#REF!</f>
        <v>#REF!</v>
      </c>
      <c r="J169" s="98" t="e">
        <f t="shared" si="5"/>
        <v>#REF!</v>
      </c>
      <c r="K169" s="98" t="e">
        <f t="shared" si="6"/>
        <v>#REF!</v>
      </c>
      <c r="L169" s="97" t="e">
        <f>old_TB발!#REF!</f>
        <v>#REF!</v>
      </c>
      <c r="M169" s="97" t="e">
        <f>old_TB발!#REF!</f>
        <v>#REF!</v>
      </c>
    </row>
    <row r="170" spans="3:13">
      <c r="C170" s="94" t="s">
        <v>63</v>
      </c>
      <c r="D170" s="94">
        <v>2023</v>
      </c>
      <c r="E170" s="71" t="str">
        <f>old_TB발!A166</f>
        <v>20050KR001</v>
      </c>
      <c r="F170" s="71" t="str">
        <f>old_TB발!B166</f>
        <v>Furniture, Fixtures &amp; Equipment -For GL</v>
      </c>
      <c r="H170" s="94">
        <v>6</v>
      </c>
      <c r="I170" s="97" t="e">
        <f>old_TB발!#REF!</f>
        <v>#REF!</v>
      </c>
      <c r="J170" s="98" t="e">
        <f t="shared" si="5"/>
        <v>#REF!</v>
      </c>
      <c r="K170" s="98" t="e">
        <f t="shared" si="6"/>
        <v>#REF!</v>
      </c>
      <c r="L170" s="97" t="e">
        <f>old_TB발!#REF!</f>
        <v>#REF!</v>
      </c>
      <c r="M170" s="97" t="e">
        <f>old_TB발!#REF!</f>
        <v>#REF!</v>
      </c>
    </row>
    <row r="171" spans="3:13">
      <c r="C171" s="94" t="s">
        <v>63</v>
      </c>
      <c r="D171" s="94">
        <v>2023</v>
      </c>
      <c r="E171" s="71" t="str">
        <f>old_TB발!A167</f>
        <v>20050KRA99</v>
      </c>
      <c r="F171" s="71" t="str">
        <f>old_TB발!B167</f>
        <v>Furniture, Fixtures &amp; Equipment -비품</v>
      </c>
      <c r="H171" s="94">
        <v>6</v>
      </c>
      <c r="I171" s="97" t="e">
        <f>old_TB발!#REF!</f>
        <v>#REF!</v>
      </c>
      <c r="J171" s="98" t="e">
        <f t="shared" si="5"/>
        <v>#REF!</v>
      </c>
      <c r="K171" s="98" t="e">
        <f t="shared" si="6"/>
        <v>#REF!</v>
      </c>
      <c r="L171" s="97" t="e">
        <f>old_TB발!#REF!</f>
        <v>#REF!</v>
      </c>
      <c r="M171" s="97" t="e">
        <f>old_TB발!#REF!</f>
        <v>#REF!</v>
      </c>
    </row>
    <row r="172" spans="3:13">
      <c r="C172" s="94" t="s">
        <v>63</v>
      </c>
      <c r="D172" s="94">
        <v>2023</v>
      </c>
      <c r="E172" s="71" t="str">
        <f>old_TB발!A168</f>
        <v>20090KR999</v>
      </c>
      <c r="F172" s="71" t="str">
        <f>old_TB발!B168</f>
        <v>Construction in Progress-건설중인자산</v>
      </c>
      <c r="H172" s="94">
        <v>6</v>
      </c>
      <c r="I172" s="97" t="e">
        <f>old_TB발!#REF!</f>
        <v>#REF!</v>
      </c>
      <c r="J172" s="98" t="e">
        <f t="shared" si="5"/>
        <v>#REF!</v>
      </c>
      <c r="K172" s="98" t="e">
        <f t="shared" si="6"/>
        <v>#REF!</v>
      </c>
      <c r="L172" s="97" t="e">
        <f>old_TB발!#REF!</f>
        <v>#REF!</v>
      </c>
      <c r="M172" s="97" t="e">
        <f>old_TB발!#REF!</f>
        <v>#REF!</v>
      </c>
    </row>
    <row r="173" spans="3:13">
      <c r="C173" s="94" t="s">
        <v>63</v>
      </c>
      <c r="D173" s="94">
        <v>2023</v>
      </c>
      <c r="E173" s="71" t="str">
        <f>old_TB발!A169</f>
        <v>20099KR999</v>
      </c>
      <c r="F173" s="71" t="str">
        <f>old_TB발!B169</f>
        <v>Construction in Progress-건설중인자산</v>
      </c>
      <c r="H173" s="94">
        <v>6</v>
      </c>
      <c r="I173" s="97" t="e">
        <f>old_TB발!#REF!</f>
        <v>#REF!</v>
      </c>
      <c r="J173" s="98" t="e">
        <f t="shared" si="5"/>
        <v>#REF!</v>
      </c>
      <c r="K173" s="98" t="e">
        <f t="shared" si="6"/>
        <v>#REF!</v>
      </c>
      <c r="L173" s="97" t="e">
        <f>old_TB발!#REF!</f>
        <v>#REF!</v>
      </c>
      <c r="M173" s="97" t="e">
        <f>old_TB발!#REF!</f>
        <v>#REF!</v>
      </c>
    </row>
    <row r="174" spans="3:13">
      <c r="C174" s="94" t="s">
        <v>63</v>
      </c>
      <c r="D174" s="94">
        <v>2023</v>
      </c>
      <c r="E174" s="71" t="str">
        <f>old_TB발!A170</f>
        <v>20099KRA99</v>
      </c>
      <c r="F174" s="71" t="str">
        <f>old_TB발!B170</f>
        <v>Construction in Progress-</v>
      </c>
      <c r="H174" s="94">
        <v>6</v>
      </c>
      <c r="I174" s="97" t="e">
        <f>old_TB발!#REF!</f>
        <v>#REF!</v>
      </c>
      <c r="J174" s="98" t="e">
        <f t="shared" si="5"/>
        <v>#REF!</v>
      </c>
      <c r="K174" s="98" t="e">
        <f t="shared" si="6"/>
        <v>#REF!</v>
      </c>
      <c r="L174" s="97" t="e">
        <f>old_TB발!#REF!</f>
        <v>#REF!</v>
      </c>
      <c r="M174" s="97" t="e">
        <f>old_TB발!#REF!</f>
        <v>#REF!</v>
      </c>
    </row>
    <row r="175" spans="3:13">
      <c r="C175" s="94" t="s">
        <v>63</v>
      </c>
      <c r="D175" s="94">
        <v>2023</v>
      </c>
      <c r="E175" s="71" t="str">
        <f>old_TB발!A171</f>
        <v>20110KR001</v>
      </c>
      <c r="F175" s="71" t="str">
        <f>old_TB발!B171</f>
        <v>Accum Dep.-Building-For GL</v>
      </c>
      <c r="H175" s="94">
        <v>6</v>
      </c>
      <c r="I175" s="97" t="e">
        <f>old_TB발!#REF!</f>
        <v>#REF!</v>
      </c>
      <c r="J175" s="98" t="e">
        <f t="shared" si="5"/>
        <v>#REF!</v>
      </c>
      <c r="K175" s="98" t="e">
        <f t="shared" si="6"/>
        <v>#REF!</v>
      </c>
      <c r="L175" s="97" t="e">
        <f>old_TB발!#REF!</f>
        <v>#REF!</v>
      </c>
      <c r="M175" s="97" t="e">
        <f>old_TB발!#REF!</f>
        <v>#REF!</v>
      </c>
    </row>
    <row r="176" spans="3:13">
      <c r="C176" s="94" t="s">
        <v>63</v>
      </c>
      <c r="D176" s="94">
        <v>2023</v>
      </c>
      <c r="E176" s="71" t="str">
        <f>old_TB발!A172</f>
        <v>20110KRA99</v>
      </c>
      <c r="F176" s="71" t="str">
        <f>old_TB발!B172</f>
        <v>Accum Dep.-Building-건물감가누계액</v>
      </c>
      <c r="H176" s="94">
        <v>6</v>
      </c>
      <c r="I176" s="97" t="e">
        <f>old_TB발!#REF!</f>
        <v>#REF!</v>
      </c>
      <c r="J176" s="98" t="e">
        <f t="shared" si="5"/>
        <v>#REF!</v>
      </c>
      <c r="K176" s="98" t="e">
        <f t="shared" si="6"/>
        <v>#REF!</v>
      </c>
      <c r="L176" s="97" t="e">
        <f>old_TB발!#REF!</f>
        <v>#REF!</v>
      </c>
      <c r="M176" s="97" t="e">
        <f>old_TB발!#REF!</f>
        <v>#REF!</v>
      </c>
    </row>
    <row r="177" spans="3:13">
      <c r="C177" s="94" t="s">
        <v>63</v>
      </c>
      <c r="D177" s="94">
        <v>2023</v>
      </c>
      <c r="E177" s="71" t="str">
        <f>old_TB발!A173</f>
        <v>20120KR001</v>
      </c>
      <c r="F177" s="71" t="str">
        <f>old_TB발!B173</f>
        <v>Accum Dep.-Leased Improvement-For GL</v>
      </c>
      <c r="H177" s="94">
        <v>6</v>
      </c>
      <c r="I177" s="97" t="e">
        <f>old_TB발!#REF!</f>
        <v>#REF!</v>
      </c>
      <c r="J177" s="98" t="e">
        <f t="shared" si="5"/>
        <v>#REF!</v>
      </c>
      <c r="K177" s="98" t="e">
        <f t="shared" si="6"/>
        <v>#REF!</v>
      </c>
      <c r="L177" s="97" t="e">
        <f>old_TB발!#REF!</f>
        <v>#REF!</v>
      </c>
      <c r="M177" s="97" t="e">
        <f>old_TB발!#REF!</f>
        <v>#REF!</v>
      </c>
    </row>
    <row r="178" spans="3:13">
      <c r="C178" s="94" t="s">
        <v>63</v>
      </c>
      <c r="D178" s="94">
        <v>2023</v>
      </c>
      <c r="E178" s="71" t="str">
        <f>old_TB발!A174</f>
        <v>20120KRA99</v>
      </c>
      <c r="F178" s="71" t="str">
        <f>old_TB발!B174</f>
        <v>Accum Dep.-Leased Improvement-건물부속설비감가누계액</v>
      </c>
      <c r="H178" s="94">
        <v>6</v>
      </c>
      <c r="I178" s="97" t="e">
        <f>old_TB발!#REF!</f>
        <v>#REF!</v>
      </c>
      <c r="J178" s="98" t="e">
        <f t="shared" si="5"/>
        <v>#REF!</v>
      </c>
      <c r="K178" s="98" t="e">
        <f t="shared" si="6"/>
        <v>#REF!</v>
      </c>
      <c r="L178" s="97" t="e">
        <f>old_TB발!#REF!</f>
        <v>#REF!</v>
      </c>
      <c r="M178" s="97" t="e">
        <f>old_TB발!#REF!</f>
        <v>#REF!</v>
      </c>
    </row>
    <row r="179" spans="3:13">
      <c r="C179" s="94" t="s">
        <v>63</v>
      </c>
      <c r="D179" s="94">
        <v>2023</v>
      </c>
      <c r="E179" s="71" t="str">
        <f>old_TB발!A175</f>
        <v>20150KR001</v>
      </c>
      <c r="F179" s="71" t="str">
        <f>old_TB발!B175</f>
        <v>Accum Dep.-FF&amp;E-For GL</v>
      </c>
      <c r="H179" s="94">
        <v>6</v>
      </c>
      <c r="I179" s="97" t="e">
        <f>old_TB발!#REF!</f>
        <v>#REF!</v>
      </c>
      <c r="J179" s="98" t="e">
        <f t="shared" si="5"/>
        <v>#REF!</v>
      </c>
      <c r="K179" s="98" t="e">
        <f t="shared" si="6"/>
        <v>#REF!</v>
      </c>
      <c r="L179" s="97" t="e">
        <f>old_TB발!#REF!</f>
        <v>#REF!</v>
      </c>
      <c r="M179" s="97" t="e">
        <f>old_TB발!#REF!</f>
        <v>#REF!</v>
      </c>
    </row>
    <row r="180" spans="3:13">
      <c r="C180" s="94" t="s">
        <v>63</v>
      </c>
      <c r="D180" s="94">
        <v>2023</v>
      </c>
      <c r="E180" s="71" t="str">
        <f>old_TB발!A176</f>
        <v>20150KRA99</v>
      </c>
      <c r="F180" s="71" t="str">
        <f>old_TB발!B176</f>
        <v>Accum Dep.-FF&amp;E-비품감가누계액</v>
      </c>
      <c r="H180" s="94">
        <v>6</v>
      </c>
      <c r="I180" s="97" t="e">
        <f>old_TB발!#REF!</f>
        <v>#REF!</v>
      </c>
      <c r="J180" s="98" t="e">
        <f t="shared" si="5"/>
        <v>#REF!</v>
      </c>
      <c r="K180" s="98" t="e">
        <f t="shared" si="6"/>
        <v>#REF!</v>
      </c>
      <c r="L180" s="97" t="e">
        <f>old_TB발!#REF!</f>
        <v>#REF!</v>
      </c>
      <c r="M180" s="97" t="e">
        <f>old_TB발!#REF!</f>
        <v>#REF!</v>
      </c>
    </row>
    <row r="181" spans="3:13">
      <c r="C181" s="94" t="s">
        <v>63</v>
      </c>
      <c r="D181" s="94">
        <v>2023</v>
      </c>
      <c r="E181" s="71" t="str">
        <f>old_TB발!A177</f>
        <v>20199KR999</v>
      </c>
      <c r="F181" s="71" t="str">
        <f>old_TB발!B177</f>
        <v>System a/c for Sale of FA-Other</v>
      </c>
      <c r="H181" s="94">
        <v>6</v>
      </c>
      <c r="I181" s="97" t="e">
        <f>old_TB발!#REF!</f>
        <v>#REF!</v>
      </c>
      <c r="J181" s="98" t="e">
        <f t="shared" si="5"/>
        <v>#REF!</v>
      </c>
      <c r="K181" s="98" t="e">
        <f t="shared" si="6"/>
        <v>#REF!</v>
      </c>
      <c r="L181" s="97" t="e">
        <f>old_TB발!#REF!</f>
        <v>#REF!</v>
      </c>
      <c r="M181" s="97" t="e">
        <f>old_TB발!#REF!</f>
        <v>#REF!</v>
      </c>
    </row>
    <row r="182" spans="3:13">
      <c r="C182" s="94" t="s">
        <v>63</v>
      </c>
      <c r="D182" s="94">
        <v>2023</v>
      </c>
      <c r="E182" s="71" t="str">
        <f>old_TB발!A178</f>
        <v>20210KR001</v>
      </c>
      <c r="F182" s="71" t="str">
        <f>old_TB발!B178</f>
        <v>Accum Impair Loss-Building-For GL</v>
      </c>
      <c r="H182" s="94">
        <v>6</v>
      </c>
      <c r="I182" s="97" t="e">
        <f>old_TB발!#REF!</f>
        <v>#REF!</v>
      </c>
      <c r="J182" s="98" t="e">
        <f t="shared" si="5"/>
        <v>#REF!</v>
      </c>
      <c r="K182" s="98" t="e">
        <f t="shared" si="6"/>
        <v>#REF!</v>
      </c>
      <c r="L182" s="97" t="e">
        <f>old_TB발!#REF!</f>
        <v>#REF!</v>
      </c>
      <c r="M182" s="97" t="e">
        <f>old_TB발!#REF!</f>
        <v>#REF!</v>
      </c>
    </row>
    <row r="183" spans="3:13">
      <c r="C183" s="94" t="s">
        <v>63</v>
      </c>
      <c r="D183" s="94">
        <v>2023</v>
      </c>
      <c r="E183" s="71" t="str">
        <f>old_TB발!A179</f>
        <v>20220KR001</v>
      </c>
      <c r="F183" s="71" t="str">
        <f>old_TB발!B179</f>
        <v>Accum Impair Loss-Leased Improve-For GL</v>
      </c>
      <c r="H183" s="94">
        <v>6</v>
      </c>
      <c r="I183" s="97" t="e">
        <f>old_TB발!#REF!</f>
        <v>#REF!</v>
      </c>
      <c r="J183" s="98" t="e">
        <f t="shared" si="5"/>
        <v>#REF!</v>
      </c>
      <c r="K183" s="98" t="e">
        <f t="shared" si="6"/>
        <v>#REF!</v>
      </c>
      <c r="L183" s="97" t="e">
        <f>old_TB발!#REF!</f>
        <v>#REF!</v>
      </c>
      <c r="M183" s="97" t="e">
        <f>old_TB발!#REF!</f>
        <v>#REF!</v>
      </c>
    </row>
    <row r="184" spans="3:13">
      <c r="C184" s="94" t="s">
        <v>63</v>
      </c>
      <c r="D184" s="94">
        <v>2023</v>
      </c>
      <c r="E184" s="71" t="str">
        <f>old_TB발!A180</f>
        <v>20250KR001</v>
      </c>
      <c r="F184" s="71" t="str">
        <f>old_TB발!B180</f>
        <v>Accum Impair Loss-FF&amp;E-For GL</v>
      </c>
      <c r="H184" s="94">
        <v>6</v>
      </c>
      <c r="I184" s="97" t="e">
        <f>old_TB발!#REF!</f>
        <v>#REF!</v>
      </c>
      <c r="J184" s="98" t="e">
        <f t="shared" si="5"/>
        <v>#REF!</v>
      </c>
      <c r="K184" s="98" t="e">
        <f t="shared" si="6"/>
        <v>#REF!</v>
      </c>
      <c r="L184" s="97" t="e">
        <f>old_TB발!#REF!</f>
        <v>#REF!</v>
      </c>
      <c r="M184" s="97" t="e">
        <f>old_TB발!#REF!</f>
        <v>#REF!</v>
      </c>
    </row>
    <row r="185" spans="3:13">
      <c r="C185" s="94" t="s">
        <v>63</v>
      </c>
      <c r="D185" s="94">
        <v>2023</v>
      </c>
      <c r="E185" s="71" t="str">
        <f>old_TB발!A181</f>
        <v>20315KR999</v>
      </c>
      <c r="F185" s="71" t="str">
        <f>old_TB발!B181</f>
        <v>Software Accrued account-Others</v>
      </c>
      <c r="H185" s="94">
        <v>6</v>
      </c>
      <c r="I185" s="97" t="e">
        <f>old_TB발!#REF!</f>
        <v>#REF!</v>
      </c>
      <c r="J185" s="98" t="e">
        <f t="shared" si="5"/>
        <v>#REF!</v>
      </c>
      <c r="K185" s="98" t="e">
        <f t="shared" si="6"/>
        <v>#REF!</v>
      </c>
      <c r="L185" s="97" t="e">
        <f>old_TB발!#REF!</f>
        <v>#REF!</v>
      </c>
      <c r="M185" s="97" t="e">
        <f>old_TB발!#REF!</f>
        <v>#REF!</v>
      </c>
    </row>
    <row r="186" spans="3:13">
      <c r="C186" s="94" t="s">
        <v>63</v>
      </c>
      <c r="D186" s="94">
        <v>2023</v>
      </c>
      <c r="E186" s="71" t="str">
        <f>old_TB발!A182</f>
        <v>21010KR001</v>
      </c>
      <c r="F186" s="71" t="str">
        <f>old_TB발!B182</f>
        <v>Right-of-Use Asset-사용권자산-For GL</v>
      </c>
      <c r="H186" s="94">
        <v>6</v>
      </c>
      <c r="I186" s="97" t="e">
        <f>old_TB발!#REF!</f>
        <v>#REF!</v>
      </c>
      <c r="J186" s="98" t="e">
        <f t="shared" si="5"/>
        <v>#REF!</v>
      </c>
      <c r="K186" s="98" t="e">
        <f t="shared" si="6"/>
        <v>#REF!</v>
      </c>
      <c r="L186" s="97" t="e">
        <f>old_TB발!#REF!</f>
        <v>#REF!</v>
      </c>
      <c r="M186" s="97" t="e">
        <f>old_TB발!#REF!</f>
        <v>#REF!</v>
      </c>
    </row>
    <row r="187" spans="3:13">
      <c r="C187" s="94" t="s">
        <v>63</v>
      </c>
      <c r="D187" s="94">
        <v>2023</v>
      </c>
      <c r="E187" s="71" t="str">
        <f>old_TB발!A183</f>
        <v>21010KRLX1</v>
      </c>
      <c r="F187" s="71" t="str">
        <f>old_TB발!B183</f>
        <v>Right-of-Use Asset-사용권자산-부동산</v>
      </c>
      <c r="H187" s="94">
        <v>6</v>
      </c>
      <c r="I187" s="97" t="e">
        <f>old_TB발!#REF!</f>
        <v>#REF!</v>
      </c>
      <c r="J187" s="98" t="e">
        <f t="shared" si="5"/>
        <v>#REF!</v>
      </c>
      <c r="K187" s="98" t="e">
        <f t="shared" si="6"/>
        <v>#REF!</v>
      </c>
      <c r="L187" s="97" t="e">
        <f>old_TB발!#REF!</f>
        <v>#REF!</v>
      </c>
      <c r="M187" s="97" t="e">
        <f>old_TB발!#REF!</f>
        <v>#REF!</v>
      </c>
    </row>
    <row r="188" spans="3:13">
      <c r="C188" s="94" t="s">
        <v>63</v>
      </c>
      <c r="D188" s="94">
        <v>2023</v>
      </c>
      <c r="E188" s="71" t="str">
        <f>old_TB발!A184</f>
        <v>21210KR001</v>
      </c>
      <c r="F188" s="71" t="str">
        <f>old_TB발!B184</f>
        <v>Accum Impair Loss-Leased Asset-For GL</v>
      </c>
      <c r="H188" s="94">
        <v>6</v>
      </c>
      <c r="I188" s="97" t="e">
        <f>old_TB발!#REF!</f>
        <v>#REF!</v>
      </c>
      <c r="J188" s="98" t="e">
        <f t="shared" si="5"/>
        <v>#REF!</v>
      </c>
      <c r="K188" s="98" t="e">
        <f t="shared" si="6"/>
        <v>#REF!</v>
      </c>
      <c r="L188" s="97" t="e">
        <f>old_TB발!#REF!</f>
        <v>#REF!</v>
      </c>
      <c r="M188" s="97" t="e">
        <f>old_TB발!#REF!</f>
        <v>#REF!</v>
      </c>
    </row>
    <row r="189" spans="3:13">
      <c r="C189" s="94" t="s">
        <v>63</v>
      </c>
      <c r="D189" s="94">
        <v>2023</v>
      </c>
      <c r="E189" s="71" t="str">
        <f>old_TB발!A185</f>
        <v>22110KR001</v>
      </c>
      <c r="F189" s="71" t="str">
        <f>old_TB발!B185</f>
        <v>Software-For GL</v>
      </c>
      <c r="H189" s="94">
        <v>6</v>
      </c>
      <c r="I189" s="97" t="e">
        <f>old_TB발!#REF!</f>
        <v>#REF!</v>
      </c>
      <c r="J189" s="98" t="e">
        <f t="shared" si="5"/>
        <v>#REF!</v>
      </c>
      <c r="K189" s="98" t="e">
        <f t="shared" si="6"/>
        <v>#REF!</v>
      </c>
      <c r="L189" s="97" t="e">
        <f>old_TB발!#REF!</f>
        <v>#REF!</v>
      </c>
      <c r="M189" s="97" t="e">
        <f>old_TB발!#REF!</f>
        <v>#REF!</v>
      </c>
    </row>
    <row r="190" spans="3:13">
      <c r="C190" s="94" t="s">
        <v>63</v>
      </c>
      <c r="D190" s="94">
        <v>2023</v>
      </c>
      <c r="E190" s="71" t="str">
        <f>old_TB발!A186</f>
        <v>22110KRA99</v>
      </c>
      <c r="F190" s="71" t="str">
        <f>old_TB발!B186</f>
        <v>Software-소프트웨어</v>
      </c>
      <c r="H190" s="94">
        <v>6</v>
      </c>
      <c r="I190" s="97" t="e">
        <f>old_TB발!#REF!</f>
        <v>#REF!</v>
      </c>
      <c r="J190" s="98" t="e">
        <f t="shared" si="5"/>
        <v>#REF!</v>
      </c>
      <c r="K190" s="98" t="e">
        <f t="shared" si="6"/>
        <v>#REF!</v>
      </c>
      <c r="L190" s="97" t="e">
        <f>old_TB발!#REF!</f>
        <v>#REF!</v>
      </c>
      <c r="M190" s="97" t="e">
        <f>old_TB발!#REF!</f>
        <v>#REF!</v>
      </c>
    </row>
    <row r="191" spans="3:13">
      <c r="C191" s="94" t="s">
        <v>63</v>
      </c>
      <c r="D191" s="94">
        <v>2023</v>
      </c>
      <c r="E191" s="71" t="str">
        <f>old_TB발!A187</f>
        <v>22210KRA99</v>
      </c>
      <c r="F191" s="71" t="str">
        <f>old_TB발!B187</f>
        <v>Accum Dep.-Software-소프트웨어 감가상각누계액</v>
      </c>
      <c r="H191" s="94">
        <v>6</v>
      </c>
      <c r="I191" s="97" t="e">
        <f>old_TB발!#REF!</f>
        <v>#REF!</v>
      </c>
      <c r="J191" s="98" t="e">
        <f t="shared" si="5"/>
        <v>#REF!</v>
      </c>
      <c r="K191" s="98" t="e">
        <f t="shared" si="6"/>
        <v>#REF!</v>
      </c>
      <c r="L191" s="97" t="e">
        <f>old_TB발!#REF!</f>
        <v>#REF!</v>
      </c>
      <c r="M191" s="97" t="e">
        <f>old_TB발!#REF!</f>
        <v>#REF!</v>
      </c>
    </row>
    <row r="192" spans="3:13">
      <c r="C192" s="94" t="s">
        <v>63</v>
      </c>
      <c r="D192" s="94">
        <v>2023</v>
      </c>
      <c r="E192" s="71" t="str">
        <f>old_TB발!A188</f>
        <v>23060KR999</v>
      </c>
      <c r="F192" s="71" t="str">
        <f>old_TB발!B188</f>
        <v>Investment in LLC/Partnership(20-50)-Dummy</v>
      </c>
      <c r="H192" s="94">
        <v>6</v>
      </c>
      <c r="I192" s="97" t="e">
        <f>old_TB발!#REF!</f>
        <v>#REF!</v>
      </c>
      <c r="J192" s="98" t="e">
        <f t="shared" si="5"/>
        <v>#REF!</v>
      </c>
      <c r="K192" s="98" t="e">
        <f t="shared" si="6"/>
        <v>#REF!</v>
      </c>
      <c r="L192" s="97" t="e">
        <f>old_TB발!#REF!</f>
        <v>#REF!</v>
      </c>
      <c r="M192" s="97" t="e">
        <f>old_TB발!#REF!</f>
        <v>#REF!</v>
      </c>
    </row>
    <row r="193" spans="3:13">
      <c r="C193" s="94" t="s">
        <v>63</v>
      </c>
      <c r="D193" s="94">
        <v>2023</v>
      </c>
      <c r="E193" s="71" t="str">
        <f>old_TB발!A189</f>
        <v>25020KR001</v>
      </c>
      <c r="F193" s="71" t="str">
        <f>old_TB발!B189</f>
        <v>Long-Term Prepaid Expense-장기선급비용</v>
      </c>
      <c r="H193" s="94">
        <v>6</v>
      </c>
      <c r="I193" s="97" t="e">
        <f>old_TB발!#REF!</f>
        <v>#REF!</v>
      </c>
      <c r="J193" s="98" t="e">
        <f t="shared" si="5"/>
        <v>#REF!</v>
      </c>
      <c r="K193" s="98" t="e">
        <f t="shared" si="6"/>
        <v>#REF!</v>
      </c>
      <c r="L193" s="97" t="e">
        <f>old_TB발!#REF!</f>
        <v>#REF!</v>
      </c>
      <c r="M193" s="97" t="e">
        <f>old_TB발!#REF!</f>
        <v>#REF!</v>
      </c>
    </row>
    <row r="194" spans="3:13">
      <c r="C194" s="94" t="s">
        <v>63</v>
      </c>
      <c r="D194" s="94">
        <v>2023</v>
      </c>
      <c r="E194" s="71" t="str">
        <f>old_TB발!A190</f>
        <v>26000KRR99</v>
      </c>
      <c r="F194" s="71" t="str">
        <f>old_TB발!B190</f>
        <v>Derivative Asset (Non-Current)-FX</v>
      </c>
      <c r="H194" s="94">
        <v>6</v>
      </c>
      <c r="I194" s="97" t="e">
        <f>old_TB발!#REF!</f>
        <v>#REF!</v>
      </c>
      <c r="J194" s="98" t="e">
        <f t="shared" si="5"/>
        <v>#REF!</v>
      </c>
      <c r="K194" s="98" t="e">
        <f t="shared" si="6"/>
        <v>#REF!</v>
      </c>
      <c r="L194" s="97" t="e">
        <f>old_TB발!#REF!</f>
        <v>#REF!</v>
      </c>
      <c r="M194" s="97" t="e">
        <f>old_TB발!#REF!</f>
        <v>#REF!</v>
      </c>
    </row>
    <row r="195" spans="3:13">
      <c r="C195" s="94" t="s">
        <v>63</v>
      </c>
      <c r="D195" s="94">
        <v>2023</v>
      </c>
      <c r="E195" s="71" t="str">
        <f>old_TB발!A191</f>
        <v>26010KR001</v>
      </c>
      <c r="F195" s="71" t="str">
        <f>old_TB발!B191</f>
        <v>Security Deposit(LongTerm)-보증금</v>
      </c>
      <c r="H195" s="94">
        <v>6</v>
      </c>
      <c r="I195" s="97" t="e">
        <f>old_TB발!#REF!</f>
        <v>#REF!</v>
      </c>
      <c r="J195" s="98" t="e">
        <f t="shared" si="5"/>
        <v>#REF!</v>
      </c>
      <c r="K195" s="98" t="e">
        <f t="shared" si="6"/>
        <v>#REF!</v>
      </c>
      <c r="L195" s="97" t="e">
        <f>old_TB발!#REF!</f>
        <v>#REF!</v>
      </c>
      <c r="M195" s="97" t="e">
        <f>old_TB발!#REF!</f>
        <v>#REF!</v>
      </c>
    </row>
    <row r="196" spans="3:13">
      <c r="C196" s="94" t="s">
        <v>63</v>
      </c>
      <c r="D196" s="94">
        <v>2023</v>
      </c>
      <c r="E196" s="71" t="str">
        <f>old_TB발!A192</f>
        <v>26010KR002</v>
      </c>
      <c r="F196" s="71" t="str">
        <f>old_TB발!B192</f>
        <v>Security Deposit(LongTerm)-기타보증금</v>
      </c>
      <c r="H196" s="94">
        <v>6</v>
      </c>
      <c r="I196" s="97" t="e">
        <f>old_TB발!#REF!</f>
        <v>#REF!</v>
      </c>
      <c r="J196" s="98" t="e">
        <f t="shared" si="5"/>
        <v>#REF!</v>
      </c>
      <c r="K196" s="98" t="e">
        <f t="shared" si="6"/>
        <v>#REF!</v>
      </c>
      <c r="L196" s="97" t="e">
        <f>old_TB발!#REF!</f>
        <v>#REF!</v>
      </c>
      <c r="M196" s="97" t="e">
        <f>old_TB발!#REF!</f>
        <v>#REF!</v>
      </c>
    </row>
    <row r="197" spans="3:13">
      <c r="C197" s="94" t="s">
        <v>63</v>
      </c>
      <c r="D197" s="94">
        <v>2023</v>
      </c>
      <c r="E197" s="71" t="str">
        <f>old_TB발!A193</f>
        <v>26090KR999</v>
      </c>
      <c r="F197" s="71" t="str">
        <f>old_TB발!B193</f>
        <v>Other Long-Term Investment-Dummy</v>
      </c>
      <c r="H197" s="94">
        <v>6</v>
      </c>
      <c r="I197" s="97" t="e">
        <f>old_TB발!#REF!</f>
        <v>#REF!</v>
      </c>
      <c r="J197" s="98" t="e">
        <f t="shared" si="5"/>
        <v>#REF!</v>
      </c>
      <c r="K197" s="98" t="e">
        <f t="shared" si="6"/>
        <v>#REF!</v>
      </c>
      <c r="L197" s="97" t="e">
        <f>old_TB발!#REF!</f>
        <v>#REF!</v>
      </c>
      <c r="M197" s="97" t="e">
        <f>old_TB발!#REF!</f>
        <v>#REF!</v>
      </c>
    </row>
    <row r="198" spans="3:13">
      <c r="C198" s="94" t="s">
        <v>63</v>
      </c>
      <c r="D198" s="94">
        <v>2023</v>
      </c>
      <c r="E198" s="71" t="str">
        <f>old_TB발!A194</f>
        <v>27000KR001</v>
      </c>
      <c r="F198" s="71" t="str">
        <f>old_TB발!B194</f>
        <v>Deferred Tax Assets(Long)-비유동이연법인세자산</v>
      </c>
      <c r="H198" s="94">
        <v>6</v>
      </c>
      <c r="I198" s="97" t="e">
        <f>old_TB발!#REF!</f>
        <v>#REF!</v>
      </c>
      <c r="J198" s="98" t="e">
        <f t="shared" si="5"/>
        <v>#REF!</v>
      </c>
      <c r="K198" s="98" t="e">
        <f t="shared" si="6"/>
        <v>#REF!</v>
      </c>
      <c r="L198" s="97" t="e">
        <f>old_TB발!#REF!</f>
        <v>#REF!</v>
      </c>
      <c r="M198" s="97" t="e">
        <f>old_TB발!#REF!</f>
        <v>#REF!</v>
      </c>
    </row>
    <row r="199" spans="3:13">
      <c r="C199" s="94" t="s">
        <v>63</v>
      </c>
      <c r="D199" s="94">
        <v>2023</v>
      </c>
      <c r="E199" s="71" t="str">
        <f>old_TB발!A195</f>
        <v>28000KR999</v>
      </c>
      <c r="F199" s="71" t="str">
        <f>old_TB발!B195</f>
        <v>Allowance for Bad Debt(Long)-Dummy</v>
      </c>
      <c r="H199" s="94">
        <v>6</v>
      </c>
      <c r="I199" s="97" t="e">
        <f>old_TB발!#REF!</f>
        <v>#REF!</v>
      </c>
      <c r="J199" s="98" t="e">
        <f t="shared" si="5"/>
        <v>#REF!</v>
      </c>
      <c r="K199" s="98" t="e">
        <f t="shared" si="6"/>
        <v>#REF!</v>
      </c>
      <c r="L199" s="97" t="e">
        <f>old_TB발!#REF!</f>
        <v>#REF!</v>
      </c>
      <c r="M199" s="97" t="e">
        <f>old_TB발!#REF!</f>
        <v>#REF!</v>
      </c>
    </row>
    <row r="200" spans="3:13">
      <c r="C200" s="94" t="s">
        <v>63</v>
      </c>
      <c r="D200" s="94">
        <v>2023</v>
      </c>
      <c r="E200" s="71" t="str">
        <f>old_TB발!A196</f>
        <v>29990KR999</v>
      </c>
      <c r="F200" s="71" t="str">
        <f>old_TB발!B196</f>
        <v>Other Long-Term Asset-Dummy</v>
      </c>
      <c r="H200" s="94">
        <v>6</v>
      </c>
      <c r="I200" s="97" t="e">
        <f>old_TB발!#REF!</f>
        <v>#REF!</v>
      </c>
      <c r="J200" s="98" t="e">
        <f t="shared" ref="J200:J263" si="7">IF($L200&gt;0,$L200,0)</f>
        <v>#REF!</v>
      </c>
      <c r="K200" s="98" t="e">
        <f t="shared" ref="K200:K263" si="8">ABS(L200-J200)</f>
        <v>#REF!</v>
      </c>
      <c r="L200" s="97" t="e">
        <f>old_TB발!#REF!</f>
        <v>#REF!</v>
      </c>
      <c r="M200" s="97" t="e">
        <f>old_TB발!#REF!</f>
        <v>#REF!</v>
      </c>
    </row>
    <row r="201" spans="3:13">
      <c r="C201" s="94" t="s">
        <v>63</v>
      </c>
      <c r="D201" s="94">
        <v>2023</v>
      </c>
      <c r="E201" s="71" t="str">
        <f>old_TB발!A197</f>
        <v>30030KR003</v>
      </c>
      <c r="F201" s="71" t="str">
        <f>old_TB발!B197</f>
        <v>Trade Account Payable-For GL</v>
      </c>
      <c r="H201" s="94">
        <v>6</v>
      </c>
      <c r="I201" s="97" t="e">
        <f>old_TB발!#REF!</f>
        <v>#REF!</v>
      </c>
      <c r="J201" s="98" t="e">
        <f t="shared" si="7"/>
        <v>#REF!</v>
      </c>
      <c r="K201" s="98" t="e">
        <f t="shared" si="8"/>
        <v>#REF!</v>
      </c>
      <c r="L201" s="97" t="e">
        <f>old_TB발!#REF!</f>
        <v>#REF!</v>
      </c>
      <c r="M201" s="97" t="e">
        <f>old_TB발!#REF!</f>
        <v>#REF!</v>
      </c>
    </row>
    <row r="202" spans="3:13">
      <c r="C202" s="94" t="s">
        <v>63</v>
      </c>
      <c r="D202" s="94">
        <v>2023</v>
      </c>
      <c r="E202" s="71" t="str">
        <f>old_TB발!A198</f>
        <v>30030KRK01</v>
      </c>
      <c r="F202" s="71" t="str">
        <f>old_TB발!B198</f>
        <v>Trade Account Payable-매입채무</v>
      </c>
      <c r="H202" s="94">
        <v>6</v>
      </c>
      <c r="I202" s="97" t="e">
        <f>old_TB발!#REF!</f>
        <v>#REF!</v>
      </c>
      <c r="J202" s="98" t="e">
        <f t="shared" si="7"/>
        <v>#REF!</v>
      </c>
      <c r="K202" s="98" t="e">
        <f t="shared" si="8"/>
        <v>#REF!</v>
      </c>
      <c r="L202" s="97" t="e">
        <f>old_TB발!#REF!</f>
        <v>#REF!</v>
      </c>
      <c r="M202" s="97" t="e">
        <f>old_TB발!#REF!</f>
        <v>#REF!</v>
      </c>
    </row>
    <row r="203" spans="3:13">
      <c r="C203" s="94" t="s">
        <v>63</v>
      </c>
      <c r="D203" s="94">
        <v>2023</v>
      </c>
      <c r="E203" s="71" t="str">
        <f>old_TB발!A199</f>
        <v>30030KRR99</v>
      </c>
      <c r="F203" s="71" t="str">
        <f>old_TB발!B199</f>
        <v>Trade Account Payable-Fx Revaluation Account</v>
      </c>
      <c r="H203" s="94">
        <v>6</v>
      </c>
      <c r="I203" s="97" t="e">
        <f>old_TB발!#REF!</f>
        <v>#REF!</v>
      </c>
      <c r="J203" s="98" t="e">
        <f t="shared" si="7"/>
        <v>#REF!</v>
      </c>
      <c r="K203" s="98" t="e">
        <f t="shared" si="8"/>
        <v>#REF!</v>
      </c>
      <c r="L203" s="97" t="e">
        <f>old_TB발!#REF!</f>
        <v>#REF!</v>
      </c>
      <c r="M203" s="97" t="e">
        <f>old_TB발!#REF!</f>
        <v>#REF!</v>
      </c>
    </row>
    <row r="204" spans="3:13">
      <c r="C204" s="94" t="s">
        <v>63</v>
      </c>
      <c r="D204" s="94">
        <v>2023</v>
      </c>
      <c r="E204" s="71" t="str">
        <f>old_TB발!A200</f>
        <v>30030KRZ99</v>
      </c>
      <c r="F204" s="71" t="str">
        <f>old_TB발!B200</f>
        <v>Trade Account Payable-GR/IR</v>
      </c>
      <c r="H204" s="94">
        <v>6</v>
      </c>
      <c r="I204" s="97" t="e">
        <f>old_TB발!#REF!</f>
        <v>#REF!</v>
      </c>
      <c r="J204" s="98" t="e">
        <f t="shared" si="7"/>
        <v>#REF!</v>
      </c>
      <c r="K204" s="98" t="e">
        <f t="shared" si="8"/>
        <v>#REF!</v>
      </c>
      <c r="L204" s="97" t="e">
        <f>old_TB발!#REF!</f>
        <v>#REF!</v>
      </c>
      <c r="M204" s="97" t="e">
        <f>old_TB발!#REF!</f>
        <v>#REF!</v>
      </c>
    </row>
    <row r="205" spans="3:13">
      <c r="C205" s="94" t="s">
        <v>63</v>
      </c>
      <c r="D205" s="94">
        <v>2023</v>
      </c>
      <c r="E205" s="71" t="str">
        <f>old_TB발!A201</f>
        <v>31010KR001</v>
      </c>
      <c r="F205" s="71" t="str">
        <f>old_TB발!B201</f>
        <v>Short-Term Loan Payable-단기차입금</v>
      </c>
      <c r="H205" s="94">
        <v>6</v>
      </c>
      <c r="I205" s="97" t="e">
        <f>old_TB발!#REF!</f>
        <v>#REF!</v>
      </c>
      <c r="J205" s="98" t="e">
        <f t="shared" si="7"/>
        <v>#REF!</v>
      </c>
      <c r="K205" s="98" t="e">
        <f t="shared" si="8"/>
        <v>#REF!</v>
      </c>
      <c r="L205" s="97" t="e">
        <f>old_TB발!#REF!</f>
        <v>#REF!</v>
      </c>
      <c r="M205" s="97" t="e">
        <f>old_TB발!#REF!</f>
        <v>#REF!</v>
      </c>
    </row>
    <row r="206" spans="3:13">
      <c r="C206" s="94" t="s">
        <v>63</v>
      </c>
      <c r="D206" s="94">
        <v>2023</v>
      </c>
      <c r="E206" s="71" t="str">
        <f>old_TB발!A202</f>
        <v>31300KR999</v>
      </c>
      <c r="F206" s="71" t="str">
        <f>old_TB발!B202</f>
        <v>Lease Obligation(Short)-Dummy</v>
      </c>
      <c r="H206" s="94">
        <v>6</v>
      </c>
      <c r="I206" s="97" t="e">
        <f>old_TB발!#REF!</f>
        <v>#REF!</v>
      </c>
      <c r="J206" s="98" t="e">
        <f t="shared" si="7"/>
        <v>#REF!</v>
      </c>
      <c r="K206" s="98" t="e">
        <f t="shared" si="8"/>
        <v>#REF!</v>
      </c>
      <c r="L206" s="97" t="e">
        <f>old_TB발!#REF!</f>
        <v>#REF!</v>
      </c>
      <c r="M206" s="97" t="e">
        <f>old_TB발!#REF!</f>
        <v>#REF!</v>
      </c>
    </row>
    <row r="207" spans="3:13">
      <c r="C207" s="94" t="s">
        <v>63</v>
      </c>
      <c r="D207" s="94">
        <v>2023</v>
      </c>
      <c r="E207" s="71" t="str">
        <f>old_TB발!A203</f>
        <v>31300KRLX1</v>
      </c>
      <c r="F207" s="71" t="str">
        <f>old_TB발!B203</f>
        <v>Lease Obligation(Short)-리스부채(단기)-부동산</v>
      </c>
      <c r="H207" s="94">
        <v>6</v>
      </c>
      <c r="I207" s="97" t="e">
        <f>old_TB발!#REF!</f>
        <v>#REF!</v>
      </c>
      <c r="J207" s="98" t="e">
        <f t="shared" si="7"/>
        <v>#REF!</v>
      </c>
      <c r="K207" s="98" t="e">
        <f t="shared" si="8"/>
        <v>#REF!</v>
      </c>
      <c r="L207" s="97" t="e">
        <f>old_TB발!#REF!</f>
        <v>#REF!</v>
      </c>
      <c r="M207" s="97" t="e">
        <f>old_TB발!#REF!</f>
        <v>#REF!</v>
      </c>
    </row>
    <row r="208" spans="3:13">
      <c r="C208" s="94" t="s">
        <v>63</v>
      </c>
      <c r="D208" s="94">
        <v>2023</v>
      </c>
      <c r="E208" s="71" t="str">
        <f>old_TB발!A204</f>
        <v>32010KR001</v>
      </c>
      <c r="F208" s="71" t="str">
        <f>old_TB발!B204</f>
        <v>Other Account Payable-For Accrual</v>
      </c>
      <c r="H208" s="94">
        <v>6</v>
      </c>
      <c r="I208" s="97" t="e">
        <f>old_TB발!#REF!</f>
        <v>#REF!</v>
      </c>
      <c r="J208" s="98" t="e">
        <f t="shared" si="7"/>
        <v>#REF!</v>
      </c>
      <c r="K208" s="98" t="e">
        <f t="shared" si="8"/>
        <v>#REF!</v>
      </c>
      <c r="L208" s="97" t="e">
        <f>old_TB발!#REF!</f>
        <v>#REF!</v>
      </c>
      <c r="M208" s="97" t="e">
        <f>old_TB발!#REF!</f>
        <v>#REF!</v>
      </c>
    </row>
    <row r="209" spans="3:13">
      <c r="C209" s="94" t="s">
        <v>63</v>
      </c>
      <c r="D209" s="94">
        <v>2023</v>
      </c>
      <c r="E209" s="71" t="str">
        <f>old_TB발!A205</f>
        <v>32010KR002</v>
      </c>
      <c r="F209" s="71" t="str">
        <f>old_TB발!B205</f>
        <v>Other Account Payable-미지급금-For GL</v>
      </c>
      <c r="H209" s="94">
        <v>6</v>
      </c>
      <c r="I209" s="97" t="e">
        <f>old_TB발!#REF!</f>
        <v>#REF!</v>
      </c>
      <c r="J209" s="98" t="e">
        <f t="shared" si="7"/>
        <v>#REF!</v>
      </c>
      <c r="K209" s="98" t="e">
        <f t="shared" si="8"/>
        <v>#REF!</v>
      </c>
      <c r="L209" s="97" t="e">
        <f>old_TB발!#REF!</f>
        <v>#REF!</v>
      </c>
      <c r="M209" s="97" t="e">
        <f>old_TB발!#REF!</f>
        <v>#REF!</v>
      </c>
    </row>
    <row r="210" spans="3:13">
      <c r="C210" s="94" t="s">
        <v>63</v>
      </c>
      <c r="D210" s="94">
        <v>2023</v>
      </c>
      <c r="E210" s="71" t="str">
        <f>old_TB발!A206</f>
        <v>32010KRK01</v>
      </c>
      <c r="F210" s="71" t="str">
        <f>old_TB발!B206</f>
        <v>Other Account Payable-미지급금</v>
      </c>
      <c r="H210" s="94">
        <v>6</v>
      </c>
      <c r="I210" s="97" t="e">
        <f>old_TB발!#REF!</f>
        <v>#REF!</v>
      </c>
      <c r="J210" s="98" t="e">
        <f t="shared" si="7"/>
        <v>#REF!</v>
      </c>
      <c r="K210" s="98" t="e">
        <f t="shared" si="8"/>
        <v>#REF!</v>
      </c>
      <c r="L210" s="97" t="e">
        <f>old_TB발!#REF!</f>
        <v>#REF!</v>
      </c>
      <c r="M210" s="97" t="e">
        <f>old_TB발!#REF!</f>
        <v>#REF!</v>
      </c>
    </row>
    <row r="211" spans="3:13">
      <c r="C211" s="94" t="s">
        <v>63</v>
      </c>
      <c r="D211" s="94">
        <v>2023</v>
      </c>
      <c r="E211" s="71" t="str">
        <f>old_TB발!A207</f>
        <v>32010KRR99</v>
      </c>
      <c r="F211" s="71" t="str">
        <f>old_TB발!B207</f>
        <v>Other Account Payable-Fx Revaluation Account</v>
      </c>
      <c r="H211" s="94">
        <v>6</v>
      </c>
      <c r="I211" s="97" t="e">
        <f>old_TB발!#REF!</f>
        <v>#REF!</v>
      </c>
      <c r="J211" s="98" t="e">
        <f t="shared" si="7"/>
        <v>#REF!</v>
      </c>
      <c r="K211" s="98" t="e">
        <f t="shared" si="8"/>
        <v>#REF!</v>
      </c>
      <c r="L211" s="97" t="e">
        <f>old_TB발!#REF!</f>
        <v>#REF!</v>
      </c>
      <c r="M211" s="97" t="e">
        <f>old_TB발!#REF!</f>
        <v>#REF!</v>
      </c>
    </row>
    <row r="212" spans="3:13">
      <c r="C212" s="94" t="s">
        <v>63</v>
      </c>
      <c r="D212" s="94">
        <v>2023</v>
      </c>
      <c r="E212" s="71" t="str">
        <f>old_TB발!A208</f>
        <v>32020KR001</v>
      </c>
      <c r="F212" s="71" t="str">
        <f>old_TB발!B208</f>
        <v>Other Account Payable to I/C-For Accrual</v>
      </c>
      <c r="H212" s="94">
        <v>6</v>
      </c>
      <c r="I212" s="97" t="e">
        <f>old_TB발!#REF!</f>
        <v>#REF!</v>
      </c>
      <c r="J212" s="98" t="e">
        <f t="shared" si="7"/>
        <v>#REF!</v>
      </c>
      <c r="K212" s="98" t="e">
        <f t="shared" si="8"/>
        <v>#REF!</v>
      </c>
      <c r="L212" s="97" t="e">
        <f>old_TB발!#REF!</f>
        <v>#REF!</v>
      </c>
      <c r="M212" s="97" t="e">
        <f>old_TB발!#REF!</f>
        <v>#REF!</v>
      </c>
    </row>
    <row r="213" spans="3:13">
      <c r="C213" s="94" t="s">
        <v>63</v>
      </c>
      <c r="D213" s="94">
        <v>2023</v>
      </c>
      <c r="E213" s="71" t="str">
        <f>old_TB발!A209</f>
        <v>32020KR002</v>
      </c>
      <c r="F213" s="71" t="str">
        <f>old_TB발!B209</f>
        <v>Other Account Payable to I/C-For GL</v>
      </c>
      <c r="H213" s="94">
        <v>6</v>
      </c>
      <c r="I213" s="97" t="e">
        <f>old_TB발!#REF!</f>
        <v>#REF!</v>
      </c>
      <c r="J213" s="98" t="e">
        <f t="shared" si="7"/>
        <v>#REF!</v>
      </c>
      <c r="K213" s="98" t="e">
        <f t="shared" si="8"/>
        <v>#REF!</v>
      </c>
      <c r="L213" s="97" t="e">
        <f>old_TB발!#REF!</f>
        <v>#REF!</v>
      </c>
      <c r="M213" s="97" t="e">
        <f>old_TB발!#REF!</f>
        <v>#REF!</v>
      </c>
    </row>
    <row r="214" spans="3:13">
      <c r="C214" s="94" t="s">
        <v>63</v>
      </c>
      <c r="D214" s="94">
        <v>2023</v>
      </c>
      <c r="E214" s="71" t="str">
        <f>old_TB발!A210</f>
        <v>32020KR010</v>
      </c>
      <c r="F214" s="71" t="str">
        <f>old_TB발!B210</f>
        <v>Other Account Payable to I/C-AccrRoyalty&amp;ServicFee</v>
      </c>
      <c r="H214" s="94">
        <v>6</v>
      </c>
      <c r="I214" s="97" t="e">
        <f>old_TB발!#REF!</f>
        <v>#REF!</v>
      </c>
      <c r="J214" s="98" t="e">
        <f t="shared" si="7"/>
        <v>#REF!</v>
      </c>
      <c r="K214" s="98" t="e">
        <f t="shared" si="8"/>
        <v>#REF!</v>
      </c>
      <c r="L214" s="97" t="e">
        <f>old_TB발!#REF!</f>
        <v>#REF!</v>
      </c>
      <c r="M214" s="97" t="e">
        <f>old_TB발!#REF!</f>
        <v>#REF!</v>
      </c>
    </row>
    <row r="215" spans="3:13">
      <c r="C215" s="94" t="s">
        <v>63</v>
      </c>
      <c r="D215" s="94">
        <v>2023</v>
      </c>
      <c r="E215" s="71" t="str">
        <f>old_TB발!A211</f>
        <v>32020KRK01</v>
      </c>
      <c r="F215" s="71" t="str">
        <f>old_TB발!B211</f>
        <v>Other Account Payable to I/C-미지급금</v>
      </c>
      <c r="H215" s="94">
        <v>6</v>
      </c>
      <c r="I215" s="97" t="e">
        <f>old_TB발!#REF!</f>
        <v>#REF!</v>
      </c>
      <c r="J215" s="98" t="e">
        <f t="shared" si="7"/>
        <v>#REF!</v>
      </c>
      <c r="K215" s="98" t="e">
        <f t="shared" si="8"/>
        <v>#REF!</v>
      </c>
      <c r="L215" s="97" t="e">
        <f>old_TB발!#REF!</f>
        <v>#REF!</v>
      </c>
      <c r="M215" s="97" t="e">
        <f>old_TB발!#REF!</f>
        <v>#REF!</v>
      </c>
    </row>
    <row r="216" spans="3:13">
      <c r="C216" s="94" t="s">
        <v>63</v>
      </c>
      <c r="D216" s="94">
        <v>2023</v>
      </c>
      <c r="E216" s="71" t="str">
        <f>old_TB발!A212</f>
        <v>32020KRR99</v>
      </c>
      <c r="F216" s="71" t="str">
        <f>old_TB발!B212</f>
        <v>Other Account Payable-I/C-Fx Revaluation Account</v>
      </c>
      <c r="H216" s="94">
        <v>6</v>
      </c>
      <c r="I216" s="97" t="e">
        <f>old_TB발!#REF!</f>
        <v>#REF!</v>
      </c>
      <c r="J216" s="98" t="e">
        <f t="shared" si="7"/>
        <v>#REF!</v>
      </c>
      <c r="K216" s="98" t="e">
        <f t="shared" si="8"/>
        <v>#REF!</v>
      </c>
      <c r="L216" s="97" t="e">
        <f>old_TB발!#REF!</f>
        <v>#REF!</v>
      </c>
      <c r="M216" s="97" t="e">
        <f>old_TB발!#REF!</f>
        <v>#REF!</v>
      </c>
    </row>
    <row r="217" spans="3:13">
      <c r="C217" s="94" t="s">
        <v>63</v>
      </c>
      <c r="D217" s="94">
        <v>2023</v>
      </c>
      <c r="E217" s="71" t="str">
        <f>old_TB발!A213</f>
        <v>32030KR002</v>
      </c>
      <c r="F217" s="71" t="str">
        <f>old_TB발!B213</f>
        <v>AP for Acquisition of FA-미지급금-For GL</v>
      </c>
      <c r="H217" s="94">
        <v>6</v>
      </c>
      <c r="I217" s="97" t="e">
        <f>old_TB발!#REF!</f>
        <v>#REF!</v>
      </c>
      <c r="J217" s="98" t="e">
        <f t="shared" si="7"/>
        <v>#REF!</v>
      </c>
      <c r="K217" s="98" t="e">
        <f t="shared" si="8"/>
        <v>#REF!</v>
      </c>
      <c r="L217" s="97" t="e">
        <f>old_TB발!#REF!</f>
        <v>#REF!</v>
      </c>
      <c r="M217" s="97" t="e">
        <f>old_TB발!#REF!</f>
        <v>#REF!</v>
      </c>
    </row>
    <row r="218" spans="3:13">
      <c r="C218" s="94" t="s">
        <v>63</v>
      </c>
      <c r="D218" s="94">
        <v>2023</v>
      </c>
      <c r="E218" s="71" t="str">
        <f>old_TB발!A214</f>
        <v>32030KRK01</v>
      </c>
      <c r="F218" s="71" t="str">
        <f>old_TB발!B214</f>
        <v>AP for Acquisition of FA-미지급금</v>
      </c>
      <c r="H218" s="94">
        <v>6</v>
      </c>
      <c r="I218" s="97" t="e">
        <f>old_TB발!#REF!</f>
        <v>#REF!</v>
      </c>
      <c r="J218" s="98" t="e">
        <f t="shared" si="7"/>
        <v>#REF!</v>
      </c>
      <c r="K218" s="98" t="e">
        <f t="shared" si="8"/>
        <v>#REF!</v>
      </c>
      <c r="L218" s="97" t="e">
        <f>old_TB발!#REF!</f>
        <v>#REF!</v>
      </c>
      <c r="M218" s="97" t="e">
        <f>old_TB발!#REF!</f>
        <v>#REF!</v>
      </c>
    </row>
    <row r="219" spans="3:13">
      <c r="C219" s="94" t="s">
        <v>63</v>
      </c>
      <c r="D219" s="94">
        <v>2023</v>
      </c>
      <c r="E219" s="71" t="str">
        <f>old_TB발!A215</f>
        <v>32030KRR99</v>
      </c>
      <c r="F219" s="71" t="str">
        <f>old_TB발!B215</f>
        <v>AP for Acquisition of FA-Fx Revaluation Account</v>
      </c>
      <c r="H219" s="94">
        <v>6</v>
      </c>
      <c r="I219" s="97" t="e">
        <f>old_TB발!#REF!</f>
        <v>#REF!</v>
      </c>
      <c r="J219" s="98" t="e">
        <f t="shared" si="7"/>
        <v>#REF!</v>
      </c>
      <c r="K219" s="98" t="e">
        <f t="shared" si="8"/>
        <v>#REF!</v>
      </c>
      <c r="L219" s="97" t="e">
        <f>old_TB발!#REF!</f>
        <v>#REF!</v>
      </c>
      <c r="M219" s="97" t="e">
        <f>old_TB발!#REF!</f>
        <v>#REF!</v>
      </c>
    </row>
    <row r="220" spans="3:13">
      <c r="C220" s="94" t="s">
        <v>63</v>
      </c>
      <c r="D220" s="94">
        <v>2023</v>
      </c>
      <c r="E220" s="71" t="str">
        <f>old_TB발!A216</f>
        <v>32040KR001</v>
      </c>
      <c r="F220" s="71" t="str">
        <f>old_TB발!B216</f>
        <v>Dividends Payable-미지급배당금-유동부채</v>
      </c>
      <c r="H220" s="94">
        <v>6</v>
      </c>
      <c r="I220" s="97" t="e">
        <f>old_TB발!#REF!</f>
        <v>#REF!</v>
      </c>
      <c r="J220" s="98" t="e">
        <f t="shared" si="7"/>
        <v>#REF!</v>
      </c>
      <c r="K220" s="98" t="e">
        <f t="shared" si="8"/>
        <v>#REF!</v>
      </c>
      <c r="L220" s="97" t="e">
        <f>old_TB발!#REF!</f>
        <v>#REF!</v>
      </c>
      <c r="M220" s="97" t="e">
        <f>old_TB발!#REF!</f>
        <v>#REF!</v>
      </c>
    </row>
    <row r="221" spans="3:13">
      <c r="C221" s="94" t="s">
        <v>63</v>
      </c>
      <c r="D221" s="94">
        <v>2023</v>
      </c>
      <c r="E221" s="71" t="str">
        <f>old_TB발!A217</f>
        <v>32050KR999</v>
      </c>
      <c r="F221" s="71" t="str">
        <f>old_TB발!B217</f>
        <v>Accrued Bonus-Dummy</v>
      </c>
      <c r="H221" s="94">
        <v>6</v>
      </c>
      <c r="I221" s="97" t="e">
        <f>old_TB발!#REF!</f>
        <v>#REF!</v>
      </c>
      <c r="J221" s="98" t="e">
        <f t="shared" si="7"/>
        <v>#REF!</v>
      </c>
      <c r="K221" s="98" t="e">
        <f t="shared" si="8"/>
        <v>#REF!</v>
      </c>
      <c r="L221" s="97" t="e">
        <f>old_TB발!#REF!</f>
        <v>#REF!</v>
      </c>
      <c r="M221" s="97" t="e">
        <f>old_TB발!#REF!</f>
        <v>#REF!</v>
      </c>
    </row>
    <row r="222" spans="3:13">
      <c r="C222" s="94" t="s">
        <v>63</v>
      </c>
      <c r="D222" s="94">
        <v>2023</v>
      </c>
      <c r="E222" s="71" t="str">
        <f>old_TB발!A218</f>
        <v>32055KR001</v>
      </c>
      <c r="F222" s="71" t="str">
        <f>old_TB발!B218</f>
        <v>Accrued Vacation Payable-연차휴가 보상충당금-부채</v>
      </c>
      <c r="H222" s="94">
        <v>6</v>
      </c>
      <c r="I222" s="97" t="e">
        <f>old_TB발!#REF!</f>
        <v>#REF!</v>
      </c>
      <c r="J222" s="98" t="e">
        <f t="shared" si="7"/>
        <v>#REF!</v>
      </c>
      <c r="K222" s="98" t="e">
        <f t="shared" si="8"/>
        <v>#REF!</v>
      </c>
      <c r="L222" s="97" t="e">
        <f>old_TB발!#REF!</f>
        <v>#REF!</v>
      </c>
      <c r="M222" s="97" t="e">
        <f>old_TB발!#REF!</f>
        <v>#REF!</v>
      </c>
    </row>
    <row r="223" spans="3:13">
      <c r="C223" s="94" t="s">
        <v>63</v>
      </c>
      <c r="D223" s="94">
        <v>2023</v>
      </c>
      <c r="E223" s="71" t="str">
        <f>old_TB발!A219</f>
        <v>32090KR001</v>
      </c>
      <c r="F223" s="71" t="str">
        <f>old_TB발!B219</f>
        <v>Other Accrued Expense-미지급비용</v>
      </c>
      <c r="H223" s="94">
        <v>6</v>
      </c>
      <c r="I223" s="97" t="e">
        <f>old_TB발!#REF!</f>
        <v>#REF!</v>
      </c>
      <c r="J223" s="98" t="e">
        <f t="shared" si="7"/>
        <v>#REF!</v>
      </c>
      <c r="K223" s="98" t="e">
        <f t="shared" si="8"/>
        <v>#REF!</v>
      </c>
      <c r="L223" s="97" t="e">
        <f>old_TB발!#REF!</f>
        <v>#REF!</v>
      </c>
      <c r="M223" s="97" t="e">
        <f>old_TB발!#REF!</f>
        <v>#REF!</v>
      </c>
    </row>
    <row r="224" spans="3:13">
      <c r="C224" s="94" t="s">
        <v>63</v>
      </c>
      <c r="D224" s="94">
        <v>2023</v>
      </c>
      <c r="E224" s="71" t="str">
        <f>old_TB발!A220</f>
        <v>32090KR002</v>
      </c>
      <c r="F224" s="71" t="str">
        <f>old_TB발!B220</f>
        <v>Other Accrued Expense-미지급비용 For GL</v>
      </c>
      <c r="H224" s="94">
        <v>6</v>
      </c>
      <c r="I224" s="97" t="e">
        <f>old_TB발!#REF!</f>
        <v>#REF!</v>
      </c>
      <c r="J224" s="98" t="e">
        <f t="shared" si="7"/>
        <v>#REF!</v>
      </c>
      <c r="K224" s="98" t="e">
        <f t="shared" si="8"/>
        <v>#REF!</v>
      </c>
      <c r="L224" s="97" t="e">
        <f>old_TB발!#REF!</f>
        <v>#REF!</v>
      </c>
      <c r="M224" s="97" t="e">
        <f>old_TB발!#REF!</f>
        <v>#REF!</v>
      </c>
    </row>
    <row r="225" spans="3:13">
      <c r="C225" s="94" t="s">
        <v>63</v>
      </c>
      <c r="D225" s="94">
        <v>2023</v>
      </c>
      <c r="E225" s="71" t="str">
        <f>old_TB발!A221</f>
        <v>32090KRR99</v>
      </c>
      <c r="F225" s="71" t="str">
        <f>old_TB발!B221</f>
        <v>Other Accrued Expense-Fx Revaluation Account</v>
      </c>
      <c r="H225" s="94">
        <v>6</v>
      </c>
      <c r="I225" s="97" t="e">
        <f>old_TB발!#REF!</f>
        <v>#REF!</v>
      </c>
      <c r="J225" s="98" t="e">
        <f t="shared" si="7"/>
        <v>#REF!</v>
      </c>
      <c r="K225" s="98" t="e">
        <f t="shared" si="8"/>
        <v>#REF!</v>
      </c>
      <c r="L225" s="97" t="e">
        <f>old_TB발!#REF!</f>
        <v>#REF!</v>
      </c>
      <c r="M225" s="97" t="e">
        <f>old_TB발!#REF!</f>
        <v>#REF!</v>
      </c>
    </row>
    <row r="226" spans="3:13">
      <c r="C226" s="94" t="s">
        <v>63</v>
      </c>
      <c r="D226" s="94">
        <v>2023</v>
      </c>
      <c r="E226" s="71" t="str">
        <f>old_TB발!A222</f>
        <v>33010KR001</v>
      </c>
      <c r="F226" s="71" t="str">
        <f>old_TB발!B222</f>
        <v>Income Tax Payable-미지급법인세</v>
      </c>
      <c r="H226" s="94">
        <v>6</v>
      </c>
      <c r="I226" s="97" t="e">
        <f>old_TB발!#REF!</f>
        <v>#REF!</v>
      </c>
      <c r="J226" s="98" t="e">
        <f t="shared" si="7"/>
        <v>#REF!</v>
      </c>
      <c r="K226" s="98" t="e">
        <f t="shared" si="8"/>
        <v>#REF!</v>
      </c>
      <c r="L226" s="97" t="e">
        <f>old_TB발!#REF!</f>
        <v>#REF!</v>
      </c>
      <c r="M226" s="97" t="e">
        <f>old_TB발!#REF!</f>
        <v>#REF!</v>
      </c>
    </row>
    <row r="227" spans="3:13">
      <c r="C227" s="94" t="s">
        <v>63</v>
      </c>
      <c r="D227" s="94">
        <v>2023</v>
      </c>
      <c r="E227" s="71" t="str">
        <f>old_TB발!A223</f>
        <v>33070KR001</v>
      </c>
      <c r="F227" s="71" t="str">
        <f>old_TB발!B223</f>
        <v>Consumption Tax (VAT) Payable</v>
      </c>
      <c r="H227" s="94">
        <v>6</v>
      </c>
      <c r="I227" s="97" t="e">
        <f>old_TB발!#REF!</f>
        <v>#REF!</v>
      </c>
      <c r="J227" s="98" t="e">
        <f t="shared" si="7"/>
        <v>#REF!</v>
      </c>
      <c r="K227" s="98" t="e">
        <f t="shared" si="8"/>
        <v>#REF!</v>
      </c>
      <c r="L227" s="97" t="e">
        <f>old_TB발!#REF!</f>
        <v>#REF!</v>
      </c>
      <c r="M227" s="97" t="e">
        <f>old_TB발!#REF!</f>
        <v>#REF!</v>
      </c>
    </row>
    <row r="228" spans="3:13">
      <c r="C228" s="94" t="s">
        <v>63</v>
      </c>
      <c r="D228" s="94">
        <v>2023</v>
      </c>
      <c r="E228" s="71" t="str">
        <f>old_TB발!A224</f>
        <v>33070KR002</v>
      </c>
      <c r="F228" s="71" t="str">
        <f>old_TB발!B224</f>
        <v>Consumption Tax (VAT) Payable-For GL</v>
      </c>
      <c r="H228" s="94">
        <v>6</v>
      </c>
      <c r="I228" s="97" t="e">
        <f>old_TB발!#REF!</f>
        <v>#REF!</v>
      </c>
      <c r="J228" s="98" t="e">
        <f t="shared" si="7"/>
        <v>#REF!</v>
      </c>
      <c r="K228" s="98" t="e">
        <f t="shared" si="8"/>
        <v>#REF!</v>
      </c>
      <c r="L228" s="97" t="e">
        <f>old_TB발!#REF!</f>
        <v>#REF!</v>
      </c>
      <c r="M228" s="97" t="e">
        <f>old_TB발!#REF!</f>
        <v>#REF!</v>
      </c>
    </row>
    <row r="229" spans="3:13">
      <c r="C229" s="94" t="s">
        <v>63</v>
      </c>
      <c r="D229" s="94">
        <v>2023</v>
      </c>
      <c r="E229" s="71" t="str">
        <f>old_TB발!A225</f>
        <v>34000KR999</v>
      </c>
      <c r="F229" s="71" t="str">
        <f>old_TB발!B225</f>
        <v>Refund liabilities-Other</v>
      </c>
      <c r="H229" s="94">
        <v>6</v>
      </c>
      <c r="I229" s="97" t="e">
        <f>old_TB발!#REF!</f>
        <v>#REF!</v>
      </c>
      <c r="J229" s="98" t="e">
        <f t="shared" si="7"/>
        <v>#REF!</v>
      </c>
      <c r="K229" s="98" t="e">
        <f t="shared" si="8"/>
        <v>#REF!</v>
      </c>
      <c r="L229" s="97" t="e">
        <f>old_TB발!#REF!</f>
        <v>#REF!</v>
      </c>
      <c r="M229" s="97" t="e">
        <f>old_TB발!#REF!</f>
        <v>#REF!</v>
      </c>
    </row>
    <row r="230" spans="3:13">
      <c r="C230" s="94" t="s">
        <v>63</v>
      </c>
      <c r="D230" s="94">
        <v>2023</v>
      </c>
      <c r="E230" s="71" t="str">
        <f>old_TB발!A226</f>
        <v>34010KR999</v>
      </c>
      <c r="F230" s="71" t="str">
        <f>old_TB발!B226</f>
        <v>Advances by Customer-Dummy</v>
      </c>
      <c r="H230" s="94">
        <v>6</v>
      </c>
      <c r="I230" s="97" t="e">
        <f>old_TB발!#REF!</f>
        <v>#REF!</v>
      </c>
      <c r="J230" s="98" t="e">
        <f t="shared" si="7"/>
        <v>#REF!</v>
      </c>
      <c r="K230" s="98" t="e">
        <f t="shared" si="8"/>
        <v>#REF!</v>
      </c>
      <c r="L230" s="97" t="e">
        <f>old_TB발!#REF!</f>
        <v>#REF!</v>
      </c>
      <c r="M230" s="97" t="e">
        <f>old_TB발!#REF!</f>
        <v>#REF!</v>
      </c>
    </row>
    <row r="231" spans="3:13">
      <c r="C231" s="94" t="s">
        <v>63</v>
      </c>
      <c r="D231" s="94">
        <v>2023</v>
      </c>
      <c r="E231" s="71" t="str">
        <f>old_TB발!A227</f>
        <v>34020KR002</v>
      </c>
      <c r="F231" s="71" t="str">
        <f>old_TB발!B227</f>
        <v>Deposit Received-예수금-영업관련</v>
      </c>
      <c r="H231" s="94">
        <v>6</v>
      </c>
      <c r="I231" s="97" t="e">
        <f>old_TB발!#REF!</f>
        <v>#REF!</v>
      </c>
      <c r="J231" s="98" t="e">
        <f t="shared" si="7"/>
        <v>#REF!</v>
      </c>
      <c r="K231" s="98" t="e">
        <f t="shared" si="8"/>
        <v>#REF!</v>
      </c>
      <c r="L231" s="97" t="e">
        <f>old_TB발!#REF!</f>
        <v>#REF!</v>
      </c>
      <c r="M231" s="97" t="e">
        <f>old_TB발!#REF!</f>
        <v>#REF!</v>
      </c>
    </row>
    <row r="232" spans="3:13">
      <c r="C232" s="94" t="s">
        <v>63</v>
      </c>
      <c r="D232" s="94">
        <v>2023</v>
      </c>
      <c r="E232" s="71" t="str">
        <f>old_TB발!A228</f>
        <v>34020KR003</v>
      </c>
      <c r="F232" s="71" t="str">
        <f>old_TB발!B228</f>
        <v>Deposit Received-예수금-기타</v>
      </c>
      <c r="H232" s="94">
        <v>6</v>
      </c>
      <c r="I232" s="97" t="e">
        <f>old_TB발!#REF!</f>
        <v>#REF!</v>
      </c>
      <c r="J232" s="98" t="e">
        <f t="shared" si="7"/>
        <v>#REF!</v>
      </c>
      <c r="K232" s="98" t="e">
        <f t="shared" si="8"/>
        <v>#REF!</v>
      </c>
      <c r="L232" s="97" t="e">
        <f>old_TB발!#REF!</f>
        <v>#REF!</v>
      </c>
      <c r="M232" s="97" t="e">
        <f>old_TB발!#REF!</f>
        <v>#REF!</v>
      </c>
    </row>
    <row r="233" spans="3:13">
      <c r="C233" s="94" t="s">
        <v>63</v>
      </c>
      <c r="D233" s="94">
        <v>2023</v>
      </c>
      <c r="E233" s="71" t="str">
        <f>old_TB발!A229</f>
        <v>34030KR001</v>
      </c>
      <c r="F233" s="71" t="str">
        <f>old_TB발!B229</f>
        <v>Withholding Tax Payable-예수금-법인세원천징수</v>
      </c>
      <c r="H233" s="94">
        <v>6</v>
      </c>
      <c r="I233" s="97" t="e">
        <f>old_TB발!#REF!</f>
        <v>#REF!</v>
      </c>
      <c r="J233" s="98" t="e">
        <f t="shared" si="7"/>
        <v>#REF!</v>
      </c>
      <c r="K233" s="98" t="e">
        <f t="shared" si="8"/>
        <v>#REF!</v>
      </c>
      <c r="L233" s="97" t="e">
        <f>old_TB발!#REF!</f>
        <v>#REF!</v>
      </c>
      <c r="M233" s="97" t="e">
        <f>old_TB발!#REF!</f>
        <v>#REF!</v>
      </c>
    </row>
    <row r="234" spans="3:13">
      <c r="C234" s="94" t="s">
        <v>63</v>
      </c>
      <c r="D234" s="94">
        <v>2023</v>
      </c>
      <c r="E234" s="71" t="str">
        <f>old_TB발!A230</f>
        <v>34030KR002</v>
      </c>
      <c r="F234" s="71" t="str">
        <f>old_TB발!B230</f>
        <v>Withholding Tax Payable-예수금-소득세원천징수</v>
      </c>
      <c r="H234" s="94">
        <v>6</v>
      </c>
      <c r="I234" s="97" t="e">
        <f>old_TB발!#REF!</f>
        <v>#REF!</v>
      </c>
      <c r="J234" s="98" t="e">
        <f t="shared" si="7"/>
        <v>#REF!</v>
      </c>
      <c r="K234" s="98" t="e">
        <f t="shared" si="8"/>
        <v>#REF!</v>
      </c>
      <c r="L234" s="97" t="e">
        <f>old_TB발!#REF!</f>
        <v>#REF!</v>
      </c>
      <c r="M234" s="97" t="e">
        <f>old_TB발!#REF!</f>
        <v>#REF!</v>
      </c>
    </row>
    <row r="235" spans="3:13">
      <c r="C235" s="94" t="s">
        <v>63</v>
      </c>
      <c r="D235" s="94">
        <v>2023</v>
      </c>
      <c r="E235" s="71" t="str">
        <f>old_TB발!A231</f>
        <v>34030KR003</v>
      </c>
      <c r="F235" s="71" t="str">
        <f>old_TB발!B231</f>
        <v>Withholding Tax Payable-예수금-주민세원천징수</v>
      </c>
      <c r="H235" s="94">
        <v>6</v>
      </c>
      <c r="I235" s="97" t="e">
        <f>old_TB발!#REF!</f>
        <v>#REF!</v>
      </c>
      <c r="J235" s="98" t="e">
        <f t="shared" si="7"/>
        <v>#REF!</v>
      </c>
      <c r="K235" s="98" t="e">
        <f t="shared" si="8"/>
        <v>#REF!</v>
      </c>
      <c r="L235" s="97" t="e">
        <f>old_TB발!#REF!</f>
        <v>#REF!</v>
      </c>
      <c r="M235" s="97" t="e">
        <f>old_TB발!#REF!</f>
        <v>#REF!</v>
      </c>
    </row>
    <row r="236" spans="3:13">
      <c r="C236" s="94" t="s">
        <v>63</v>
      </c>
      <c r="D236" s="94">
        <v>2023</v>
      </c>
      <c r="E236" s="71" t="str">
        <f>old_TB발!A232</f>
        <v>34030KR004</v>
      </c>
      <c r="F236" s="71" t="str">
        <f>old_TB발!B232</f>
        <v>Withholding Tax Payable-예수금-소득세원천징수-기타</v>
      </c>
      <c r="H236" s="94">
        <v>6</v>
      </c>
      <c r="I236" s="97" t="e">
        <f>old_TB발!#REF!</f>
        <v>#REF!</v>
      </c>
      <c r="J236" s="98" t="e">
        <f t="shared" si="7"/>
        <v>#REF!</v>
      </c>
      <c r="K236" s="98" t="e">
        <f t="shared" si="8"/>
        <v>#REF!</v>
      </c>
      <c r="L236" s="97" t="e">
        <f>old_TB발!#REF!</f>
        <v>#REF!</v>
      </c>
      <c r="M236" s="97" t="e">
        <f>old_TB발!#REF!</f>
        <v>#REF!</v>
      </c>
    </row>
    <row r="237" spans="3:13">
      <c r="C237" s="94" t="s">
        <v>63</v>
      </c>
      <c r="D237" s="94">
        <v>2023</v>
      </c>
      <c r="E237" s="71" t="str">
        <f>old_TB발!A233</f>
        <v>34030KR005</v>
      </c>
      <c r="F237" s="71" t="str">
        <f>old_TB발!B233</f>
        <v>Withholding Tax Payable-예수금-주민세원천징수-기타</v>
      </c>
      <c r="H237" s="94">
        <v>6</v>
      </c>
      <c r="I237" s="97" t="e">
        <f>old_TB발!#REF!</f>
        <v>#REF!</v>
      </c>
      <c r="J237" s="98" t="e">
        <f t="shared" si="7"/>
        <v>#REF!</v>
      </c>
      <c r="K237" s="98" t="e">
        <f t="shared" si="8"/>
        <v>#REF!</v>
      </c>
      <c r="L237" s="97" t="e">
        <f>old_TB발!#REF!</f>
        <v>#REF!</v>
      </c>
      <c r="M237" s="97" t="e">
        <f>old_TB발!#REF!</f>
        <v>#REF!</v>
      </c>
    </row>
    <row r="238" spans="3:13">
      <c r="C238" s="94" t="s">
        <v>63</v>
      </c>
      <c r="D238" s="94">
        <v>2023</v>
      </c>
      <c r="E238" s="71" t="str">
        <f>old_TB발!A234</f>
        <v>34040KR999</v>
      </c>
      <c r="F238" s="71" t="str">
        <f>old_TB발!B234</f>
        <v>Suspense Receipt-Dummy</v>
      </c>
      <c r="H238" s="94">
        <v>6</v>
      </c>
      <c r="I238" s="97" t="e">
        <f>old_TB발!#REF!</f>
        <v>#REF!</v>
      </c>
      <c r="J238" s="98" t="e">
        <f t="shared" si="7"/>
        <v>#REF!</v>
      </c>
      <c r="K238" s="98" t="e">
        <f t="shared" si="8"/>
        <v>#REF!</v>
      </c>
      <c r="L238" s="97" t="e">
        <f>old_TB발!#REF!</f>
        <v>#REF!</v>
      </c>
      <c r="M238" s="97" t="e">
        <f>old_TB발!#REF!</f>
        <v>#REF!</v>
      </c>
    </row>
    <row r="239" spans="3:13">
      <c r="C239" s="94" t="s">
        <v>63</v>
      </c>
      <c r="D239" s="94">
        <v>2023</v>
      </c>
      <c r="E239" s="71" t="str">
        <f>old_TB발!A235</f>
        <v>34050KR999</v>
      </c>
      <c r="F239" s="71" t="str">
        <f>old_TB발!B235</f>
        <v>Deferred Revenue-Dummy</v>
      </c>
      <c r="H239" s="94">
        <v>6</v>
      </c>
      <c r="I239" s="97" t="e">
        <f>old_TB발!#REF!</f>
        <v>#REF!</v>
      </c>
      <c r="J239" s="98" t="e">
        <f t="shared" si="7"/>
        <v>#REF!</v>
      </c>
      <c r="K239" s="98" t="e">
        <f t="shared" si="8"/>
        <v>#REF!</v>
      </c>
      <c r="L239" s="97" t="e">
        <f>old_TB발!#REF!</f>
        <v>#REF!</v>
      </c>
      <c r="M239" s="97" t="e">
        <f>old_TB발!#REF!</f>
        <v>#REF!</v>
      </c>
    </row>
    <row r="240" spans="3:13">
      <c r="C240" s="94" t="s">
        <v>63</v>
      </c>
      <c r="D240" s="94">
        <v>2023</v>
      </c>
      <c r="E240" s="71" t="str">
        <f>old_TB발!A236</f>
        <v>34060KR999</v>
      </c>
      <c r="F240" s="71" t="str">
        <f>old_TB발!B236</f>
        <v>Asset Retirement Obligation(Short)-Dummy</v>
      </c>
      <c r="H240" s="94">
        <v>6</v>
      </c>
      <c r="I240" s="97" t="e">
        <f>old_TB발!#REF!</f>
        <v>#REF!</v>
      </c>
      <c r="J240" s="98" t="e">
        <f t="shared" si="7"/>
        <v>#REF!</v>
      </c>
      <c r="K240" s="98" t="e">
        <f t="shared" si="8"/>
        <v>#REF!</v>
      </c>
      <c r="L240" s="97" t="e">
        <f>old_TB발!#REF!</f>
        <v>#REF!</v>
      </c>
      <c r="M240" s="97" t="e">
        <f>old_TB발!#REF!</f>
        <v>#REF!</v>
      </c>
    </row>
    <row r="241" spans="3:13">
      <c r="C241" s="94" t="s">
        <v>63</v>
      </c>
      <c r="D241" s="94">
        <v>2023</v>
      </c>
      <c r="E241" s="71" t="str">
        <f>old_TB발!A237</f>
        <v>36000KR001</v>
      </c>
      <c r="F241" s="71" t="str">
        <f>old_TB발!B237</f>
        <v>Derivative(Liability)-통화선도-부채</v>
      </c>
      <c r="H241" s="94">
        <v>6</v>
      </c>
      <c r="I241" s="97" t="e">
        <f>old_TB발!#REF!</f>
        <v>#REF!</v>
      </c>
      <c r="J241" s="98" t="e">
        <f t="shared" si="7"/>
        <v>#REF!</v>
      </c>
      <c r="K241" s="98" t="e">
        <f t="shared" si="8"/>
        <v>#REF!</v>
      </c>
      <c r="L241" s="97" t="e">
        <f>old_TB발!#REF!</f>
        <v>#REF!</v>
      </c>
      <c r="M241" s="97" t="e">
        <f>old_TB발!#REF!</f>
        <v>#REF!</v>
      </c>
    </row>
    <row r="242" spans="3:13">
      <c r="C242" s="94" t="s">
        <v>63</v>
      </c>
      <c r="D242" s="94">
        <v>2023</v>
      </c>
      <c r="E242" s="71" t="str">
        <f>old_TB발!A238</f>
        <v>37000KR001</v>
      </c>
      <c r="F242" s="71" t="str">
        <f>old_TB발!B238</f>
        <v>Deferred Tax Liability(Short)-유동이연법인세부채</v>
      </c>
      <c r="H242" s="94">
        <v>6</v>
      </c>
      <c r="I242" s="97" t="e">
        <f>old_TB발!#REF!</f>
        <v>#REF!</v>
      </c>
      <c r="J242" s="98" t="e">
        <f t="shared" si="7"/>
        <v>#REF!</v>
      </c>
      <c r="K242" s="98" t="e">
        <f t="shared" si="8"/>
        <v>#REF!</v>
      </c>
      <c r="L242" s="97" t="e">
        <f>old_TB발!#REF!</f>
        <v>#REF!</v>
      </c>
      <c r="M242" s="97" t="e">
        <f>old_TB발!#REF!</f>
        <v>#REF!</v>
      </c>
    </row>
    <row r="243" spans="3:13">
      <c r="C243" s="94" t="s">
        <v>63</v>
      </c>
      <c r="D243" s="94">
        <v>2023</v>
      </c>
      <c r="E243" s="71" t="str">
        <f>old_TB발!A239</f>
        <v>40040KR999</v>
      </c>
      <c r="F243" s="71" t="str">
        <f>old_TB발!B239</f>
        <v>Lease Obligation(Long)-Dummy</v>
      </c>
      <c r="H243" s="94">
        <v>6</v>
      </c>
      <c r="I243" s="97" t="e">
        <f>old_TB발!#REF!</f>
        <v>#REF!</v>
      </c>
      <c r="J243" s="98" t="e">
        <f t="shared" si="7"/>
        <v>#REF!</v>
      </c>
      <c r="K243" s="98" t="e">
        <f t="shared" si="8"/>
        <v>#REF!</v>
      </c>
      <c r="L243" s="97" t="e">
        <f>old_TB발!#REF!</f>
        <v>#REF!</v>
      </c>
      <c r="M243" s="97" t="e">
        <f>old_TB발!#REF!</f>
        <v>#REF!</v>
      </c>
    </row>
    <row r="244" spans="3:13">
      <c r="C244" s="94" t="s">
        <v>63</v>
      </c>
      <c r="D244" s="94">
        <v>2023</v>
      </c>
      <c r="E244" s="71" t="str">
        <f>old_TB발!A240</f>
        <v>40040KRLX1</v>
      </c>
      <c r="F244" s="71" t="str">
        <f>old_TB발!B240</f>
        <v>Lease Obligation(Long)-리스부채(장기)-부동산</v>
      </c>
      <c r="H244" s="94">
        <v>6</v>
      </c>
      <c r="I244" s="97" t="e">
        <f>old_TB발!#REF!</f>
        <v>#REF!</v>
      </c>
      <c r="J244" s="98" t="e">
        <f t="shared" si="7"/>
        <v>#REF!</v>
      </c>
      <c r="K244" s="98" t="e">
        <f t="shared" si="8"/>
        <v>#REF!</v>
      </c>
      <c r="L244" s="97" t="e">
        <f>old_TB발!#REF!</f>
        <v>#REF!</v>
      </c>
      <c r="M244" s="97" t="e">
        <f>old_TB발!#REF!</f>
        <v>#REF!</v>
      </c>
    </row>
    <row r="245" spans="3:13">
      <c r="C245" s="94" t="s">
        <v>63</v>
      </c>
      <c r="D245" s="94">
        <v>2023</v>
      </c>
      <c r="E245" s="71" t="str">
        <f>old_TB발!A241</f>
        <v>40040KRLX4</v>
      </c>
      <c r="F245" s="71" t="str">
        <f>old_TB발!B241</f>
        <v>Lease Obligation(Long)-리스부채(장기)-위약금 지급</v>
      </c>
      <c r="H245" s="94">
        <v>6</v>
      </c>
      <c r="I245" s="97" t="e">
        <f>old_TB발!#REF!</f>
        <v>#REF!</v>
      </c>
      <c r="J245" s="98" t="e">
        <f t="shared" si="7"/>
        <v>#REF!</v>
      </c>
      <c r="K245" s="98" t="e">
        <f t="shared" si="8"/>
        <v>#REF!</v>
      </c>
      <c r="L245" s="97" t="e">
        <f>old_TB발!#REF!</f>
        <v>#REF!</v>
      </c>
      <c r="M245" s="97" t="e">
        <f>old_TB발!#REF!</f>
        <v>#REF!</v>
      </c>
    </row>
    <row r="246" spans="3:13">
      <c r="C246" s="94" t="s">
        <v>63</v>
      </c>
      <c r="D246" s="94">
        <v>2023</v>
      </c>
      <c r="E246" s="71" t="str">
        <f>old_TB발!A242</f>
        <v>40040KRZ99</v>
      </c>
      <c r="F246" s="71" t="str">
        <f>old_TB발!B242</f>
        <v>Lease Obligation(Long)-리스부채(장기)-임차료 지급</v>
      </c>
      <c r="H246" s="94">
        <v>6</v>
      </c>
      <c r="I246" s="97" t="e">
        <f>old_TB발!#REF!</f>
        <v>#REF!</v>
      </c>
      <c r="J246" s="98" t="e">
        <f t="shared" si="7"/>
        <v>#REF!</v>
      </c>
      <c r="K246" s="98" t="e">
        <f t="shared" si="8"/>
        <v>#REF!</v>
      </c>
      <c r="L246" s="97" t="e">
        <f>old_TB발!#REF!</f>
        <v>#REF!</v>
      </c>
      <c r="M246" s="97" t="e">
        <f>old_TB발!#REF!</f>
        <v>#REF!</v>
      </c>
    </row>
    <row r="247" spans="3:13">
      <c r="C247" s="94" t="s">
        <v>63</v>
      </c>
      <c r="D247" s="94">
        <v>2023</v>
      </c>
      <c r="E247" s="71" t="str">
        <f>old_TB발!A243</f>
        <v>43000KR999</v>
      </c>
      <c r="F247" s="71" t="str">
        <f>old_TB발!B243</f>
        <v>Asset Retirement Obligation(Long)-Dummy</v>
      </c>
      <c r="H247" s="94">
        <v>6</v>
      </c>
      <c r="I247" s="97" t="e">
        <f>old_TB발!#REF!</f>
        <v>#REF!</v>
      </c>
      <c r="J247" s="98" t="e">
        <f t="shared" si="7"/>
        <v>#REF!</v>
      </c>
      <c r="K247" s="98" t="e">
        <f t="shared" si="8"/>
        <v>#REF!</v>
      </c>
      <c r="L247" s="97" t="e">
        <f>old_TB발!#REF!</f>
        <v>#REF!</v>
      </c>
      <c r="M247" s="97" t="e">
        <f>old_TB발!#REF!</f>
        <v>#REF!</v>
      </c>
    </row>
    <row r="248" spans="3:13">
      <c r="C248" s="94" t="s">
        <v>63</v>
      </c>
      <c r="D248" s="94">
        <v>2023</v>
      </c>
      <c r="E248" s="71" t="str">
        <f>old_TB발!A244</f>
        <v>46000KRR99</v>
      </c>
      <c r="F248" s="71" t="str">
        <f>old_TB발!B244</f>
        <v>Derivative liabilities (Non-Current)-FX</v>
      </c>
      <c r="H248" s="94">
        <v>6</v>
      </c>
      <c r="I248" s="97" t="e">
        <f>old_TB발!#REF!</f>
        <v>#REF!</v>
      </c>
      <c r="J248" s="98" t="e">
        <f t="shared" si="7"/>
        <v>#REF!</v>
      </c>
      <c r="K248" s="98" t="e">
        <f t="shared" si="8"/>
        <v>#REF!</v>
      </c>
      <c r="L248" s="97" t="e">
        <f>old_TB발!#REF!</f>
        <v>#REF!</v>
      </c>
      <c r="M248" s="97" t="e">
        <f>old_TB발!#REF!</f>
        <v>#REF!</v>
      </c>
    </row>
    <row r="249" spans="3:13">
      <c r="C249" s="94" t="s">
        <v>63</v>
      </c>
      <c r="D249" s="94">
        <v>2023</v>
      </c>
      <c r="E249" s="71" t="str">
        <f>old_TB발!A245</f>
        <v>47000KR999</v>
      </c>
      <c r="F249" s="71" t="str">
        <f>old_TB발!B245</f>
        <v>Deferred Tax Liability(Long)-Dummy</v>
      </c>
      <c r="H249" s="94">
        <v>6</v>
      </c>
      <c r="I249" s="97" t="e">
        <f>old_TB발!#REF!</f>
        <v>#REF!</v>
      </c>
      <c r="J249" s="98" t="e">
        <f t="shared" si="7"/>
        <v>#REF!</v>
      </c>
      <c r="K249" s="98" t="e">
        <f t="shared" si="8"/>
        <v>#REF!</v>
      </c>
      <c r="L249" s="97" t="e">
        <f>old_TB발!#REF!</f>
        <v>#REF!</v>
      </c>
      <c r="M249" s="97" t="e">
        <f>old_TB발!#REF!</f>
        <v>#REF!</v>
      </c>
    </row>
    <row r="250" spans="3:13">
      <c r="C250" s="94" t="s">
        <v>63</v>
      </c>
      <c r="D250" s="94">
        <v>2023</v>
      </c>
      <c r="E250" s="71" t="str">
        <f>old_TB발!A246</f>
        <v>49990KR001</v>
      </c>
      <c r="F250" s="71" t="str">
        <f>old_TB발!B246</f>
        <v>Other Long-term Liability-장기근속충당부채</v>
      </c>
      <c r="H250" s="94">
        <v>6</v>
      </c>
      <c r="I250" s="97" t="e">
        <f>old_TB발!#REF!</f>
        <v>#REF!</v>
      </c>
      <c r="J250" s="98" t="e">
        <f t="shared" si="7"/>
        <v>#REF!</v>
      </c>
      <c r="K250" s="98" t="e">
        <f t="shared" si="8"/>
        <v>#REF!</v>
      </c>
      <c r="L250" s="97" t="e">
        <f>old_TB발!#REF!</f>
        <v>#REF!</v>
      </c>
      <c r="M250" s="97" t="e">
        <f>old_TB발!#REF!</f>
        <v>#REF!</v>
      </c>
    </row>
    <row r="251" spans="3:13">
      <c r="C251" s="94" t="s">
        <v>63</v>
      </c>
      <c r="D251" s="94">
        <v>2023</v>
      </c>
      <c r="E251" s="71" t="str">
        <f>old_TB발!A247</f>
        <v>50000KR001</v>
      </c>
      <c r="F251" s="71" t="str">
        <f>old_TB발!B247</f>
        <v>Common Stock-보통주자본금</v>
      </c>
      <c r="H251" s="94">
        <v>6</v>
      </c>
      <c r="I251" s="97" t="e">
        <f>old_TB발!#REF!</f>
        <v>#REF!</v>
      </c>
      <c r="J251" s="98" t="e">
        <f t="shared" si="7"/>
        <v>#REF!</v>
      </c>
      <c r="K251" s="98" t="e">
        <f t="shared" si="8"/>
        <v>#REF!</v>
      </c>
      <c r="L251" s="97" t="e">
        <f>old_TB발!#REF!</f>
        <v>#REF!</v>
      </c>
      <c r="M251" s="97" t="e">
        <f>old_TB발!#REF!</f>
        <v>#REF!</v>
      </c>
    </row>
    <row r="252" spans="3:13">
      <c r="C252" s="94" t="s">
        <v>63</v>
      </c>
      <c r="D252" s="94">
        <v>2023</v>
      </c>
      <c r="E252" s="71" t="str">
        <f>old_TB발!A248</f>
        <v>53000KR001</v>
      </c>
      <c r="F252" s="71" t="str">
        <f>old_TB발!B248</f>
        <v>Legal Reserve-법정준비금-이익잉여금</v>
      </c>
      <c r="H252" s="94">
        <v>6</v>
      </c>
      <c r="I252" s="97" t="e">
        <f>old_TB발!#REF!</f>
        <v>#REF!</v>
      </c>
      <c r="J252" s="98" t="e">
        <f t="shared" si="7"/>
        <v>#REF!</v>
      </c>
      <c r="K252" s="98" t="e">
        <f t="shared" si="8"/>
        <v>#REF!</v>
      </c>
      <c r="L252" s="97" t="e">
        <f>old_TB발!#REF!</f>
        <v>#REF!</v>
      </c>
      <c r="M252" s="97" t="e">
        <f>old_TB발!#REF!</f>
        <v>#REF!</v>
      </c>
    </row>
    <row r="253" spans="3:13">
      <c r="C253" s="94" t="s">
        <v>63</v>
      </c>
      <c r="D253" s="94">
        <v>2023</v>
      </c>
      <c r="E253" s="71" t="str">
        <f>old_TB발!A249</f>
        <v>54000KR001</v>
      </c>
      <c r="F253" s="71" t="str">
        <f>old_TB발!B249</f>
        <v>Retained Earnings-Carried Over-미처분이익잉여금</v>
      </c>
      <c r="H253" s="94">
        <v>6</v>
      </c>
      <c r="I253" s="97" t="e">
        <f>old_TB발!#REF!</f>
        <v>#REF!</v>
      </c>
      <c r="J253" s="98" t="e">
        <f t="shared" si="7"/>
        <v>#REF!</v>
      </c>
      <c r="K253" s="98" t="e">
        <f t="shared" si="8"/>
        <v>#REF!</v>
      </c>
      <c r="L253" s="97" t="e">
        <f>old_TB발!#REF!</f>
        <v>#REF!</v>
      </c>
      <c r="M253" s="97" t="e">
        <f>old_TB발!#REF!</f>
        <v>#REF!</v>
      </c>
    </row>
    <row r="254" spans="3:13">
      <c r="C254" s="94" t="s">
        <v>63</v>
      </c>
      <c r="D254" s="94">
        <v>2023</v>
      </c>
      <c r="E254" s="71" t="str">
        <f>old_TB발!A250</f>
        <v>57200KR999</v>
      </c>
      <c r="F254" s="71" t="str">
        <f>old_TB발!B250</f>
        <v>Unrealized Gain/Loss on Derivative-Dummy</v>
      </c>
      <c r="H254" s="94">
        <v>6</v>
      </c>
      <c r="I254" s="97" t="e">
        <f>old_TB발!#REF!</f>
        <v>#REF!</v>
      </c>
      <c r="J254" s="98" t="e">
        <f t="shared" si="7"/>
        <v>#REF!</v>
      </c>
      <c r="K254" s="98" t="e">
        <f t="shared" si="8"/>
        <v>#REF!</v>
      </c>
      <c r="L254" s="97" t="e">
        <f>old_TB발!#REF!</f>
        <v>#REF!</v>
      </c>
      <c r="M254" s="97" t="e">
        <f>old_TB발!#REF!</f>
        <v>#REF!</v>
      </c>
    </row>
    <row r="255" spans="3:13">
      <c r="C255" s="94" t="s">
        <v>63</v>
      </c>
      <c r="D255" s="94">
        <v>2023</v>
      </c>
      <c r="E255" s="71" t="str">
        <f>old_TB발!A251</f>
        <v>57400KR999</v>
      </c>
      <c r="F255" s="71" t="str">
        <f>old_TB발!B251</f>
        <v>Foreign Currency Translation Adj-Dummy</v>
      </c>
      <c r="H255" s="94">
        <v>6</v>
      </c>
      <c r="I255" s="97" t="e">
        <f>old_TB발!#REF!</f>
        <v>#REF!</v>
      </c>
      <c r="J255" s="98" t="e">
        <f t="shared" si="7"/>
        <v>#REF!</v>
      </c>
      <c r="K255" s="98" t="e">
        <f t="shared" si="8"/>
        <v>#REF!</v>
      </c>
      <c r="L255" s="97" t="e">
        <f>old_TB발!#REF!</f>
        <v>#REF!</v>
      </c>
      <c r="M255" s="97" t="e">
        <f>old_TB발!#REF!</f>
        <v>#REF!</v>
      </c>
    </row>
    <row r="256" spans="3:13">
      <c r="C256" s="94" t="s">
        <v>63</v>
      </c>
      <c r="D256" s="94">
        <v>2023</v>
      </c>
      <c r="E256" s="71" t="str">
        <f>old_TB발!A252</f>
        <v>60000KR001</v>
      </c>
      <c r="F256" s="71" t="str">
        <f>old_TB발!B252</f>
        <v>Merchandise Sales-Retail-상품매출</v>
      </c>
      <c r="H256" s="94">
        <v>6</v>
      </c>
      <c r="I256" s="97" t="e">
        <f>old_TB발!#REF!</f>
        <v>#REF!</v>
      </c>
      <c r="J256" s="98" t="e">
        <f t="shared" si="7"/>
        <v>#REF!</v>
      </c>
      <c r="K256" s="98" t="e">
        <f t="shared" si="8"/>
        <v>#REF!</v>
      </c>
      <c r="L256" s="97" t="e">
        <f>old_TB발!#REF!</f>
        <v>#REF!</v>
      </c>
      <c r="M256" s="97" t="e">
        <f>old_TB발!#REF!</f>
        <v>#REF!</v>
      </c>
    </row>
    <row r="257" spans="3:13">
      <c r="C257" s="94" t="s">
        <v>63</v>
      </c>
      <c r="D257" s="94">
        <v>2023</v>
      </c>
      <c r="E257" s="71" t="str">
        <f>old_TB발!A253</f>
        <v>60210KR999</v>
      </c>
      <c r="F257" s="71" t="str">
        <f>old_TB발!B253</f>
        <v>Merchandise Sales-Click&amp;Collect-Store lnv-Others</v>
      </c>
      <c r="H257" s="94">
        <v>6</v>
      </c>
      <c r="I257" s="97" t="e">
        <f>old_TB발!#REF!</f>
        <v>#REF!</v>
      </c>
      <c r="J257" s="98" t="e">
        <f t="shared" si="7"/>
        <v>#REF!</v>
      </c>
      <c r="K257" s="98" t="e">
        <f t="shared" si="8"/>
        <v>#REF!</v>
      </c>
      <c r="L257" s="97" t="e">
        <f>old_TB발!#REF!</f>
        <v>#REF!</v>
      </c>
      <c r="M257" s="97" t="e">
        <f>old_TB발!#REF!</f>
        <v>#REF!</v>
      </c>
    </row>
    <row r="258" spans="3:13">
      <c r="C258" s="94" t="s">
        <v>63</v>
      </c>
      <c r="D258" s="94">
        <v>2023</v>
      </c>
      <c r="E258" s="71" t="str">
        <f>old_TB발!A254</f>
        <v>60240KR999</v>
      </c>
      <c r="F258" s="71" t="str">
        <f>old_TB발!B254</f>
        <v>Merchandise Sales-EC Cut-Off Adjustment-Other</v>
      </c>
      <c r="H258" s="94">
        <v>6</v>
      </c>
      <c r="I258" s="97" t="e">
        <f>old_TB발!#REF!</f>
        <v>#REF!</v>
      </c>
      <c r="J258" s="98" t="e">
        <f t="shared" si="7"/>
        <v>#REF!</v>
      </c>
      <c r="K258" s="98" t="e">
        <f t="shared" si="8"/>
        <v>#REF!</v>
      </c>
      <c r="L258" s="97" t="e">
        <f>old_TB발!#REF!</f>
        <v>#REF!</v>
      </c>
      <c r="M258" s="97" t="e">
        <f>old_TB발!#REF!</f>
        <v>#REF!</v>
      </c>
    </row>
    <row r="259" spans="3:13">
      <c r="C259" s="94" t="s">
        <v>63</v>
      </c>
      <c r="D259" s="94">
        <v>2023</v>
      </c>
      <c r="E259" s="71" t="str">
        <f>old_TB발!A255</f>
        <v>61000KR002</v>
      </c>
      <c r="F259" s="71" t="str">
        <f>old_TB발!B255</f>
        <v>Sales Discount-Retail-판촉비-기타(포인트)</v>
      </c>
      <c r="H259" s="94">
        <v>6</v>
      </c>
      <c r="I259" s="97" t="e">
        <f>old_TB발!#REF!</f>
        <v>#REF!</v>
      </c>
      <c r="J259" s="98" t="e">
        <f t="shared" si="7"/>
        <v>#REF!</v>
      </c>
      <c r="K259" s="98" t="e">
        <f t="shared" si="8"/>
        <v>#REF!</v>
      </c>
      <c r="L259" s="97" t="e">
        <f>old_TB발!#REF!</f>
        <v>#REF!</v>
      </c>
      <c r="M259" s="97" t="e">
        <f>old_TB발!#REF!</f>
        <v>#REF!</v>
      </c>
    </row>
    <row r="260" spans="3:13">
      <c r="C260" s="94" t="s">
        <v>63</v>
      </c>
      <c r="D260" s="94">
        <v>2023</v>
      </c>
      <c r="E260" s="71" t="str">
        <f>old_TB발!A256</f>
        <v>62000KR001</v>
      </c>
      <c r="F260" s="71" t="str">
        <f>old_TB발!B256</f>
        <v>Non-Merchandise Sales-기타매출</v>
      </c>
      <c r="H260" s="94">
        <v>6</v>
      </c>
      <c r="I260" s="97" t="e">
        <f>old_TB발!#REF!</f>
        <v>#REF!</v>
      </c>
      <c r="J260" s="98" t="e">
        <f t="shared" si="7"/>
        <v>#REF!</v>
      </c>
      <c r="K260" s="98" t="e">
        <f t="shared" si="8"/>
        <v>#REF!</v>
      </c>
      <c r="L260" s="97" t="e">
        <f>old_TB발!#REF!</f>
        <v>#REF!</v>
      </c>
      <c r="M260" s="97" t="e">
        <f>old_TB발!#REF!</f>
        <v>#REF!</v>
      </c>
    </row>
    <row r="261" spans="3:13">
      <c r="C261" s="94" t="s">
        <v>63</v>
      </c>
      <c r="D261" s="94">
        <v>2023</v>
      </c>
      <c r="E261" s="71" t="str">
        <f>old_TB발!A257</f>
        <v>62000KR002</v>
      </c>
      <c r="F261" s="71" t="str">
        <f>old_TB발!B257</f>
        <v>Non-Merchandise Sales-기타매출-포장비</v>
      </c>
      <c r="H261" s="94">
        <v>6</v>
      </c>
      <c r="I261" s="97" t="e">
        <f>old_TB발!#REF!</f>
        <v>#REF!</v>
      </c>
      <c r="J261" s="98" t="e">
        <f t="shared" si="7"/>
        <v>#REF!</v>
      </c>
      <c r="K261" s="98" t="e">
        <f t="shared" si="8"/>
        <v>#REF!</v>
      </c>
      <c r="L261" s="97" t="e">
        <f>old_TB발!#REF!</f>
        <v>#REF!</v>
      </c>
      <c r="M261" s="97" t="e">
        <f>old_TB발!#REF!</f>
        <v>#REF!</v>
      </c>
    </row>
    <row r="262" spans="3:13">
      <c r="C262" s="94" t="s">
        <v>63</v>
      </c>
      <c r="D262" s="94">
        <v>2023</v>
      </c>
      <c r="E262" s="71" t="str">
        <f>old_TB발!A258</f>
        <v>62000KR999</v>
      </c>
      <c r="F262" s="71" t="str">
        <f>old_TB발!B258</f>
        <v>Non-Merchandise Sales-기타매출-기타</v>
      </c>
      <c r="H262" s="94">
        <v>6</v>
      </c>
      <c r="I262" s="97" t="e">
        <f>old_TB발!#REF!</f>
        <v>#REF!</v>
      </c>
      <c r="J262" s="98" t="e">
        <f t="shared" si="7"/>
        <v>#REF!</v>
      </c>
      <c r="K262" s="98" t="e">
        <f t="shared" si="8"/>
        <v>#REF!</v>
      </c>
      <c r="L262" s="97" t="e">
        <f>old_TB발!#REF!</f>
        <v>#REF!</v>
      </c>
      <c r="M262" s="97" t="e">
        <f>old_TB발!#REF!</f>
        <v>#REF!</v>
      </c>
    </row>
    <row r="263" spans="3:13">
      <c r="C263" s="94" t="s">
        <v>63</v>
      </c>
      <c r="D263" s="94">
        <v>2023</v>
      </c>
      <c r="E263" s="71" t="str">
        <f>old_TB발!A259</f>
        <v>63000KR999</v>
      </c>
      <c r="F263" s="71" t="str">
        <f>old_TB발!B259</f>
        <v>Operating Revenue-Dummy</v>
      </c>
      <c r="H263" s="94">
        <v>6</v>
      </c>
      <c r="I263" s="97" t="e">
        <f>old_TB발!#REF!</f>
        <v>#REF!</v>
      </c>
      <c r="J263" s="98" t="e">
        <f t="shared" si="7"/>
        <v>#REF!</v>
      </c>
      <c r="K263" s="98" t="e">
        <f t="shared" si="8"/>
        <v>#REF!</v>
      </c>
      <c r="L263" s="97" t="e">
        <f>old_TB발!#REF!</f>
        <v>#REF!</v>
      </c>
      <c r="M263" s="97" t="e">
        <f>old_TB발!#REF!</f>
        <v>#REF!</v>
      </c>
    </row>
    <row r="264" spans="3:13">
      <c r="C264" s="94" t="s">
        <v>63</v>
      </c>
      <c r="D264" s="94">
        <v>2023</v>
      </c>
      <c r="E264" s="71" t="str">
        <f>old_TB발!A260</f>
        <v>65400KR011</v>
      </c>
      <c r="F264" s="71" t="str">
        <f>old_TB발!B260</f>
        <v>Inward Cost &amp; Misc for Purchase-Commodity fee</v>
      </c>
      <c r="H264" s="94">
        <v>6</v>
      </c>
      <c r="I264" s="97" t="e">
        <f>old_TB발!#REF!</f>
        <v>#REF!</v>
      </c>
      <c r="J264" s="98" t="e">
        <f t="shared" ref="J264:J327" si="9">IF($L264&gt;0,$L264,0)</f>
        <v>#REF!</v>
      </c>
      <c r="K264" s="98" t="e">
        <f t="shared" ref="K264:K327" si="10">ABS(L264-J264)</f>
        <v>#REF!</v>
      </c>
      <c r="L264" s="97" t="e">
        <f>old_TB발!#REF!</f>
        <v>#REF!</v>
      </c>
      <c r="M264" s="97" t="e">
        <f>old_TB발!#REF!</f>
        <v>#REF!</v>
      </c>
    </row>
    <row r="265" spans="3:13">
      <c r="C265" s="94" t="s">
        <v>63</v>
      </c>
      <c r="D265" s="94">
        <v>2023</v>
      </c>
      <c r="E265" s="71" t="str">
        <f>old_TB발!A261</f>
        <v>65400KR021</v>
      </c>
      <c r="F265" s="71" t="str">
        <f>old_TB발!B261</f>
        <v>Inward Cost&amp;Misc for Purchase-Prod Controlling Fee</v>
      </c>
      <c r="H265" s="94">
        <v>6</v>
      </c>
      <c r="I265" s="97" t="e">
        <f>old_TB발!#REF!</f>
        <v>#REF!</v>
      </c>
      <c r="J265" s="98" t="e">
        <f t="shared" si="9"/>
        <v>#REF!</v>
      </c>
      <c r="K265" s="98" t="e">
        <f t="shared" si="10"/>
        <v>#REF!</v>
      </c>
      <c r="L265" s="97" t="e">
        <f>old_TB발!#REF!</f>
        <v>#REF!</v>
      </c>
      <c r="M265" s="97" t="e">
        <f>old_TB발!#REF!</f>
        <v>#REF!</v>
      </c>
    </row>
    <row r="266" spans="3:13">
      <c r="C266" s="94" t="s">
        <v>63</v>
      </c>
      <c r="D266" s="94">
        <v>2023</v>
      </c>
      <c r="E266" s="71" t="str">
        <f>old_TB발!A262</f>
        <v>65400KR031</v>
      </c>
      <c r="F266" s="71" t="str">
        <f>old_TB발!B262</f>
        <v>Inward Cost &amp; Misc for Purchase-Duty</v>
      </c>
      <c r="H266" s="94">
        <v>6</v>
      </c>
      <c r="I266" s="97" t="e">
        <f>old_TB발!#REF!</f>
        <v>#REF!</v>
      </c>
      <c r="J266" s="98" t="e">
        <f t="shared" si="9"/>
        <v>#REF!</v>
      </c>
      <c r="K266" s="98" t="e">
        <f t="shared" si="10"/>
        <v>#REF!</v>
      </c>
      <c r="L266" s="97" t="e">
        <f>old_TB발!#REF!</f>
        <v>#REF!</v>
      </c>
      <c r="M266" s="97" t="e">
        <f>old_TB발!#REF!</f>
        <v>#REF!</v>
      </c>
    </row>
    <row r="267" spans="3:13">
      <c r="C267" s="94" t="s">
        <v>63</v>
      </c>
      <c r="D267" s="94">
        <v>2023</v>
      </c>
      <c r="E267" s="71" t="str">
        <f>old_TB발!A263</f>
        <v>65400KR032</v>
      </c>
      <c r="F267" s="71" t="str">
        <f>old_TB발!B263</f>
        <v>Inward Cost &amp; Misc for Purchase-Custom Clearance</v>
      </c>
      <c r="H267" s="94">
        <v>6</v>
      </c>
      <c r="I267" s="97" t="e">
        <f>old_TB발!#REF!</f>
        <v>#REF!</v>
      </c>
      <c r="J267" s="98" t="e">
        <f t="shared" si="9"/>
        <v>#REF!</v>
      </c>
      <c r="K267" s="98" t="e">
        <f t="shared" si="10"/>
        <v>#REF!</v>
      </c>
      <c r="L267" s="97" t="e">
        <f>old_TB발!#REF!</f>
        <v>#REF!</v>
      </c>
      <c r="M267" s="97" t="e">
        <f>old_TB발!#REF!</f>
        <v>#REF!</v>
      </c>
    </row>
    <row r="268" spans="3:13">
      <c r="C268" s="94" t="s">
        <v>63</v>
      </c>
      <c r="D268" s="94">
        <v>2023</v>
      </c>
      <c r="E268" s="71" t="str">
        <f>old_TB발!A264</f>
        <v>65400KR042</v>
      </c>
      <c r="F268" s="71" t="str">
        <f>old_TB발!B264</f>
        <v>Inward Cost&amp;Misc for Purchase-External Freight-Sea</v>
      </c>
      <c r="H268" s="94">
        <v>6</v>
      </c>
      <c r="I268" s="97" t="e">
        <f>old_TB발!#REF!</f>
        <v>#REF!</v>
      </c>
      <c r="J268" s="98" t="e">
        <f t="shared" si="9"/>
        <v>#REF!</v>
      </c>
      <c r="K268" s="98" t="e">
        <f t="shared" si="10"/>
        <v>#REF!</v>
      </c>
      <c r="L268" s="97" t="e">
        <f>old_TB발!#REF!</f>
        <v>#REF!</v>
      </c>
      <c r="M268" s="97" t="e">
        <f>old_TB발!#REF!</f>
        <v>#REF!</v>
      </c>
    </row>
    <row r="269" spans="3:13">
      <c r="C269" s="94" t="s">
        <v>63</v>
      </c>
      <c r="D269" s="94">
        <v>2023</v>
      </c>
      <c r="E269" s="71" t="str">
        <f>old_TB발!A265</f>
        <v>65400KR044</v>
      </c>
      <c r="F269" s="71" t="str">
        <f>old_TB발!B265</f>
        <v>Inward Cost&amp;Misc for Purchase-Sls Internal Freight</v>
      </c>
      <c r="H269" s="94">
        <v>6</v>
      </c>
      <c r="I269" s="97" t="e">
        <f>old_TB발!#REF!</f>
        <v>#REF!</v>
      </c>
      <c r="J269" s="98" t="e">
        <f t="shared" si="9"/>
        <v>#REF!</v>
      </c>
      <c r="K269" s="98" t="e">
        <f t="shared" si="10"/>
        <v>#REF!</v>
      </c>
      <c r="L269" s="97" t="e">
        <f>old_TB발!#REF!</f>
        <v>#REF!</v>
      </c>
      <c r="M269" s="97" t="e">
        <f>old_TB발!#REF!</f>
        <v>#REF!</v>
      </c>
    </row>
    <row r="270" spans="3:13">
      <c r="C270" s="94" t="s">
        <v>63</v>
      </c>
      <c r="D270" s="94">
        <v>2023</v>
      </c>
      <c r="E270" s="71" t="str">
        <f>old_TB발!A266</f>
        <v>65400KR046</v>
      </c>
      <c r="F270" s="71" t="str">
        <f>old_TB발!B266</f>
        <v>Inward Cost &amp; Misc for Purchase-Freight Insurance</v>
      </c>
      <c r="H270" s="94">
        <v>6</v>
      </c>
      <c r="I270" s="97" t="e">
        <f>old_TB발!#REF!</f>
        <v>#REF!</v>
      </c>
      <c r="J270" s="98" t="e">
        <f t="shared" si="9"/>
        <v>#REF!</v>
      </c>
      <c r="K270" s="98" t="e">
        <f t="shared" si="10"/>
        <v>#REF!</v>
      </c>
      <c r="L270" s="97" t="e">
        <f>old_TB발!#REF!</f>
        <v>#REF!</v>
      </c>
      <c r="M270" s="97" t="e">
        <f>old_TB발!#REF!</f>
        <v>#REF!</v>
      </c>
    </row>
    <row r="271" spans="3:13">
      <c r="C271" s="94" t="s">
        <v>63</v>
      </c>
      <c r="D271" s="94">
        <v>2023</v>
      </c>
      <c r="E271" s="71" t="str">
        <f>old_TB발!A267</f>
        <v>65400KR051</v>
      </c>
      <c r="F271" s="71" t="str">
        <f>old_TB발!B267</f>
        <v>Inward Cost &amp; Misc for Purchase-UT License Fee</v>
      </c>
      <c r="H271" s="94">
        <v>6</v>
      </c>
      <c r="I271" s="97" t="e">
        <f>old_TB발!#REF!</f>
        <v>#REF!</v>
      </c>
      <c r="J271" s="98" t="e">
        <f t="shared" si="9"/>
        <v>#REF!</v>
      </c>
      <c r="K271" s="98" t="e">
        <f t="shared" si="10"/>
        <v>#REF!</v>
      </c>
      <c r="L271" s="97" t="e">
        <f>old_TB발!#REF!</f>
        <v>#REF!</v>
      </c>
      <c r="M271" s="97" t="e">
        <f>old_TB발!#REF!</f>
        <v>#REF!</v>
      </c>
    </row>
    <row r="272" spans="3:13">
      <c r="C272" s="94" t="s">
        <v>63</v>
      </c>
      <c r="D272" s="94">
        <v>2023</v>
      </c>
      <c r="E272" s="71" t="str">
        <f>old_TB발!A268</f>
        <v>65400KR061</v>
      </c>
      <c r="F272" s="71" t="str">
        <f>old_TB발!B268</f>
        <v>Inward Cost&amp;Misc for Purchase-FX Varance(PL-Hedge)</v>
      </c>
      <c r="H272" s="94">
        <v>6</v>
      </c>
      <c r="I272" s="97" t="e">
        <f>old_TB발!#REF!</f>
        <v>#REF!</v>
      </c>
      <c r="J272" s="98" t="e">
        <f t="shared" si="9"/>
        <v>#REF!</v>
      </c>
      <c r="K272" s="98" t="e">
        <f t="shared" si="10"/>
        <v>#REF!</v>
      </c>
      <c r="L272" s="97" t="e">
        <f>old_TB발!#REF!</f>
        <v>#REF!</v>
      </c>
      <c r="M272" s="97" t="e">
        <f>old_TB발!#REF!</f>
        <v>#REF!</v>
      </c>
    </row>
    <row r="273" spans="3:13">
      <c r="C273" s="94" t="s">
        <v>63</v>
      </c>
      <c r="D273" s="94">
        <v>2023</v>
      </c>
      <c r="E273" s="71" t="str">
        <f>old_TB발!A269</f>
        <v>65400KR073</v>
      </c>
      <c r="F273" s="71" t="str">
        <f>old_TB발!B269</f>
        <v>Inward Cost &amp; Misc for Purchase-Sundry Expenses</v>
      </c>
      <c r="H273" s="94">
        <v>6</v>
      </c>
      <c r="I273" s="97" t="e">
        <f>old_TB발!#REF!</f>
        <v>#REF!</v>
      </c>
      <c r="J273" s="98" t="e">
        <f t="shared" si="9"/>
        <v>#REF!</v>
      </c>
      <c r="K273" s="98" t="e">
        <f t="shared" si="10"/>
        <v>#REF!</v>
      </c>
      <c r="L273" s="97" t="e">
        <f>old_TB발!#REF!</f>
        <v>#REF!</v>
      </c>
      <c r="M273" s="97" t="e">
        <f>old_TB발!#REF!</f>
        <v>#REF!</v>
      </c>
    </row>
    <row r="274" spans="3:13">
      <c r="C274" s="94" t="s">
        <v>63</v>
      </c>
      <c r="D274" s="94">
        <v>2023</v>
      </c>
      <c r="E274" s="71" t="str">
        <f>old_TB발!A270</f>
        <v>65400KR999</v>
      </c>
      <c r="F274" s="71" t="str">
        <f>old_TB발!B270</f>
        <v>Inward Cost &amp; Misc for Purchase-PPV</v>
      </c>
      <c r="H274" s="94">
        <v>6</v>
      </c>
      <c r="I274" s="97" t="e">
        <f>old_TB발!#REF!</f>
        <v>#REF!</v>
      </c>
      <c r="J274" s="98" t="e">
        <f t="shared" si="9"/>
        <v>#REF!</v>
      </c>
      <c r="K274" s="98" t="e">
        <f t="shared" si="10"/>
        <v>#REF!</v>
      </c>
      <c r="L274" s="97" t="e">
        <f>old_TB발!#REF!</f>
        <v>#REF!</v>
      </c>
      <c r="M274" s="97" t="e">
        <f>old_TB발!#REF!</f>
        <v>#REF!</v>
      </c>
    </row>
    <row r="275" spans="3:13">
      <c r="C275" s="94" t="s">
        <v>63</v>
      </c>
      <c r="D275" s="94">
        <v>2023</v>
      </c>
      <c r="E275" s="71" t="str">
        <f>old_TB발!A271</f>
        <v>66000KR999</v>
      </c>
      <c r="F275" s="71" t="str">
        <f>old_TB발!B271</f>
        <v>COGS-Standard-매출원가_표준원가</v>
      </c>
      <c r="H275" s="94">
        <v>6</v>
      </c>
      <c r="I275" s="97" t="e">
        <f>old_TB발!#REF!</f>
        <v>#REF!</v>
      </c>
      <c r="J275" s="98" t="e">
        <f t="shared" si="9"/>
        <v>#REF!</v>
      </c>
      <c r="K275" s="98" t="e">
        <f t="shared" si="10"/>
        <v>#REF!</v>
      </c>
      <c r="L275" s="97" t="e">
        <f>old_TB발!#REF!</f>
        <v>#REF!</v>
      </c>
      <c r="M275" s="97" t="e">
        <f>old_TB발!#REF!</f>
        <v>#REF!</v>
      </c>
    </row>
    <row r="276" spans="3:13">
      <c r="C276" s="94" t="s">
        <v>63</v>
      </c>
      <c r="D276" s="94">
        <v>2023</v>
      </c>
      <c r="E276" s="71" t="str">
        <f>old_TB발!A272</f>
        <v>66010KR999</v>
      </c>
      <c r="F276" s="71" t="str">
        <f>old_TB발!B272</f>
        <v>COGS-PPV-매출원가 _ 원가차이</v>
      </c>
      <c r="H276" s="94">
        <v>6</v>
      </c>
      <c r="I276" s="97" t="e">
        <f>old_TB발!#REF!</f>
        <v>#REF!</v>
      </c>
      <c r="J276" s="98" t="e">
        <f t="shared" si="9"/>
        <v>#REF!</v>
      </c>
      <c r="K276" s="98" t="e">
        <f t="shared" si="10"/>
        <v>#REF!</v>
      </c>
      <c r="L276" s="97" t="e">
        <f>old_TB발!#REF!</f>
        <v>#REF!</v>
      </c>
      <c r="M276" s="97" t="e">
        <f>old_TB발!#REF!</f>
        <v>#REF!</v>
      </c>
    </row>
    <row r="277" spans="3:13">
      <c r="C277" s="94" t="s">
        <v>63</v>
      </c>
      <c r="D277" s="94">
        <v>2023</v>
      </c>
      <c r="E277" s="71" t="str">
        <f>old_TB발!A273</f>
        <v>66200KR999</v>
      </c>
      <c r="F277" s="71" t="str">
        <f>old_TB발!B273</f>
        <v>COGS-Novelty-Other</v>
      </c>
      <c r="H277" s="94">
        <v>6</v>
      </c>
      <c r="I277" s="97" t="e">
        <f>old_TB발!#REF!</f>
        <v>#REF!</v>
      </c>
      <c r="J277" s="98" t="e">
        <f t="shared" si="9"/>
        <v>#REF!</v>
      </c>
      <c r="K277" s="98" t="e">
        <f t="shared" si="10"/>
        <v>#REF!</v>
      </c>
      <c r="L277" s="97" t="e">
        <f>old_TB발!#REF!</f>
        <v>#REF!</v>
      </c>
      <c r="M277" s="97" t="e">
        <f>old_TB발!#REF!</f>
        <v>#REF!</v>
      </c>
    </row>
    <row r="278" spans="3:13">
      <c r="C278" s="94" t="s">
        <v>63</v>
      </c>
      <c r="D278" s="94">
        <v>2023</v>
      </c>
      <c r="E278" s="71" t="str">
        <f>old_TB발!A274</f>
        <v>66600KR001</v>
      </c>
      <c r="F278" s="71" t="str">
        <f>old_TB발!B274</f>
        <v>Loss on Stock Take(Physical Invent Adj)-Intransit</v>
      </c>
      <c r="H278" s="94">
        <v>6</v>
      </c>
      <c r="I278" s="97" t="e">
        <f>old_TB발!#REF!</f>
        <v>#REF!</v>
      </c>
      <c r="J278" s="98" t="e">
        <f t="shared" si="9"/>
        <v>#REF!</v>
      </c>
      <c r="K278" s="98" t="e">
        <f t="shared" si="10"/>
        <v>#REF!</v>
      </c>
      <c r="L278" s="97" t="e">
        <f>old_TB발!#REF!</f>
        <v>#REF!</v>
      </c>
      <c r="M278" s="97" t="e">
        <f>old_TB발!#REF!</f>
        <v>#REF!</v>
      </c>
    </row>
    <row r="279" spans="3:13">
      <c r="C279" s="94" t="s">
        <v>63</v>
      </c>
      <c r="D279" s="94">
        <v>2023</v>
      </c>
      <c r="E279" s="71" t="str">
        <f>old_TB발!A275</f>
        <v>66600KR999</v>
      </c>
      <c r="F279" s="71" t="str">
        <f>old_TB발!B275</f>
        <v>Loss on Stock Take(Physical Invent Adj)-Other</v>
      </c>
      <c r="H279" s="94">
        <v>6</v>
      </c>
      <c r="I279" s="97" t="e">
        <f>old_TB발!#REF!</f>
        <v>#REF!</v>
      </c>
      <c r="J279" s="98" t="e">
        <f t="shared" si="9"/>
        <v>#REF!</v>
      </c>
      <c r="K279" s="98" t="e">
        <f t="shared" si="10"/>
        <v>#REF!</v>
      </c>
      <c r="L279" s="97" t="e">
        <f>old_TB발!#REF!</f>
        <v>#REF!</v>
      </c>
      <c r="M279" s="97" t="e">
        <f>old_TB발!#REF!</f>
        <v>#REF!</v>
      </c>
    </row>
    <row r="280" spans="3:13">
      <c r="C280" s="94" t="s">
        <v>63</v>
      </c>
      <c r="D280" s="94">
        <v>2023</v>
      </c>
      <c r="E280" s="71" t="str">
        <f>old_TB발!A276</f>
        <v>66710KR999</v>
      </c>
      <c r="F280" s="71" t="str">
        <f>old_TB발!B276</f>
        <v>Loss on Disposal of Inventory-Other</v>
      </c>
      <c r="H280" s="94">
        <v>6</v>
      </c>
      <c r="I280" s="97" t="e">
        <f>old_TB발!#REF!</f>
        <v>#REF!</v>
      </c>
      <c r="J280" s="98" t="e">
        <f t="shared" si="9"/>
        <v>#REF!</v>
      </c>
      <c r="K280" s="98" t="e">
        <f t="shared" si="10"/>
        <v>#REF!</v>
      </c>
      <c r="L280" s="97" t="e">
        <f>old_TB발!#REF!</f>
        <v>#REF!</v>
      </c>
      <c r="M280" s="97" t="e">
        <f>old_TB발!#REF!</f>
        <v>#REF!</v>
      </c>
    </row>
    <row r="281" spans="3:13">
      <c r="C281" s="94" t="s">
        <v>63</v>
      </c>
      <c r="D281" s="94">
        <v>2023</v>
      </c>
      <c r="E281" s="71" t="str">
        <f>old_TB발!A277</f>
        <v>66720KR999</v>
      </c>
      <c r="F281" s="71" t="str">
        <f>old_TB발!B277</f>
        <v>Loss on Valuation of Inventory-Other</v>
      </c>
      <c r="H281" s="94">
        <v>6</v>
      </c>
      <c r="I281" s="97" t="e">
        <f>old_TB발!#REF!</f>
        <v>#REF!</v>
      </c>
      <c r="J281" s="98" t="e">
        <f t="shared" si="9"/>
        <v>#REF!</v>
      </c>
      <c r="K281" s="98" t="e">
        <f t="shared" si="10"/>
        <v>#REF!</v>
      </c>
      <c r="L281" s="97" t="e">
        <f>old_TB발!#REF!</f>
        <v>#REF!</v>
      </c>
      <c r="M281" s="97" t="e">
        <f>old_TB발!#REF!</f>
        <v>#REF!</v>
      </c>
    </row>
    <row r="282" spans="3:13">
      <c r="C282" s="94" t="s">
        <v>63</v>
      </c>
      <c r="D282" s="94">
        <v>2023</v>
      </c>
      <c r="E282" s="71" t="str">
        <f>old_TB발!A278</f>
        <v>70011KR001</v>
      </c>
      <c r="F282" s="71" t="str">
        <f>old_TB발!B278</f>
        <v>Media-Fliers-매체비-전단지·리플렛 광고료-전단·리플렛 인쇄비</v>
      </c>
      <c r="H282" s="94">
        <v>6</v>
      </c>
      <c r="I282" s="97" t="e">
        <f>old_TB발!#REF!</f>
        <v>#REF!</v>
      </c>
      <c r="J282" s="98" t="e">
        <f t="shared" si="9"/>
        <v>#REF!</v>
      </c>
      <c r="K282" s="98" t="e">
        <f t="shared" si="10"/>
        <v>#REF!</v>
      </c>
      <c r="L282" s="97" t="e">
        <f>old_TB발!#REF!</f>
        <v>#REF!</v>
      </c>
      <c r="M282" s="97" t="e">
        <f>old_TB발!#REF!</f>
        <v>#REF!</v>
      </c>
    </row>
    <row r="283" spans="3:13">
      <c r="C283" s="94" t="s">
        <v>63</v>
      </c>
      <c r="D283" s="94">
        <v>2023</v>
      </c>
      <c r="E283" s="71" t="str">
        <f>old_TB발!A279</f>
        <v>70011KR002</v>
      </c>
      <c r="F283" s="71" t="str">
        <f>old_TB발!B279</f>
        <v>Media-Fliers-매체비-전단지·리플렛 광고료-전단·리플렛 배포비</v>
      </c>
      <c r="H283" s="94">
        <v>6</v>
      </c>
      <c r="I283" s="97" t="e">
        <f>old_TB발!#REF!</f>
        <v>#REF!</v>
      </c>
      <c r="J283" s="98" t="e">
        <f t="shared" si="9"/>
        <v>#REF!</v>
      </c>
      <c r="K283" s="98" t="e">
        <f t="shared" si="10"/>
        <v>#REF!</v>
      </c>
      <c r="L283" s="97" t="e">
        <f>old_TB발!#REF!</f>
        <v>#REF!</v>
      </c>
      <c r="M283" s="97" t="e">
        <f>old_TB발!#REF!</f>
        <v>#REF!</v>
      </c>
    </row>
    <row r="284" spans="3:13">
      <c r="C284" s="94" t="s">
        <v>63</v>
      </c>
      <c r="D284" s="94">
        <v>2023</v>
      </c>
      <c r="E284" s="71" t="str">
        <f>old_TB발!A280</f>
        <v>70012KR001</v>
      </c>
      <c r="F284" s="71" t="str">
        <f>old_TB발!B280</f>
        <v>Media-TV, Radio-매체비-텔레비전·라디오 광고료</v>
      </c>
      <c r="H284" s="94">
        <v>6</v>
      </c>
      <c r="I284" s="97" t="e">
        <f>old_TB발!#REF!</f>
        <v>#REF!</v>
      </c>
      <c r="J284" s="98" t="e">
        <f t="shared" si="9"/>
        <v>#REF!</v>
      </c>
      <c r="K284" s="98" t="e">
        <f t="shared" si="10"/>
        <v>#REF!</v>
      </c>
      <c r="L284" s="97" t="e">
        <f>old_TB발!#REF!</f>
        <v>#REF!</v>
      </c>
      <c r="M284" s="97" t="e">
        <f>old_TB발!#REF!</f>
        <v>#REF!</v>
      </c>
    </row>
    <row r="285" spans="3:13">
      <c r="C285" s="94" t="s">
        <v>63</v>
      </c>
      <c r="D285" s="94">
        <v>2023</v>
      </c>
      <c r="E285" s="71" t="str">
        <f>old_TB발!A281</f>
        <v>70014KR001</v>
      </c>
      <c r="F285" s="71" t="str">
        <f>old_TB발!B281</f>
        <v>Media-Magazine, Advertorial-매체비-잡지 광고료-잡지광고</v>
      </c>
      <c r="H285" s="94">
        <v>6</v>
      </c>
      <c r="I285" s="97" t="e">
        <f>old_TB발!#REF!</f>
        <v>#REF!</v>
      </c>
      <c r="J285" s="98" t="e">
        <f t="shared" si="9"/>
        <v>#REF!</v>
      </c>
      <c r="K285" s="98" t="e">
        <f t="shared" si="10"/>
        <v>#REF!</v>
      </c>
      <c r="L285" s="97" t="e">
        <f>old_TB발!#REF!</f>
        <v>#REF!</v>
      </c>
      <c r="M285" s="97" t="e">
        <f>old_TB발!#REF!</f>
        <v>#REF!</v>
      </c>
    </row>
    <row r="286" spans="3:13">
      <c r="C286" s="94" t="s">
        <v>63</v>
      </c>
      <c r="D286" s="94">
        <v>2023</v>
      </c>
      <c r="E286" s="71" t="str">
        <f>old_TB발!A282</f>
        <v>70015KR001</v>
      </c>
      <c r="F286" s="71" t="str">
        <f>old_TB발!B282</f>
        <v>Media-Billboard, Outdoor Advertise-매체비-옥외 광고료</v>
      </c>
      <c r="H286" s="94">
        <v>6</v>
      </c>
      <c r="I286" s="97" t="e">
        <f>old_TB발!#REF!</f>
        <v>#REF!</v>
      </c>
      <c r="J286" s="98" t="e">
        <f t="shared" si="9"/>
        <v>#REF!</v>
      </c>
      <c r="K286" s="98" t="e">
        <f t="shared" si="10"/>
        <v>#REF!</v>
      </c>
      <c r="L286" s="97" t="e">
        <f>old_TB발!#REF!</f>
        <v>#REF!</v>
      </c>
      <c r="M286" s="97" t="e">
        <f>old_TB발!#REF!</f>
        <v>#REF!</v>
      </c>
    </row>
    <row r="287" spans="3:13">
      <c r="C287" s="94" t="s">
        <v>63</v>
      </c>
      <c r="D287" s="94">
        <v>2023</v>
      </c>
      <c r="E287" s="71" t="str">
        <f>old_TB발!A283</f>
        <v>70016KR001</v>
      </c>
      <c r="F287" s="71" t="str">
        <f>old_TB발!B283</f>
        <v>Media-Digital-매체비-디지털 광고료</v>
      </c>
      <c r="H287" s="94">
        <v>6</v>
      </c>
      <c r="I287" s="97" t="e">
        <f>old_TB발!#REF!</f>
        <v>#REF!</v>
      </c>
      <c r="J287" s="98" t="e">
        <f t="shared" si="9"/>
        <v>#REF!</v>
      </c>
      <c r="K287" s="98" t="e">
        <f t="shared" si="10"/>
        <v>#REF!</v>
      </c>
      <c r="L287" s="97" t="e">
        <f>old_TB발!#REF!</f>
        <v>#REF!</v>
      </c>
      <c r="M287" s="97" t="e">
        <f>old_TB발!#REF!</f>
        <v>#REF!</v>
      </c>
    </row>
    <row r="288" spans="3:13">
      <c r="C288" s="94" t="s">
        <v>63</v>
      </c>
      <c r="D288" s="94">
        <v>2023</v>
      </c>
      <c r="E288" s="71" t="str">
        <f>old_TB발!A284</f>
        <v>70017KR001</v>
      </c>
      <c r="F288" s="71" t="str">
        <f>old_TB발!B284</f>
        <v>Media-Others-매체비-기타 광고료</v>
      </c>
      <c r="H288" s="94">
        <v>6</v>
      </c>
      <c r="I288" s="97" t="e">
        <f>old_TB발!#REF!</f>
        <v>#REF!</v>
      </c>
      <c r="J288" s="98" t="e">
        <f t="shared" si="9"/>
        <v>#REF!</v>
      </c>
      <c r="K288" s="98" t="e">
        <f t="shared" si="10"/>
        <v>#REF!</v>
      </c>
      <c r="L288" s="97" t="e">
        <f>old_TB발!#REF!</f>
        <v>#REF!</v>
      </c>
      <c r="M288" s="97" t="e">
        <f>old_TB발!#REF!</f>
        <v>#REF!</v>
      </c>
    </row>
    <row r="289" spans="3:13">
      <c r="C289" s="94" t="s">
        <v>63</v>
      </c>
      <c r="D289" s="94">
        <v>2023</v>
      </c>
      <c r="E289" s="71" t="str">
        <f>old_TB발!A285</f>
        <v>70018KR999</v>
      </c>
      <c r="F289" s="71" t="str">
        <f>old_TB발!B285</f>
        <v>Media - EC Performance MK Ads-Other</v>
      </c>
      <c r="H289" s="94">
        <v>6</v>
      </c>
      <c r="I289" s="97" t="e">
        <f>old_TB발!#REF!</f>
        <v>#REF!</v>
      </c>
      <c r="J289" s="98" t="e">
        <f t="shared" si="9"/>
        <v>#REF!</v>
      </c>
      <c r="K289" s="98" t="e">
        <f t="shared" si="10"/>
        <v>#REF!</v>
      </c>
      <c r="L289" s="97" t="e">
        <f>old_TB발!#REF!</f>
        <v>#REF!</v>
      </c>
      <c r="M289" s="97" t="e">
        <f>old_TB발!#REF!</f>
        <v>#REF!</v>
      </c>
    </row>
    <row r="290" spans="3:13">
      <c r="C290" s="94" t="s">
        <v>63</v>
      </c>
      <c r="D290" s="94">
        <v>2023</v>
      </c>
      <c r="E290" s="71" t="str">
        <f>old_TB발!A286</f>
        <v>70021KR001</v>
      </c>
      <c r="F290" s="71" t="str">
        <f>old_TB발!B286</f>
        <v>Production-Fliers, Leaflet-광고제작비-전단지 제작비</v>
      </c>
      <c r="H290" s="94">
        <v>6</v>
      </c>
      <c r="I290" s="97" t="e">
        <f>old_TB발!#REF!</f>
        <v>#REF!</v>
      </c>
      <c r="J290" s="98" t="e">
        <f t="shared" si="9"/>
        <v>#REF!</v>
      </c>
      <c r="K290" s="98" t="e">
        <f t="shared" si="10"/>
        <v>#REF!</v>
      </c>
      <c r="L290" s="97" t="e">
        <f>old_TB발!#REF!</f>
        <v>#REF!</v>
      </c>
      <c r="M290" s="97" t="e">
        <f>old_TB발!#REF!</f>
        <v>#REF!</v>
      </c>
    </row>
    <row r="291" spans="3:13">
      <c r="C291" s="94" t="s">
        <v>63</v>
      </c>
      <c r="D291" s="94">
        <v>2023</v>
      </c>
      <c r="E291" s="71" t="str">
        <f>old_TB발!A287</f>
        <v>70022KR001</v>
      </c>
      <c r="F291" s="71" t="str">
        <f>old_TB발!B287</f>
        <v>Production-Marketing Campaign-광고제작비-마케팅 캠페인-전파광고</v>
      </c>
      <c r="H291" s="94">
        <v>6</v>
      </c>
      <c r="I291" s="97" t="e">
        <f>old_TB발!#REF!</f>
        <v>#REF!</v>
      </c>
      <c r="J291" s="98" t="e">
        <f t="shared" si="9"/>
        <v>#REF!</v>
      </c>
      <c r="K291" s="98" t="e">
        <f t="shared" si="10"/>
        <v>#REF!</v>
      </c>
      <c r="L291" s="97" t="e">
        <f>old_TB발!#REF!</f>
        <v>#REF!</v>
      </c>
      <c r="M291" s="97" t="e">
        <f>old_TB발!#REF!</f>
        <v>#REF!</v>
      </c>
    </row>
    <row r="292" spans="3:13">
      <c r="C292" s="94" t="s">
        <v>63</v>
      </c>
      <c r="D292" s="94">
        <v>2023</v>
      </c>
      <c r="E292" s="71" t="str">
        <f>old_TB발!A288</f>
        <v>70022KR003</v>
      </c>
      <c r="F292" s="71" t="str">
        <f>old_TB발!B288</f>
        <v>Production-Marketing Campaign-광고제작비-마케팅 캠페인-잡지광고</v>
      </c>
      <c r="H292" s="94">
        <v>6</v>
      </c>
      <c r="I292" s="97" t="e">
        <f>old_TB발!#REF!</f>
        <v>#REF!</v>
      </c>
      <c r="J292" s="98" t="e">
        <f t="shared" si="9"/>
        <v>#REF!</v>
      </c>
      <c r="K292" s="98" t="e">
        <f t="shared" si="10"/>
        <v>#REF!</v>
      </c>
      <c r="L292" s="97" t="e">
        <f>old_TB발!#REF!</f>
        <v>#REF!</v>
      </c>
      <c r="M292" s="97" t="e">
        <f>old_TB발!#REF!</f>
        <v>#REF!</v>
      </c>
    </row>
    <row r="293" spans="3:13">
      <c r="C293" s="94" t="s">
        <v>63</v>
      </c>
      <c r="D293" s="94">
        <v>2023</v>
      </c>
      <c r="E293" s="71" t="str">
        <f>old_TB발!A289</f>
        <v>70022KR004</v>
      </c>
      <c r="F293" s="71" t="str">
        <f>old_TB발!B289</f>
        <v>Production-Marketing Campaign-광고제작비-마케팅 캠페인-모델료-FR</v>
      </c>
      <c r="H293" s="94">
        <v>6</v>
      </c>
      <c r="I293" s="97" t="e">
        <f>old_TB발!#REF!</f>
        <v>#REF!</v>
      </c>
      <c r="J293" s="98" t="e">
        <f t="shared" si="9"/>
        <v>#REF!</v>
      </c>
      <c r="K293" s="98" t="e">
        <f t="shared" si="10"/>
        <v>#REF!</v>
      </c>
      <c r="L293" s="97" t="e">
        <f>old_TB발!#REF!</f>
        <v>#REF!</v>
      </c>
      <c r="M293" s="97" t="e">
        <f>old_TB발!#REF!</f>
        <v>#REF!</v>
      </c>
    </row>
    <row r="294" spans="3:13">
      <c r="C294" s="94" t="s">
        <v>63</v>
      </c>
      <c r="D294" s="94">
        <v>2023</v>
      </c>
      <c r="E294" s="71" t="str">
        <f>old_TB발!A290</f>
        <v>70024KR001</v>
      </c>
      <c r="F294" s="71" t="str">
        <f>old_TB발!B290</f>
        <v>Production-Digital Development-광고제작비-디지털 제작비-제작비</v>
      </c>
      <c r="H294" s="94">
        <v>6</v>
      </c>
      <c r="I294" s="97" t="e">
        <f>old_TB발!#REF!</f>
        <v>#REF!</v>
      </c>
      <c r="J294" s="98" t="e">
        <f t="shared" si="9"/>
        <v>#REF!</v>
      </c>
      <c r="K294" s="98" t="e">
        <f t="shared" si="10"/>
        <v>#REF!</v>
      </c>
      <c r="L294" s="97" t="e">
        <f>old_TB발!#REF!</f>
        <v>#REF!</v>
      </c>
      <c r="M294" s="97" t="e">
        <f>old_TB발!#REF!</f>
        <v>#REF!</v>
      </c>
    </row>
    <row r="295" spans="3:13">
      <c r="C295" s="94" t="s">
        <v>63</v>
      </c>
      <c r="D295" s="94">
        <v>2023</v>
      </c>
      <c r="E295" s="71" t="str">
        <f>old_TB발!A291</f>
        <v>70025KR001</v>
      </c>
      <c r="F295" s="71" t="str">
        <f>old_TB발!B291</f>
        <v>Production-Others-광고제작비-기타제작비</v>
      </c>
      <c r="H295" s="94">
        <v>6</v>
      </c>
      <c r="I295" s="97" t="e">
        <f>old_TB발!#REF!</f>
        <v>#REF!</v>
      </c>
      <c r="J295" s="98" t="e">
        <f t="shared" si="9"/>
        <v>#REF!</v>
      </c>
      <c r="K295" s="98" t="e">
        <f t="shared" si="10"/>
        <v>#REF!</v>
      </c>
      <c r="L295" s="97" t="e">
        <f>old_TB발!#REF!</f>
        <v>#REF!</v>
      </c>
      <c r="M295" s="97" t="e">
        <f>old_TB발!#REF!</f>
        <v>#REF!</v>
      </c>
    </row>
    <row r="296" spans="3:13">
      <c r="C296" s="94" t="s">
        <v>63</v>
      </c>
      <c r="D296" s="94">
        <v>2023</v>
      </c>
      <c r="E296" s="71" t="str">
        <f>old_TB발!A292</f>
        <v>70031KR001</v>
      </c>
      <c r="F296" s="71" t="str">
        <f>old_TB발!B292</f>
        <v>Instore Artwork-Prt&amp;Dstb-점내 판촉물비-인쇄비/배송비-POP, 타페광고</v>
      </c>
      <c r="H296" s="94">
        <v>6</v>
      </c>
      <c r="I296" s="97" t="e">
        <f>old_TB발!#REF!</f>
        <v>#REF!</v>
      </c>
      <c r="J296" s="98" t="e">
        <f t="shared" si="9"/>
        <v>#REF!</v>
      </c>
      <c r="K296" s="98" t="e">
        <f t="shared" si="10"/>
        <v>#REF!</v>
      </c>
      <c r="L296" s="97" t="e">
        <f>old_TB발!#REF!</f>
        <v>#REF!</v>
      </c>
      <c r="M296" s="97" t="e">
        <f>old_TB발!#REF!</f>
        <v>#REF!</v>
      </c>
    </row>
    <row r="297" spans="3:13">
      <c r="C297" s="94" t="s">
        <v>63</v>
      </c>
      <c r="D297" s="94">
        <v>2023</v>
      </c>
      <c r="E297" s="71" t="str">
        <f>old_TB발!A293</f>
        <v>70032KR001</v>
      </c>
      <c r="F297" s="71" t="str">
        <f>old_TB발!B293</f>
        <v>Instore Artwork-Visual MD-점내 판촉물비-VM</v>
      </c>
      <c r="H297" s="94">
        <v>6</v>
      </c>
      <c r="I297" s="97" t="e">
        <f>old_TB발!#REF!</f>
        <v>#REF!</v>
      </c>
      <c r="J297" s="98" t="e">
        <f t="shared" si="9"/>
        <v>#REF!</v>
      </c>
      <c r="K297" s="98" t="e">
        <f t="shared" si="10"/>
        <v>#REF!</v>
      </c>
      <c r="L297" s="97" t="e">
        <f>old_TB발!#REF!</f>
        <v>#REF!</v>
      </c>
      <c r="M297" s="97" t="e">
        <f>old_TB발!#REF!</f>
        <v>#REF!</v>
      </c>
    </row>
    <row r="298" spans="3:13">
      <c r="C298" s="94" t="s">
        <v>63</v>
      </c>
      <c r="D298" s="94">
        <v>2023</v>
      </c>
      <c r="E298" s="71" t="str">
        <f>old_TB발!A294</f>
        <v>70033KR001</v>
      </c>
      <c r="F298" s="71" t="str">
        <f>old_TB발!B294</f>
        <v>Instore Artwork-Others-점내 판촉물비-기타</v>
      </c>
      <c r="H298" s="94">
        <v>6</v>
      </c>
      <c r="I298" s="97" t="e">
        <f>old_TB발!#REF!</f>
        <v>#REF!</v>
      </c>
      <c r="J298" s="98" t="e">
        <f t="shared" si="9"/>
        <v>#REF!</v>
      </c>
      <c r="K298" s="98" t="e">
        <f t="shared" si="10"/>
        <v>#REF!</v>
      </c>
      <c r="L298" s="97" t="e">
        <f>old_TB발!#REF!</f>
        <v>#REF!</v>
      </c>
      <c r="M298" s="97" t="e">
        <f>old_TB발!#REF!</f>
        <v>#REF!</v>
      </c>
    </row>
    <row r="299" spans="3:13">
      <c r="C299" s="94" t="s">
        <v>63</v>
      </c>
      <c r="D299" s="94">
        <v>2023</v>
      </c>
      <c r="E299" s="71" t="str">
        <f>old_TB발!A295</f>
        <v>70034KR999</v>
      </c>
      <c r="F299" s="71" t="str">
        <f>old_TB발!B295</f>
        <v>Instore Artwork and Promotion-booklet printing-Oth</v>
      </c>
      <c r="H299" s="94">
        <v>6</v>
      </c>
      <c r="I299" s="97" t="e">
        <f>old_TB발!#REF!</f>
        <v>#REF!</v>
      </c>
      <c r="J299" s="98" t="e">
        <f t="shared" si="9"/>
        <v>#REF!</v>
      </c>
      <c r="K299" s="98" t="e">
        <f t="shared" si="10"/>
        <v>#REF!</v>
      </c>
      <c r="L299" s="97" t="e">
        <f>old_TB발!#REF!</f>
        <v>#REF!</v>
      </c>
      <c r="M299" s="97" t="e">
        <f>old_TB발!#REF!</f>
        <v>#REF!</v>
      </c>
    </row>
    <row r="300" spans="3:13">
      <c r="C300" s="94" t="s">
        <v>63</v>
      </c>
      <c r="D300" s="94">
        <v>2023</v>
      </c>
      <c r="E300" s="71" t="str">
        <f>old_TB발!A296</f>
        <v>70035KR999</v>
      </c>
      <c r="F300" s="71" t="str">
        <f>old_TB발!B296</f>
        <v>Instore Artwork and Promotion-Novelties-Other</v>
      </c>
      <c r="H300" s="94">
        <v>6</v>
      </c>
      <c r="I300" s="97" t="e">
        <f>old_TB발!#REF!</f>
        <v>#REF!</v>
      </c>
      <c r="J300" s="98" t="e">
        <f t="shared" si="9"/>
        <v>#REF!</v>
      </c>
      <c r="K300" s="98" t="e">
        <f t="shared" si="10"/>
        <v>#REF!</v>
      </c>
      <c r="L300" s="97" t="e">
        <f>old_TB발!#REF!</f>
        <v>#REF!</v>
      </c>
      <c r="M300" s="97" t="e">
        <f>old_TB발!#REF!</f>
        <v>#REF!</v>
      </c>
    </row>
    <row r="301" spans="3:13">
      <c r="C301" s="94" t="s">
        <v>63</v>
      </c>
      <c r="D301" s="94">
        <v>2023</v>
      </c>
      <c r="E301" s="71" t="str">
        <f>old_TB발!A297</f>
        <v>70041KR001</v>
      </c>
      <c r="F301" s="71" t="str">
        <f>old_TB발!B297</f>
        <v>Expense of PR Activity-PR활동비-판촉기구운영비</v>
      </c>
      <c r="H301" s="94">
        <v>6</v>
      </c>
      <c r="I301" s="97" t="e">
        <f>old_TB발!#REF!</f>
        <v>#REF!</v>
      </c>
      <c r="J301" s="98" t="e">
        <f t="shared" si="9"/>
        <v>#REF!</v>
      </c>
      <c r="K301" s="98" t="e">
        <f t="shared" si="10"/>
        <v>#REF!</v>
      </c>
      <c r="L301" s="97" t="e">
        <f>old_TB발!#REF!</f>
        <v>#REF!</v>
      </c>
      <c r="M301" s="97" t="e">
        <f>old_TB발!#REF!</f>
        <v>#REF!</v>
      </c>
    </row>
    <row r="302" spans="3:13">
      <c r="C302" s="94" t="s">
        <v>63</v>
      </c>
      <c r="D302" s="94">
        <v>2023</v>
      </c>
      <c r="E302" s="71" t="str">
        <f>old_TB발!A298</f>
        <v>70041KR002</v>
      </c>
      <c r="F302" s="71" t="str">
        <f>old_TB발!B298</f>
        <v>Expense of PR Activity-PR활동비-사은품비</v>
      </c>
      <c r="H302" s="94">
        <v>6</v>
      </c>
      <c r="I302" s="97" t="e">
        <f>old_TB발!#REF!</f>
        <v>#REF!</v>
      </c>
      <c r="J302" s="98" t="e">
        <f t="shared" si="9"/>
        <v>#REF!</v>
      </c>
      <c r="K302" s="98" t="e">
        <f t="shared" si="10"/>
        <v>#REF!</v>
      </c>
      <c r="L302" s="97" t="e">
        <f>old_TB발!#REF!</f>
        <v>#REF!</v>
      </c>
      <c r="M302" s="97" t="e">
        <f>old_TB발!#REF!</f>
        <v>#REF!</v>
      </c>
    </row>
    <row r="303" spans="3:13">
      <c r="C303" s="94" t="s">
        <v>63</v>
      </c>
      <c r="D303" s="94">
        <v>2023</v>
      </c>
      <c r="E303" s="71" t="str">
        <f>old_TB발!A299</f>
        <v>70041KR003</v>
      </c>
      <c r="F303" s="71" t="str">
        <f>old_TB발!B299</f>
        <v>Expense of PR Activity-PR활동비-판촉비-기타</v>
      </c>
      <c r="H303" s="94">
        <v>6</v>
      </c>
      <c r="I303" s="97" t="e">
        <f>old_TB발!#REF!</f>
        <v>#REF!</v>
      </c>
      <c r="J303" s="98" t="e">
        <f t="shared" si="9"/>
        <v>#REF!</v>
      </c>
      <c r="K303" s="98" t="e">
        <f t="shared" si="10"/>
        <v>#REF!</v>
      </c>
      <c r="L303" s="97" t="e">
        <f>old_TB발!#REF!</f>
        <v>#REF!</v>
      </c>
      <c r="M303" s="97" t="e">
        <f>old_TB발!#REF!</f>
        <v>#REF!</v>
      </c>
    </row>
    <row r="304" spans="3:13">
      <c r="C304" s="94" t="s">
        <v>63</v>
      </c>
      <c r="D304" s="94">
        <v>2023</v>
      </c>
      <c r="E304" s="71" t="str">
        <f>old_TB발!A300</f>
        <v>70042KR001</v>
      </c>
      <c r="F304" s="71" t="str">
        <f>old_TB발!B300</f>
        <v>Expense of Event Organization-이벤트 개최비</v>
      </c>
      <c r="H304" s="94">
        <v>6</v>
      </c>
      <c r="I304" s="97" t="e">
        <f>old_TB발!#REF!</f>
        <v>#REF!</v>
      </c>
      <c r="J304" s="98" t="e">
        <f t="shared" si="9"/>
        <v>#REF!</v>
      </c>
      <c r="K304" s="98" t="e">
        <f t="shared" si="10"/>
        <v>#REF!</v>
      </c>
      <c r="L304" s="97" t="e">
        <f>old_TB발!#REF!</f>
        <v>#REF!</v>
      </c>
      <c r="M304" s="97" t="e">
        <f>old_TB발!#REF!</f>
        <v>#REF!</v>
      </c>
    </row>
    <row r="305" spans="3:13">
      <c r="C305" s="94" t="s">
        <v>63</v>
      </c>
      <c r="D305" s="94">
        <v>2023</v>
      </c>
      <c r="E305" s="71" t="str">
        <f>old_TB발!A301</f>
        <v>70044KR999</v>
      </c>
      <c r="F305" s="71" t="str">
        <f>old_TB발!B301</f>
        <v>Influencer Activity Fee-Other</v>
      </c>
      <c r="H305" s="94">
        <v>6</v>
      </c>
      <c r="I305" s="97" t="e">
        <f>old_TB발!#REF!</f>
        <v>#REF!</v>
      </c>
      <c r="J305" s="98" t="e">
        <f t="shared" si="9"/>
        <v>#REF!</v>
      </c>
      <c r="K305" s="98" t="e">
        <f t="shared" si="10"/>
        <v>#REF!</v>
      </c>
      <c r="L305" s="97" t="e">
        <f>old_TB발!#REF!</f>
        <v>#REF!</v>
      </c>
      <c r="M305" s="97" t="e">
        <f>old_TB발!#REF!</f>
        <v>#REF!</v>
      </c>
    </row>
    <row r="306" spans="3:13">
      <c r="C306" s="94" t="s">
        <v>63</v>
      </c>
      <c r="D306" s="94">
        <v>2023</v>
      </c>
      <c r="E306" s="71" t="str">
        <f>old_TB발!A302</f>
        <v>70045KR999</v>
      </c>
      <c r="F306" s="71" t="str">
        <f>old_TB발!B302</f>
        <v>Sampling to consumer-Other</v>
      </c>
      <c r="H306" s="94">
        <v>6</v>
      </c>
      <c r="I306" s="97" t="e">
        <f>old_TB발!#REF!</f>
        <v>#REF!</v>
      </c>
      <c r="J306" s="98" t="e">
        <f t="shared" si="9"/>
        <v>#REF!</v>
      </c>
      <c r="K306" s="98" t="e">
        <f t="shared" si="10"/>
        <v>#REF!</v>
      </c>
      <c r="L306" s="97" t="e">
        <f>old_TB발!#REF!</f>
        <v>#REF!</v>
      </c>
      <c r="M306" s="97" t="e">
        <f>old_TB발!#REF!</f>
        <v>#REF!</v>
      </c>
    </row>
    <row r="307" spans="3:13">
      <c r="C307" s="94" t="s">
        <v>63</v>
      </c>
      <c r="D307" s="94">
        <v>2023</v>
      </c>
      <c r="E307" s="71" t="str">
        <f>old_TB발!A303</f>
        <v>70046KR999</v>
      </c>
      <c r="F307" s="71" t="str">
        <f>old_TB발!B303</f>
        <v>Media influencer seeding-Other</v>
      </c>
      <c r="H307" s="94">
        <v>6</v>
      </c>
      <c r="I307" s="97" t="e">
        <f>old_TB발!#REF!</f>
        <v>#REF!</v>
      </c>
      <c r="J307" s="98" t="e">
        <f t="shared" si="9"/>
        <v>#REF!</v>
      </c>
      <c r="K307" s="98" t="e">
        <f t="shared" si="10"/>
        <v>#REF!</v>
      </c>
      <c r="L307" s="97" t="e">
        <f>old_TB발!#REF!</f>
        <v>#REF!</v>
      </c>
      <c r="M307" s="97" t="e">
        <f>old_TB발!#REF!</f>
        <v>#REF!</v>
      </c>
    </row>
    <row r="308" spans="3:13">
      <c r="C308" s="94" t="s">
        <v>63</v>
      </c>
      <c r="D308" s="94">
        <v>2023</v>
      </c>
      <c r="E308" s="71" t="str">
        <f>old_TB발!A304</f>
        <v>70051KR999</v>
      </c>
      <c r="F308" s="71" t="str">
        <f>old_TB발!B304</f>
        <v>Marketing IT Service fee-Other</v>
      </c>
      <c r="H308" s="94">
        <v>6</v>
      </c>
      <c r="I308" s="97" t="e">
        <f>old_TB발!#REF!</f>
        <v>#REF!</v>
      </c>
      <c r="J308" s="98" t="e">
        <f t="shared" si="9"/>
        <v>#REF!</v>
      </c>
      <c r="K308" s="98" t="e">
        <f t="shared" si="10"/>
        <v>#REF!</v>
      </c>
      <c r="L308" s="97" t="e">
        <f>old_TB발!#REF!</f>
        <v>#REF!</v>
      </c>
      <c r="M308" s="97" t="e">
        <f>old_TB발!#REF!</f>
        <v>#REF!</v>
      </c>
    </row>
    <row r="309" spans="3:13">
      <c r="C309" s="94" t="s">
        <v>63</v>
      </c>
      <c r="D309" s="94">
        <v>2023</v>
      </c>
      <c r="E309" s="71" t="str">
        <f>old_TB발!A305</f>
        <v>71010KR001</v>
      </c>
      <c r="F309" s="71" t="str">
        <f>old_TB발!B305</f>
        <v>Wrapping-포장용소모품비</v>
      </c>
      <c r="H309" s="94">
        <v>6</v>
      </c>
      <c r="I309" s="97" t="e">
        <f>old_TB발!#REF!</f>
        <v>#REF!</v>
      </c>
      <c r="J309" s="98" t="e">
        <f t="shared" si="9"/>
        <v>#REF!</v>
      </c>
      <c r="K309" s="98" t="e">
        <f t="shared" si="10"/>
        <v>#REF!</v>
      </c>
      <c r="L309" s="97" t="e">
        <f>old_TB발!#REF!</f>
        <v>#REF!</v>
      </c>
      <c r="M309" s="97" t="e">
        <f>old_TB발!#REF!</f>
        <v>#REF!</v>
      </c>
    </row>
    <row r="310" spans="3:13">
      <c r="C310" s="94" t="s">
        <v>63</v>
      </c>
      <c r="D310" s="94">
        <v>2023</v>
      </c>
      <c r="E310" s="71" t="str">
        <f>old_TB발!A306</f>
        <v>71020KR001</v>
      </c>
      <c r="F310" s="71" t="str">
        <f>old_TB발!B306</f>
        <v>Commission on Credit Cards-CREDIT수수료</v>
      </c>
      <c r="H310" s="94">
        <v>6</v>
      </c>
      <c r="I310" s="97" t="e">
        <f>old_TB발!#REF!</f>
        <v>#REF!</v>
      </c>
      <c r="J310" s="98" t="e">
        <f t="shared" si="9"/>
        <v>#REF!</v>
      </c>
      <c r="K310" s="98" t="e">
        <f t="shared" si="10"/>
        <v>#REF!</v>
      </c>
      <c r="L310" s="97" t="e">
        <f>old_TB발!#REF!</f>
        <v>#REF!</v>
      </c>
      <c r="M310" s="97" t="e">
        <f>old_TB발!#REF!</f>
        <v>#REF!</v>
      </c>
    </row>
    <row r="311" spans="3:13">
      <c r="C311" s="94" t="s">
        <v>63</v>
      </c>
      <c r="D311" s="94">
        <v>2023</v>
      </c>
      <c r="E311" s="71" t="str">
        <f>old_TB발!A307</f>
        <v>72020KR001</v>
      </c>
      <c r="F311" s="71" t="str">
        <f>old_TB발!B307</f>
        <v>Salary to Full-time Employee-직원급여</v>
      </c>
      <c r="H311" s="94">
        <v>6</v>
      </c>
      <c r="I311" s="97" t="e">
        <f>old_TB발!#REF!</f>
        <v>#REF!</v>
      </c>
      <c r="J311" s="98" t="e">
        <f t="shared" si="9"/>
        <v>#REF!</v>
      </c>
      <c r="K311" s="98" t="e">
        <f t="shared" si="10"/>
        <v>#REF!</v>
      </c>
      <c r="L311" s="97" t="e">
        <f>old_TB발!#REF!</f>
        <v>#REF!</v>
      </c>
      <c r="M311" s="97" t="e">
        <f>old_TB발!#REF!</f>
        <v>#REF!</v>
      </c>
    </row>
    <row r="312" spans="3:13">
      <c r="C312" s="94" t="s">
        <v>63</v>
      </c>
      <c r="D312" s="94">
        <v>2023</v>
      </c>
      <c r="E312" s="71" t="str">
        <f>old_TB발!A308</f>
        <v>72020KR002</v>
      </c>
      <c r="F312" s="71" t="str">
        <f>old_TB발!B308</f>
        <v>Salary to Full-time Employee-제수당</v>
      </c>
      <c r="H312" s="94">
        <v>6</v>
      </c>
      <c r="I312" s="97" t="e">
        <f>old_TB발!#REF!</f>
        <v>#REF!</v>
      </c>
      <c r="J312" s="98" t="e">
        <f t="shared" si="9"/>
        <v>#REF!</v>
      </c>
      <c r="K312" s="98" t="e">
        <f t="shared" si="10"/>
        <v>#REF!</v>
      </c>
      <c r="L312" s="97" t="e">
        <f>old_TB발!#REF!</f>
        <v>#REF!</v>
      </c>
      <c r="M312" s="97" t="e">
        <f>old_TB발!#REF!</f>
        <v>#REF!</v>
      </c>
    </row>
    <row r="313" spans="3:13">
      <c r="C313" s="94" t="s">
        <v>63</v>
      </c>
      <c r="D313" s="94">
        <v>2023</v>
      </c>
      <c r="E313" s="71" t="str">
        <f>old_TB발!A309</f>
        <v>72030KR001</v>
      </c>
      <c r="F313" s="71" t="str">
        <f>old_TB발!B309</f>
        <v>Salary to Expatriate-주재원급여</v>
      </c>
      <c r="H313" s="94">
        <v>6</v>
      </c>
      <c r="I313" s="97" t="e">
        <f>old_TB발!#REF!</f>
        <v>#REF!</v>
      </c>
      <c r="J313" s="98" t="e">
        <f t="shared" si="9"/>
        <v>#REF!</v>
      </c>
      <c r="K313" s="98" t="e">
        <f t="shared" si="10"/>
        <v>#REF!</v>
      </c>
      <c r="L313" s="97" t="e">
        <f>old_TB발!#REF!</f>
        <v>#REF!</v>
      </c>
      <c r="M313" s="97" t="e">
        <f>old_TB발!#REF!</f>
        <v>#REF!</v>
      </c>
    </row>
    <row r="314" spans="3:13">
      <c r="C314" s="94" t="s">
        <v>63</v>
      </c>
      <c r="D314" s="94">
        <v>2023</v>
      </c>
      <c r="E314" s="71" t="str">
        <f>old_TB발!A310</f>
        <v>72040KR999</v>
      </c>
      <c r="F314" s="71" t="str">
        <f>old_TB발!B310</f>
        <v>Overtime Wage-Dummy</v>
      </c>
      <c r="H314" s="94">
        <v>6</v>
      </c>
      <c r="I314" s="97" t="e">
        <f>old_TB발!#REF!</f>
        <v>#REF!</v>
      </c>
      <c r="J314" s="98" t="e">
        <f t="shared" si="9"/>
        <v>#REF!</v>
      </c>
      <c r="K314" s="98" t="e">
        <f t="shared" si="10"/>
        <v>#REF!</v>
      </c>
      <c r="L314" s="97" t="e">
        <f>old_TB발!#REF!</f>
        <v>#REF!</v>
      </c>
      <c r="M314" s="97" t="e">
        <f>old_TB발!#REF!</f>
        <v>#REF!</v>
      </c>
    </row>
    <row r="315" spans="3:13">
      <c r="C315" s="94" t="s">
        <v>63</v>
      </c>
      <c r="D315" s="94">
        <v>2023</v>
      </c>
      <c r="E315" s="71" t="str">
        <f>old_TB발!A311</f>
        <v>72050KR001</v>
      </c>
      <c r="F315" s="71" t="str">
        <f>old_TB발!B311</f>
        <v>Wage to Part-time Employee-잡급</v>
      </c>
      <c r="H315" s="94">
        <v>6</v>
      </c>
      <c r="I315" s="97" t="e">
        <f>old_TB발!#REF!</f>
        <v>#REF!</v>
      </c>
      <c r="J315" s="98" t="e">
        <f t="shared" si="9"/>
        <v>#REF!</v>
      </c>
      <c r="K315" s="98" t="e">
        <f t="shared" si="10"/>
        <v>#REF!</v>
      </c>
      <c r="L315" s="97" t="e">
        <f>old_TB발!#REF!</f>
        <v>#REF!</v>
      </c>
      <c r="M315" s="97" t="e">
        <f>old_TB발!#REF!</f>
        <v>#REF!</v>
      </c>
    </row>
    <row r="316" spans="3:13">
      <c r="C316" s="94" t="s">
        <v>63</v>
      </c>
      <c r="D316" s="94">
        <v>2023</v>
      </c>
      <c r="E316" s="71" t="str">
        <f>old_TB발!A312</f>
        <v>72065KR999</v>
      </c>
      <c r="F316" s="71" t="str">
        <f>old_TB발!B312</f>
        <v>Provision for Accrued Vacation Pay-Dummy</v>
      </c>
      <c r="H316" s="94">
        <v>6</v>
      </c>
      <c r="I316" s="97" t="e">
        <f>old_TB발!#REF!</f>
        <v>#REF!</v>
      </c>
      <c r="J316" s="98" t="e">
        <f t="shared" si="9"/>
        <v>#REF!</v>
      </c>
      <c r="K316" s="98" t="e">
        <f t="shared" si="10"/>
        <v>#REF!</v>
      </c>
      <c r="L316" s="97" t="e">
        <f>old_TB발!#REF!</f>
        <v>#REF!</v>
      </c>
      <c r="M316" s="97" t="e">
        <f>old_TB발!#REF!</f>
        <v>#REF!</v>
      </c>
    </row>
    <row r="317" spans="3:13">
      <c r="C317" s="94" t="s">
        <v>63</v>
      </c>
      <c r="D317" s="94">
        <v>2023</v>
      </c>
      <c r="E317" s="71" t="str">
        <f>old_TB발!A313</f>
        <v>72070KR999</v>
      </c>
      <c r="F317" s="71" t="str">
        <f>old_TB발!B313</f>
        <v>Miscellaneous Salary-Dummy</v>
      </c>
      <c r="H317" s="94">
        <v>6</v>
      </c>
      <c r="I317" s="97" t="e">
        <f>old_TB발!#REF!</f>
        <v>#REF!</v>
      </c>
      <c r="J317" s="98" t="e">
        <f t="shared" si="9"/>
        <v>#REF!</v>
      </c>
      <c r="K317" s="98" t="e">
        <f t="shared" si="10"/>
        <v>#REF!</v>
      </c>
      <c r="L317" s="97" t="e">
        <f>old_TB발!#REF!</f>
        <v>#REF!</v>
      </c>
      <c r="M317" s="97" t="e">
        <f>old_TB발!#REF!</f>
        <v>#REF!</v>
      </c>
    </row>
    <row r="318" spans="3:13">
      <c r="C318" s="94" t="s">
        <v>63</v>
      </c>
      <c r="D318" s="94">
        <v>2023</v>
      </c>
      <c r="E318" s="71" t="str">
        <f>old_TB발!A314</f>
        <v>72080KR001</v>
      </c>
      <c r="F318" s="71" t="str">
        <f>old_TB발!B314</f>
        <v>Bonus-상여금</v>
      </c>
      <c r="H318" s="94">
        <v>6</v>
      </c>
      <c r="I318" s="97" t="e">
        <f>old_TB발!#REF!</f>
        <v>#REF!</v>
      </c>
      <c r="J318" s="98" t="e">
        <f t="shared" si="9"/>
        <v>#REF!</v>
      </c>
      <c r="K318" s="98" t="e">
        <f t="shared" si="10"/>
        <v>#REF!</v>
      </c>
      <c r="L318" s="97" t="e">
        <f>old_TB발!#REF!</f>
        <v>#REF!</v>
      </c>
      <c r="M318" s="97" t="e">
        <f>old_TB발!#REF!</f>
        <v>#REF!</v>
      </c>
    </row>
    <row r="319" spans="3:13">
      <c r="C319" s="94" t="s">
        <v>63</v>
      </c>
      <c r="D319" s="94">
        <v>2023</v>
      </c>
      <c r="E319" s="71" t="str">
        <f>old_TB발!A315</f>
        <v>72085KR001</v>
      </c>
      <c r="F319" s="71" t="str">
        <f>old_TB발!B315</f>
        <v>Stock-based Compensate Expense-스톡옵션</v>
      </c>
      <c r="H319" s="94">
        <v>6</v>
      </c>
      <c r="I319" s="97" t="e">
        <f>old_TB발!#REF!</f>
        <v>#REF!</v>
      </c>
      <c r="J319" s="98" t="e">
        <f t="shared" si="9"/>
        <v>#REF!</v>
      </c>
      <c r="K319" s="98" t="e">
        <f t="shared" si="10"/>
        <v>#REF!</v>
      </c>
      <c r="L319" s="97" t="e">
        <f>old_TB발!#REF!</f>
        <v>#REF!</v>
      </c>
      <c r="M319" s="97" t="e">
        <f>old_TB발!#REF!</f>
        <v>#REF!</v>
      </c>
    </row>
    <row r="320" spans="3:13">
      <c r="C320" s="94" t="s">
        <v>63</v>
      </c>
      <c r="D320" s="94">
        <v>2023</v>
      </c>
      <c r="E320" s="71" t="str">
        <f>old_TB발!A316</f>
        <v>72085KR002</v>
      </c>
      <c r="F320" s="71" t="str">
        <f>old_TB발!B316</f>
        <v>Stock-based Compensate Expense-가공주식</v>
      </c>
      <c r="H320" s="94">
        <v>6</v>
      </c>
      <c r="I320" s="97" t="e">
        <f>old_TB발!#REF!</f>
        <v>#REF!</v>
      </c>
      <c r="J320" s="98" t="e">
        <f t="shared" si="9"/>
        <v>#REF!</v>
      </c>
      <c r="K320" s="98" t="e">
        <f t="shared" si="10"/>
        <v>#REF!</v>
      </c>
      <c r="L320" s="97" t="e">
        <f>old_TB발!#REF!</f>
        <v>#REF!</v>
      </c>
      <c r="M320" s="97" t="e">
        <f>old_TB발!#REF!</f>
        <v>#REF!</v>
      </c>
    </row>
    <row r="321" spans="3:13">
      <c r="C321" s="94" t="s">
        <v>63</v>
      </c>
      <c r="D321" s="94">
        <v>2023</v>
      </c>
      <c r="E321" s="71" t="str">
        <f>old_TB발!A317</f>
        <v>72090KR001</v>
      </c>
      <c r="F321" s="71" t="str">
        <f>old_TB발!B317</f>
        <v>Legal Welfare-국민건강보험-복리후생비</v>
      </c>
      <c r="H321" s="94">
        <v>6</v>
      </c>
      <c r="I321" s="97" t="e">
        <f>old_TB발!#REF!</f>
        <v>#REF!</v>
      </c>
      <c r="J321" s="98" t="e">
        <f t="shared" si="9"/>
        <v>#REF!</v>
      </c>
      <c r="K321" s="98" t="e">
        <f t="shared" si="10"/>
        <v>#REF!</v>
      </c>
      <c r="L321" s="97" t="e">
        <f>old_TB발!#REF!</f>
        <v>#REF!</v>
      </c>
      <c r="M321" s="97" t="e">
        <f>old_TB발!#REF!</f>
        <v>#REF!</v>
      </c>
    </row>
    <row r="322" spans="3:13">
      <c r="C322" s="94" t="s">
        <v>63</v>
      </c>
      <c r="D322" s="94">
        <v>2023</v>
      </c>
      <c r="E322" s="71" t="str">
        <f>old_TB발!A318</f>
        <v>72090KR002</v>
      </c>
      <c r="F322" s="71" t="str">
        <f>old_TB발!B318</f>
        <v>Legal Welfare-고용보험료-복리후생비</v>
      </c>
      <c r="H322" s="94">
        <v>6</v>
      </c>
      <c r="I322" s="97" t="e">
        <f>old_TB발!#REF!</f>
        <v>#REF!</v>
      </c>
      <c r="J322" s="98" t="e">
        <f t="shared" si="9"/>
        <v>#REF!</v>
      </c>
      <c r="K322" s="98" t="e">
        <f t="shared" si="10"/>
        <v>#REF!</v>
      </c>
      <c r="L322" s="97" t="e">
        <f>old_TB발!#REF!</f>
        <v>#REF!</v>
      </c>
      <c r="M322" s="97" t="e">
        <f>old_TB발!#REF!</f>
        <v>#REF!</v>
      </c>
    </row>
    <row r="323" spans="3:13">
      <c r="C323" s="94" t="s">
        <v>63</v>
      </c>
      <c r="D323" s="94">
        <v>2023</v>
      </c>
      <c r="E323" s="71" t="str">
        <f>old_TB발!A319</f>
        <v>72090KR003</v>
      </c>
      <c r="F323" s="71" t="str">
        <f>old_TB발!B319</f>
        <v>Legal Welfare-산재보험료-복리후생비</v>
      </c>
      <c r="H323" s="94">
        <v>6</v>
      </c>
      <c r="I323" s="97" t="e">
        <f>old_TB발!#REF!</f>
        <v>#REF!</v>
      </c>
      <c r="J323" s="98" t="e">
        <f t="shared" si="9"/>
        <v>#REF!</v>
      </c>
      <c r="K323" s="98" t="e">
        <f t="shared" si="10"/>
        <v>#REF!</v>
      </c>
      <c r="L323" s="97" t="e">
        <f>old_TB발!#REF!</f>
        <v>#REF!</v>
      </c>
      <c r="M323" s="97" t="e">
        <f>old_TB발!#REF!</f>
        <v>#REF!</v>
      </c>
    </row>
    <row r="324" spans="3:13">
      <c r="C324" s="94" t="s">
        <v>63</v>
      </c>
      <c r="D324" s="94">
        <v>2023</v>
      </c>
      <c r="E324" s="71" t="str">
        <f>old_TB발!A320</f>
        <v>72090KR004</v>
      </c>
      <c r="F324" s="71" t="str">
        <f>old_TB발!B320</f>
        <v>Legal Welfare-국민연금-세금과공과금</v>
      </c>
      <c r="H324" s="94">
        <v>6</v>
      </c>
      <c r="I324" s="97" t="e">
        <f>old_TB발!#REF!</f>
        <v>#REF!</v>
      </c>
      <c r="J324" s="98" t="e">
        <f t="shared" si="9"/>
        <v>#REF!</v>
      </c>
      <c r="K324" s="98" t="e">
        <f t="shared" si="10"/>
        <v>#REF!</v>
      </c>
      <c r="L324" s="97" t="e">
        <f>old_TB발!#REF!</f>
        <v>#REF!</v>
      </c>
      <c r="M324" s="97" t="e">
        <f>old_TB발!#REF!</f>
        <v>#REF!</v>
      </c>
    </row>
    <row r="325" spans="3:13">
      <c r="C325" s="94" t="s">
        <v>63</v>
      </c>
      <c r="D325" s="94">
        <v>2023</v>
      </c>
      <c r="E325" s="71" t="str">
        <f>old_TB발!A321</f>
        <v>73000KR001</v>
      </c>
      <c r="F325" s="71" t="str">
        <f>old_TB발!B321</f>
        <v>Other Welfare-직원식대</v>
      </c>
      <c r="H325" s="94">
        <v>6</v>
      </c>
      <c r="I325" s="97" t="e">
        <f>old_TB발!#REF!</f>
        <v>#REF!</v>
      </c>
      <c r="J325" s="98" t="e">
        <f t="shared" si="9"/>
        <v>#REF!</v>
      </c>
      <c r="K325" s="98" t="e">
        <f t="shared" si="10"/>
        <v>#REF!</v>
      </c>
      <c r="L325" s="97" t="e">
        <f>old_TB발!#REF!</f>
        <v>#REF!</v>
      </c>
      <c r="M325" s="97" t="e">
        <f>old_TB발!#REF!</f>
        <v>#REF!</v>
      </c>
    </row>
    <row r="326" spans="3:13">
      <c r="C326" s="94" t="s">
        <v>63</v>
      </c>
      <c r="D326" s="94">
        <v>2023</v>
      </c>
      <c r="E326" s="71" t="str">
        <f>old_TB발!A322</f>
        <v>73000KR003</v>
      </c>
      <c r="F326" s="71" t="str">
        <f>old_TB발!B322</f>
        <v>Other Welfare-외근및특근식대</v>
      </c>
      <c r="H326" s="94">
        <v>6</v>
      </c>
      <c r="I326" s="97" t="e">
        <f>old_TB발!#REF!</f>
        <v>#REF!</v>
      </c>
      <c r="J326" s="98" t="e">
        <f t="shared" si="9"/>
        <v>#REF!</v>
      </c>
      <c r="K326" s="98" t="e">
        <f t="shared" si="10"/>
        <v>#REF!</v>
      </c>
      <c r="L326" s="97" t="e">
        <f>old_TB발!#REF!</f>
        <v>#REF!</v>
      </c>
      <c r="M326" s="97" t="e">
        <f>old_TB발!#REF!</f>
        <v>#REF!</v>
      </c>
    </row>
    <row r="327" spans="3:13">
      <c r="C327" s="94" t="s">
        <v>63</v>
      </c>
      <c r="D327" s="94">
        <v>2023</v>
      </c>
      <c r="E327" s="71" t="str">
        <f>old_TB발!A323</f>
        <v>73000KR004</v>
      </c>
      <c r="F327" s="71" t="str">
        <f>old_TB발!B323</f>
        <v>Other Welfare-피복비</v>
      </c>
      <c r="H327" s="94">
        <v>6</v>
      </c>
      <c r="I327" s="97" t="e">
        <f>old_TB발!#REF!</f>
        <v>#REF!</v>
      </c>
      <c r="J327" s="98" t="e">
        <f t="shared" si="9"/>
        <v>#REF!</v>
      </c>
      <c r="K327" s="98" t="e">
        <f t="shared" si="10"/>
        <v>#REF!</v>
      </c>
      <c r="L327" s="97" t="e">
        <f>old_TB발!#REF!</f>
        <v>#REF!</v>
      </c>
      <c r="M327" s="97" t="e">
        <f>old_TB발!#REF!</f>
        <v>#REF!</v>
      </c>
    </row>
    <row r="328" spans="3:13">
      <c r="C328" s="94" t="s">
        <v>63</v>
      </c>
      <c r="D328" s="94">
        <v>2023</v>
      </c>
      <c r="E328" s="71" t="str">
        <f>old_TB발!A324</f>
        <v>73000KR006</v>
      </c>
      <c r="F328" s="71" t="str">
        <f>old_TB발!B324</f>
        <v>Other Welfare-경조금</v>
      </c>
      <c r="H328" s="94">
        <v>6</v>
      </c>
      <c r="I328" s="97" t="e">
        <f>old_TB발!#REF!</f>
        <v>#REF!</v>
      </c>
      <c r="J328" s="98" t="e">
        <f t="shared" ref="J328:J391" si="11">IF($L328&gt;0,$L328,0)</f>
        <v>#REF!</v>
      </c>
      <c r="K328" s="98" t="e">
        <f t="shared" ref="K328:K391" si="12">ABS(L328-J328)</f>
        <v>#REF!</v>
      </c>
      <c r="L328" s="97" t="e">
        <f>old_TB발!#REF!</f>
        <v>#REF!</v>
      </c>
      <c r="M328" s="97" t="e">
        <f>old_TB발!#REF!</f>
        <v>#REF!</v>
      </c>
    </row>
    <row r="329" spans="3:13">
      <c r="C329" s="94" t="s">
        <v>63</v>
      </c>
      <c r="D329" s="94">
        <v>2023</v>
      </c>
      <c r="E329" s="71" t="str">
        <f>old_TB발!A325</f>
        <v>73000KR008</v>
      </c>
      <c r="F329" s="71" t="str">
        <f>old_TB발!B325</f>
        <v>Other Welfare-의료비</v>
      </c>
      <c r="H329" s="94">
        <v>6</v>
      </c>
      <c r="I329" s="97" t="e">
        <f>old_TB발!#REF!</f>
        <v>#REF!</v>
      </c>
      <c r="J329" s="98" t="e">
        <f t="shared" si="11"/>
        <v>#REF!</v>
      </c>
      <c r="K329" s="98" t="e">
        <f t="shared" si="12"/>
        <v>#REF!</v>
      </c>
      <c r="L329" s="97" t="e">
        <f>old_TB발!#REF!</f>
        <v>#REF!</v>
      </c>
      <c r="M329" s="97" t="e">
        <f>old_TB발!#REF!</f>
        <v>#REF!</v>
      </c>
    </row>
    <row r="330" spans="3:13">
      <c r="C330" s="94" t="s">
        <v>63</v>
      </c>
      <c r="D330" s="94">
        <v>2023</v>
      </c>
      <c r="E330" s="71" t="str">
        <f>old_TB발!A326</f>
        <v>73000KR009</v>
      </c>
      <c r="F330" s="71" t="str">
        <f>old_TB발!B326</f>
        <v>Other Welfare-건강진단비</v>
      </c>
      <c r="H330" s="94">
        <v>6</v>
      </c>
      <c r="I330" s="97" t="e">
        <f>old_TB발!#REF!</f>
        <v>#REF!</v>
      </c>
      <c r="J330" s="98" t="e">
        <f t="shared" si="11"/>
        <v>#REF!</v>
      </c>
      <c r="K330" s="98" t="e">
        <f t="shared" si="12"/>
        <v>#REF!</v>
      </c>
      <c r="L330" s="97" t="e">
        <f>old_TB발!#REF!</f>
        <v>#REF!</v>
      </c>
      <c r="M330" s="97" t="e">
        <f>old_TB발!#REF!</f>
        <v>#REF!</v>
      </c>
    </row>
    <row r="331" spans="3:13">
      <c r="C331" s="94" t="s">
        <v>63</v>
      </c>
      <c r="D331" s="94">
        <v>2023</v>
      </c>
      <c r="E331" s="71" t="str">
        <f>old_TB발!A327</f>
        <v>73000KR010</v>
      </c>
      <c r="F331" s="71" t="str">
        <f>old_TB발!B327</f>
        <v>Other Welfare-자녀학자금</v>
      </c>
      <c r="H331" s="94">
        <v>6</v>
      </c>
      <c r="I331" s="97" t="e">
        <f>old_TB발!#REF!</f>
        <v>#REF!</v>
      </c>
      <c r="J331" s="98" t="e">
        <f t="shared" si="11"/>
        <v>#REF!</v>
      </c>
      <c r="K331" s="98" t="e">
        <f t="shared" si="12"/>
        <v>#REF!</v>
      </c>
      <c r="L331" s="97" t="e">
        <f>old_TB발!#REF!</f>
        <v>#REF!</v>
      </c>
      <c r="M331" s="97" t="e">
        <f>old_TB발!#REF!</f>
        <v>#REF!</v>
      </c>
    </row>
    <row r="332" spans="3:13">
      <c r="C332" s="94" t="s">
        <v>63</v>
      </c>
      <c r="D332" s="94">
        <v>2023</v>
      </c>
      <c r="E332" s="71" t="str">
        <f>old_TB발!A328</f>
        <v>73000KR011</v>
      </c>
      <c r="F332" s="71" t="str">
        <f>old_TB발!B328</f>
        <v>Other Welfare-직원복리비-기타</v>
      </c>
      <c r="H332" s="94">
        <v>6</v>
      </c>
      <c r="I332" s="97" t="e">
        <f>old_TB발!#REF!</f>
        <v>#REF!</v>
      </c>
      <c r="J332" s="98" t="e">
        <f t="shared" si="11"/>
        <v>#REF!</v>
      </c>
      <c r="K332" s="98" t="e">
        <f t="shared" si="12"/>
        <v>#REF!</v>
      </c>
      <c r="L332" s="97" t="e">
        <f>old_TB발!#REF!</f>
        <v>#REF!</v>
      </c>
      <c r="M332" s="97" t="e">
        <f>old_TB발!#REF!</f>
        <v>#REF!</v>
      </c>
    </row>
    <row r="333" spans="3:13">
      <c r="C333" s="94" t="s">
        <v>63</v>
      </c>
      <c r="D333" s="94">
        <v>2023</v>
      </c>
      <c r="E333" s="71" t="str">
        <f>old_TB발!A329</f>
        <v>73000KR012</v>
      </c>
      <c r="F333" s="71" t="str">
        <f>old_TB발!B329</f>
        <v>Other Welfare-포상비</v>
      </c>
      <c r="H333" s="94">
        <v>6</v>
      </c>
      <c r="I333" s="97" t="e">
        <f>old_TB발!#REF!</f>
        <v>#REF!</v>
      </c>
      <c r="J333" s="98" t="e">
        <f t="shared" si="11"/>
        <v>#REF!</v>
      </c>
      <c r="K333" s="98" t="e">
        <f t="shared" si="12"/>
        <v>#REF!</v>
      </c>
      <c r="L333" s="97" t="e">
        <f>old_TB발!#REF!</f>
        <v>#REF!</v>
      </c>
      <c r="M333" s="97" t="e">
        <f>old_TB발!#REF!</f>
        <v>#REF!</v>
      </c>
    </row>
    <row r="334" spans="3:13">
      <c r="C334" s="94" t="s">
        <v>63</v>
      </c>
      <c r="D334" s="94">
        <v>2023</v>
      </c>
      <c r="E334" s="71" t="str">
        <f>old_TB발!A330</f>
        <v>73000KR014</v>
      </c>
      <c r="F334" s="71" t="str">
        <f>old_TB발!B330</f>
        <v>Other Welfare-복리후생비-기타</v>
      </c>
      <c r="H334" s="94">
        <v>6</v>
      </c>
      <c r="I334" s="97" t="e">
        <f>old_TB발!#REF!</f>
        <v>#REF!</v>
      </c>
      <c r="J334" s="98" t="e">
        <f t="shared" si="11"/>
        <v>#REF!</v>
      </c>
      <c r="K334" s="98" t="e">
        <f t="shared" si="12"/>
        <v>#REF!</v>
      </c>
      <c r="L334" s="97" t="e">
        <f>old_TB발!#REF!</f>
        <v>#REF!</v>
      </c>
      <c r="M334" s="97" t="e">
        <f>old_TB발!#REF!</f>
        <v>#REF!</v>
      </c>
    </row>
    <row r="335" spans="3:13">
      <c r="C335" s="94" t="s">
        <v>63</v>
      </c>
      <c r="D335" s="94">
        <v>2023</v>
      </c>
      <c r="E335" s="71" t="str">
        <f>old_TB발!A331</f>
        <v>73010KR001</v>
      </c>
      <c r="F335" s="71" t="str">
        <f>old_TB발!B331</f>
        <v>Company Housing Rent-주재원임차료</v>
      </c>
      <c r="H335" s="94">
        <v>6</v>
      </c>
      <c r="I335" s="97" t="e">
        <f>old_TB발!#REF!</f>
        <v>#REF!</v>
      </c>
      <c r="J335" s="98" t="e">
        <f t="shared" si="11"/>
        <v>#REF!</v>
      </c>
      <c r="K335" s="98" t="e">
        <f t="shared" si="12"/>
        <v>#REF!</v>
      </c>
      <c r="L335" s="97" t="e">
        <f>old_TB발!#REF!</f>
        <v>#REF!</v>
      </c>
      <c r="M335" s="97" t="e">
        <f>old_TB발!#REF!</f>
        <v>#REF!</v>
      </c>
    </row>
    <row r="336" spans="3:13">
      <c r="C336" s="94" t="s">
        <v>63</v>
      </c>
      <c r="D336" s="94">
        <v>2023</v>
      </c>
      <c r="E336" s="71" t="str">
        <f>old_TB발!A332</f>
        <v>73010KR002</v>
      </c>
      <c r="F336" s="71" t="str">
        <f>old_TB발!B332</f>
        <v>Company Housing Rent-사택임차료</v>
      </c>
      <c r="H336" s="94">
        <v>6</v>
      </c>
      <c r="I336" s="97" t="e">
        <f>old_TB발!#REF!</f>
        <v>#REF!</v>
      </c>
      <c r="J336" s="98" t="e">
        <f t="shared" si="11"/>
        <v>#REF!</v>
      </c>
      <c r="K336" s="98" t="e">
        <f t="shared" si="12"/>
        <v>#REF!</v>
      </c>
      <c r="L336" s="97" t="e">
        <f>old_TB발!#REF!</f>
        <v>#REF!</v>
      </c>
      <c r="M336" s="97" t="e">
        <f>old_TB발!#REF!</f>
        <v>#REF!</v>
      </c>
    </row>
    <row r="337" spans="3:13">
      <c r="C337" s="94" t="s">
        <v>63</v>
      </c>
      <c r="D337" s="94">
        <v>2023</v>
      </c>
      <c r="E337" s="71" t="str">
        <f>old_TB발!A333</f>
        <v>73020KR001</v>
      </c>
      <c r="F337" s="71" t="str">
        <f>old_TB발!B333</f>
        <v>Recruiting Expense-채용경비-교육훈련비</v>
      </c>
      <c r="H337" s="94">
        <v>6</v>
      </c>
      <c r="I337" s="97" t="e">
        <f>old_TB발!#REF!</f>
        <v>#REF!</v>
      </c>
      <c r="J337" s="98" t="e">
        <f t="shared" si="11"/>
        <v>#REF!</v>
      </c>
      <c r="K337" s="98" t="e">
        <f t="shared" si="12"/>
        <v>#REF!</v>
      </c>
      <c r="L337" s="97" t="e">
        <f>old_TB발!#REF!</f>
        <v>#REF!</v>
      </c>
      <c r="M337" s="97" t="e">
        <f>old_TB발!#REF!</f>
        <v>#REF!</v>
      </c>
    </row>
    <row r="338" spans="3:13">
      <c r="C338" s="94" t="s">
        <v>63</v>
      </c>
      <c r="D338" s="94">
        <v>2023</v>
      </c>
      <c r="E338" s="71" t="str">
        <f>old_TB발!A334</f>
        <v>73020KR002</v>
      </c>
      <c r="F338" s="71" t="str">
        <f>old_TB발!B334</f>
        <v>Recruiting Expense-채용대행수수료-지급수수료</v>
      </c>
      <c r="H338" s="94">
        <v>6</v>
      </c>
      <c r="I338" s="97" t="e">
        <f>old_TB발!#REF!</f>
        <v>#REF!</v>
      </c>
      <c r="J338" s="98" t="e">
        <f t="shared" si="11"/>
        <v>#REF!</v>
      </c>
      <c r="K338" s="98" t="e">
        <f t="shared" si="12"/>
        <v>#REF!</v>
      </c>
      <c r="L338" s="97" t="e">
        <f>old_TB발!#REF!</f>
        <v>#REF!</v>
      </c>
      <c r="M338" s="97" t="e">
        <f>old_TB발!#REF!</f>
        <v>#REF!</v>
      </c>
    </row>
    <row r="339" spans="3:13">
      <c r="C339" s="94" t="s">
        <v>63</v>
      </c>
      <c r="D339" s="94">
        <v>2023</v>
      </c>
      <c r="E339" s="71" t="str">
        <f>old_TB발!A335</f>
        <v>73030KR001</v>
      </c>
      <c r="F339" s="71" t="str">
        <f>old_TB발!B335</f>
        <v>Employee Retirement Allowance-퇴직급여</v>
      </c>
      <c r="H339" s="94">
        <v>6</v>
      </c>
      <c r="I339" s="97" t="e">
        <f>old_TB발!#REF!</f>
        <v>#REF!</v>
      </c>
      <c r="J339" s="98" t="e">
        <f t="shared" si="11"/>
        <v>#REF!</v>
      </c>
      <c r="K339" s="98" t="e">
        <f t="shared" si="12"/>
        <v>#REF!</v>
      </c>
      <c r="L339" s="97" t="e">
        <f>old_TB발!#REF!</f>
        <v>#REF!</v>
      </c>
      <c r="M339" s="97" t="e">
        <f>old_TB발!#REF!</f>
        <v>#REF!</v>
      </c>
    </row>
    <row r="340" spans="3:13">
      <c r="C340" s="94" t="s">
        <v>63</v>
      </c>
      <c r="D340" s="94">
        <v>2023</v>
      </c>
      <c r="E340" s="71" t="str">
        <f>old_TB발!A336</f>
        <v>73040KR999</v>
      </c>
      <c r="F340" s="71" t="str">
        <f>old_TB발!B336</f>
        <v>Store operation IT Service fee-Other</v>
      </c>
      <c r="H340" s="94">
        <v>6</v>
      </c>
      <c r="I340" s="97" t="e">
        <f>old_TB발!#REF!</f>
        <v>#REF!</v>
      </c>
      <c r="J340" s="98" t="e">
        <f t="shared" si="11"/>
        <v>#REF!</v>
      </c>
      <c r="K340" s="98" t="e">
        <f t="shared" si="12"/>
        <v>#REF!</v>
      </c>
      <c r="L340" s="97" t="e">
        <f>old_TB발!#REF!</f>
        <v>#REF!</v>
      </c>
      <c r="M340" s="97" t="e">
        <f>old_TB발!#REF!</f>
        <v>#REF!</v>
      </c>
    </row>
    <row r="341" spans="3:13">
      <c r="C341" s="94" t="s">
        <v>63</v>
      </c>
      <c r="D341" s="94">
        <v>2023</v>
      </c>
      <c r="E341" s="71" t="str">
        <f>old_TB발!A337</f>
        <v>74010KR999</v>
      </c>
      <c r="F341" s="71" t="str">
        <f>old_TB발!B337</f>
        <v>Tangible Asset Depreciation Exp-유형자산감가상각비</v>
      </c>
      <c r="H341" s="94">
        <v>6</v>
      </c>
      <c r="I341" s="97" t="e">
        <f>old_TB발!#REF!</f>
        <v>#REF!</v>
      </c>
      <c r="J341" s="98" t="e">
        <f t="shared" si="11"/>
        <v>#REF!</v>
      </c>
      <c r="K341" s="98" t="e">
        <f t="shared" si="12"/>
        <v>#REF!</v>
      </c>
      <c r="L341" s="97" t="e">
        <f>old_TB발!#REF!</f>
        <v>#REF!</v>
      </c>
      <c r="M341" s="97" t="e">
        <f>old_TB발!#REF!</f>
        <v>#REF!</v>
      </c>
    </row>
    <row r="342" spans="3:13">
      <c r="C342" s="94" t="s">
        <v>63</v>
      </c>
      <c r="D342" s="94">
        <v>2023</v>
      </c>
      <c r="E342" s="71" t="str">
        <f>old_TB발!A338</f>
        <v>74011KR999</v>
      </c>
      <c r="F342" s="71" t="str">
        <f>old_TB발!B338</f>
        <v>Tangible Asset Depreciation Exp (Front-End IT)-Oth</v>
      </c>
      <c r="H342" s="94">
        <v>6</v>
      </c>
      <c r="I342" s="97" t="e">
        <f>old_TB발!#REF!</f>
        <v>#REF!</v>
      </c>
      <c r="J342" s="98" t="e">
        <f t="shared" si="11"/>
        <v>#REF!</v>
      </c>
      <c r="K342" s="98" t="e">
        <f t="shared" si="12"/>
        <v>#REF!</v>
      </c>
      <c r="L342" s="97" t="e">
        <f>old_TB발!#REF!</f>
        <v>#REF!</v>
      </c>
      <c r="M342" s="97" t="e">
        <f>old_TB발!#REF!</f>
        <v>#REF!</v>
      </c>
    </row>
    <row r="343" spans="3:13">
      <c r="C343" s="94" t="s">
        <v>63</v>
      </c>
      <c r="D343" s="94">
        <v>2023</v>
      </c>
      <c r="E343" s="71" t="str">
        <f>old_TB발!A339</f>
        <v>74020KR999</v>
      </c>
      <c r="F343" s="71" t="str">
        <f>old_TB발!B339</f>
        <v>Intangible Asset Amortize Exp-Dummy</v>
      </c>
      <c r="H343" s="94">
        <v>6</v>
      </c>
      <c r="I343" s="97" t="e">
        <f>old_TB발!#REF!</f>
        <v>#REF!</v>
      </c>
      <c r="J343" s="98" t="e">
        <f t="shared" si="11"/>
        <v>#REF!</v>
      </c>
      <c r="K343" s="98" t="e">
        <f t="shared" si="12"/>
        <v>#REF!</v>
      </c>
      <c r="L343" s="97" t="e">
        <f>old_TB발!#REF!</f>
        <v>#REF!</v>
      </c>
      <c r="M343" s="97" t="e">
        <f>old_TB발!#REF!</f>
        <v>#REF!</v>
      </c>
    </row>
    <row r="344" spans="3:13">
      <c r="C344" s="94" t="s">
        <v>63</v>
      </c>
      <c r="D344" s="94">
        <v>2023</v>
      </c>
      <c r="E344" s="71" t="str">
        <f>old_TB발!A340</f>
        <v>74021KR999</v>
      </c>
      <c r="F344" s="71" t="str">
        <f>old_TB발!B340</f>
        <v>Intangible Asset Amortize Exp (Front-End IT)-Other</v>
      </c>
      <c r="H344" s="94">
        <v>6</v>
      </c>
      <c r="I344" s="97" t="e">
        <f>old_TB발!#REF!</f>
        <v>#REF!</v>
      </c>
      <c r="J344" s="98" t="e">
        <f t="shared" si="11"/>
        <v>#REF!</v>
      </c>
      <c r="K344" s="98" t="e">
        <f t="shared" si="12"/>
        <v>#REF!</v>
      </c>
      <c r="L344" s="97" t="e">
        <f>old_TB발!#REF!</f>
        <v>#REF!</v>
      </c>
      <c r="M344" s="97" t="e">
        <f>old_TB발!#REF!</f>
        <v>#REF!</v>
      </c>
    </row>
    <row r="345" spans="3:13">
      <c r="C345" s="94" t="s">
        <v>63</v>
      </c>
      <c r="D345" s="94">
        <v>2023</v>
      </c>
      <c r="E345" s="71" t="str">
        <f>old_TB발!A341</f>
        <v>74030KR001</v>
      </c>
      <c r="F345" s="71" t="str">
        <f>old_TB발!B341</f>
        <v>Right-of-use asset Dep Exp-사용권자산감가상각비-점포</v>
      </c>
      <c r="H345" s="94">
        <v>6</v>
      </c>
      <c r="I345" s="97" t="e">
        <f>old_TB발!#REF!</f>
        <v>#REF!</v>
      </c>
      <c r="J345" s="98" t="e">
        <f t="shared" si="11"/>
        <v>#REF!</v>
      </c>
      <c r="K345" s="98" t="e">
        <f t="shared" si="12"/>
        <v>#REF!</v>
      </c>
      <c r="L345" s="97" t="e">
        <f>old_TB발!#REF!</f>
        <v>#REF!</v>
      </c>
      <c r="M345" s="97" t="e">
        <f>old_TB발!#REF!</f>
        <v>#REF!</v>
      </c>
    </row>
    <row r="346" spans="3:13">
      <c r="C346" s="94" t="s">
        <v>63</v>
      </c>
      <c r="D346" s="94">
        <v>2023</v>
      </c>
      <c r="E346" s="71" t="str">
        <f>old_TB발!A342</f>
        <v>74030KR002</v>
      </c>
      <c r="F346" s="71" t="str">
        <f>old_TB발!B342</f>
        <v>Right-of-use asset Dep Exp-사용권자산감가상각비-오피스</v>
      </c>
      <c r="H346" s="94">
        <v>6</v>
      </c>
      <c r="I346" s="97" t="e">
        <f>old_TB발!#REF!</f>
        <v>#REF!</v>
      </c>
      <c r="J346" s="98" t="e">
        <f t="shared" si="11"/>
        <v>#REF!</v>
      </c>
      <c r="K346" s="98" t="e">
        <f t="shared" si="12"/>
        <v>#REF!</v>
      </c>
      <c r="L346" s="97" t="e">
        <f>old_TB발!#REF!</f>
        <v>#REF!</v>
      </c>
      <c r="M346" s="97" t="e">
        <f>old_TB발!#REF!</f>
        <v>#REF!</v>
      </c>
    </row>
    <row r="347" spans="3:13">
      <c r="C347" s="94" t="s">
        <v>63</v>
      </c>
      <c r="D347" s="94">
        <v>2023</v>
      </c>
      <c r="E347" s="71" t="str">
        <f>old_TB발!A343</f>
        <v>74030KR003</v>
      </c>
      <c r="F347" s="71" t="str">
        <f>old_TB발!B343</f>
        <v>Right-of-use asset Dep Exp-사용권자산감가상각비-창고</v>
      </c>
      <c r="H347" s="94">
        <v>6</v>
      </c>
      <c r="I347" s="97" t="e">
        <f>old_TB발!#REF!</f>
        <v>#REF!</v>
      </c>
      <c r="J347" s="98" t="e">
        <f t="shared" si="11"/>
        <v>#REF!</v>
      </c>
      <c r="K347" s="98" t="e">
        <f t="shared" si="12"/>
        <v>#REF!</v>
      </c>
      <c r="L347" s="97" t="e">
        <f>old_TB발!#REF!</f>
        <v>#REF!</v>
      </c>
      <c r="M347" s="97" t="e">
        <f>old_TB발!#REF!</f>
        <v>#REF!</v>
      </c>
    </row>
    <row r="348" spans="3:13">
      <c r="C348" s="94" t="s">
        <v>63</v>
      </c>
      <c r="D348" s="94">
        <v>2023</v>
      </c>
      <c r="E348" s="71" t="str">
        <f>old_TB발!A344</f>
        <v>74030KR005</v>
      </c>
      <c r="F348" s="71" t="str">
        <f>old_TB발!B344</f>
        <v>Right-of-use asset Dep Exp-사용권자산감가상각비-동산</v>
      </c>
      <c r="H348" s="94">
        <v>6</v>
      </c>
      <c r="I348" s="97" t="e">
        <f>old_TB발!#REF!</f>
        <v>#REF!</v>
      </c>
      <c r="J348" s="98" t="e">
        <f t="shared" si="11"/>
        <v>#REF!</v>
      </c>
      <c r="K348" s="98" t="e">
        <f t="shared" si="12"/>
        <v>#REF!</v>
      </c>
      <c r="L348" s="97" t="e">
        <f>old_TB발!#REF!</f>
        <v>#REF!</v>
      </c>
      <c r="M348" s="97" t="e">
        <f>old_TB발!#REF!</f>
        <v>#REF!</v>
      </c>
    </row>
    <row r="349" spans="3:13">
      <c r="C349" s="94" t="s">
        <v>63</v>
      </c>
      <c r="D349" s="94">
        <v>2023</v>
      </c>
      <c r="E349" s="71" t="str">
        <f>old_TB발!A345</f>
        <v>74040KR001</v>
      </c>
      <c r="F349" s="71" t="str">
        <f>old_TB발!B345</f>
        <v>Rent -Store, Office &amp; Others-사무실임차료</v>
      </c>
      <c r="H349" s="94">
        <v>6</v>
      </c>
      <c r="I349" s="97" t="e">
        <f>old_TB발!#REF!</f>
        <v>#REF!</v>
      </c>
      <c r="J349" s="98" t="e">
        <f t="shared" si="11"/>
        <v>#REF!</v>
      </c>
      <c r="K349" s="98" t="e">
        <f t="shared" si="12"/>
        <v>#REF!</v>
      </c>
      <c r="L349" s="97" t="e">
        <f>old_TB발!#REF!</f>
        <v>#REF!</v>
      </c>
      <c r="M349" s="97" t="e">
        <f>old_TB발!#REF!</f>
        <v>#REF!</v>
      </c>
    </row>
    <row r="350" spans="3:13">
      <c r="C350" s="94" t="s">
        <v>63</v>
      </c>
      <c r="D350" s="94">
        <v>2023</v>
      </c>
      <c r="E350" s="71" t="str">
        <f>old_TB발!A346</f>
        <v>74040KR002</v>
      </c>
      <c r="F350" s="71" t="str">
        <f>old_TB발!B346</f>
        <v>Rent -Store, Office &amp; Others-사무실관리비</v>
      </c>
      <c r="H350" s="94">
        <v>6</v>
      </c>
      <c r="I350" s="97" t="e">
        <f>old_TB발!#REF!</f>
        <v>#REF!</v>
      </c>
      <c r="J350" s="98" t="e">
        <f t="shared" si="11"/>
        <v>#REF!</v>
      </c>
      <c r="K350" s="98" t="e">
        <f t="shared" si="12"/>
        <v>#REF!</v>
      </c>
      <c r="L350" s="97" t="e">
        <f>old_TB발!#REF!</f>
        <v>#REF!</v>
      </c>
      <c r="M350" s="97" t="e">
        <f>old_TB발!#REF!</f>
        <v>#REF!</v>
      </c>
    </row>
    <row r="351" spans="3:13">
      <c r="C351" s="94" t="s">
        <v>63</v>
      </c>
      <c r="D351" s="94">
        <v>2023</v>
      </c>
      <c r="E351" s="71" t="str">
        <f>old_TB발!A347</f>
        <v>74040KR003</v>
      </c>
      <c r="F351" s="71" t="str">
        <f>old_TB발!B347</f>
        <v>Rent -Store, Office &amp; Others-매장임차료</v>
      </c>
      <c r="H351" s="94">
        <v>6</v>
      </c>
      <c r="I351" s="97" t="e">
        <f>old_TB발!#REF!</f>
        <v>#REF!</v>
      </c>
      <c r="J351" s="98" t="e">
        <f t="shared" si="11"/>
        <v>#REF!</v>
      </c>
      <c r="K351" s="98" t="e">
        <f t="shared" si="12"/>
        <v>#REF!</v>
      </c>
      <c r="L351" s="97" t="e">
        <f>old_TB발!#REF!</f>
        <v>#REF!</v>
      </c>
      <c r="M351" s="97" t="e">
        <f>old_TB발!#REF!</f>
        <v>#REF!</v>
      </c>
    </row>
    <row r="352" spans="3:13">
      <c r="C352" s="94" t="s">
        <v>63</v>
      </c>
      <c r="D352" s="94">
        <v>2023</v>
      </c>
      <c r="E352" s="71" t="str">
        <f>old_TB발!A348</f>
        <v>74040KR004</v>
      </c>
      <c r="F352" s="71" t="str">
        <f>old_TB발!B348</f>
        <v>Rent -Store, Office &amp; Others-매장관리비</v>
      </c>
      <c r="H352" s="94">
        <v>6</v>
      </c>
      <c r="I352" s="97" t="e">
        <f>old_TB발!#REF!</f>
        <v>#REF!</v>
      </c>
      <c r="J352" s="98" t="e">
        <f t="shared" si="11"/>
        <v>#REF!</v>
      </c>
      <c r="K352" s="98" t="e">
        <f t="shared" si="12"/>
        <v>#REF!</v>
      </c>
      <c r="L352" s="97" t="e">
        <f>old_TB발!#REF!</f>
        <v>#REF!</v>
      </c>
      <c r="M352" s="97" t="e">
        <f>old_TB발!#REF!</f>
        <v>#REF!</v>
      </c>
    </row>
    <row r="353" spans="3:13">
      <c r="C353" s="94" t="s">
        <v>63</v>
      </c>
      <c r="D353" s="94">
        <v>2023</v>
      </c>
      <c r="E353" s="71" t="str">
        <f>old_TB발!A349</f>
        <v>74040KR007</v>
      </c>
      <c r="F353" s="71" t="str">
        <f>old_TB발!B349</f>
        <v>Rent -Store, Office &amp; Others-판매수수료-백화점</v>
      </c>
      <c r="H353" s="94">
        <v>6</v>
      </c>
      <c r="I353" s="97" t="e">
        <f>old_TB발!#REF!</f>
        <v>#REF!</v>
      </c>
      <c r="J353" s="98" t="e">
        <f t="shared" si="11"/>
        <v>#REF!</v>
      </c>
      <c r="K353" s="98" t="e">
        <f t="shared" si="12"/>
        <v>#REF!</v>
      </c>
      <c r="L353" s="97" t="e">
        <f>old_TB발!#REF!</f>
        <v>#REF!</v>
      </c>
      <c r="M353" s="97" t="e">
        <f>old_TB발!#REF!</f>
        <v>#REF!</v>
      </c>
    </row>
    <row r="354" spans="3:13">
      <c r="C354" s="94" t="s">
        <v>63</v>
      </c>
      <c r="D354" s="94">
        <v>2023</v>
      </c>
      <c r="E354" s="71" t="str">
        <f>old_TB발!A350</f>
        <v>74040KR008</v>
      </c>
      <c r="F354" s="71" t="str">
        <f>old_TB발!B350</f>
        <v>Rent -Store, Office &amp; Others-판매수수료-MART</v>
      </c>
      <c r="H354" s="94">
        <v>6</v>
      </c>
      <c r="I354" s="97" t="e">
        <f>old_TB발!#REF!</f>
        <v>#REF!</v>
      </c>
      <c r="J354" s="98" t="e">
        <f t="shared" si="11"/>
        <v>#REF!</v>
      </c>
      <c r="K354" s="98" t="e">
        <f t="shared" si="12"/>
        <v>#REF!</v>
      </c>
      <c r="L354" s="97" t="e">
        <f>old_TB발!#REF!</f>
        <v>#REF!</v>
      </c>
      <c r="M354" s="97" t="e">
        <f>old_TB발!#REF!</f>
        <v>#REF!</v>
      </c>
    </row>
    <row r="355" spans="3:13">
      <c r="C355" s="94" t="s">
        <v>63</v>
      </c>
      <c r="D355" s="94">
        <v>2023</v>
      </c>
      <c r="E355" s="71" t="str">
        <f>old_TB발!A351</f>
        <v>74060KR999</v>
      </c>
      <c r="F355" s="71" t="str">
        <f>old_TB발!B351</f>
        <v>Lease Expense-Dummy</v>
      </c>
      <c r="H355" s="94">
        <v>6</v>
      </c>
      <c r="I355" s="97" t="e">
        <f>old_TB발!#REF!</f>
        <v>#REF!</v>
      </c>
      <c r="J355" s="98" t="e">
        <f t="shared" si="11"/>
        <v>#REF!</v>
      </c>
      <c r="K355" s="98" t="e">
        <f t="shared" si="12"/>
        <v>#REF!</v>
      </c>
      <c r="L355" s="97" t="e">
        <f>old_TB발!#REF!</f>
        <v>#REF!</v>
      </c>
      <c r="M355" s="97" t="e">
        <f>old_TB발!#REF!</f>
        <v>#REF!</v>
      </c>
    </row>
    <row r="356" spans="3:13">
      <c r="C356" s="94" t="s">
        <v>63</v>
      </c>
      <c r="D356" s="94">
        <v>2023</v>
      </c>
      <c r="E356" s="71" t="str">
        <f>old_TB발!A352</f>
        <v>74070KR001</v>
      </c>
      <c r="F356" s="71" t="str">
        <f>old_TB발!B352</f>
        <v>Maintenance-수선비</v>
      </c>
      <c r="H356" s="94">
        <v>6</v>
      </c>
      <c r="I356" s="97" t="e">
        <f>old_TB발!#REF!</f>
        <v>#REF!</v>
      </c>
      <c r="J356" s="98" t="e">
        <f t="shared" si="11"/>
        <v>#REF!</v>
      </c>
      <c r="K356" s="98" t="e">
        <f t="shared" si="12"/>
        <v>#REF!</v>
      </c>
      <c r="L356" s="97" t="e">
        <f>old_TB발!#REF!</f>
        <v>#REF!</v>
      </c>
      <c r="M356" s="97" t="e">
        <f>old_TB발!#REF!</f>
        <v>#REF!</v>
      </c>
    </row>
    <row r="357" spans="3:13">
      <c r="C357" s="94" t="s">
        <v>63</v>
      </c>
      <c r="D357" s="94">
        <v>2023</v>
      </c>
      <c r="E357" s="71" t="str">
        <f>old_TB발!A353</f>
        <v>74080KR001</v>
      </c>
      <c r="F357" s="71" t="str">
        <f>old_TB발!B353</f>
        <v>Utility(Electricity &amp; Water)-수도료</v>
      </c>
      <c r="H357" s="94">
        <v>6</v>
      </c>
      <c r="I357" s="97" t="e">
        <f>old_TB발!#REF!</f>
        <v>#REF!</v>
      </c>
      <c r="J357" s="98" t="e">
        <f t="shared" si="11"/>
        <v>#REF!</v>
      </c>
      <c r="K357" s="98" t="e">
        <f t="shared" si="12"/>
        <v>#REF!</v>
      </c>
      <c r="L357" s="97" t="e">
        <f>old_TB발!#REF!</f>
        <v>#REF!</v>
      </c>
      <c r="M357" s="97" t="e">
        <f>old_TB발!#REF!</f>
        <v>#REF!</v>
      </c>
    </row>
    <row r="358" spans="3:13">
      <c r="C358" s="94" t="s">
        <v>63</v>
      </c>
      <c r="D358" s="94">
        <v>2023</v>
      </c>
      <c r="E358" s="71" t="str">
        <f>old_TB발!A354</f>
        <v>74080KR002</v>
      </c>
      <c r="F358" s="71" t="str">
        <f>old_TB발!B354</f>
        <v>Utility(Electricity &amp; Water)-전기료</v>
      </c>
      <c r="H358" s="94">
        <v>6</v>
      </c>
      <c r="I358" s="97" t="e">
        <f>old_TB발!#REF!</f>
        <v>#REF!</v>
      </c>
      <c r="J358" s="98" t="e">
        <f t="shared" si="11"/>
        <v>#REF!</v>
      </c>
      <c r="K358" s="98" t="e">
        <f t="shared" si="12"/>
        <v>#REF!</v>
      </c>
      <c r="L358" s="97" t="e">
        <f>old_TB발!#REF!</f>
        <v>#REF!</v>
      </c>
      <c r="M358" s="97" t="e">
        <f>old_TB발!#REF!</f>
        <v>#REF!</v>
      </c>
    </row>
    <row r="359" spans="3:13">
      <c r="C359" s="94" t="s">
        <v>63</v>
      </c>
      <c r="D359" s="94">
        <v>2023</v>
      </c>
      <c r="E359" s="71" t="str">
        <f>old_TB발!A355</f>
        <v>75020KR001</v>
      </c>
      <c r="F359" s="71" t="str">
        <f>old_TB발!B355</f>
        <v>Insurance-재산종합보험료</v>
      </c>
      <c r="H359" s="94">
        <v>6</v>
      </c>
      <c r="I359" s="97" t="e">
        <f>old_TB발!#REF!</f>
        <v>#REF!</v>
      </c>
      <c r="J359" s="98" t="e">
        <f t="shared" si="11"/>
        <v>#REF!</v>
      </c>
      <c r="K359" s="98" t="e">
        <f t="shared" si="12"/>
        <v>#REF!</v>
      </c>
      <c r="L359" s="97" t="e">
        <f>old_TB발!#REF!</f>
        <v>#REF!</v>
      </c>
      <c r="M359" s="97" t="e">
        <f>old_TB발!#REF!</f>
        <v>#REF!</v>
      </c>
    </row>
    <row r="360" spans="3:13">
      <c r="C360" s="94" t="s">
        <v>63</v>
      </c>
      <c r="D360" s="94">
        <v>2023</v>
      </c>
      <c r="E360" s="71" t="str">
        <f>old_TB발!A356</f>
        <v>75020KR002</v>
      </c>
      <c r="F360" s="71" t="str">
        <f>old_TB발!B356</f>
        <v>Insurance-기타보험료</v>
      </c>
      <c r="H360" s="94">
        <v>6</v>
      </c>
      <c r="I360" s="97" t="e">
        <f>old_TB발!#REF!</f>
        <v>#REF!</v>
      </c>
      <c r="J360" s="98" t="e">
        <f t="shared" si="11"/>
        <v>#REF!</v>
      </c>
      <c r="K360" s="98" t="e">
        <f t="shared" si="12"/>
        <v>#REF!</v>
      </c>
      <c r="L360" s="97" t="e">
        <f>old_TB발!#REF!</f>
        <v>#REF!</v>
      </c>
      <c r="M360" s="97" t="e">
        <f>old_TB발!#REF!</f>
        <v>#REF!</v>
      </c>
    </row>
    <row r="361" spans="3:13">
      <c r="C361" s="94" t="s">
        <v>63</v>
      </c>
      <c r="D361" s="94">
        <v>2023</v>
      </c>
      <c r="E361" s="71" t="str">
        <f>old_TB발!A357</f>
        <v>75030KR001</v>
      </c>
      <c r="F361" s="71" t="str">
        <f>old_TB발!B357</f>
        <v>Travel &amp; Accommodation-시내교통비</v>
      </c>
      <c r="H361" s="94">
        <v>6</v>
      </c>
      <c r="I361" s="97" t="e">
        <f>old_TB발!#REF!</f>
        <v>#REF!</v>
      </c>
      <c r="J361" s="98" t="e">
        <f t="shared" si="11"/>
        <v>#REF!</v>
      </c>
      <c r="K361" s="98" t="e">
        <f t="shared" si="12"/>
        <v>#REF!</v>
      </c>
      <c r="L361" s="97" t="e">
        <f>old_TB발!#REF!</f>
        <v>#REF!</v>
      </c>
      <c r="M361" s="97" t="e">
        <f>old_TB발!#REF!</f>
        <v>#REF!</v>
      </c>
    </row>
    <row r="362" spans="3:13">
      <c r="C362" s="94" t="s">
        <v>63</v>
      </c>
      <c r="D362" s="94">
        <v>2023</v>
      </c>
      <c r="E362" s="71" t="str">
        <f>old_TB발!A358</f>
        <v>75030KR002</v>
      </c>
      <c r="F362" s="71" t="str">
        <f>old_TB발!B358</f>
        <v>Travel &amp; Accommodation-국내출장비</v>
      </c>
      <c r="H362" s="94">
        <v>6</v>
      </c>
      <c r="I362" s="97" t="e">
        <f>old_TB발!#REF!</f>
        <v>#REF!</v>
      </c>
      <c r="J362" s="98" t="e">
        <f t="shared" si="11"/>
        <v>#REF!</v>
      </c>
      <c r="K362" s="98" t="e">
        <f t="shared" si="12"/>
        <v>#REF!</v>
      </c>
      <c r="L362" s="97" t="e">
        <f>old_TB발!#REF!</f>
        <v>#REF!</v>
      </c>
      <c r="M362" s="97" t="e">
        <f>old_TB발!#REF!</f>
        <v>#REF!</v>
      </c>
    </row>
    <row r="363" spans="3:13">
      <c r="C363" s="94" t="s">
        <v>63</v>
      </c>
      <c r="D363" s="94">
        <v>2023</v>
      </c>
      <c r="E363" s="71" t="str">
        <f>old_TB발!A359</f>
        <v>75030KR003</v>
      </c>
      <c r="F363" s="71" t="str">
        <f>old_TB발!B359</f>
        <v>Travel &amp; Accommodation-해외출장비</v>
      </c>
      <c r="H363" s="94">
        <v>6</v>
      </c>
      <c r="I363" s="97" t="e">
        <f>old_TB발!#REF!</f>
        <v>#REF!</v>
      </c>
      <c r="J363" s="98" t="e">
        <f t="shared" si="11"/>
        <v>#REF!</v>
      </c>
      <c r="K363" s="98" t="e">
        <f t="shared" si="12"/>
        <v>#REF!</v>
      </c>
      <c r="L363" s="97" t="e">
        <f>old_TB발!#REF!</f>
        <v>#REF!</v>
      </c>
      <c r="M363" s="97" t="e">
        <f>old_TB발!#REF!</f>
        <v>#REF!</v>
      </c>
    </row>
    <row r="364" spans="3:13">
      <c r="C364" s="94" t="s">
        <v>63</v>
      </c>
      <c r="D364" s="94">
        <v>2023</v>
      </c>
      <c r="E364" s="71" t="str">
        <f>old_TB발!A360</f>
        <v>75040KR999</v>
      </c>
      <c r="F364" s="71" t="str">
        <f>old_TB발!B360</f>
        <v>Job Relocation Expense-Dummy</v>
      </c>
      <c r="H364" s="94">
        <v>6</v>
      </c>
      <c r="I364" s="97" t="e">
        <f>old_TB발!#REF!</f>
        <v>#REF!</v>
      </c>
      <c r="J364" s="98" t="e">
        <f t="shared" si="11"/>
        <v>#REF!</v>
      </c>
      <c r="K364" s="98" t="e">
        <f t="shared" si="12"/>
        <v>#REF!</v>
      </c>
      <c r="L364" s="97" t="e">
        <f>old_TB발!#REF!</f>
        <v>#REF!</v>
      </c>
      <c r="M364" s="97" t="e">
        <f>old_TB발!#REF!</f>
        <v>#REF!</v>
      </c>
    </row>
    <row r="365" spans="3:13">
      <c r="C365" s="94" t="s">
        <v>63</v>
      </c>
      <c r="D365" s="94">
        <v>2023</v>
      </c>
      <c r="E365" s="71" t="str">
        <f>old_TB발!A361</f>
        <v>75050KR001</v>
      </c>
      <c r="F365" s="71" t="str">
        <f>old_TB발!B361</f>
        <v>Telephone &amp; Postage-전용회선사용료</v>
      </c>
      <c r="H365" s="94">
        <v>6</v>
      </c>
      <c r="I365" s="97" t="e">
        <f>old_TB발!#REF!</f>
        <v>#REF!</v>
      </c>
      <c r="J365" s="98" t="e">
        <f t="shared" si="11"/>
        <v>#REF!</v>
      </c>
      <c r="K365" s="98" t="e">
        <f t="shared" si="12"/>
        <v>#REF!</v>
      </c>
      <c r="L365" s="97" t="e">
        <f>old_TB발!#REF!</f>
        <v>#REF!</v>
      </c>
      <c r="M365" s="97" t="e">
        <f>old_TB발!#REF!</f>
        <v>#REF!</v>
      </c>
    </row>
    <row r="366" spans="3:13">
      <c r="C366" s="94" t="s">
        <v>63</v>
      </c>
      <c r="D366" s="94">
        <v>2023</v>
      </c>
      <c r="E366" s="71" t="str">
        <f>old_TB발!A362</f>
        <v>75050KR002</v>
      </c>
      <c r="F366" s="71" t="str">
        <f>old_TB발!B362</f>
        <v>Telephone &amp; Postage-전화료</v>
      </c>
      <c r="H366" s="94">
        <v>6</v>
      </c>
      <c r="I366" s="97" t="e">
        <f>old_TB발!#REF!</f>
        <v>#REF!</v>
      </c>
      <c r="J366" s="98" t="e">
        <f t="shared" si="11"/>
        <v>#REF!</v>
      </c>
      <c r="K366" s="98" t="e">
        <f t="shared" si="12"/>
        <v>#REF!</v>
      </c>
      <c r="L366" s="97" t="e">
        <f>old_TB발!#REF!</f>
        <v>#REF!</v>
      </c>
      <c r="M366" s="97" t="e">
        <f>old_TB발!#REF!</f>
        <v>#REF!</v>
      </c>
    </row>
    <row r="367" spans="3:13">
      <c r="C367" s="94" t="s">
        <v>63</v>
      </c>
      <c r="D367" s="94">
        <v>2023</v>
      </c>
      <c r="E367" s="71" t="str">
        <f>old_TB발!A363</f>
        <v>75050KR003</v>
      </c>
      <c r="F367" s="71" t="str">
        <f>old_TB발!B363</f>
        <v>Telephone &amp; Postage-우편료</v>
      </c>
      <c r="H367" s="94">
        <v>6</v>
      </c>
      <c r="I367" s="97" t="e">
        <f>old_TB발!#REF!</f>
        <v>#REF!</v>
      </c>
      <c r="J367" s="98" t="e">
        <f t="shared" si="11"/>
        <v>#REF!</v>
      </c>
      <c r="K367" s="98" t="e">
        <f t="shared" si="12"/>
        <v>#REF!</v>
      </c>
      <c r="L367" s="97" t="e">
        <f>old_TB발!#REF!</f>
        <v>#REF!</v>
      </c>
      <c r="M367" s="97" t="e">
        <f>old_TB발!#REF!</f>
        <v>#REF!</v>
      </c>
    </row>
    <row r="368" spans="3:13">
      <c r="C368" s="94" t="s">
        <v>63</v>
      </c>
      <c r="D368" s="94">
        <v>2023</v>
      </c>
      <c r="E368" s="71" t="str">
        <f>old_TB발!A364</f>
        <v>75060KR001</v>
      </c>
      <c r="F368" s="71" t="str">
        <f>old_TB발!B364</f>
        <v>Distribution(SG&amp;A)-상품운반비</v>
      </c>
      <c r="H368" s="94">
        <v>6</v>
      </c>
      <c r="I368" s="97" t="e">
        <f>old_TB발!#REF!</f>
        <v>#REF!</v>
      </c>
      <c r="J368" s="98" t="e">
        <f t="shared" si="11"/>
        <v>#REF!</v>
      </c>
      <c r="K368" s="98" t="e">
        <f t="shared" si="12"/>
        <v>#REF!</v>
      </c>
      <c r="L368" s="97" t="e">
        <f>old_TB발!#REF!</f>
        <v>#REF!</v>
      </c>
      <c r="M368" s="97" t="e">
        <f>old_TB발!#REF!</f>
        <v>#REF!</v>
      </c>
    </row>
    <row r="369" spans="3:13">
      <c r="C369" s="94" t="s">
        <v>63</v>
      </c>
      <c r="D369" s="94">
        <v>2023</v>
      </c>
      <c r="E369" s="71" t="str">
        <f>old_TB발!A365</f>
        <v>75060KR002</v>
      </c>
      <c r="F369" s="71" t="str">
        <f>old_TB발!B365</f>
        <v>Distribution(SG&amp;A)-일반운반비</v>
      </c>
      <c r="H369" s="94">
        <v>6</v>
      </c>
      <c r="I369" s="97" t="e">
        <f>old_TB발!#REF!</f>
        <v>#REF!</v>
      </c>
      <c r="J369" s="98" t="e">
        <f t="shared" si="11"/>
        <v>#REF!</v>
      </c>
      <c r="K369" s="98" t="e">
        <f t="shared" si="12"/>
        <v>#REF!</v>
      </c>
      <c r="L369" s="97" t="e">
        <f>old_TB발!#REF!</f>
        <v>#REF!</v>
      </c>
      <c r="M369" s="97" t="e">
        <f>old_TB발!#REF!</f>
        <v>#REF!</v>
      </c>
    </row>
    <row r="370" spans="3:13">
      <c r="C370" s="94" t="s">
        <v>63</v>
      </c>
      <c r="D370" s="94">
        <v>2023</v>
      </c>
      <c r="E370" s="71" t="str">
        <f>old_TB발!A366</f>
        <v>75060KR003</v>
      </c>
      <c r="F370" s="71" t="str">
        <f>old_TB발!B366</f>
        <v>Distribution(SG&amp;A)-기타운반비</v>
      </c>
      <c r="H370" s="94">
        <v>6</v>
      </c>
      <c r="I370" s="97" t="e">
        <f>old_TB발!#REF!</f>
        <v>#REF!</v>
      </c>
      <c r="J370" s="98" t="e">
        <f t="shared" si="11"/>
        <v>#REF!</v>
      </c>
      <c r="K370" s="98" t="e">
        <f t="shared" si="12"/>
        <v>#REF!</v>
      </c>
      <c r="L370" s="97" t="e">
        <f>old_TB발!#REF!</f>
        <v>#REF!</v>
      </c>
      <c r="M370" s="97" t="e">
        <f>old_TB발!#REF!</f>
        <v>#REF!</v>
      </c>
    </row>
    <row r="371" spans="3:13">
      <c r="C371" s="94" t="s">
        <v>63</v>
      </c>
      <c r="D371" s="94">
        <v>2023</v>
      </c>
      <c r="E371" s="71" t="str">
        <f>old_TB발!A367</f>
        <v>75070KR999</v>
      </c>
      <c r="F371" s="71" t="str">
        <f>old_TB발!B367</f>
        <v>Warehousing(SG&amp;A)-Dummy</v>
      </c>
      <c r="H371" s="94">
        <v>6</v>
      </c>
      <c r="I371" s="97" t="e">
        <f>old_TB발!#REF!</f>
        <v>#REF!</v>
      </c>
      <c r="J371" s="98" t="e">
        <f t="shared" si="11"/>
        <v>#REF!</v>
      </c>
      <c r="K371" s="98" t="e">
        <f t="shared" si="12"/>
        <v>#REF!</v>
      </c>
      <c r="L371" s="97" t="e">
        <f>old_TB발!#REF!</f>
        <v>#REF!</v>
      </c>
      <c r="M371" s="97" t="e">
        <f>old_TB발!#REF!</f>
        <v>#REF!</v>
      </c>
    </row>
    <row r="372" spans="3:13">
      <c r="C372" s="94" t="s">
        <v>63</v>
      </c>
      <c r="D372" s="94">
        <v>2023</v>
      </c>
      <c r="E372" s="71" t="str">
        <f>old_TB발!A368</f>
        <v>75075KR999</v>
      </c>
      <c r="F372" s="71" t="str">
        <f>old_TB발!B368</f>
        <v>Logistics IT Service fee-Other</v>
      </c>
      <c r="H372" s="94">
        <v>6</v>
      </c>
      <c r="I372" s="97" t="e">
        <f>old_TB발!#REF!</f>
        <v>#REF!</v>
      </c>
      <c r="J372" s="98" t="e">
        <f t="shared" si="11"/>
        <v>#REF!</v>
      </c>
      <c r="K372" s="98" t="e">
        <f t="shared" si="12"/>
        <v>#REF!</v>
      </c>
      <c r="L372" s="97" t="e">
        <f>old_TB발!#REF!</f>
        <v>#REF!</v>
      </c>
      <c r="M372" s="97" t="e">
        <f>old_TB발!#REF!</f>
        <v>#REF!</v>
      </c>
    </row>
    <row r="373" spans="3:13">
      <c r="C373" s="94" t="s">
        <v>63</v>
      </c>
      <c r="D373" s="94">
        <v>2023</v>
      </c>
      <c r="E373" s="71" t="str">
        <f>old_TB발!A369</f>
        <v>75080KR001</v>
      </c>
      <c r="F373" s="71" t="str">
        <f>old_TB발!B369</f>
        <v>Stationery &amp; Supplies Expense-집기성소모품비</v>
      </c>
      <c r="H373" s="94">
        <v>6</v>
      </c>
      <c r="I373" s="97" t="e">
        <f>old_TB발!#REF!</f>
        <v>#REF!</v>
      </c>
      <c r="J373" s="98" t="e">
        <f t="shared" si="11"/>
        <v>#REF!</v>
      </c>
      <c r="K373" s="98" t="e">
        <f t="shared" si="12"/>
        <v>#REF!</v>
      </c>
      <c r="L373" s="97" t="e">
        <f>old_TB발!#REF!</f>
        <v>#REF!</v>
      </c>
      <c r="M373" s="97" t="e">
        <f>old_TB발!#REF!</f>
        <v>#REF!</v>
      </c>
    </row>
    <row r="374" spans="3:13">
      <c r="C374" s="94" t="s">
        <v>63</v>
      </c>
      <c r="D374" s="94">
        <v>2023</v>
      </c>
      <c r="E374" s="71" t="str">
        <f>old_TB발!A370</f>
        <v>75080KR002</v>
      </c>
      <c r="F374" s="71" t="str">
        <f>old_TB발!B370</f>
        <v>Stationery &amp; Supplies Expense-사무용소모품비</v>
      </c>
      <c r="H374" s="94">
        <v>6</v>
      </c>
      <c r="I374" s="97" t="e">
        <f>old_TB발!#REF!</f>
        <v>#REF!</v>
      </c>
      <c r="J374" s="98" t="e">
        <f t="shared" si="11"/>
        <v>#REF!</v>
      </c>
      <c r="K374" s="98" t="e">
        <f t="shared" si="12"/>
        <v>#REF!</v>
      </c>
      <c r="L374" s="97" t="e">
        <f>old_TB발!#REF!</f>
        <v>#REF!</v>
      </c>
      <c r="M374" s="97" t="e">
        <f>old_TB발!#REF!</f>
        <v>#REF!</v>
      </c>
    </row>
    <row r="375" spans="3:13">
      <c r="C375" s="94" t="s">
        <v>63</v>
      </c>
      <c r="D375" s="94">
        <v>2023</v>
      </c>
      <c r="E375" s="71" t="str">
        <f>old_TB발!A371</f>
        <v>75080KR003</v>
      </c>
      <c r="F375" s="71" t="str">
        <f>old_TB발!B371</f>
        <v>Stationery &amp; Supplies Expense-전산용소모품비</v>
      </c>
      <c r="H375" s="94">
        <v>6</v>
      </c>
      <c r="I375" s="97" t="e">
        <f>old_TB발!#REF!</f>
        <v>#REF!</v>
      </c>
      <c r="J375" s="98" t="e">
        <f t="shared" si="11"/>
        <v>#REF!</v>
      </c>
      <c r="K375" s="98" t="e">
        <f t="shared" si="12"/>
        <v>#REF!</v>
      </c>
      <c r="L375" s="97" t="e">
        <f>old_TB발!#REF!</f>
        <v>#REF!</v>
      </c>
      <c r="M375" s="97" t="e">
        <f>old_TB발!#REF!</f>
        <v>#REF!</v>
      </c>
    </row>
    <row r="376" spans="3:13">
      <c r="C376" s="94" t="s">
        <v>63</v>
      </c>
      <c r="D376" s="94">
        <v>2023</v>
      </c>
      <c r="E376" s="71" t="str">
        <f>old_TB발!A372</f>
        <v>75080KR004</v>
      </c>
      <c r="F376" s="71" t="str">
        <f>old_TB발!B372</f>
        <v>Stationery &amp; Supplies Expense-영업용소모품비</v>
      </c>
      <c r="H376" s="94">
        <v>6</v>
      </c>
      <c r="I376" s="97" t="e">
        <f>old_TB발!#REF!</f>
        <v>#REF!</v>
      </c>
      <c r="J376" s="98" t="e">
        <f t="shared" si="11"/>
        <v>#REF!</v>
      </c>
      <c r="K376" s="98" t="e">
        <f t="shared" si="12"/>
        <v>#REF!</v>
      </c>
      <c r="L376" s="97" t="e">
        <f>old_TB발!#REF!</f>
        <v>#REF!</v>
      </c>
      <c r="M376" s="97" t="e">
        <f>old_TB발!#REF!</f>
        <v>#REF!</v>
      </c>
    </row>
    <row r="377" spans="3:13">
      <c r="C377" s="94" t="s">
        <v>63</v>
      </c>
      <c r="D377" s="94">
        <v>2023</v>
      </c>
      <c r="E377" s="71" t="str">
        <f>old_TB발!A373</f>
        <v>75080KR005</v>
      </c>
      <c r="F377" s="71" t="str">
        <f>old_TB발!B373</f>
        <v>Stationery &amp; Supplies Expense-기타소모품비</v>
      </c>
      <c r="H377" s="94">
        <v>6</v>
      </c>
      <c r="I377" s="97" t="e">
        <f>old_TB발!#REF!</f>
        <v>#REF!</v>
      </c>
      <c r="J377" s="98" t="e">
        <f t="shared" si="11"/>
        <v>#REF!</v>
      </c>
      <c r="K377" s="98" t="e">
        <f t="shared" si="12"/>
        <v>#REF!</v>
      </c>
      <c r="L377" s="97" t="e">
        <f>old_TB발!#REF!</f>
        <v>#REF!</v>
      </c>
      <c r="M377" s="97" t="e">
        <f>old_TB발!#REF!</f>
        <v>#REF!</v>
      </c>
    </row>
    <row r="378" spans="3:13">
      <c r="C378" s="94" t="s">
        <v>63</v>
      </c>
      <c r="D378" s="94">
        <v>2023</v>
      </c>
      <c r="E378" s="71" t="str">
        <f>old_TB발!A374</f>
        <v>75080KR006</v>
      </c>
      <c r="F378" s="71" t="str">
        <f>old_TB발!B374</f>
        <v>Stationery &amp; Supplies Expense-폐기용소모품비</v>
      </c>
      <c r="H378" s="94">
        <v>6</v>
      </c>
      <c r="I378" s="97" t="e">
        <f>old_TB발!#REF!</f>
        <v>#REF!</v>
      </c>
      <c r="J378" s="98" t="e">
        <f t="shared" si="11"/>
        <v>#REF!</v>
      </c>
      <c r="K378" s="98" t="e">
        <f t="shared" si="12"/>
        <v>#REF!</v>
      </c>
      <c r="L378" s="97" t="e">
        <f>old_TB발!#REF!</f>
        <v>#REF!</v>
      </c>
      <c r="M378" s="97" t="e">
        <f>old_TB발!#REF!</f>
        <v>#REF!</v>
      </c>
    </row>
    <row r="379" spans="3:13">
      <c r="C379" s="94" t="s">
        <v>63</v>
      </c>
      <c r="D379" s="94">
        <v>2023</v>
      </c>
      <c r="E379" s="71" t="str">
        <f>old_TB발!A375</f>
        <v>75090KR001</v>
      </c>
      <c r="F379" s="71" t="str">
        <f>old_TB발!B375</f>
        <v>Training Expense-사내교육</v>
      </c>
      <c r="H379" s="94">
        <v>6</v>
      </c>
      <c r="I379" s="97" t="e">
        <f>old_TB발!#REF!</f>
        <v>#REF!</v>
      </c>
      <c r="J379" s="98" t="e">
        <f t="shared" si="11"/>
        <v>#REF!</v>
      </c>
      <c r="K379" s="98" t="e">
        <f t="shared" si="12"/>
        <v>#REF!</v>
      </c>
      <c r="L379" s="97" t="e">
        <f>old_TB발!#REF!</f>
        <v>#REF!</v>
      </c>
      <c r="M379" s="97" t="e">
        <f>old_TB발!#REF!</f>
        <v>#REF!</v>
      </c>
    </row>
    <row r="380" spans="3:13">
      <c r="C380" s="94" t="s">
        <v>63</v>
      </c>
      <c r="D380" s="94">
        <v>2023</v>
      </c>
      <c r="E380" s="71" t="str">
        <f>old_TB발!A376</f>
        <v>75090KR002</v>
      </c>
      <c r="F380" s="71" t="str">
        <f>old_TB발!B376</f>
        <v>Training Expense-위탁교육</v>
      </c>
      <c r="H380" s="94">
        <v>6</v>
      </c>
      <c r="I380" s="97" t="e">
        <f>old_TB발!#REF!</f>
        <v>#REF!</v>
      </c>
      <c r="J380" s="98" t="e">
        <f t="shared" si="11"/>
        <v>#REF!</v>
      </c>
      <c r="K380" s="98" t="e">
        <f t="shared" si="12"/>
        <v>#REF!</v>
      </c>
      <c r="L380" s="97" t="e">
        <f>old_TB발!#REF!</f>
        <v>#REF!</v>
      </c>
      <c r="M380" s="97" t="e">
        <f>old_TB발!#REF!</f>
        <v>#REF!</v>
      </c>
    </row>
    <row r="381" spans="3:13">
      <c r="C381" s="94" t="s">
        <v>63</v>
      </c>
      <c r="D381" s="94">
        <v>2023</v>
      </c>
      <c r="E381" s="71" t="str">
        <f>old_TB발!A377</f>
        <v>75090KR005</v>
      </c>
      <c r="F381" s="71" t="str">
        <f>old_TB발!B377</f>
        <v>Training Expense-자기개발교육</v>
      </c>
      <c r="H381" s="94">
        <v>6</v>
      </c>
      <c r="I381" s="97" t="e">
        <f>old_TB발!#REF!</f>
        <v>#REF!</v>
      </c>
      <c r="J381" s="98" t="e">
        <f t="shared" si="11"/>
        <v>#REF!</v>
      </c>
      <c r="K381" s="98" t="e">
        <f t="shared" si="12"/>
        <v>#REF!</v>
      </c>
      <c r="L381" s="97" t="e">
        <f>old_TB발!#REF!</f>
        <v>#REF!</v>
      </c>
      <c r="M381" s="97" t="e">
        <f>old_TB발!#REF!</f>
        <v>#REF!</v>
      </c>
    </row>
    <row r="382" spans="3:13">
      <c r="C382" s="94" t="s">
        <v>63</v>
      </c>
      <c r="D382" s="94">
        <v>2023</v>
      </c>
      <c r="E382" s="71" t="str">
        <f>old_TB발!A378</f>
        <v>75090KR006</v>
      </c>
      <c r="F382" s="71" t="str">
        <f>old_TB발!B378</f>
        <v>Training Expense-교육훈련비-기타</v>
      </c>
      <c r="H382" s="94">
        <v>6</v>
      </c>
      <c r="I382" s="97" t="e">
        <f>old_TB발!#REF!</f>
        <v>#REF!</v>
      </c>
      <c r="J382" s="98" t="e">
        <f t="shared" si="11"/>
        <v>#REF!</v>
      </c>
      <c r="K382" s="98" t="e">
        <f t="shared" si="12"/>
        <v>#REF!</v>
      </c>
      <c r="L382" s="97" t="e">
        <f>old_TB발!#REF!</f>
        <v>#REF!</v>
      </c>
      <c r="M382" s="97" t="e">
        <f>old_TB발!#REF!</f>
        <v>#REF!</v>
      </c>
    </row>
    <row r="383" spans="3:13">
      <c r="C383" s="94" t="s">
        <v>63</v>
      </c>
      <c r="D383" s="94">
        <v>2023</v>
      </c>
      <c r="E383" s="71" t="str">
        <f>old_TB발!A379</f>
        <v>76010KR001</v>
      </c>
      <c r="F383" s="71" t="str">
        <f>old_TB발!B379</f>
        <v>Conference/Meeting Expense-회의비</v>
      </c>
      <c r="H383" s="94">
        <v>6</v>
      </c>
      <c r="I383" s="97" t="e">
        <f>old_TB발!#REF!</f>
        <v>#REF!</v>
      </c>
      <c r="J383" s="98" t="e">
        <f t="shared" si="11"/>
        <v>#REF!</v>
      </c>
      <c r="K383" s="98" t="e">
        <f t="shared" si="12"/>
        <v>#REF!</v>
      </c>
      <c r="L383" s="97" t="e">
        <f>old_TB발!#REF!</f>
        <v>#REF!</v>
      </c>
      <c r="M383" s="97" t="e">
        <f>old_TB발!#REF!</f>
        <v>#REF!</v>
      </c>
    </row>
    <row r="384" spans="3:13">
      <c r="C384" s="94" t="s">
        <v>63</v>
      </c>
      <c r="D384" s="94">
        <v>2023</v>
      </c>
      <c r="E384" s="71" t="str">
        <f>old_TB발!A380</f>
        <v>76020KR001</v>
      </c>
      <c r="F384" s="71" t="str">
        <f>old_TB발!B380</f>
        <v>R&amp;D Expense(Sample Cost)-조사연구비-조사연구비</v>
      </c>
      <c r="H384" s="94">
        <v>6</v>
      </c>
      <c r="I384" s="97" t="e">
        <f>old_TB발!#REF!</f>
        <v>#REF!</v>
      </c>
      <c r="J384" s="98" t="e">
        <f t="shared" si="11"/>
        <v>#REF!</v>
      </c>
      <c r="K384" s="98" t="e">
        <f t="shared" si="12"/>
        <v>#REF!</v>
      </c>
      <c r="L384" s="97" t="e">
        <f>old_TB발!#REF!</f>
        <v>#REF!</v>
      </c>
      <c r="M384" s="97" t="e">
        <f>old_TB발!#REF!</f>
        <v>#REF!</v>
      </c>
    </row>
    <row r="385" spans="3:13">
      <c r="C385" s="94" t="s">
        <v>63</v>
      </c>
      <c r="D385" s="94">
        <v>2023</v>
      </c>
      <c r="E385" s="71" t="str">
        <f>old_TB발!A381</f>
        <v>76020KR003</v>
      </c>
      <c r="F385" s="71" t="str">
        <f>old_TB발!B381</f>
        <v>R&amp;D Expense(Sample Cost)-도서구입비-도서인쇄비</v>
      </c>
      <c r="H385" s="94">
        <v>6</v>
      </c>
      <c r="I385" s="97" t="e">
        <f>old_TB발!#REF!</f>
        <v>#REF!</v>
      </c>
      <c r="J385" s="98" t="e">
        <f t="shared" si="11"/>
        <v>#REF!</v>
      </c>
      <c r="K385" s="98" t="e">
        <f t="shared" si="12"/>
        <v>#REF!</v>
      </c>
      <c r="L385" s="97" t="e">
        <f>old_TB발!#REF!</f>
        <v>#REF!</v>
      </c>
      <c r="M385" s="97" t="e">
        <f>old_TB발!#REF!</f>
        <v>#REF!</v>
      </c>
    </row>
    <row r="386" spans="3:13">
      <c r="C386" s="94" t="s">
        <v>63</v>
      </c>
      <c r="D386" s="94">
        <v>2023</v>
      </c>
      <c r="E386" s="71" t="str">
        <f>old_TB발!A382</f>
        <v>76020KR004</v>
      </c>
      <c r="F386" s="71" t="str">
        <f>old_TB발!B382</f>
        <v>R&amp;D Expense(Sample Cost)-인쇄제본비-도서인쇄비</v>
      </c>
      <c r="H386" s="94">
        <v>6</v>
      </c>
      <c r="I386" s="97" t="e">
        <f>old_TB발!#REF!</f>
        <v>#REF!</v>
      </c>
      <c r="J386" s="98" t="e">
        <f t="shared" si="11"/>
        <v>#REF!</v>
      </c>
      <c r="K386" s="98" t="e">
        <f t="shared" si="12"/>
        <v>#REF!</v>
      </c>
      <c r="L386" s="97" t="e">
        <f>old_TB발!#REF!</f>
        <v>#REF!</v>
      </c>
      <c r="M386" s="97" t="e">
        <f>old_TB발!#REF!</f>
        <v>#REF!</v>
      </c>
    </row>
    <row r="387" spans="3:13">
      <c r="C387" s="94" t="s">
        <v>63</v>
      </c>
      <c r="D387" s="94">
        <v>2023</v>
      </c>
      <c r="E387" s="71" t="str">
        <f>old_TB발!A383</f>
        <v>76020KR006</v>
      </c>
      <c r="F387" s="71" t="str">
        <f>old_TB발!B383</f>
        <v>R&amp;D Expense(Sample Cost)-견본비</v>
      </c>
      <c r="H387" s="94">
        <v>6</v>
      </c>
      <c r="I387" s="97" t="e">
        <f>old_TB발!#REF!</f>
        <v>#REF!</v>
      </c>
      <c r="J387" s="98" t="e">
        <f t="shared" si="11"/>
        <v>#REF!</v>
      </c>
      <c r="K387" s="98" t="e">
        <f t="shared" si="12"/>
        <v>#REF!</v>
      </c>
      <c r="L387" s="97" t="e">
        <f>old_TB발!#REF!</f>
        <v>#REF!</v>
      </c>
      <c r="M387" s="97" t="e">
        <f>old_TB발!#REF!</f>
        <v>#REF!</v>
      </c>
    </row>
    <row r="388" spans="3:13">
      <c r="C388" s="94" t="s">
        <v>63</v>
      </c>
      <c r="D388" s="94">
        <v>2023</v>
      </c>
      <c r="E388" s="71" t="str">
        <f>old_TB발!A384</f>
        <v>76030KR001</v>
      </c>
      <c r="F388" s="71" t="str">
        <f>old_TB발!B384</f>
        <v>Bank Charge &amp; Commission-기타지급수수료</v>
      </c>
      <c r="H388" s="94">
        <v>6</v>
      </c>
      <c r="I388" s="97" t="e">
        <f>old_TB발!#REF!</f>
        <v>#REF!</v>
      </c>
      <c r="J388" s="98" t="e">
        <f t="shared" si="11"/>
        <v>#REF!</v>
      </c>
      <c r="K388" s="98" t="e">
        <f t="shared" si="12"/>
        <v>#REF!</v>
      </c>
      <c r="L388" s="97" t="e">
        <f>old_TB발!#REF!</f>
        <v>#REF!</v>
      </c>
      <c r="M388" s="97" t="e">
        <f>old_TB발!#REF!</f>
        <v>#REF!</v>
      </c>
    </row>
    <row r="389" spans="3:13">
      <c r="C389" s="94" t="s">
        <v>63</v>
      </c>
      <c r="D389" s="94">
        <v>2023</v>
      </c>
      <c r="E389" s="71" t="str">
        <f>old_TB발!A385</f>
        <v>76030KR002</v>
      </c>
      <c r="F389" s="71" t="str">
        <f>old_TB발!B385</f>
        <v>Bank Charge &amp; Commission-상품검사수수료</v>
      </c>
      <c r="H389" s="94">
        <v>6</v>
      </c>
      <c r="I389" s="97" t="e">
        <f>old_TB발!#REF!</f>
        <v>#REF!</v>
      </c>
      <c r="J389" s="98" t="e">
        <f t="shared" si="11"/>
        <v>#REF!</v>
      </c>
      <c r="K389" s="98" t="e">
        <f t="shared" si="12"/>
        <v>#REF!</v>
      </c>
      <c r="L389" s="97" t="e">
        <f>old_TB발!#REF!</f>
        <v>#REF!</v>
      </c>
      <c r="M389" s="97" t="e">
        <f>old_TB발!#REF!</f>
        <v>#REF!</v>
      </c>
    </row>
    <row r="390" spans="3:13">
      <c r="C390" s="94" t="s">
        <v>63</v>
      </c>
      <c r="D390" s="94">
        <v>2023</v>
      </c>
      <c r="E390" s="71" t="str">
        <f>old_TB발!A386</f>
        <v>76040KR001</v>
      </c>
      <c r="F390" s="71" t="str">
        <f>old_TB발!B386</f>
        <v>Consult &amp; Profession Fee-인건비성용역-용역비</v>
      </c>
      <c r="H390" s="94">
        <v>6</v>
      </c>
      <c r="I390" s="97" t="e">
        <f>old_TB발!#REF!</f>
        <v>#REF!</v>
      </c>
      <c r="J390" s="98" t="e">
        <f t="shared" si="11"/>
        <v>#REF!</v>
      </c>
      <c r="K390" s="98" t="e">
        <f t="shared" si="12"/>
        <v>#REF!</v>
      </c>
      <c r="L390" s="97" t="e">
        <f>old_TB발!#REF!</f>
        <v>#REF!</v>
      </c>
      <c r="M390" s="97" t="e">
        <f>old_TB발!#REF!</f>
        <v>#REF!</v>
      </c>
    </row>
    <row r="391" spans="3:13">
      <c r="C391" s="94" t="s">
        <v>63</v>
      </c>
      <c r="D391" s="94">
        <v>2023</v>
      </c>
      <c r="E391" s="71" t="str">
        <f>old_TB발!A387</f>
        <v>76040KR002</v>
      </c>
      <c r="F391" s="71" t="str">
        <f>old_TB발!B387</f>
        <v>Consult &amp; Profession Fee-전산용역-용역비</v>
      </c>
      <c r="H391" s="94">
        <v>6</v>
      </c>
      <c r="I391" s="97" t="e">
        <f>old_TB발!#REF!</f>
        <v>#REF!</v>
      </c>
      <c r="J391" s="98" t="e">
        <f t="shared" si="11"/>
        <v>#REF!</v>
      </c>
      <c r="K391" s="98" t="e">
        <f t="shared" si="12"/>
        <v>#REF!</v>
      </c>
      <c r="L391" s="97" t="e">
        <f>old_TB발!#REF!</f>
        <v>#REF!</v>
      </c>
      <c r="M391" s="97" t="e">
        <f>old_TB발!#REF!</f>
        <v>#REF!</v>
      </c>
    </row>
    <row r="392" spans="3:13">
      <c r="C392" s="94" t="s">
        <v>63</v>
      </c>
      <c r="D392" s="94">
        <v>2023</v>
      </c>
      <c r="E392" s="71" t="str">
        <f>old_TB발!A388</f>
        <v>76040KR003</v>
      </c>
      <c r="F392" s="71" t="str">
        <f>old_TB발!B388</f>
        <v>Consult &amp; Profession Fee-기타용역-용역비</v>
      </c>
      <c r="H392" s="94">
        <v>6</v>
      </c>
      <c r="I392" s="97" t="e">
        <f>old_TB발!#REF!</f>
        <v>#REF!</v>
      </c>
      <c r="J392" s="98" t="e">
        <f t="shared" ref="J392:J455" si="13">IF($L392&gt;0,$L392,0)</f>
        <v>#REF!</v>
      </c>
      <c r="K392" s="98" t="e">
        <f t="shared" ref="K392:K455" si="14">ABS(L392-J392)</f>
        <v>#REF!</v>
      </c>
      <c r="L392" s="97" t="e">
        <f>old_TB발!#REF!</f>
        <v>#REF!</v>
      </c>
      <c r="M392" s="97" t="e">
        <f>old_TB발!#REF!</f>
        <v>#REF!</v>
      </c>
    </row>
    <row r="393" spans="3:13">
      <c r="C393" s="94" t="s">
        <v>63</v>
      </c>
      <c r="D393" s="94">
        <v>2023</v>
      </c>
      <c r="E393" s="71" t="str">
        <f>old_TB발!A389</f>
        <v>76040KR004</v>
      </c>
      <c r="F393" s="71" t="str">
        <f>old_TB발!B389</f>
        <v>Consult &amp; Profession Fee-감사및변호사고문료-지급수수료</v>
      </c>
      <c r="H393" s="94">
        <v>6</v>
      </c>
      <c r="I393" s="97" t="e">
        <f>old_TB발!#REF!</f>
        <v>#REF!</v>
      </c>
      <c r="J393" s="98" t="e">
        <f t="shared" si="13"/>
        <v>#REF!</v>
      </c>
      <c r="K393" s="98" t="e">
        <f t="shared" si="14"/>
        <v>#REF!</v>
      </c>
      <c r="L393" s="97" t="e">
        <f>old_TB발!#REF!</f>
        <v>#REF!</v>
      </c>
      <c r="M393" s="97" t="e">
        <f>old_TB발!#REF!</f>
        <v>#REF!</v>
      </c>
    </row>
    <row r="394" spans="3:13">
      <c r="C394" s="94" t="s">
        <v>63</v>
      </c>
      <c r="D394" s="94">
        <v>2023</v>
      </c>
      <c r="E394" s="71" t="str">
        <f>old_TB발!A390</f>
        <v>76040KR005</v>
      </c>
      <c r="F394" s="71" t="str">
        <f>old_TB발!B390</f>
        <v>Consult &amp; Profession Fee-전산관련수수료-지급수수료</v>
      </c>
      <c r="H394" s="94">
        <v>6</v>
      </c>
      <c r="I394" s="97" t="e">
        <f>old_TB발!#REF!</f>
        <v>#REF!</v>
      </c>
      <c r="J394" s="98" t="e">
        <f t="shared" si="13"/>
        <v>#REF!</v>
      </c>
      <c r="K394" s="98" t="e">
        <f t="shared" si="14"/>
        <v>#REF!</v>
      </c>
      <c r="L394" s="97" t="e">
        <f>old_TB발!#REF!</f>
        <v>#REF!</v>
      </c>
      <c r="M394" s="97" t="e">
        <f>old_TB발!#REF!</f>
        <v>#REF!</v>
      </c>
    </row>
    <row r="395" spans="3:13">
      <c r="C395" s="94" t="s">
        <v>63</v>
      </c>
      <c r="D395" s="94">
        <v>2023</v>
      </c>
      <c r="E395" s="71" t="str">
        <f>old_TB발!A391</f>
        <v>76040KR008</v>
      </c>
      <c r="F395" s="71" t="str">
        <f>old_TB발!B391</f>
        <v>Consult &amp; Profession Fee-인건비성 용역비-경상비용</v>
      </c>
      <c r="H395" s="94">
        <v>6</v>
      </c>
      <c r="I395" s="97" t="e">
        <f>old_TB발!#REF!</f>
        <v>#REF!</v>
      </c>
      <c r="J395" s="98" t="e">
        <f t="shared" si="13"/>
        <v>#REF!</v>
      </c>
      <c r="K395" s="98" t="e">
        <f t="shared" si="14"/>
        <v>#REF!</v>
      </c>
      <c r="L395" s="97" t="e">
        <f>old_TB발!#REF!</f>
        <v>#REF!</v>
      </c>
      <c r="M395" s="97" t="e">
        <f>old_TB발!#REF!</f>
        <v>#REF!</v>
      </c>
    </row>
    <row r="396" spans="3:13">
      <c r="C396" s="94" t="s">
        <v>63</v>
      </c>
      <c r="D396" s="94">
        <v>2023</v>
      </c>
      <c r="E396" s="71" t="str">
        <f>old_TB발!A392</f>
        <v>76040KR009</v>
      </c>
      <c r="F396" s="71" t="str">
        <f>old_TB발!B392</f>
        <v>Consult &amp; Profession Fee-상품검사수수료</v>
      </c>
      <c r="H396" s="94">
        <v>6</v>
      </c>
      <c r="I396" s="97" t="e">
        <f>old_TB발!#REF!</f>
        <v>#REF!</v>
      </c>
      <c r="J396" s="98" t="e">
        <f t="shared" si="13"/>
        <v>#REF!</v>
      </c>
      <c r="K396" s="98" t="e">
        <f t="shared" si="14"/>
        <v>#REF!</v>
      </c>
      <c r="L396" s="97" t="e">
        <f>old_TB발!#REF!</f>
        <v>#REF!</v>
      </c>
      <c r="M396" s="97" t="e">
        <f>old_TB발!#REF!</f>
        <v>#REF!</v>
      </c>
    </row>
    <row r="397" spans="3:13">
      <c r="C397" s="94" t="s">
        <v>63</v>
      </c>
      <c r="D397" s="94">
        <v>2023</v>
      </c>
      <c r="E397" s="71" t="str">
        <f>old_TB발!A393</f>
        <v>76046KR999</v>
      </c>
      <c r="F397" s="71" t="str">
        <f>old_TB발!B393</f>
        <v>Professional IT Service fee-Other</v>
      </c>
      <c r="H397" s="94">
        <v>6</v>
      </c>
      <c r="I397" s="97" t="e">
        <f>old_TB발!#REF!</f>
        <v>#REF!</v>
      </c>
      <c r="J397" s="98" t="e">
        <f t="shared" si="13"/>
        <v>#REF!</v>
      </c>
      <c r="K397" s="98" t="e">
        <f t="shared" si="14"/>
        <v>#REF!</v>
      </c>
      <c r="L397" s="97" t="e">
        <f>old_TB발!#REF!</f>
        <v>#REF!</v>
      </c>
      <c r="M397" s="97" t="e">
        <f>old_TB발!#REF!</f>
        <v>#REF!</v>
      </c>
    </row>
    <row r="398" spans="3:13">
      <c r="C398" s="94" t="s">
        <v>63</v>
      </c>
      <c r="D398" s="94">
        <v>2023</v>
      </c>
      <c r="E398" s="71" t="str">
        <f>old_TB발!A394</f>
        <v>76050KR001</v>
      </c>
      <c r="F398" s="71" t="str">
        <f>old_TB발!B394</f>
        <v>Tax Charge(SG&amp;A)-사업소세</v>
      </c>
      <c r="H398" s="94">
        <v>6</v>
      </c>
      <c r="I398" s="97" t="e">
        <f>old_TB발!#REF!</f>
        <v>#REF!</v>
      </c>
      <c r="J398" s="98" t="e">
        <f t="shared" si="13"/>
        <v>#REF!</v>
      </c>
      <c r="K398" s="98" t="e">
        <f t="shared" si="14"/>
        <v>#REF!</v>
      </c>
      <c r="L398" s="97" t="e">
        <f>old_TB발!#REF!</f>
        <v>#REF!</v>
      </c>
      <c r="M398" s="97" t="e">
        <f>old_TB발!#REF!</f>
        <v>#REF!</v>
      </c>
    </row>
    <row r="399" spans="3:13">
      <c r="C399" s="94" t="s">
        <v>63</v>
      </c>
      <c r="D399" s="94">
        <v>2023</v>
      </c>
      <c r="E399" s="71" t="str">
        <f>old_TB발!A395</f>
        <v>76050KR002</v>
      </c>
      <c r="F399" s="71" t="str">
        <f>old_TB발!B395</f>
        <v>Tax Charge(SG&amp;A)-과태료</v>
      </c>
      <c r="H399" s="94">
        <v>6</v>
      </c>
      <c r="I399" s="97" t="e">
        <f>old_TB발!#REF!</f>
        <v>#REF!</v>
      </c>
      <c r="J399" s="98" t="e">
        <f t="shared" si="13"/>
        <v>#REF!</v>
      </c>
      <c r="K399" s="98" t="e">
        <f t="shared" si="14"/>
        <v>#REF!</v>
      </c>
      <c r="L399" s="97" t="e">
        <f>old_TB발!#REF!</f>
        <v>#REF!</v>
      </c>
      <c r="M399" s="97" t="e">
        <f>old_TB발!#REF!</f>
        <v>#REF!</v>
      </c>
    </row>
    <row r="400" spans="3:13">
      <c r="C400" s="94" t="s">
        <v>63</v>
      </c>
      <c r="D400" s="94">
        <v>2023</v>
      </c>
      <c r="E400" s="71" t="str">
        <f>old_TB발!A396</f>
        <v>76050KR003</v>
      </c>
      <c r="F400" s="71" t="str">
        <f>old_TB발!B396</f>
        <v>Tax Charge(SG&amp;A)-세금과공과기타</v>
      </c>
      <c r="H400" s="94">
        <v>6</v>
      </c>
      <c r="I400" s="97" t="e">
        <f>old_TB발!#REF!</f>
        <v>#REF!</v>
      </c>
      <c r="J400" s="98" t="e">
        <f t="shared" si="13"/>
        <v>#REF!</v>
      </c>
      <c r="K400" s="98" t="e">
        <f t="shared" si="14"/>
        <v>#REF!</v>
      </c>
      <c r="L400" s="97" t="e">
        <f>old_TB발!#REF!</f>
        <v>#REF!</v>
      </c>
      <c r="M400" s="97" t="e">
        <f>old_TB발!#REF!</f>
        <v>#REF!</v>
      </c>
    </row>
    <row r="401" spans="3:13">
      <c r="C401" s="94" t="s">
        <v>63</v>
      </c>
      <c r="D401" s="94">
        <v>2023</v>
      </c>
      <c r="E401" s="71" t="str">
        <f>old_TB발!A397</f>
        <v>76060KR001</v>
      </c>
      <c r="F401" s="71" t="str">
        <f>old_TB발!B397</f>
        <v>Security Expense-경비용역</v>
      </c>
      <c r="H401" s="94">
        <v>6</v>
      </c>
      <c r="I401" s="97" t="e">
        <f>old_TB발!#REF!</f>
        <v>#REF!</v>
      </c>
      <c r="J401" s="98" t="e">
        <f t="shared" si="13"/>
        <v>#REF!</v>
      </c>
      <c r="K401" s="98" t="e">
        <f t="shared" si="14"/>
        <v>#REF!</v>
      </c>
      <c r="L401" s="97" t="e">
        <f>old_TB발!#REF!</f>
        <v>#REF!</v>
      </c>
      <c r="M401" s="97" t="e">
        <f>old_TB발!#REF!</f>
        <v>#REF!</v>
      </c>
    </row>
    <row r="402" spans="3:13">
      <c r="C402" s="94" t="s">
        <v>63</v>
      </c>
      <c r="D402" s="94">
        <v>2023</v>
      </c>
      <c r="E402" s="71" t="str">
        <f>old_TB발!A398</f>
        <v>76070KR001</v>
      </c>
      <c r="F402" s="71" t="str">
        <f>old_TB발!B398</f>
        <v>Membership &amp; Donation Expense-기부금</v>
      </c>
      <c r="H402" s="94">
        <v>6</v>
      </c>
      <c r="I402" s="97" t="e">
        <f>old_TB발!#REF!</f>
        <v>#REF!</v>
      </c>
      <c r="J402" s="98" t="e">
        <f t="shared" si="13"/>
        <v>#REF!</v>
      </c>
      <c r="K402" s="98" t="e">
        <f t="shared" si="14"/>
        <v>#REF!</v>
      </c>
      <c r="L402" s="97" t="e">
        <f>old_TB발!#REF!</f>
        <v>#REF!</v>
      </c>
      <c r="M402" s="97" t="e">
        <f>old_TB발!#REF!</f>
        <v>#REF!</v>
      </c>
    </row>
    <row r="403" spans="3:13">
      <c r="C403" s="94" t="s">
        <v>63</v>
      </c>
      <c r="D403" s="94">
        <v>2023</v>
      </c>
      <c r="E403" s="71" t="str">
        <f>old_TB발!A399</f>
        <v>76080KR001</v>
      </c>
      <c r="F403" s="71" t="str">
        <f>old_TB발!B399</f>
        <v>Entertainment Expense-접대비</v>
      </c>
      <c r="H403" s="94">
        <v>6</v>
      </c>
      <c r="I403" s="97" t="e">
        <f>old_TB발!#REF!</f>
        <v>#REF!</v>
      </c>
      <c r="J403" s="98" t="e">
        <f t="shared" si="13"/>
        <v>#REF!</v>
      </c>
      <c r="K403" s="98" t="e">
        <f t="shared" si="14"/>
        <v>#REF!</v>
      </c>
      <c r="L403" s="97" t="e">
        <f>old_TB발!#REF!</f>
        <v>#REF!</v>
      </c>
      <c r="M403" s="97" t="e">
        <f>old_TB발!#REF!</f>
        <v>#REF!</v>
      </c>
    </row>
    <row r="404" spans="3:13">
      <c r="C404" s="94" t="s">
        <v>63</v>
      </c>
      <c r="D404" s="94">
        <v>2023</v>
      </c>
      <c r="E404" s="71" t="str">
        <f>old_TB발!A400</f>
        <v>76090KR001</v>
      </c>
      <c r="F404" s="71" t="str">
        <f>old_TB발!B400</f>
        <v>Miscellaneous SG&amp;A Expense-기타판매관리비</v>
      </c>
      <c r="H404" s="94">
        <v>6</v>
      </c>
      <c r="I404" s="97" t="e">
        <f>old_TB발!#REF!</f>
        <v>#REF!</v>
      </c>
      <c r="J404" s="98" t="e">
        <f t="shared" si="13"/>
        <v>#REF!</v>
      </c>
      <c r="K404" s="98" t="e">
        <f t="shared" si="14"/>
        <v>#REF!</v>
      </c>
      <c r="L404" s="97" t="e">
        <f>old_TB발!#REF!</f>
        <v>#REF!</v>
      </c>
      <c r="M404" s="97" t="e">
        <f>old_TB발!#REF!</f>
        <v>#REF!</v>
      </c>
    </row>
    <row r="405" spans="3:13">
      <c r="C405" s="94" t="s">
        <v>63</v>
      </c>
      <c r="D405" s="94">
        <v>2023</v>
      </c>
      <c r="E405" s="71" t="str">
        <f>old_TB발!A401</f>
        <v>76100KR001</v>
      </c>
      <c r="F405" s="71" t="str">
        <f>old_TB발!B401</f>
        <v>Royalty-로열티(ROYALTY)</v>
      </c>
      <c r="H405" s="94">
        <v>6</v>
      </c>
      <c r="I405" s="97" t="e">
        <f>old_TB발!#REF!</f>
        <v>#REF!</v>
      </c>
      <c r="J405" s="98" t="e">
        <f t="shared" si="13"/>
        <v>#REF!</v>
      </c>
      <c r="K405" s="98" t="e">
        <f t="shared" si="14"/>
        <v>#REF!</v>
      </c>
      <c r="L405" s="97" t="e">
        <f>old_TB발!#REF!</f>
        <v>#REF!</v>
      </c>
      <c r="M405" s="97" t="e">
        <f>old_TB발!#REF!</f>
        <v>#REF!</v>
      </c>
    </row>
    <row r="406" spans="3:13">
      <c r="C406" s="94" t="s">
        <v>63</v>
      </c>
      <c r="D406" s="94">
        <v>2023</v>
      </c>
      <c r="E406" s="71" t="str">
        <f>old_TB발!A402</f>
        <v>76204KR001</v>
      </c>
      <c r="F406" s="71" t="str">
        <f>old_TB발!B402</f>
        <v>Management Fee(FR Global HQ)-관리수수료 (FR 글로벌 본부 비용)</v>
      </c>
      <c r="H406" s="94">
        <v>6</v>
      </c>
      <c r="I406" s="97" t="e">
        <f>old_TB발!#REF!</f>
        <v>#REF!</v>
      </c>
      <c r="J406" s="98" t="e">
        <f t="shared" si="13"/>
        <v>#REF!</v>
      </c>
      <c r="K406" s="98" t="e">
        <f t="shared" si="14"/>
        <v>#REF!</v>
      </c>
      <c r="L406" s="97" t="e">
        <f>old_TB발!#REF!</f>
        <v>#REF!</v>
      </c>
      <c r="M406" s="97" t="e">
        <f>old_TB발!#REF!</f>
        <v>#REF!</v>
      </c>
    </row>
    <row r="407" spans="3:13">
      <c r="C407" s="94" t="s">
        <v>63</v>
      </c>
      <c r="D407" s="94">
        <v>2023</v>
      </c>
      <c r="E407" s="71" t="str">
        <f>old_TB발!A403</f>
        <v>76205KR001</v>
      </c>
      <c r="F407" s="71" t="str">
        <f>old_TB발!B403</f>
        <v>Management Fee(Others)-관리수수료 (기타)</v>
      </c>
      <c r="H407" s="94">
        <v>6</v>
      </c>
      <c r="I407" s="97" t="e">
        <f>old_TB발!#REF!</f>
        <v>#REF!</v>
      </c>
      <c r="J407" s="98" t="e">
        <f t="shared" si="13"/>
        <v>#REF!</v>
      </c>
      <c r="K407" s="98" t="e">
        <f t="shared" si="14"/>
        <v>#REF!</v>
      </c>
      <c r="L407" s="97" t="e">
        <f>old_TB발!#REF!</f>
        <v>#REF!</v>
      </c>
      <c r="M407" s="97" t="e">
        <f>old_TB발!#REF!</f>
        <v>#REF!</v>
      </c>
    </row>
    <row r="408" spans="3:13">
      <c r="C408" s="94" t="s">
        <v>63</v>
      </c>
      <c r="D408" s="94">
        <v>2023</v>
      </c>
      <c r="E408" s="71" t="str">
        <f>old_TB발!A404</f>
        <v>77100KR999</v>
      </c>
      <c r="F408" s="71" t="str">
        <f>old_TB발!B404</f>
        <v>Headquarter Expense-Dummy</v>
      </c>
      <c r="H408" s="94">
        <v>6</v>
      </c>
      <c r="I408" s="97" t="e">
        <f>old_TB발!#REF!</f>
        <v>#REF!</v>
      </c>
      <c r="J408" s="98" t="e">
        <f t="shared" si="13"/>
        <v>#REF!</v>
      </c>
      <c r="K408" s="98" t="e">
        <f t="shared" si="14"/>
        <v>#REF!</v>
      </c>
      <c r="L408" s="97" t="e">
        <f>old_TB발!#REF!</f>
        <v>#REF!</v>
      </c>
      <c r="M408" s="97" t="e">
        <f>old_TB발!#REF!</f>
        <v>#REF!</v>
      </c>
    </row>
    <row r="409" spans="3:13">
      <c r="C409" s="94" t="s">
        <v>63</v>
      </c>
      <c r="D409" s="94">
        <v>2023</v>
      </c>
      <c r="E409" s="71" t="str">
        <f>old_TB발!A405</f>
        <v>77110KR999</v>
      </c>
      <c r="F409" s="71" t="str">
        <f>old_TB발!B405</f>
        <v>HQ Expense(Royalty)-본부비용 (로열티)</v>
      </c>
      <c r="H409" s="94">
        <v>6</v>
      </c>
      <c r="I409" s="97" t="e">
        <f>old_TB발!#REF!</f>
        <v>#REF!</v>
      </c>
      <c r="J409" s="98" t="e">
        <f t="shared" si="13"/>
        <v>#REF!</v>
      </c>
      <c r="K409" s="98" t="e">
        <f t="shared" si="14"/>
        <v>#REF!</v>
      </c>
      <c r="L409" s="97" t="e">
        <f>old_TB발!#REF!</f>
        <v>#REF!</v>
      </c>
      <c r="M409" s="97" t="e">
        <f>old_TB발!#REF!</f>
        <v>#REF!</v>
      </c>
    </row>
    <row r="410" spans="3:13">
      <c r="C410" s="94" t="s">
        <v>63</v>
      </c>
      <c r="D410" s="94">
        <v>2023</v>
      </c>
      <c r="E410" s="71" t="str">
        <f>old_TB발!A406</f>
        <v>77213KR999</v>
      </c>
      <c r="F410" s="71" t="str">
        <f>old_TB발!B406</f>
        <v>HQ Expense(FR Global HQ)-본부비용 (FR 글로벌 본부 비용)</v>
      </c>
      <c r="H410" s="94">
        <v>6</v>
      </c>
      <c r="I410" s="97" t="e">
        <f>old_TB발!#REF!</f>
        <v>#REF!</v>
      </c>
      <c r="J410" s="98" t="e">
        <f t="shared" si="13"/>
        <v>#REF!</v>
      </c>
      <c r="K410" s="98" t="e">
        <f t="shared" si="14"/>
        <v>#REF!</v>
      </c>
      <c r="L410" s="97" t="e">
        <f>old_TB발!#REF!</f>
        <v>#REF!</v>
      </c>
      <c r="M410" s="97" t="e">
        <f>old_TB발!#REF!</f>
        <v>#REF!</v>
      </c>
    </row>
    <row r="411" spans="3:13">
      <c r="C411" s="94" t="s">
        <v>63</v>
      </c>
      <c r="D411" s="94">
        <v>2023</v>
      </c>
      <c r="E411" s="71" t="str">
        <f>old_TB발!A407</f>
        <v>77214KR999</v>
      </c>
      <c r="F411" s="71" t="str">
        <f>old_TB발!B407</f>
        <v>HQ Expense(Others)-본부비용 (기타)</v>
      </c>
      <c r="H411" s="94">
        <v>6</v>
      </c>
      <c r="I411" s="97" t="e">
        <f>old_TB발!#REF!</f>
        <v>#REF!</v>
      </c>
      <c r="J411" s="98" t="e">
        <f t="shared" si="13"/>
        <v>#REF!</v>
      </c>
      <c r="K411" s="98" t="e">
        <f t="shared" si="14"/>
        <v>#REF!</v>
      </c>
      <c r="L411" s="97" t="e">
        <f>old_TB발!#REF!</f>
        <v>#REF!</v>
      </c>
      <c r="M411" s="97" t="e">
        <f>old_TB발!#REF!</f>
        <v>#REF!</v>
      </c>
    </row>
    <row r="412" spans="3:13">
      <c r="C412" s="94" t="s">
        <v>63</v>
      </c>
      <c r="D412" s="94">
        <v>2023</v>
      </c>
      <c r="E412" s="71" t="str">
        <f>old_TB발!A408</f>
        <v>80010KR001</v>
      </c>
      <c r="F412" s="71" t="str">
        <f>old_TB발!B408</f>
        <v>Interest Income-이자수익</v>
      </c>
      <c r="H412" s="94">
        <v>6</v>
      </c>
      <c r="I412" s="97" t="e">
        <f>old_TB발!#REF!</f>
        <v>#REF!</v>
      </c>
      <c r="J412" s="98" t="e">
        <f t="shared" si="13"/>
        <v>#REF!</v>
      </c>
      <c r="K412" s="98" t="e">
        <f t="shared" si="14"/>
        <v>#REF!</v>
      </c>
      <c r="L412" s="97" t="e">
        <f>old_TB발!#REF!</f>
        <v>#REF!</v>
      </c>
      <c r="M412" s="97" t="e">
        <f>old_TB발!#REF!</f>
        <v>#REF!</v>
      </c>
    </row>
    <row r="413" spans="3:13">
      <c r="C413" s="94" t="s">
        <v>63</v>
      </c>
      <c r="D413" s="94">
        <v>2023</v>
      </c>
      <c r="E413" s="71" t="str">
        <f>old_TB발!A409</f>
        <v>80040KR001</v>
      </c>
      <c r="F413" s="71" t="str">
        <f>old_TB발!B409</f>
        <v>Foreign ExChange Gain-외환차익</v>
      </c>
      <c r="H413" s="94">
        <v>6</v>
      </c>
      <c r="I413" s="97" t="e">
        <f>old_TB발!#REF!</f>
        <v>#REF!</v>
      </c>
      <c r="J413" s="98" t="e">
        <f t="shared" si="13"/>
        <v>#REF!</v>
      </c>
      <c r="K413" s="98" t="e">
        <f t="shared" si="14"/>
        <v>#REF!</v>
      </c>
      <c r="L413" s="97" t="e">
        <f>old_TB발!#REF!</f>
        <v>#REF!</v>
      </c>
      <c r="M413" s="97" t="e">
        <f>old_TB발!#REF!</f>
        <v>#REF!</v>
      </c>
    </row>
    <row r="414" spans="3:13">
      <c r="C414" s="94" t="s">
        <v>63</v>
      </c>
      <c r="D414" s="94">
        <v>2023</v>
      </c>
      <c r="E414" s="71" t="str">
        <f>old_TB발!A410</f>
        <v>80040KR002</v>
      </c>
      <c r="F414" s="71" t="str">
        <f>old_TB발!B410</f>
        <v>Foreign ExChange Gain-외환환산이익</v>
      </c>
      <c r="H414" s="94">
        <v>6</v>
      </c>
      <c r="I414" s="97" t="e">
        <f>old_TB발!#REF!</f>
        <v>#REF!</v>
      </c>
      <c r="J414" s="98" t="e">
        <f t="shared" si="13"/>
        <v>#REF!</v>
      </c>
      <c r="K414" s="98" t="e">
        <f t="shared" si="14"/>
        <v>#REF!</v>
      </c>
      <c r="L414" s="97" t="e">
        <f>old_TB발!#REF!</f>
        <v>#REF!</v>
      </c>
      <c r="M414" s="97" t="e">
        <f>old_TB발!#REF!</f>
        <v>#REF!</v>
      </c>
    </row>
    <row r="415" spans="3:13">
      <c r="C415" s="94" t="s">
        <v>63</v>
      </c>
      <c r="D415" s="94">
        <v>2023</v>
      </c>
      <c r="E415" s="71" t="str">
        <f>old_TB발!A411</f>
        <v>80040KR003</v>
      </c>
      <c r="F415" s="71" t="str">
        <f>old_TB발!B411</f>
        <v>Foreign ExChange Gain-통화선도거래이익</v>
      </c>
      <c r="H415" s="94">
        <v>6</v>
      </c>
      <c r="I415" s="97" t="e">
        <f>old_TB발!#REF!</f>
        <v>#REF!</v>
      </c>
      <c r="J415" s="98" t="e">
        <f t="shared" si="13"/>
        <v>#REF!</v>
      </c>
      <c r="K415" s="98" t="e">
        <f t="shared" si="14"/>
        <v>#REF!</v>
      </c>
      <c r="L415" s="97" t="e">
        <f>old_TB발!#REF!</f>
        <v>#REF!</v>
      </c>
      <c r="M415" s="97" t="e">
        <f>old_TB발!#REF!</f>
        <v>#REF!</v>
      </c>
    </row>
    <row r="416" spans="3:13">
      <c r="C416" s="94" t="s">
        <v>63</v>
      </c>
      <c r="D416" s="94">
        <v>2023</v>
      </c>
      <c r="E416" s="71" t="str">
        <f>old_TB발!A412</f>
        <v>80040KR004</v>
      </c>
      <c r="F416" s="71" t="str">
        <f>old_TB발!B412</f>
        <v>Foreign ExChange Gain-통화선도평가이익</v>
      </c>
      <c r="H416" s="94">
        <v>6</v>
      </c>
      <c r="I416" s="97" t="e">
        <f>old_TB발!#REF!</f>
        <v>#REF!</v>
      </c>
      <c r="J416" s="98" t="e">
        <f t="shared" si="13"/>
        <v>#REF!</v>
      </c>
      <c r="K416" s="98" t="e">
        <f t="shared" si="14"/>
        <v>#REF!</v>
      </c>
      <c r="L416" s="97" t="e">
        <f>old_TB발!#REF!</f>
        <v>#REF!</v>
      </c>
      <c r="M416" s="97" t="e">
        <f>old_TB발!#REF!</f>
        <v>#REF!</v>
      </c>
    </row>
    <row r="417" spans="3:13">
      <c r="C417" s="94" t="s">
        <v>63</v>
      </c>
      <c r="D417" s="94">
        <v>2023</v>
      </c>
      <c r="E417" s="71" t="str">
        <f>old_TB발!A413</f>
        <v>80045KR001</v>
      </c>
      <c r="F417" s="71" t="str">
        <f>old_TB발!B413</f>
        <v>Foreign ExChange Gain-외환차익(Finance Income)</v>
      </c>
      <c r="H417" s="94">
        <v>6</v>
      </c>
      <c r="I417" s="97" t="e">
        <f>old_TB발!#REF!</f>
        <v>#REF!</v>
      </c>
      <c r="J417" s="98" t="e">
        <f t="shared" si="13"/>
        <v>#REF!</v>
      </c>
      <c r="K417" s="98" t="e">
        <f t="shared" si="14"/>
        <v>#REF!</v>
      </c>
      <c r="L417" s="97" t="e">
        <f>old_TB발!#REF!</f>
        <v>#REF!</v>
      </c>
      <c r="M417" s="97" t="e">
        <f>old_TB발!#REF!</f>
        <v>#REF!</v>
      </c>
    </row>
    <row r="418" spans="3:13">
      <c r="C418" s="94" t="s">
        <v>63</v>
      </c>
      <c r="D418" s="94">
        <v>2023</v>
      </c>
      <c r="E418" s="71" t="str">
        <f>old_TB발!A414</f>
        <v>80045KR002</v>
      </c>
      <c r="F418" s="71" t="str">
        <f>old_TB발!B414</f>
        <v>Foreign ExChange Gain-외환환산이익(Finance Income)</v>
      </c>
      <c r="H418" s="94">
        <v>6</v>
      </c>
      <c r="I418" s="97" t="e">
        <f>old_TB발!#REF!</f>
        <v>#REF!</v>
      </c>
      <c r="J418" s="98" t="e">
        <f t="shared" si="13"/>
        <v>#REF!</v>
      </c>
      <c r="K418" s="98" t="e">
        <f t="shared" si="14"/>
        <v>#REF!</v>
      </c>
      <c r="L418" s="97" t="e">
        <f>old_TB발!#REF!</f>
        <v>#REF!</v>
      </c>
      <c r="M418" s="97" t="e">
        <f>old_TB발!#REF!</f>
        <v>#REF!</v>
      </c>
    </row>
    <row r="419" spans="3:13">
      <c r="C419" s="94" t="s">
        <v>63</v>
      </c>
      <c r="D419" s="94">
        <v>2023</v>
      </c>
      <c r="E419" s="71" t="str">
        <f>old_TB발!A415</f>
        <v>80045KR003</v>
      </c>
      <c r="F419" s="71" t="str">
        <f>old_TB발!B415</f>
        <v>Foreign ExChange Gain-외환차익(Gain on Derivative)</v>
      </c>
      <c r="H419" s="94">
        <v>6</v>
      </c>
      <c r="I419" s="97" t="e">
        <f>old_TB발!#REF!</f>
        <v>#REF!</v>
      </c>
      <c r="J419" s="98" t="e">
        <f t="shared" si="13"/>
        <v>#REF!</v>
      </c>
      <c r="K419" s="98" t="e">
        <f t="shared" si="14"/>
        <v>#REF!</v>
      </c>
      <c r="L419" s="97" t="e">
        <f>old_TB발!#REF!</f>
        <v>#REF!</v>
      </c>
      <c r="M419" s="97" t="e">
        <f>old_TB발!#REF!</f>
        <v>#REF!</v>
      </c>
    </row>
    <row r="420" spans="3:13">
      <c r="C420" s="94" t="s">
        <v>63</v>
      </c>
      <c r="D420" s="94">
        <v>2023</v>
      </c>
      <c r="E420" s="71" t="str">
        <f>old_TB발!A416</f>
        <v>80045KR004</v>
      </c>
      <c r="F420" s="71" t="str">
        <f>old_TB발!B416</f>
        <v>Foreign ExChange Gain-외환환산이익(Gain on Derivative)</v>
      </c>
      <c r="H420" s="94">
        <v>6</v>
      </c>
      <c r="I420" s="97" t="e">
        <f>old_TB발!#REF!</f>
        <v>#REF!</v>
      </c>
      <c r="J420" s="98" t="e">
        <f t="shared" si="13"/>
        <v>#REF!</v>
      </c>
      <c r="K420" s="98" t="e">
        <f t="shared" si="14"/>
        <v>#REF!</v>
      </c>
      <c r="L420" s="97" t="e">
        <f>old_TB발!#REF!</f>
        <v>#REF!</v>
      </c>
      <c r="M420" s="97" t="e">
        <f>old_TB발!#REF!</f>
        <v>#REF!</v>
      </c>
    </row>
    <row r="421" spans="3:13">
      <c r="C421" s="94" t="s">
        <v>63</v>
      </c>
      <c r="D421" s="94">
        <v>2023</v>
      </c>
      <c r="E421" s="71" t="str">
        <f>old_TB발!A417</f>
        <v>80090KR001</v>
      </c>
      <c r="F421" s="71" t="str">
        <f>old_TB발!B417</f>
        <v>Miscellaneous Income-잡이익</v>
      </c>
      <c r="H421" s="94">
        <v>6</v>
      </c>
      <c r="I421" s="97" t="e">
        <f>old_TB발!#REF!</f>
        <v>#REF!</v>
      </c>
      <c r="J421" s="98" t="e">
        <f t="shared" si="13"/>
        <v>#REF!</v>
      </c>
      <c r="K421" s="98" t="e">
        <f t="shared" si="14"/>
        <v>#REF!</v>
      </c>
      <c r="L421" s="97" t="e">
        <f>old_TB발!#REF!</f>
        <v>#REF!</v>
      </c>
      <c r="M421" s="97" t="e">
        <f>old_TB발!#REF!</f>
        <v>#REF!</v>
      </c>
    </row>
    <row r="422" spans="3:13">
      <c r="C422" s="94" t="s">
        <v>63</v>
      </c>
      <c r="D422" s="94">
        <v>2023</v>
      </c>
      <c r="E422" s="71" t="str">
        <f>old_TB발!A418</f>
        <v>80091KR001</v>
      </c>
      <c r="F422" s="71" t="str">
        <f>old_TB발!B418</f>
        <v>Misc Income on Lease-잡이익-리스조건 변경,종료,해지</v>
      </c>
      <c r="H422" s="94">
        <v>6</v>
      </c>
      <c r="I422" s="97" t="e">
        <f>old_TB발!#REF!</f>
        <v>#REF!</v>
      </c>
      <c r="J422" s="98" t="e">
        <f t="shared" si="13"/>
        <v>#REF!</v>
      </c>
      <c r="K422" s="98" t="e">
        <f t="shared" si="14"/>
        <v>#REF!</v>
      </c>
      <c r="L422" s="97" t="e">
        <f>old_TB발!#REF!</f>
        <v>#REF!</v>
      </c>
      <c r="M422" s="97" t="e">
        <f>old_TB발!#REF!</f>
        <v>#REF!</v>
      </c>
    </row>
    <row r="423" spans="3:13">
      <c r="C423" s="94" t="s">
        <v>63</v>
      </c>
      <c r="D423" s="94">
        <v>2023</v>
      </c>
      <c r="E423" s="71" t="str">
        <f>old_TB발!A419</f>
        <v>81010KR001</v>
      </c>
      <c r="F423" s="71" t="str">
        <f>old_TB발!B419</f>
        <v>Interest Expense-이자비용</v>
      </c>
      <c r="H423" s="94">
        <v>6</v>
      </c>
      <c r="I423" s="97" t="e">
        <f>old_TB발!#REF!</f>
        <v>#REF!</v>
      </c>
      <c r="J423" s="98" t="e">
        <f t="shared" si="13"/>
        <v>#REF!</v>
      </c>
      <c r="K423" s="98" t="e">
        <f t="shared" si="14"/>
        <v>#REF!</v>
      </c>
      <c r="L423" s="97" t="e">
        <f>old_TB발!#REF!</f>
        <v>#REF!</v>
      </c>
      <c r="M423" s="97" t="e">
        <f>old_TB발!#REF!</f>
        <v>#REF!</v>
      </c>
    </row>
    <row r="424" spans="3:13">
      <c r="C424" s="94" t="s">
        <v>63</v>
      </c>
      <c r="D424" s="94">
        <v>2023</v>
      </c>
      <c r="E424" s="71" t="str">
        <f>old_TB발!A420</f>
        <v>81010KRLX2</v>
      </c>
      <c r="F424" s="71" t="str">
        <f>old_TB발!B420</f>
        <v>Interest Expense-이자비용-리스</v>
      </c>
      <c r="H424" s="94">
        <v>6</v>
      </c>
      <c r="I424" s="97" t="e">
        <f>old_TB발!#REF!</f>
        <v>#REF!</v>
      </c>
      <c r="J424" s="98" t="e">
        <f t="shared" si="13"/>
        <v>#REF!</v>
      </c>
      <c r="K424" s="98" t="e">
        <f t="shared" si="14"/>
        <v>#REF!</v>
      </c>
      <c r="L424" s="97" t="e">
        <f>old_TB발!#REF!</f>
        <v>#REF!</v>
      </c>
      <c r="M424" s="97" t="e">
        <f>old_TB발!#REF!</f>
        <v>#REF!</v>
      </c>
    </row>
    <row r="425" spans="3:13">
      <c r="C425" s="94" t="s">
        <v>63</v>
      </c>
      <c r="D425" s="94">
        <v>2023</v>
      </c>
      <c r="E425" s="71" t="str">
        <f>old_TB발!A421</f>
        <v>81040KR001</v>
      </c>
      <c r="F425" s="71" t="str">
        <f>old_TB발!B421</f>
        <v>Foreign ExChange Loss-외환차손</v>
      </c>
      <c r="H425" s="94">
        <v>6</v>
      </c>
      <c r="I425" s="97" t="e">
        <f>old_TB발!#REF!</f>
        <v>#REF!</v>
      </c>
      <c r="J425" s="98" t="e">
        <f t="shared" si="13"/>
        <v>#REF!</v>
      </c>
      <c r="K425" s="98" t="e">
        <f t="shared" si="14"/>
        <v>#REF!</v>
      </c>
      <c r="L425" s="97" t="e">
        <f>old_TB발!#REF!</f>
        <v>#REF!</v>
      </c>
      <c r="M425" s="97" t="e">
        <f>old_TB발!#REF!</f>
        <v>#REF!</v>
      </c>
    </row>
    <row r="426" spans="3:13">
      <c r="C426" s="94" t="s">
        <v>63</v>
      </c>
      <c r="D426" s="94">
        <v>2023</v>
      </c>
      <c r="E426" s="71" t="str">
        <f>old_TB발!A422</f>
        <v>81040KR002</v>
      </c>
      <c r="F426" s="71" t="str">
        <f>old_TB발!B422</f>
        <v>Foreign ExChange Loss-외화환산손실</v>
      </c>
      <c r="H426" s="94">
        <v>6</v>
      </c>
      <c r="I426" s="97" t="e">
        <f>old_TB발!#REF!</f>
        <v>#REF!</v>
      </c>
      <c r="J426" s="98" t="e">
        <f t="shared" si="13"/>
        <v>#REF!</v>
      </c>
      <c r="K426" s="98" t="e">
        <f t="shared" si="14"/>
        <v>#REF!</v>
      </c>
      <c r="L426" s="97" t="e">
        <f>old_TB발!#REF!</f>
        <v>#REF!</v>
      </c>
      <c r="M426" s="97" t="e">
        <f>old_TB발!#REF!</f>
        <v>#REF!</v>
      </c>
    </row>
    <row r="427" spans="3:13">
      <c r="C427" s="94" t="s">
        <v>63</v>
      </c>
      <c r="D427" s="94">
        <v>2023</v>
      </c>
      <c r="E427" s="71" t="str">
        <f>old_TB발!A423</f>
        <v>81040KR003</v>
      </c>
      <c r="F427" s="71" t="str">
        <f>old_TB발!B423</f>
        <v>Foreign ExChange Loss-통화선도거래손실</v>
      </c>
      <c r="H427" s="94">
        <v>6</v>
      </c>
      <c r="I427" s="97" t="e">
        <f>old_TB발!#REF!</f>
        <v>#REF!</v>
      </c>
      <c r="J427" s="98" t="e">
        <f t="shared" si="13"/>
        <v>#REF!</v>
      </c>
      <c r="K427" s="98" t="e">
        <f t="shared" si="14"/>
        <v>#REF!</v>
      </c>
      <c r="L427" s="97" t="e">
        <f>old_TB발!#REF!</f>
        <v>#REF!</v>
      </c>
      <c r="M427" s="97" t="e">
        <f>old_TB발!#REF!</f>
        <v>#REF!</v>
      </c>
    </row>
    <row r="428" spans="3:13">
      <c r="C428" s="94" t="s">
        <v>63</v>
      </c>
      <c r="D428" s="94">
        <v>2023</v>
      </c>
      <c r="E428" s="71" t="str">
        <f>old_TB발!A424</f>
        <v>81040KR004</v>
      </c>
      <c r="F428" s="71" t="str">
        <f>old_TB발!B424</f>
        <v>Foreign ExChange Loss-통화선도평가손실</v>
      </c>
      <c r="H428" s="94">
        <v>6</v>
      </c>
      <c r="I428" s="97" t="e">
        <f>old_TB발!#REF!</f>
        <v>#REF!</v>
      </c>
      <c r="J428" s="98" t="e">
        <f t="shared" si="13"/>
        <v>#REF!</v>
      </c>
      <c r="K428" s="98" t="e">
        <f t="shared" si="14"/>
        <v>#REF!</v>
      </c>
      <c r="L428" s="97" t="e">
        <f>old_TB발!#REF!</f>
        <v>#REF!</v>
      </c>
      <c r="M428" s="97" t="e">
        <f>old_TB발!#REF!</f>
        <v>#REF!</v>
      </c>
    </row>
    <row r="429" spans="3:13">
      <c r="C429" s="94" t="s">
        <v>63</v>
      </c>
      <c r="D429" s="94">
        <v>2023</v>
      </c>
      <c r="E429" s="71" t="str">
        <f>old_TB발!A425</f>
        <v>81045KR001</v>
      </c>
      <c r="F429" s="71" t="str">
        <f>old_TB발!B425</f>
        <v>Foreign ExChange Loss-외환차손(Finance Income)</v>
      </c>
      <c r="H429" s="94">
        <v>6</v>
      </c>
      <c r="I429" s="97" t="e">
        <f>old_TB발!#REF!</f>
        <v>#REF!</v>
      </c>
      <c r="J429" s="98" t="e">
        <f t="shared" si="13"/>
        <v>#REF!</v>
      </c>
      <c r="K429" s="98" t="e">
        <f t="shared" si="14"/>
        <v>#REF!</v>
      </c>
      <c r="L429" s="97" t="e">
        <f>old_TB발!#REF!</f>
        <v>#REF!</v>
      </c>
      <c r="M429" s="97" t="e">
        <f>old_TB발!#REF!</f>
        <v>#REF!</v>
      </c>
    </row>
    <row r="430" spans="3:13">
      <c r="C430" s="94" t="s">
        <v>63</v>
      </c>
      <c r="D430" s="94">
        <v>2023</v>
      </c>
      <c r="E430" s="71" t="str">
        <f>old_TB발!A426</f>
        <v>81045KR002</v>
      </c>
      <c r="F430" s="71" t="str">
        <f>old_TB발!B426</f>
        <v>Foreign ExChange Loss-외환환산손실(Finance Income)</v>
      </c>
      <c r="H430" s="94">
        <v>6</v>
      </c>
      <c r="I430" s="97" t="e">
        <f>old_TB발!#REF!</f>
        <v>#REF!</v>
      </c>
      <c r="J430" s="98" t="e">
        <f t="shared" si="13"/>
        <v>#REF!</v>
      </c>
      <c r="K430" s="98" t="e">
        <f t="shared" si="14"/>
        <v>#REF!</v>
      </c>
      <c r="L430" s="97" t="e">
        <f>old_TB발!#REF!</f>
        <v>#REF!</v>
      </c>
      <c r="M430" s="97" t="e">
        <f>old_TB발!#REF!</f>
        <v>#REF!</v>
      </c>
    </row>
    <row r="431" spans="3:13">
      <c r="C431" s="94" t="s">
        <v>63</v>
      </c>
      <c r="D431" s="94">
        <v>2023</v>
      </c>
      <c r="E431" s="71" t="str">
        <f>old_TB발!A427</f>
        <v>81045KR003</v>
      </c>
      <c r="F431" s="71" t="str">
        <f>old_TB발!B427</f>
        <v>Foreign ExChange Loss-외환차손(Loss on Derivative)</v>
      </c>
      <c r="H431" s="94">
        <v>6</v>
      </c>
      <c r="I431" s="97" t="e">
        <f>old_TB발!#REF!</f>
        <v>#REF!</v>
      </c>
      <c r="J431" s="98" t="e">
        <f t="shared" si="13"/>
        <v>#REF!</v>
      </c>
      <c r="K431" s="98" t="e">
        <f t="shared" si="14"/>
        <v>#REF!</v>
      </c>
      <c r="L431" s="97" t="e">
        <f>old_TB발!#REF!</f>
        <v>#REF!</v>
      </c>
      <c r="M431" s="97" t="e">
        <f>old_TB발!#REF!</f>
        <v>#REF!</v>
      </c>
    </row>
    <row r="432" spans="3:13">
      <c r="C432" s="94" t="s">
        <v>63</v>
      </c>
      <c r="D432" s="94">
        <v>2023</v>
      </c>
      <c r="E432" s="71" t="str">
        <f>old_TB발!A428</f>
        <v>81045KR004</v>
      </c>
      <c r="F432" s="71" t="str">
        <f>old_TB발!B428</f>
        <v>Foreign ExChange Loss-외환환산손실(Loss on Derivative)</v>
      </c>
      <c r="H432" s="94">
        <v>6</v>
      </c>
      <c r="I432" s="97" t="e">
        <f>old_TB발!#REF!</f>
        <v>#REF!</v>
      </c>
      <c r="J432" s="98" t="e">
        <f t="shared" si="13"/>
        <v>#REF!</v>
      </c>
      <c r="K432" s="98" t="e">
        <f t="shared" si="14"/>
        <v>#REF!</v>
      </c>
      <c r="L432" s="97" t="e">
        <f>old_TB발!#REF!</f>
        <v>#REF!</v>
      </c>
      <c r="M432" s="97" t="e">
        <f>old_TB발!#REF!</f>
        <v>#REF!</v>
      </c>
    </row>
    <row r="433" spans="3:13">
      <c r="C433" s="94" t="s">
        <v>63</v>
      </c>
      <c r="D433" s="94">
        <v>2023</v>
      </c>
      <c r="E433" s="71" t="str">
        <f>old_TB발!A429</f>
        <v>81090KR001</v>
      </c>
      <c r="F433" s="71" t="str">
        <f>old_TB발!B429</f>
        <v>Miscellaneous Loss-잡손실</v>
      </c>
      <c r="H433" s="94">
        <v>6</v>
      </c>
      <c r="I433" s="97" t="e">
        <f>old_TB발!#REF!</f>
        <v>#REF!</v>
      </c>
      <c r="J433" s="98" t="e">
        <f t="shared" si="13"/>
        <v>#REF!</v>
      </c>
      <c r="K433" s="98" t="e">
        <f t="shared" si="14"/>
        <v>#REF!</v>
      </c>
      <c r="L433" s="97" t="e">
        <f>old_TB발!#REF!</f>
        <v>#REF!</v>
      </c>
      <c r="M433" s="97" t="e">
        <f>old_TB발!#REF!</f>
        <v>#REF!</v>
      </c>
    </row>
    <row r="434" spans="3:13">
      <c r="C434" s="94" t="s">
        <v>63</v>
      </c>
      <c r="D434" s="94">
        <v>2023</v>
      </c>
      <c r="E434" s="71" t="str">
        <f>old_TB발!A430</f>
        <v>81091KR001</v>
      </c>
      <c r="F434" s="71" t="str">
        <f>old_TB발!B430</f>
        <v>Miscellaneous Loss on Lease-잡손실-리스조건 변경,종료,해지</v>
      </c>
      <c r="H434" s="94">
        <v>6</v>
      </c>
      <c r="I434" s="97" t="e">
        <f>old_TB발!#REF!</f>
        <v>#REF!</v>
      </c>
      <c r="J434" s="98" t="e">
        <f t="shared" si="13"/>
        <v>#REF!</v>
      </c>
      <c r="K434" s="98" t="e">
        <f t="shared" si="14"/>
        <v>#REF!</v>
      </c>
      <c r="L434" s="97" t="e">
        <f>old_TB발!#REF!</f>
        <v>#REF!</v>
      </c>
      <c r="M434" s="97" t="e">
        <f>old_TB발!#REF!</f>
        <v>#REF!</v>
      </c>
    </row>
    <row r="435" spans="3:13">
      <c r="C435" s="94" t="s">
        <v>63</v>
      </c>
      <c r="D435" s="94">
        <v>2023</v>
      </c>
      <c r="E435" s="71" t="str">
        <f>old_TB발!A431</f>
        <v>81091KR003</v>
      </c>
      <c r="F435" s="71" t="str">
        <f>old_TB발!B431</f>
        <v>Miscellaneous Loss on Lease-잡손실-사용권자산(ML)</v>
      </c>
      <c r="H435" s="94">
        <v>6</v>
      </c>
      <c r="I435" s="97" t="e">
        <f>old_TB발!#REF!</f>
        <v>#REF!</v>
      </c>
      <c r="J435" s="98" t="e">
        <f t="shared" si="13"/>
        <v>#REF!</v>
      </c>
      <c r="K435" s="98" t="e">
        <f t="shared" si="14"/>
        <v>#REF!</v>
      </c>
      <c r="L435" s="97" t="e">
        <f>old_TB발!#REF!</f>
        <v>#REF!</v>
      </c>
      <c r="M435" s="97" t="e">
        <f>old_TB발!#REF!</f>
        <v>#REF!</v>
      </c>
    </row>
    <row r="436" spans="3:13">
      <c r="C436" s="94" t="s">
        <v>63</v>
      </c>
      <c r="D436" s="94">
        <v>2023</v>
      </c>
      <c r="E436" s="71" t="str">
        <f>old_TB발!A432</f>
        <v>82070KR001</v>
      </c>
      <c r="F436" s="71" t="str">
        <f>old_TB발!B432</f>
        <v>Other Extraordinary Gain-특별이익</v>
      </c>
      <c r="H436" s="94">
        <v>6</v>
      </c>
      <c r="I436" s="97" t="e">
        <f>old_TB발!#REF!</f>
        <v>#REF!</v>
      </c>
      <c r="J436" s="98" t="e">
        <f t="shared" si="13"/>
        <v>#REF!</v>
      </c>
      <c r="K436" s="98" t="e">
        <f t="shared" si="14"/>
        <v>#REF!</v>
      </c>
      <c r="L436" s="97" t="e">
        <f>old_TB발!#REF!</f>
        <v>#REF!</v>
      </c>
      <c r="M436" s="97" t="e">
        <f>old_TB발!#REF!</f>
        <v>#REF!</v>
      </c>
    </row>
    <row r="437" spans="3:13">
      <c r="C437" s="94" t="s">
        <v>63</v>
      </c>
      <c r="D437" s="94">
        <v>2023</v>
      </c>
      <c r="E437" s="71" t="str">
        <f>old_TB발!A433</f>
        <v>83040KR999</v>
      </c>
      <c r="F437" s="71" t="str">
        <f>old_TB발!B433</f>
        <v>Loss on Disposal of FA-Default</v>
      </c>
      <c r="H437" s="94">
        <v>6</v>
      </c>
      <c r="I437" s="97" t="e">
        <f>old_TB발!#REF!</f>
        <v>#REF!</v>
      </c>
      <c r="J437" s="98" t="e">
        <f t="shared" si="13"/>
        <v>#REF!</v>
      </c>
      <c r="K437" s="98" t="e">
        <f t="shared" si="14"/>
        <v>#REF!</v>
      </c>
      <c r="L437" s="97" t="e">
        <f>old_TB발!#REF!</f>
        <v>#REF!</v>
      </c>
      <c r="M437" s="97" t="e">
        <f>old_TB발!#REF!</f>
        <v>#REF!</v>
      </c>
    </row>
    <row r="438" spans="3:13">
      <c r="C438" s="94" t="s">
        <v>63</v>
      </c>
      <c r="D438" s="94">
        <v>2023</v>
      </c>
      <c r="E438" s="71" t="str">
        <f>old_TB발!A434</f>
        <v>83050KR081</v>
      </c>
      <c r="F438" s="71" t="str">
        <f>old_TB발!B434</f>
        <v>Impairment Loss on FA-손상차손-건물</v>
      </c>
      <c r="H438" s="94">
        <v>6</v>
      </c>
      <c r="I438" s="97" t="e">
        <f>old_TB발!#REF!</f>
        <v>#REF!</v>
      </c>
      <c r="J438" s="98" t="e">
        <f t="shared" si="13"/>
        <v>#REF!</v>
      </c>
      <c r="K438" s="98" t="e">
        <f t="shared" si="14"/>
        <v>#REF!</v>
      </c>
      <c r="L438" s="97" t="e">
        <f>old_TB발!#REF!</f>
        <v>#REF!</v>
      </c>
      <c r="M438" s="97" t="e">
        <f>old_TB발!#REF!</f>
        <v>#REF!</v>
      </c>
    </row>
    <row r="439" spans="3:13">
      <c r="C439" s="94" t="s">
        <v>63</v>
      </c>
      <c r="D439" s="94">
        <v>2023</v>
      </c>
      <c r="E439" s="71" t="str">
        <f>old_TB발!A435</f>
        <v>83050KR082</v>
      </c>
      <c r="F439" s="71" t="str">
        <f>old_TB발!B435</f>
        <v>Impairment Loss on FA-손상차손-건물부속설비</v>
      </c>
      <c r="H439" s="94">
        <v>6</v>
      </c>
      <c r="I439" s="97" t="e">
        <f>old_TB발!#REF!</f>
        <v>#REF!</v>
      </c>
      <c r="J439" s="98" t="e">
        <f t="shared" si="13"/>
        <v>#REF!</v>
      </c>
      <c r="K439" s="98" t="e">
        <f t="shared" si="14"/>
        <v>#REF!</v>
      </c>
      <c r="L439" s="97" t="e">
        <f>old_TB발!#REF!</f>
        <v>#REF!</v>
      </c>
      <c r="M439" s="97" t="e">
        <f>old_TB발!#REF!</f>
        <v>#REF!</v>
      </c>
    </row>
    <row r="440" spans="3:13">
      <c r="C440" s="94" t="s">
        <v>63</v>
      </c>
      <c r="D440" s="94">
        <v>2023</v>
      </c>
      <c r="E440" s="71" t="str">
        <f>old_TB발!A436</f>
        <v>83050KR083</v>
      </c>
      <c r="F440" s="71" t="str">
        <f>old_TB발!B436</f>
        <v>Impairment Loss on FA-손상차손-장치장식물</v>
      </c>
      <c r="H440" s="94">
        <v>6</v>
      </c>
      <c r="I440" s="97" t="e">
        <f>old_TB발!#REF!</f>
        <v>#REF!</v>
      </c>
      <c r="J440" s="98" t="e">
        <f t="shared" si="13"/>
        <v>#REF!</v>
      </c>
      <c r="K440" s="98" t="e">
        <f t="shared" si="14"/>
        <v>#REF!</v>
      </c>
      <c r="L440" s="97" t="e">
        <f>old_TB발!#REF!</f>
        <v>#REF!</v>
      </c>
      <c r="M440" s="97" t="e">
        <f>old_TB발!#REF!</f>
        <v>#REF!</v>
      </c>
    </row>
    <row r="441" spans="3:13">
      <c r="C441" s="94" t="s">
        <v>63</v>
      </c>
      <c r="D441" s="94">
        <v>2023</v>
      </c>
      <c r="E441" s="71" t="str">
        <f>old_TB발!A437</f>
        <v>83050KR088</v>
      </c>
      <c r="F441" s="71" t="str">
        <f>old_TB발!B437</f>
        <v>Impairment Loss on FA-손상차손-사용권자산</v>
      </c>
      <c r="H441" s="94">
        <v>6</v>
      </c>
      <c r="I441" s="97" t="e">
        <f>old_TB발!#REF!</f>
        <v>#REF!</v>
      </c>
      <c r="J441" s="98" t="e">
        <f t="shared" si="13"/>
        <v>#REF!</v>
      </c>
      <c r="K441" s="98" t="e">
        <f t="shared" si="14"/>
        <v>#REF!</v>
      </c>
      <c r="L441" s="97" t="e">
        <f>old_TB발!#REF!</f>
        <v>#REF!</v>
      </c>
      <c r="M441" s="97" t="e">
        <f>old_TB발!#REF!</f>
        <v>#REF!</v>
      </c>
    </row>
    <row r="442" spans="3:13">
      <c r="C442" s="94" t="s">
        <v>63</v>
      </c>
      <c r="D442" s="94">
        <v>2023</v>
      </c>
      <c r="E442" s="71" t="str">
        <f>old_TB발!A438</f>
        <v>83050KR999</v>
      </c>
      <c r="F442" s="71" t="str">
        <f>old_TB발!B438</f>
        <v>Impairment Loss on FA-Dummy</v>
      </c>
      <c r="H442" s="94">
        <v>6</v>
      </c>
      <c r="I442" s="97" t="e">
        <f>old_TB발!#REF!</f>
        <v>#REF!</v>
      </c>
      <c r="J442" s="98" t="e">
        <f t="shared" si="13"/>
        <v>#REF!</v>
      </c>
      <c r="K442" s="98" t="e">
        <f t="shared" si="14"/>
        <v>#REF!</v>
      </c>
      <c r="L442" s="97" t="e">
        <f>old_TB발!#REF!</f>
        <v>#REF!</v>
      </c>
      <c r="M442" s="97" t="e">
        <f>old_TB발!#REF!</f>
        <v>#REF!</v>
      </c>
    </row>
    <row r="443" spans="3:13">
      <c r="C443" s="94" t="s">
        <v>63</v>
      </c>
      <c r="D443" s="94">
        <v>2023</v>
      </c>
      <c r="E443" s="71" t="str">
        <f>old_TB발!A439</f>
        <v>83051KR001</v>
      </c>
      <c r="F443" s="71" t="str">
        <f>old_TB발!B439</f>
        <v>Impairment Loss on Lease-손상차손-사용권자산</v>
      </c>
      <c r="H443" s="94">
        <v>6</v>
      </c>
      <c r="I443" s="97" t="e">
        <f>old_TB발!#REF!</f>
        <v>#REF!</v>
      </c>
      <c r="J443" s="98" t="e">
        <f t="shared" si="13"/>
        <v>#REF!</v>
      </c>
      <c r="K443" s="98" t="e">
        <f t="shared" si="14"/>
        <v>#REF!</v>
      </c>
      <c r="L443" s="97" t="e">
        <f>old_TB발!#REF!</f>
        <v>#REF!</v>
      </c>
      <c r="M443" s="97" t="e">
        <f>old_TB발!#REF!</f>
        <v>#REF!</v>
      </c>
    </row>
    <row r="444" spans="3:13">
      <c r="C444" s="94" t="s">
        <v>63</v>
      </c>
      <c r="D444" s="94">
        <v>2023</v>
      </c>
      <c r="E444" s="71" t="str">
        <f>old_TB발!A440</f>
        <v>83080KR999</v>
      </c>
      <c r="F444" s="71" t="str">
        <f>old_TB발!B440</f>
        <v>Store Closing Cost-Dummy</v>
      </c>
      <c r="H444" s="94">
        <v>6</v>
      </c>
      <c r="I444" s="97" t="e">
        <f>old_TB발!#REF!</f>
        <v>#REF!</v>
      </c>
      <c r="J444" s="98" t="e">
        <f t="shared" si="13"/>
        <v>#REF!</v>
      </c>
      <c r="K444" s="98" t="e">
        <f t="shared" si="14"/>
        <v>#REF!</v>
      </c>
      <c r="L444" s="97" t="e">
        <f>old_TB발!#REF!</f>
        <v>#REF!</v>
      </c>
      <c r="M444" s="97" t="e">
        <f>old_TB발!#REF!</f>
        <v>#REF!</v>
      </c>
    </row>
    <row r="445" spans="3:13">
      <c r="C445" s="94" t="s">
        <v>63</v>
      </c>
      <c r="D445" s="94">
        <v>2023</v>
      </c>
      <c r="E445" s="71" t="str">
        <f>old_TB발!A441</f>
        <v>83110KR001</v>
      </c>
      <c r="F445" s="71" t="str">
        <f>old_TB발!B441</f>
        <v>Other Extraordinary Loss-특별손실</v>
      </c>
      <c r="H445" s="94">
        <v>6</v>
      </c>
      <c r="I445" s="97" t="e">
        <f>old_TB발!#REF!</f>
        <v>#REF!</v>
      </c>
      <c r="J445" s="98" t="e">
        <f t="shared" si="13"/>
        <v>#REF!</v>
      </c>
      <c r="K445" s="98" t="e">
        <f t="shared" si="14"/>
        <v>#REF!</v>
      </c>
      <c r="L445" s="97" t="e">
        <f>old_TB발!#REF!</f>
        <v>#REF!</v>
      </c>
      <c r="M445" s="97" t="e">
        <f>old_TB발!#REF!</f>
        <v>#REF!</v>
      </c>
    </row>
    <row r="446" spans="3:13">
      <c r="C446" s="94" t="s">
        <v>63</v>
      </c>
      <c r="D446" s="94">
        <v>2023</v>
      </c>
      <c r="E446" s="71" t="str">
        <f>old_TB발!A442</f>
        <v>85100KR001</v>
      </c>
      <c r="F446" s="71" t="str">
        <f>old_TB발!B442</f>
        <v>Income Tax-Current-법인세비용</v>
      </c>
      <c r="H446" s="94">
        <v>6</v>
      </c>
      <c r="I446" s="97" t="e">
        <f>old_TB발!#REF!</f>
        <v>#REF!</v>
      </c>
      <c r="J446" s="98" t="e">
        <f t="shared" si="13"/>
        <v>#REF!</v>
      </c>
      <c r="K446" s="98" t="e">
        <f t="shared" si="14"/>
        <v>#REF!</v>
      </c>
      <c r="L446" s="97" t="e">
        <f>old_TB발!#REF!</f>
        <v>#REF!</v>
      </c>
      <c r="M446" s="97" t="e">
        <f>old_TB발!#REF!</f>
        <v>#REF!</v>
      </c>
    </row>
    <row r="447" spans="3:13">
      <c r="C447" s="94" t="s">
        <v>63</v>
      </c>
      <c r="D447" s="94">
        <v>2023</v>
      </c>
      <c r="E447" s="71" t="str">
        <f>old_TB발!A443</f>
        <v>85200KR999</v>
      </c>
      <c r="F447" s="71" t="str">
        <f>old_TB발!B443</f>
        <v>Income Tax-Deferred-Dummy</v>
      </c>
      <c r="H447" s="94">
        <v>6</v>
      </c>
      <c r="I447" s="97" t="e">
        <f>old_TB발!#REF!</f>
        <v>#REF!</v>
      </c>
      <c r="J447" s="98" t="e">
        <f t="shared" si="13"/>
        <v>#REF!</v>
      </c>
      <c r="K447" s="98" t="e">
        <f t="shared" si="14"/>
        <v>#REF!</v>
      </c>
      <c r="L447" s="97" t="e">
        <f>old_TB발!#REF!</f>
        <v>#REF!</v>
      </c>
      <c r="M447" s="97" t="e">
        <f>old_TB발!#REF!</f>
        <v>#REF!</v>
      </c>
    </row>
    <row r="448" spans="3:13">
      <c r="C448" s="94" t="s">
        <v>63</v>
      </c>
      <c r="D448" s="94">
        <v>2023</v>
      </c>
      <c r="E448" s="71" t="str">
        <f>old_TB발!A444</f>
        <v>90100KR999</v>
      </c>
      <c r="F448" s="71" t="str">
        <f>old_TB발!B444</f>
        <v>Dividend Paid-Dummy</v>
      </c>
      <c r="H448" s="94">
        <v>6</v>
      </c>
      <c r="I448" s="97" t="e">
        <f>old_TB발!#REF!</f>
        <v>#REF!</v>
      </c>
      <c r="J448" s="98" t="e">
        <f t="shared" si="13"/>
        <v>#REF!</v>
      </c>
      <c r="K448" s="98" t="e">
        <f t="shared" si="14"/>
        <v>#REF!</v>
      </c>
      <c r="L448" s="97" t="e">
        <f>old_TB발!#REF!</f>
        <v>#REF!</v>
      </c>
      <c r="M448" s="97" t="e">
        <f>old_TB발!#REF!</f>
        <v>#REF!</v>
      </c>
    </row>
    <row r="449" spans="3:13">
      <c r="C449" s="94" t="s">
        <v>63</v>
      </c>
      <c r="D449" s="94">
        <v>2023</v>
      </c>
      <c r="E449" s="71">
        <f>old_TB발!A445</f>
        <v>0</v>
      </c>
      <c r="F449" s="71">
        <f>old_TB발!B445</f>
        <v>0</v>
      </c>
      <c r="H449" s="94">
        <v>6</v>
      </c>
      <c r="I449" s="97" t="e">
        <f>old_TB발!#REF!</f>
        <v>#REF!</v>
      </c>
      <c r="J449" s="98" t="e">
        <f t="shared" si="13"/>
        <v>#REF!</v>
      </c>
      <c r="K449" s="98" t="e">
        <f t="shared" si="14"/>
        <v>#REF!</v>
      </c>
      <c r="L449" s="97" t="e">
        <f>old_TB발!#REF!</f>
        <v>#REF!</v>
      </c>
      <c r="M449" s="97" t="e">
        <f>old_TB발!#REF!</f>
        <v>#REF!</v>
      </c>
    </row>
    <row r="450" spans="3:13">
      <c r="C450" s="94" t="s">
        <v>63</v>
      </c>
      <c r="D450" s="94">
        <v>2023</v>
      </c>
      <c r="E450" s="71">
        <f>old_TB발!A446</f>
        <v>0</v>
      </c>
      <c r="F450" s="71">
        <f>old_TB발!B446</f>
        <v>0</v>
      </c>
      <c r="H450" s="94">
        <v>6</v>
      </c>
      <c r="I450" s="97" t="e">
        <f>old_TB발!#REF!</f>
        <v>#REF!</v>
      </c>
      <c r="J450" s="98" t="e">
        <f t="shared" si="13"/>
        <v>#REF!</v>
      </c>
      <c r="K450" s="98" t="e">
        <f t="shared" si="14"/>
        <v>#REF!</v>
      </c>
      <c r="L450" s="97" t="e">
        <f>old_TB발!#REF!</f>
        <v>#REF!</v>
      </c>
      <c r="M450" s="97" t="e">
        <f>old_TB발!#REF!</f>
        <v>#REF!</v>
      </c>
    </row>
    <row r="451" spans="3:13">
      <c r="C451" s="94" t="s">
        <v>63</v>
      </c>
      <c r="D451" s="94">
        <v>2023</v>
      </c>
      <c r="E451" s="71">
        <f>old_TB발!A447</f>
        <v>0</v>
      </c>
      <c r="F451" s="71">
        <f>old_TB발!B447</f>
        <v>0</v>
      </c>
      <c r="H451" s="94">
        <v>6</v>
      </c>
      <c r="I451" s="97" t="e">
        <f>old_TB발!#REF!</f>
        <v>#REF!</v>
      </c>
      <c r="J451" s="98" t="e">
        <f t="shared" si="13"/>
        <v>#REF!</v>
      </c>
      <c r="K451" s="98" t="e">
        <f t="shared" si="14"/>
        <v>#REF!</v>
      </c>
      <c r="L451" s="97" t="e">
        <f>old_TB발!#REF!</f>
        <v>#REF!</v>
      </c>
      <c r="M451" s="97" t="e">
        <f>old_TB발!#REF!</f>
        <v>#REF!</v>
      </c>
    </row>
    <row r="452" spans="3:13">
      <c r="C452" s="94" t="s">
        <v>63</v>
      </c>
      <c r="D452" s="94">
        <v>2023</v>
      </c>
      <c r="E452" s="71">
        <f>old_TB발!A448</f>
        <v>0</v>
      </c>
      <c r="F452" s="71">
        <f>old_TB발!B448</f>
        <v>0</v>
      </c>
      <c r="H452" s="94">
        <v>6</v>
      </c>
      <c r="I452" s="97" t="e">
        <f>old_TB발!#REF!</f>
        <v>#REF!</v>
      </c>
      <c r="J452" s="98" t="e">
        <f t="shared" si="13"/>
        <v>#REF!</v>
      </c>
      <c r="K452" s="98" t="e">
        <f t="shared" si="14"/>
        <v>#REF!</v>
      </c>
      <c r="L452" s="97" t="e">
        <f>old_TB발!#REF!</f>
        <v>#REF!</v>
      </c>
      <c r="M452" s="97" t="e">
        <f>old_TB발!#REF!</f>
        <v>#REF!</v>
      </c>
    </row>
    <row r="453" spans="3:13">
      <c r="C453" s="94" t="s">
        <v>63</v>
      </c>
      <c r="D453" s="94">
        <v>2023</v>
      </c>
      <c r="E453" s="71">
        <f>old_TB발!A449</f>
        <v>0</v>
      </c>
      <c r="F453" s="71">
        <f>old_TB발!B449</f>
        <v>0</v>
      </c>
      <c r="H453" s="94">
        <v>6</v>
      </c>
      <c r="I453" s="97" t="e">
        <f>old_TB발!#REF!</f>
        <v>#REF!</v>
      </c>
      <c r="J453" s="98" t="e">
        <f t="shared" si="13"/>
        <v>#REF!</v>
      </c>
      <c r="K453" s="98" t="e">
        <f t="shared" si="14"/>
        <v>#REF!</v>
      </c>
      <c r="L453" s="97" t="e">
        <f>old_TB발!#REF!</f>
        <v>#REF!</v>
      </c>
      <c r="M453" s="97" t="e">
        <f>old_TB발!#REF!</f>
        <v>#REF!</v>
      </c>
    </row>
    <row r="454" spans="3:13">
      <c r="C454" s="94" t="s">
        <v>63</v>
      </c>
      <c r="D454" s="94">
        <v>2023</v>
      </c>
      <c r="E454" s="71">
        <f>old_TB발!A450</f>
        <v>0</v>
      </c>
      <c r="F454" s="71">
        <f>old_TB발!B450</f>
        <v>0</v>
      </c>
      <c r="H454" s="94">
        <v>6</v>
      </c>
      <c r="I454" s="97" t="e">
        <f>old_TB발!#REF!</f>
        <v>#REF!</v>
      </c>
      <c r="J454" s="98" t="e">
        <f t="shared" si="13"/>
        <v>#REF!</v>
      </c>
      <c r="K454" s="98" t="e">
        <f t="shared" si="14"/>
        <v>#REF!</v>
      </c>
      <c r="L454" s="97" t="e">
        <f>old_TB발!#REF!</f>
        <v>#REF!</v>
      </c>
      <c r="M454" s="97" t="e">
        <f>old_TB발!#REF!</f>
        <v>#REF!</v>
      </c>
    </row>
    <row r="455" spans="3:13">
      <c r="C455" s="94" t="s">
        <v>63</v>
      </c>
      <c r="D455" s="94">
        <v>2023</v>
      </c>
      <c r="E455" s="71">
        <f>old_TB발!A451</f>
        <v>0</v>
      </c>
      <c r="F455" s="71">
        <f>old_TB발!B451</f>
        <v>0</v>
      </c>
      <c r="H455" s="94">
        <v>6</v>
      </c>
      <c r="I455" s="97" t="e">
        <f>old_TB발!#REF!</f>
        <v>#REF!</v>
      </c>
      <c r="J455" s="98" t="e">
        <f t="shared" si="13"/>
        <v>#REF!</v>
      </c>
      <c r="K455" s="98" t="e">
        <f t="shared" si="14"/>
        <v>#REF!</v>
      </c>
      <c r="L455" s="97" t="e">
        <f>old_TB발!#REF!</f>
        <v>#REF!</v>
      </c>
      <c r="M455" s="97" t="e">
        <f>old_TB발!#REF!</f>
        <v>#REF!</v>
      </c>
    </row>
    <row r="456" spans="3:13">
      <c r="C456" s="94" t="s">
        <v>63</v>
      </c>
      <c r="D456" s="94">
        <v>2023</v>
      </c>
      <c r="E456" s="71">
        <f>old_TB발!A452</f>
        <v>0</v>
      </c>
      <c r="F456" s="71">
        <f>old_TB발!B452</f>
        <v>0</v>
      </c>
      <c r="H456" s="94">
        <v>6</v>
      </c>
      <c r="I456" s="97" t="e">
        <f>old_TB발!#REF!</f>
        <v>#REF!</v>
      </c>
      <c r="J456" s="98" t="e">
        <f t="shared" ref="J456:J519" si="15">IF($L456&gt;0,$L456,0)</f>
        <v>#REF!</v>
      </c>
      <c r="K456" s="98" t="e">
        <f t="shared" ref="K456:K519" si="16">ABS(L456-J456)</f>
        <v>#REF!</v>
      </c>
      <c r="L456" s="97" t="e">
        <f>old_TB발!#REF!</f>
        <v>#REF!</v>
      </c>
      <c r="M456" s="97" t="e">
        <f>old_TB발!#REF!</f>
        <v>#REF!</v>
      </c>
    </row>
    <row r="457" spans="3:13">
      <c r="C457" s="94" t="s">
        <v>63</v>
      </c>
      <c r="D457" s="94">
        <v>2023</v>
      </c>
      <c r="E457" s="71">
        <f>old_TB발!A453</f>
        <v>0</v>
      </c>
      <c r="F457" s="71">
        <f>old_TB발!B453</f>
        <v>0</v>
      </c>
      <c r="H457" s="94">
        <v>6</v>
      </c>
      <c r="I457" s="97" t="e">
        <f>old_TB발!#REF!</f>
        <v>#REF!</v>
      </c>
      <c r="J457" s="98" t="e">
        <f t="shared" si="15"/>
        <v>#REF!</v>
      </c>
      <c r="K457" s="98" t="e">
        <f t="shared" si="16"/>
        <v>#REF!</v>
      </c>
      <c r="L457" s="97" t="e">
        <f>old_TB발!#REF!</f>
        <v>#REF!</v>
      </c>
      <c r="M457" s="97" t="e">
        <f>old_TB발!#REF!</f>
        <v>#REF!</v>
      </c>
    </row>
    <row r="458" spans="3:13">
      <c r="C458" s="94" t="s">
        <v>63</v>
      </c>
      <c r="D458" s="94">
        <v>2023</v>
      </c>
      <c r="E458" s="71">
        <f>old_TB발!A454</f>
        <v>0</v>
      </c>
      <c r="F458" s="71">
        <f>old_TB발!B454</f>
        <v>0</v>
      </c>
      <c r="H458" s="94">
        <v>6</v>
      </c>
      <c r="I458" s="97" t="e">
        <f>old_TB발!#REF!</f>
        <v>#REF!</v>
      </c>
      <c r="J458" s="98" t="e">
        <f t="shared" si="15"/>
        <v>#REF!</v>
      </c>
      <c r="K458" s="98" t="e">
        <f t="shared" si="16"/>
        <v>#REF!</v>
      </c>
      <c r="L458" s="97" t="e">
        <f>old_TB발!#REF!</f>
        <v>#REF!</v>
      </c>
      <c r="M458" s="97" t="e">
        <f>old_TB발!#REF!</f>
        <v>#REF!</v>
      </c>
    </row>
    <row r="459" spans="3:13">
      <c r="C459" s="94" t="s">
        <v>63</v>
      </c>
      <c r="D459" s="94">
        <v>2023</v>
      </c>
      <c r="E459" s="71">
        <f>old_TB발!A455</f>
        <v>0</v>
      </c>
      <c r="F459" s="71">
        <f>old_TB발!B455</f>
        <v>0</v>
      </c>
      <c r="H459" s="94">
        <v>6</v>
      </c>
      <c r="I459" s="97" t="e">
        <f>old_TB발!#REF!</f>
        <v>#REF!</v>
      </c>
      <c r="J459" s="98" t="e">
        <f t="shared" si="15"/>
        <v>#REF!</v>
      </c>
      <c r="K459" s="98" t="e">
        <f t="shared" si="16"/>
        <v>#REF!</v>
      </c>
      <c r="L459" s="97" t="e">
        <f>old_TB발!#REF!</f>
        <v>#REF!</v>
      </c>
      <c r="M459" s="97" t="e">
        <f>old_TB발!#REF!</f>
        <v>#REF!</v>
      </c>
    </row>
    <row r="460" spans="3:13">
      <c r="C460" s="94" t="s">
        <v>63</v>
      </c>
      <c r="D460" s="94">
        <v>2023</v>
      </c>
      <c r="E460" s="71">
        <f>old_TB발!A456</f>
        <v>0</v>
      </c>
      <c r="F460" s="71">
        <f>old_TB발!B456</f>
        <v>0</v>
      </c>
      <c r="H460" s="94">
        <v>6</v>
      </c>
      <c r="I460" s="97" t="e">
        <f>old_TB발!#REF!</f>
        <v>#REF!</v>
      </c>
      <c r="J460" s="98" t="e">
        <f t="shared" si="15"/>
        <v>#REF!</v>
      </c>
      <c r="K460" s="98" t="e">
        <f t="shared" si="16"/>
        <v>#REF!</v>
      </c>
      <c r="L460" s="97" t="e">
        <f>old_TB발!#REF!</f>
        <v>#REF!</v>
      </c>
      <c r="M460" s="97" t="e">
        <f>old_TB발!#REF!</f>
        <v>#REF!</v>
      </c>
    </row>
    <row r="461" spans="3:13">
      <c r="C461" s="94" t="s">
        <v>63</v>
      </c>
      <c r="D461" s="94">
        <v>2023</v>
      </c>
      <c r="E461" s="71">
        <f>old_TB발!A457</f>
        <v>0</v>
      </c>
      <c r="F461" s="71">
        <f>old_TB발!B457</f>
        <v>0</v>
      </c>
      <c r="H461" s="94">
        <v>6</v>
      </c>
      <c r="I461" s="97" t="e">
        <f>old_TB발!#REF!</f>
        <v>#REF!</v>
      </c>
      <c r="J461" s="98" t="e">
        <f t="shared" si="15"/>
        <v>#REF!</v>
      </c>
      <c r="K461" s="98" t="e">
        <f t="shared" si="16"/>
        <v>#REF!</v>
      </c>
      <c r="L461" s="97" t="e">
        <f>old_TB발!#REF!</f>
        <v>#REF!</v>
      </c>
      <c r="M461" s="97" t="e">
        <f>old_TB발!#REF!</f>
        <v>#REF!</v>
      </c>
    </row>
    <row r="462" spans="3:13">
      <c r="C462" s="94" t="s">
        <v>63</v>
      </c>
      <c r="D462" s="94">
        <v>2023</v>
      </c>
      <c r="E462" s="71">
        <f>old_TB발!A458</f>
        <v>0</v>
      </c>
      <c r="F462" s="71">
        <f>old_TB발!B458</f>
        <v>0</v>
      </c>
      <c r="H462" s="94">
        <v>6</v>
      </c>
      <c r="I462" s="97" t="e">
        <f>old_TB발!#REF!</f>
        <v>#REF!</v>
      </c>
      <c r="J462" s="98" t="e">
        <f t="shared" si="15"/>
        <v>#REF!</v>
      </c>
      <c r="K462" s="98" t="e">
        <f t="shared" si="16"/>
        <v>#REF!</v>
      </c>
      <c r="L462" s="97" t="e">
        <f>old_TB발!#REF!</f>
        <v>#REF!</v>
      </c>
      <c r="M462" s="97" t="e">
        <f>old_TB발!#REF!</f>
        <v>#REF!</v>
      </c>
    </row>
    <row r="463" spans="3:13">
      <c r="C463" s="94" t="s">
        <v>63</v>
      </c>
      <c r="D463" s="94">
        <v>2023</v>
      </c>
      <c r="E463" s="71">
        <f>old_TB발!A459</f>
        <v>0</v>
      </c>
      <c r="F463" s="71">
        <f>old_TB발!B459</f>
        <v>0</v>
      </c>
      <c r="H463" s="94">
        <v>6</v>
      </c>
      <c r="I463" s="97" t="e">
        <f>old_TB발!#REF!</f>
        <v>#REF!</v>
      </c>
      <c r="J463" s="98" t="e">
        <f t="shared" si="15"/>
        <v>#REF!</v>
      </c>
      <c r="K463" s="98" t="e">
        <f t="shared" si="16"/>
        <v>#REF!</v>
      </c>
      <c r="L463" s="97" t="e">
        <f>old_TB발!#REF!</f>
        <v>#REF!</v>
      </c>
      <c r="M463" s="97" t="e">
        <f>old_TB발!#REF!</f>
        <v>#REF!</v>
      </c>
    </row>
    <row r="464" spans="3:13">
      <c r="C464" s="94" t="s">
        <v>63</v>
      </c>
      <c r="D464" s="94">
        <v>2023</v>
      </c>
      <c r="E464" s="71">
        <f>old_TB발!A460</f>
        <v>0</v>
      </c>
      <c r="F464" s="71">
        <f>old_TB발!B460</f>
        <v>0</v>
      </c>
      <c r="H464" s="94">
        <v>6</v>
      </c>
      <c r="I464" s="97" t="e">
        <f>old_TB발!#REF!</f>
        <v>#REF!</v>
      </c>
      <c r="J464" s="98" t="e">
        <f t="shared" si="15"/>
        <v>#REF!</v>
      </c>
      <c r="K464" s="98" t="e">
        <f t="shared" si="16"/>
        <v>#REF!</v>
      </c>
      <c r="L464" s="97" t="e">
        <f>old_TB발!#REF!</f>
        <v>#REF!</v>
      </c>
      <c r="M464" s="97" t="e">
        <f>old_TB발!#REF!</f>
        <v>#REF!</v>
      </c>
    </row>
    <row r="465" spans="3:13">
      <c r="C465" s="94" t="s">
        <v>63</v>
      </c>
      <c r="D465" s="94">
        <v>2023</v>
      </c>
      <c r="E465" s="71">
        <f>old_TB발!A461</f>
        <v>0</v>
      </c>
      <c r="F465" s="71">
        <f>old_TB발!B461</f>
        <v>0</v>
      </c>
      <c r="H465" s="94">
        <v>6</v>
      </c>
      <c r="I465" s="97" t="e">
        <f>old_TB발!#REF!</f>
        <v>#REF!</v>
      </c>
      <c r="J465" s="98" t="e">
        <f t="shared" si="15"/>
        <v>#REF!</v>
      </c>
      <c r="K465" s="98" t="e">
        <f t="shared" si="16"/>
        <v>#REF!</v>
      </c>
      <c r="L465" s="97" t="e">
        <f>old_TB발!#REF!</f>
        <v>#REF!</v>
      </c>
      <c r="M465" s="97" t="e">
        <f>old_TB발!#REF!</f>
        <v>#REF!</v>
      </c>
    </row>
    <row r="466" spans="3:13">
      <c r="C466" s="94" t="s">
        <v>63</v>
      </c>
      <c r="D466" s="94">
        <v>2023</v>
      </c>
      <c r="E466" s="71">
        <f>old_TB발!A462</f>
        <v>0</v>
      </c>
      <c r="F466" s="71">
        <f>old_TB발!B462</f>
        <v>0</v>
      </c>
      <c r="H466" s="94">
        <v>6</v>
      </c>
      <c r="I466" s="97" t="e">
        <f>old_TB발!#REF!</f>
        <v>#REF!</v>
      </c>
      <c r="J466" s="98" t="e">
        <f t="shared" si="15"/>
        <v>#REF!</v>
      </c>
      <c r="K466" s="98" t="e">
        <f t="shared" si="16"/>
        <v>#REF!</v>
      </c>
      <c r="L466" s="97" t="e">
        <f>old_TB발!#REF!</f>
        <v>#REF!</v>
      </c>
      <c r="M466" s="97" t="e">
        <f>old_TB발!#REF!</f>
        <v>#REF!</v>
      </c>
    </row>
    <row r="467" spans="3:13">
      <c r="C467" s="94" t="s">
        <v>63</v>
      </c>
      <c r="D467" s="94">
        <v>2023</v>
      </c>
      <c r="E467" s="71">
        <f>old_TB발!A463</f>
        <v>0</v>
      </c>
      <c r="F467" s="71">
        <f>old_TB발!B463</f>
        <v>0</v>
      </c>
      <c r="H467" s="94">
        <v>6</v>
      </c>
      <c r="I467" s="97" t="e">
        <f>old_TB발!#REF!</f>
        <v>#REF!</v>
      </c>
      <c r="J467" s="98" t="e">
        <f t="shared" si="15"/>
        <v>#REF!</v>
      </c>
      <c r="K467" s="98" t="e">
        <f t="shared" si="16"/>
        <v>#REF!</v>
      </c>
      <c r="L467" s="97" t="e">
        <f>old_TB발!#REF!</f>
        <v>#REF!</v>
      </c>
      <c r="M467" s="97" t="e">
        <f>old_TB발!#REF!</f>
        <v>#REF!</v>
      </c>
    </row>
    <row r="468" spans="3:13">
      <c r="C468" s="94" t="s">
        <v>63</v>
      </c>
      <c r="D468" s="94">
        <v>2023</v>
      </c>
      <c r="E468" s="71">
        <f>old_TB발!A464</f>
        <v>0</v>
      </c>
      <c r="F468" s="71">
        <f>old_TB발!B464</f>
        <v>0</v>
      </c>
      <c r="H468" s="94">
        <v>6</v>
      </c>
      <c r="I468" s="97" t="e">
        <f>old_TB발!#REF!</f>
        <v>#REF!</v>
      </c>
      <c r="J468" s="98" t="e">
        <f t="shared" si="15"/>
        <v>#REF!</v>
      </c>
      <c r="K468" s="98" t="e">
        <f t="shared" si="16"/>
        <v>#REF!</v>
      </c>
      <c r="L468" s="97" t="e">
        <f>old_TB발!#REF!</f>
        <v>#REF!</v>
      </c>
      <c r="M468" s="97" t="e">
        <f>old_TB발!#REF!</f>
        <v>#REF!</v>
      </c>
    </row>
    <row r="469" spans="3:13">
      <c r="C469" s="94" t="s">
        <v>63</v>
      </c>
      <c r="D469" s="94">
        <v>2023</v>
      </c>
      <c r="E469" s="71">
        <f>old_TB발!A465</f>
        <v>0</v>
      </c>
      <c r="F469" s="71">
        <f>old_TB발!B465</f>
        <v>0</v>
      </c>
      <c r="H469" s="94">
        <v>6</v>
      </c>
      <c r="I469" s="97" t="e">
        <f>old_TB발!#REF!</f>
        <v>#REF!</v>
      </c>
      <c r="J469" s="98" t="e">
        <f t="shared" si="15"/>
        <v>#REF!</v>
      </c>
      <c r="K469" s="98" t="e">
        <f t="shared" si="16"/>
        <v>#REF!</v>
      </c>
      <c r="L469" s="97" t="e">
        <f>old_TB발!#REF!</f>
        <v>#REF!</v>
      </c>
      <c r="M469" s="97" t="e">
        <f>old_TB발!#REF!</f>
        <v>#REF!</v>
      </c>
    </row>
    <row r="470" spans="3:13">
      <c r="C470" s="94" t="s">
        <v>63</v>
      </c>
      <c r="D470" s="94">
        <v>2023</v>
      </c>
      <c r="E470" s="71">
        <f>old_TB발!A466</f>
        <v>0</v>
      </c>
      <c r="F470" s="71">
        <f>old_TB발!B466</f>
        <v>0</v>
      </c>
      <c r="H470" s="94">
        <v>6</v>
      </c>
      <c r="I470" s="97" t="e">
        <f>old_TB발!#REF!</f>
        <v>#REF!</v>
      </c>
      <c r="J470" s="98" t="e">
        <f t="shared" si="15"/>
        <v>#REF!</v>
      </c>
      <c r="K470" s="98" t="e">
        <f t="shared" si="16"/>
        <v>#REF!</v>
      </c>
      <c r="L470" s="97" t="e">
        <f>old_TB발!#REF!</f>
        <v>#REF!</v>
      </c>
      <c r="M470" s="97" t="e">
        <f>old_TB발!#REF!</f>
        <v>#REF!</v>
      </c>
    </row>
    <row r="471" spans="3:13">
      <c r="C471" s="94" t="s">
        <v>63</v>
      </c>
      <c r="D471" s="94">
        <v>2023</v>
      </c>
      <c r="E471" s="71">
        <f>old_TB발!A467</f>
        <v>0</v>
      </c>
      <c r="F471" s="71">
        <f>old_TB발!B467</f>
        <v>0</v>
      </c>
      <c r="H471" s="94">
        <v>6</v>
      </c>
      <c r="I471" s="97" t="e">
        <f>old_TB발!#REF!</f>
        <v>#REF!</v>
      </c>
      <c r="J471" s="98" t="e">
        <f t="shared" si="15"/>
        <v>#REF!</v>
      </c>
      <c r="K471" s="98" t="e">
        <f t="shared" si="16"/>
        <v>#REF!</v>
      </c>
      <c r="L471" s="97" t="e">
        <f>old_TB발!#REF!</f>
        <v>#REF!</v>
      </c>
      <c r="M471" s="97" t="e">
        <f>old_TB발!#REF!</f>
        <v>#REF!</v>
      </c>
    </row>
    <row r="472" spans="3:13">
      <c r="C472" s="94" t="s">
        <v>63</v>
      </c>
      <c r="D472" s="94">
        <v>2023</v>
      </c>
      <c r="E472" s="71">
        <f>old_TB발!A468</f>
        <v>0</v>
      </c>
      <c r="F472" s="71">
        <f>old_TB발!B468</f>
        <v>0</v>
      </c>
      <c r="H472" s="94">
        <v>6</v>
      </c>
      <c r="I472" s="97" t="e">
        <f>old_TB발!#REF!</f>
        <v>#REF!</v>
      </c>
      <c r="J472" s="98" t="e">
        <f t="shared" si="15"/>
        <v>#REF!</v>
      </c>
      <c r="K472" s="98" t="e">
        <f t="shared" si="16"/>
        <v>#REF!</v>
      </c>
      <c r="L472" s="97" t="e">
        <f>old_TB발!#REF!</f>
        <v>#REF!</v>
      </c>
      <c r="M472" s="97" t="e">
        <f>old_TB발!#REF!</f>
        <v>#REF!</v>
      </c>
    </row>
    <row r="473" spans="3:13">
      <c r="C473" s="94" t="s">
        <v>63</v>
      </c>
      <c r="D473" s="94">
        <v>2023</v>
      </c>
      <c r="E473" s="71">
        <f>old_TB발!A469</f>
        <v>0</v>
      </c>
      <c r="F473" s="71">
        <f>old_TB발!B469</f>
        <v>0</v>
      </c>
      <c r="H473" s="94">
        <v>6</v>
      </c>
      <c r="I473" s="97" t="e">
        <f>old_TB발!#REF!</f>
        <v>#REF!</v>
      </c>
      <c r="J473" s="98" t="e">
        <f t="shared" si="15"/>
        <v>#REF!</v>
      </c>
      <c r="K473" s="98" t="e">
        <f t="shared" si="16"/>
        <v>#REF!</v>
      </c>
      <c r="L473" s="97" t="e">
        <f>old_TB발!#REF!</f>
        <v>#REF!</v>
      </c>
      <c r="M473" s="97" t="e">
        <f>old_TB발!#REF!</f>
        <v>#REF!</v>
      </c>
    </row>
    <row r="474" spans="3:13">
      <c r="C474" s="94" t="s">
        <v>63</v>
      </c>
      <c r="D474" s="94">
        <v>2023</v>
      </c>
      <c r="E474" s="71">
        <f>old_TB발!A470</f>
        <v>0</v>
      </c>
      <c r="F474" s="71">
        <f>old_TB발!B470</f>
        <v>0</v>
      </c>
      <c r="H474" s="94">
        <v>6</v>
      </c>
      <c r="I474" s="97" t="e">
        <f>old_TB발!#REF!</f>
        <v>#REF!</v>
      </c>
      <c r="J474" s="98" t="e">
        <f t="shared" si="15"/>
        <v>#REF!</v>
      </c>
      <c r="K474" s="98" t="e">
        <f t="shared" si="16"/>
        <v>#REF!</v>
      </c>
      <c r="L474" s="97" t="e">
        <f>old_TB발!#REF!</f>
        <v>#REF!</v>
      </c>
      <c r="M474" s="97" t="e">
        <f>old_TB발!#REF!</f>
        <v>#REF!</v>
      </c>
    </row>
    <row r="475" spans="3:13">
      <c r="C475" s="94" t="s">
        <v>63</v>
      </c>
      <c r="D475" s="94">
        <v>2023</v>
      </c>
      <c r="E475" s="71">
        <f>old_TB발!A471</f>
        <v>0</v>
      </c>
      <c r="F475" s="71">
        <f>old_TB발!B471</f>
        <v>0</v>
      </c>
      <c r="H475" s="94">
        <v>6</v>
      </c>
      <c r="I475" s="97" t="e">
        <f>old_TB발!#REF!</f>
        <v>#REF!</v>
      </c>
      <c r="J475" s="98" t="e">
        <f t="shared" si="15"/>
        <v>#REF!</v>
      </c>
      <c r="K475" s="98" t="e">
        <f t="shared" si="16"/>
        <v>#REF!</v>
      </c>
      <c r="L475" s="97" t="e">
        <f>old_TB발!#REF!</f>
        <v>#REF!</v>
      </c>
      <c r="M475" s="97" t="e">
        <f>old_TB발!#REF!</f>
        <v>#REF!</v>
      </c>
    </row>
    <row r="476" spans="3:13">
      <c r="C476" s="94" t="s">
        <v>63</v>
      </c>
      <c r="D476" s="94">
        <v>2023</v>
      </c>
      <c r="E476" s="71">
        <f>old_TB발!A472</f>
        <v>0</v>
      </c>
      <c r="F476" s="71">
        <f>old_TB발!B472</f>
        <v>0</v>
      </c>
      <c r="H476" s="94">
        <v>6</v>
      </c>
      <c r="I476" s="97" t="e">
        <f>old_TB발!#REF!</f>
        <v>#REF!</v>
      </c>
      <c r="J476" s="98" t="e">
        <f t="shared" si="15"/>
        <v>#REF!</v>
      </c>
      <c r="K476" s="98" t="e">
        <f t="shared" si="16"/>
        <v>#REF!</v>
      </c>
      <c r="L476" s="97" t="e">
        <f>old_TB발!#REF!</f>
        <v>#REF!</v>
      </c>
      <c r="M476" s="97" t="e">
        <f>old_TB발!#REF!</f>
        <v>#REF!</v>
      </c>
    </row>
    <row r="477" spans="3:13">
      <c r="C477" s="94" t="s">
        <v>63</v>
      </c>
      <c r="D477" s="94">
        <v>2023</v>
      </c>
      <c r="E477" s="71">
        <f>old_TB발!A473</f>
        <v>0</v>
      </c>
      <c r="F477" s="71">
        <f>old_TB발!B473</f>
        <v>0</v>
      </c>
      <c r="H477" s="94">
        <v>6</v>
      </c>
      <c r="I477" s="97" t="e">
        <f>old_TB발!#REF!</f>
        <v>#REF!</v>
      </c>
      <c r="J477" s="98" t="e">
        <f t="shared" si="15"/>
        <v>#REF!</v>
      </c>
      <c r="K477" s="98" t="e">
        <f t="shared" si="16"/>
        <v>#REF!</v>
      </c>
      <c r="L477" s="97" t="e">
        <f>old_TB발!#REF!</f>
        <v>#REF!</v>
      </c>
      <c r="M477" s="97" t="e">
        <f>old_TB발!#REF!</f>
        <v>#REF!</v>
      </c>
    </row>
    <row r="478" spans="3:13">
      <c r="C478" s="94" t="s">
        <v>63</v>
      </c>
      <c r="D478" s="94">
        <v>2023</v>
      </c>
      <c r="E478" s="71">
        <f>old_TB발!A474</f>
        <v>0</v>
      </c>
      <c r="F478" s="71">
        <f>old_TB발!B474</f>
        <v>0</v>
      </c>
      <c r="H478" s="94">
        <v>6</v>
      </c>
      <c r="I478" s="97" t="e">
        <f>old_TB발!#REF!</f>
        <v>#REF!</v>
      </c>
      <c r="J478" s="98" t="e">
        <f t="shared" si="15"/>
        <v>#REF!</v>
      </c>
      <c r="K478" s="98" t="e">
        <f t="shared" si="16"/>
        <v>#REF!</v>
      </c>
      <c r="L478" s="97" t="e">
        <f>old_TB발!#REF!</f>
        <v>#REF!</v>
      </c>
      <c r="M478" s="97" t="e">
        <f>old_TB발!#REF!</f>
        <v>#REF!</v>
      </c>
    </row>
    <row r="479" spans="3:13">
      <c r="C479" s="94" t="s">
        <v>63</v>
      </c>
      <c r="D479" s="94">
        <v>2023</v>
      </c>
      <c r="E479" s="71">
        <f>old_TB발!A475</f>
        <v>0</v>
      </c>
      <c r="F479" s="71">
        <f>old_TB발!B475</f>
        <v>0</v>
      </c>
      <c r="H479" s="94">
        <v>6</v>
      </c>
      <c r="I479" s="97" t="e">
        <f>old_TB발!#REF!</f>
        <v>#REF!</v>
      </c>
      <c r="J479" s="98" t="e">
        <f t="shared" si="15"/>
        <v>#REF!</v>
      </c>
      <c r="K479" s="98" t="e">
        <f t="shared" si="16"/>
        <v>#REF!</v>
      </c>
      <c r="L479" s="97" t="e">
        <f>old_TB발!#REF!</f>
        <v>#REF!</v>
      </c>
      <c r="M479" s="97" t="e">
        <f>old_TB발!#REF!</f>
        <v>#REF!</v>
      </c>
    </row>
    <row r="480" spans="3:13">
      <c r="C480" s="94" t="s">
        <v>63</v>
      </c>
      <c r="D480" s="94">
        <v>2023</v>
      </c>
      <c r="E480" s="71">
        <f>old_TB발!A476</f>
        <v>0</v>
      </c>
      <c r="F480" s="71">
        <f>old_TB발!B476</f>
        <v>0</v>
      </c>
      <c r="H480" s="94">
        <v>6</v>
      </c>
      <c r="I480" s="97" t="e">
        <f>old_TB발!#REF!</f>
        <v>#REF!</v>
      </c>
      <c r="J480" s="98" t="e">
        <f t="shared" si="15"/>
        <v>#REF!</v>
      </c>
      <c r="K480" s="98" t="e">
        <f t="shared" si="16"/>
        <v>#REF!</v>
      </c>
      <c r="L480" s="97" t="e">
        <f>old_TB발!#REF!</f>
        <v>#REF!</v>
      </c>
      <c r="M480" s="97" t="e">
        <f>old_TB발!#REF!</f>
        <v>#REF!</v>
      </c>
    </row>
    <row r="481" spans="3:13">
      <c r="C481" s="94" t="s">
        <v>63</v>
      </c>
      <c r="D481" s="94">
        <v>2023</v>
      </c>
      <c r="E481" s="71">
        <f>old_TB발!A477</f>
        <v>0</v>
      </c>
      <c r="F481" s="71">
        <f>old_TB발!B477</f>
        <v>0</v>
      </c>
      <c r="H481" s="94">
        <v>6</v>
      </c>
      <c r="I481" s="97" t="e">
        <f>old_TB발!#REF!</f>
        <v>#REF!</v>
      </c>
      <c r="J481" s="98" t="e">
        <f t="shared" si="15"/>
        <v>#REF!</v>
      </c>
      <c r="K481" s="98" t="e">
        <f t="shared" si="16"/>
        <v>#REF!</v>
      </c>
      <c r="L481" s="97" t="e">
        <f>old_TB발!#REF!</f>
        <v>#REF!</v>
      </c>
      <c r="M481" s="97" t="e">
        <f>old_TB발!#REF!</f>
        <v>#REF!</v>
      </c>
    </row>
    <row r="482" spans="3:13">
      <c r="C482" s="94" t="s">
        <v>63</v>
      </c>
      <c r="D482" s="94">
        <v>2023</v>
      </c>
      <c r="E482" s="71">
        <f>old_TB발!A478</f>
        <v>0</v>
      </c>
      <c r="F482" s="71">
        <f>old_TB발!B478</f>
        <v>0</v>
      </c>
      <c r="H482" s="94">
        <v>6</v>
      </c>
      <c r="I482" s="97" t="e">
        <f>old_TB발!#REF!</f>
        <v>#REF!</v>
      </c>
      <c r="J482" s="98" t="e">
        <f t="shared" si="15"/>
        <v>#REF!</v>
      </c>
      <c r="K482" s="98" t="e">
        <f t="shared" si="16"/>
        <v>#REF!</v>
      </c>
      <c r="L482" s="97" t="e">
        <f>old_TB발!#REF!</f>
        <v>#REF!</v>
      </c>
      <c r="M482" s="97" t="e">
        <f>old_TB발!#REF!</f>
        <v>#REF!</v>
      </c>
    </row>
    <row r="483" spans="3:13">
      <c r="C483" s="94" t="s">
        <v>63</v>
      </c>
      <c r="D483" s="94">
        <v>2023</v>
      </c>
      <c r="E483" s="71">
        <f>old_TB발!A479</f>
        <v>0</v>
      </c>
      <c r="F483" s="71">
        <f>old_TB발!B479</f>
        <v>0</v>
      </c>
      <c r="H483" s="94">
        <v>6</v>
      </c>
      <c r="I483" s="97" t="e">
        <f>old_TB발!#REF!</f>
        <v>#REF!</v>
      </c>
      <c r="J483" s="98" t="e">
        <f t="shared" si="15"/>
        <v>#REF!</v>
      </c>
      <c r="K483" s="98" t="e">
        <f t="shared" si="16"/>
        <v>#REF!</v>
      </c>
      <c r="L483" s="97" t="e">
        <f>old_TB발!#REF!</f>
        <v>#REF!</v>
      </c>
      <c r="M483" s="97" t="e">
        <f>old_TB발!#REF!</f>
        <v>#REF!</v>
      </c>
    </row>
    <row r="484" spans="3:13">
      <c r="C484" s="94" t="s">
        <v>63</v>
      </c>
      <c r="D484" s="94">
        <v>2023</v>
      </c>
      <c r="E484" s="71">
        <f>old_TB발!A480</f>
        <v>0</v>
      </c>
      <c r="F484" s="71">
        <f>old_TB발!B480</f>
        <v>0</v>
      </c>
      <c r="H484" s="94">
        <v>6</v>
      </c>
      <c r="I484" s="97" t="e">
        <f>old_TB발!#REF!</f>
        <v>#REF!</v>
      </c>
      <c r="J484" s="98" t="e">
        <f t="shared" si="15"/>
        <v>#REF!</v>
      </c>
      <c r="K484" s="98" t="e">
        <f t="shared" si="16"/>
        <v>#REF!</v>
      </c>
      <c r="L484" s="97" t="e">
        <f>old_TB발!#REF!</f>
        <v>#REF!</v>
      </c>
      <c r="M484" s="97" t="e">
        <f>old_TB발!#REF!</f>
        <v>#REF!</v>
      </c>
    </row>
    <row r="485" spans="3:13">
      <c r="C485" s="94" t="s">
        <v>63</v>
      </c>
      <c r="D485" s="94">
        <v>2023</v>
      </c>
      <c r="E485" s="71">
        <f>old_TB발!A481</f>
        <v>0</v>
      </c>
      <c r="F485" s="71">
        <f>old_TB발!B481</f>
        <v>0</v>
      </c>
      <c r="H485" s="94">
        <v>6</v>
      </c>
      <c r="I485" s="97" t="e">
        <f>old_TB발!#REF!</f>
        <v>#REF!</v>
      </c>
      <c r="J485" s="98" t="e">
        <f t="shared" si="15"/>
        <v>#REF!</v>
      </c>
      <c r="K485" s="98" t="e">
        <f t="shared" si="16"/>
        <v>#REF!</v>
      </c>
      <c r="L485" s="97" t="e">
        <f>old_TB발!#REF!</f>
        <v>#REF!</v>
      </c>
      <c r="M485" s="97" t="e">
        <f>old_TB발!#REF!</f>
        <v>#REF!</v>
      </c>
    </row>
    <row r="486" spans="3:13">
      <c r="C486" s="94" t="s">
        <v>63</v>
      </c>
      <c r="D486" s="94">
        <v>2023</v>
      </c>
      <c r="E486" s="71">
        <f>old_TB발!A482</f>
        <v>0</v>
      </c>
      <c r="F486" s="71">
        <f>old_TB발!B482</f>
        <v>0</v>
      </c>
      <c r="H486" s="94">
        <v>6</v>
      </c>
      <c r="I486" s="97" t="e">
        <f>old_TB발!#REF!</f>
        <v>#REF!</v>
      </c>
      <c r="J486" s="98" t="e">
        <f t="shared" si="15"/>
        <v>#REF!</v>
      </c>
      <c r="K486" s="98" t="e">
        <f t="shared" si="16"/>
        <v>#REF!</v>
      </c>
      <c r="L486" s="97" t="e">
        <f>old_TB발!#REF!</f>
        <v>#REF!</v>
      </c>
      <c r="M486" s="97" t="e">
        <f>old_TB발!#REF!</f>
        <v>#REF!</v>
      </c>
    </row>
    <row r="487" spans="3:13">
      <c r="C487" s="94" t="s">
        <v>63</v>
      </c>
      <c r="D487" s="94">
        <v>2023</v>
      </c>
      <c r="E487" s="71">
        <f>old_TB발!A483</f>
        <v>0</v>
      </c>
      <c r="F487" s="71">
        <f>old_TB발!B483</f>
        <v>0</v>
      </c>
      <c r="H487" s="94">
        <v>6</v>
      </c>
      <c r="I487" s="97" t="e">
        <f>old_TB발!#REF!</f>
        <v>#REF!</v>
      </c>
      <c r="J487" s="98" t="e">
        <f t="shared" si="15"/>
        <v>#REF!</v>
      </c>
      <c r="K487" s="98" t="e">
        <f t="shared" si="16"/>
        <v>#REF!</v>
      </c>
      <c r="L487" s="97" t="e">
        <f>old_TB발!#REF!</f>
        <v>#REF!</v>
      </c>
      <c r="M487" s="97" t="e">
        <f>old_TB발!#REF!</f>
        <v>#REF!</v>
      </c>
    </row>
    <row r="488" spans="3:13">
      <c r="C488" s="94" t="s">
        <v>63</v>
      </c>
      <c r="D488" s="94">
        <v>2023</v>
      </c>
      <c r="E488" s="71">
        <f>old_TB발!A484</f>
        <v>0</v>
      </c>
      <c r="F488" s="71">
        <f>old_TB발!B484</f>
        <v>0</v>
      </c>
      <c r="H488" s="94">
        <v>6</v>
      </c>
      <c r="I488" s="97" t="e">
        <f>old_TB발!#REF!</f>
        <v>#REF!</v>
      </c>
      <c r="J488" s="98" t="e">
        <f t="shared" si="15"/>
        <v>#REF!</v>
      </c>
      <c r="K488" s="98" t="e">
        <f t="shared" si="16"/>
        <v>#REF!</v>
      </c>
      <c r="L488" s="97" t="e">
        <f>old_TB발!#REF!</f>
        <v>#REF!</v>
      </c>
      <c r="M488" s="97" t="e">
        <f>old_TB발!#REF!</f>
        <v>#REF!</v>
      </c>
    </row>
    <row r="489" spans="3:13">
      <c r="C489" s="94" t="s">
        <v>63</v>
      </c>
      <c r="D489" s="94">
        <v>2023</v>
      </c>
      <c r="E489" s="71">
        <f>old_TB발!A485</f>
        <v>0</v>
      </c>
      <c r="F489" s="71">
        <f>old_TB발!B485</f>
        <v>0</v>
      </c>
      <c r="H489" s="94">
        <v>6</v>
      </c>
      <c r="I489" s="97" t="e">
        <f>old_TB발!#REF!</f>
        <v>#REF!</v>
      </c>
      <c r="J489" s="98" t="e">
        <f t="shared" si="15"/>
        <v>#REF!</v>
      </c>
      <c r="K489" s="98" t="e">
        <f t="shared" si="16"/>
        <v>#REF!</v>
      </c>
      <c r="L489" s="97" t="e">
        <f>old_TB발!#REF!</f>
        <v>#REF!</v>
      </c>
      <c r="M489" s="97" t="e">
        <f>old_TB발!#REF!</f>
        <v>#REF!</v>
      </c>
    </row>
    <row r="490" spans="3:13">
      <c r="C490" s="94" t="s">
        <v>63</v>
      </c>
      <c r="D490" s="94">
        <v>2023</v>
      </c>
      <c r="E490" s="71">
        <f>old_TB발!A486</f>
        <v>0</v>
      </c>
      <c r="F490" s="71">
        <f>old_TB발!B486</f>
        <v>0</v>
      </c>
      <c r="H490" s="94">
        <v>6</v>
      </c>
      <c r="I490" s="97" t="e">
        <f>old_TB발!#REF!</f>
        <v>#REF!</v>
      </c>
      <c r="J490" s="98" t="e">
        <f t="shared" si="15"/>
        <v>#REF!</v>
      </c>
      <c r="K490" s="98" t="e">
        <f t="shared" si="16"/>
        <v>#REF!</v>
      </c>
      <c r="L490" s="97" t="e">
        <f>old_TB발!#REF!</f>
        <v>#REF!</v>
      </c>
      <c r="M490" s="97" t="e">
        <f>old_TB발!#REF!</f>
        <v>#REF!</v>
      </c>
    </row>
    <row r="491" spans="3:13">
      <c r="C491" s="94" t="s">
        <v>63</v>
      </c>
      <c r="D491" s="94">
        <v>2023</v>
      </c>
      <c r="E491" s="71">
        <f>old_TB발!A487</f>
        <v>0</v>
      </c>
      <c r="F491" s="71">
        <f>old_TB발!B487</f>
        <v>0</v>
      </c>
      <c r="H491" s="94">
        <v>6</v>
      </c>
      <c r="I491" s="97" t="e">
        <f>old_TB발!#REF!</f>
        <v>#REF!</v>
      </c>
      <c r="J491" s="98" t="e">
        <f t="shared" si="15"/>
        <v>#REF!</v>
      </c>
      <c r="K491" s="98" t="e">
        <f t="shared" si="16"/>
        <v>#REF!</v>
      </c>
      <c r="L491" s="97" t="e">
        <f>old_TB발!#REF!</f>
        <v>#REF!</v>
      </c>
      <c r="M491" s="97" t="e">
        <f>old_TB발!#REF!</f>
        <v>#REF!</v>
      </c>
    </row>
    <row r="492" spans="3:13">
      <c r="C492" s="94" t="s">
        <v>63</v>
      </c>
      <c r="D492" s="94">
        <v>2023</v>
      </c>
      <c r="E492" s="71">
        <f>old_TB발!A488</f>
        <v>0</v>
      </c>
      <c r="F492" s="71">
        <f>old_TB발!B488</f>
        <v>0</v>
      </c>
      <c r="H492" s="94">
        <v>6</v>
      </c>
      <c r="I492" s="97" t="e">
        <f>old_TB발!#REF!</f>
        <v>#REF!</v>
      </c>
      <c r="J492" s="98" t="e">
        <f t="shared" si="15"/>
        <v>#REF!</v>
      </c>
      <c r="K492" s="98" t="e">
        <f t="shared" si="16"/>
        <v>#REF!</v>
      </c>
      <c r="L492" s="97" t="e">
        <f>old_TB발!#REF!</f>
        <v>#REF!</v>
      </c>
      <c r="M492" s="97" t="e">
        <f>old_TB발!#REF!</f>
        <v>#REF!</v>
      </c>
    </row>
    <row r="493" spans="3:13">
      <c r="C493" s="94" t="s">
        <v>63</v>
      </c>
      <c r="D493" s="94">
        <v>2023</v>
      </c>
      <c r="E493" s="71">
        <f>old_TB발!A489</f>
        <v>0</v>
      </c>
      <c r="F493" s="71">
        <f>old_TB발!B489</f>
        <v>0</v>
      </c>
      <c r="H493" s="94">
        <v>6</v>
      </c>
      <c r="I493" s="97" t="e">
        <f>old_TB발!#REF!</f>
        <v>#REF!</v>
      </c>
      <c r="J493" s="98" t="e">
        <f t="shared" si="15"/>
        <v>#REF!</v>
      </c>
      <c r="K493" s="98" t="e">
        <f t="shared" si="16"/>
        <v>#REF!</v>
      </c>
      <c r="L493" s="97" t="e">
        <f>old_TB발!#REF!</f>
        <v>#REF!</v>
      </c>
      <c r="M493" s="97" t="e">
        <f>old_TB발!#REF!</f>
        <v>#REF!</v>
      </c>
    </row>
    <row r="494" spans="3:13">
      <c r="C494" s="94" t="s">
        <v>63</v>
      </c>
      <c r="D494" s="94">
        <v>2023</v>
      </c>
      <c r="E494" s="71">
        <f>old_TB발!A490</f>
        <v>0</v>
      </c>
      <c r="F494" s="71">
        <f>old_TB발!B490</f>
        <v>0</v>
      </c>
      <c r="H494" s="94">
        <v>6</v>
      </c>
      <c r="I494" s="97" t="e">
        <f>old_TB발!#REF!</f>
        <v>#REF!</v>
      </c>
      <c r="J494" s="98" t="e">
        <f t="shared" si="15"/>
        <v>#REF!</v>
      </c>
      <c r="K494" s="98" t="e">
        <f t="shared" si="16"/>
        <v>#REF!</v>
      </c>
      <c r="L494" s="97" t="e">
        <f>old_TB발!#REF!</f>
        <v>#REF!</v>
      </c>
      <c r="M494" s="97" t="e">
        <f>old_TB발!#REF!</f>
        <v>#REF!</v>
      </c>
    </row>
    <row r="495" spans="3:13">
      <c r="C495" s="94" t="s">
        <v>63</v>
      </c>
      <c r="D495" s="94">
        <v>2023</v>
      </c>
      <c r="E495" s="71">
        <f>old_TB발!A491</f>
        <v>0</v>
      </c>
      <c r="F495" s="71">
        <f>old_TB발!B491</f>
        <v>0</v>
      </c>
      <c r="H495" s="94">
        <v>6</v>
      </c>
      <c r="I495" s="97" t="e">
        <f>old_TB발!#REF!</f>
        <v>#REF!</v>
      </c>
      <c r="J495" s="98" t="e">
        <f t="shared" si="15"/>
        <v>#REF!</v>
      </c>
      <c r="K495" s="98" t="e">
        <f t="shared" si="16"/>
        <v>#REF!</v>
      </c>
      <c r="L495" s="97" t="e">
        <f>old_TB발!#REF!</f>
        <v>#REF!</v>
      </c>
      <c r="M495" s="97" t="e">
        <f>old_TB발!#REF!</f>
        <v>#REF!</v>
      </c>
    </row>
    <row r="496" spans="3:13">
      <c r="C496" s="94" t="s">
        <v>63</v>
      </c>
      <c r="D496" s="94">
        <v>2023</v>
      </c>
      <c r="E496" s="71">
        <f>old_TB발!A492</f>
        <v>0</v>
      </c>
      <c r="F496" s="71">
        <f>old_TB발!B492</f>
        <v>0</v>
      </c>
      <c r="H496" s="94">
        <v>6</v>
      </c>
      <c r="I496" s="97" t="e">
        <f>old_TB발!#REF!</f>
        <v>#REF!</v>
      </c>
      <c r="J496" s="98" t="e">
        <f t="shared" si="15"/>
        <v>#REF!</v>
      </c>
      <c r="K496" s="98" t="e">
        <f t="shared" si="16"/>
        <v>#REF!</v>
      </c>
      <c r="L496" s="97" t="e">
        <f>old_TB발!#REF!</f>
        <v>#REF!</v>
      </c>
      <c r="M496" s="97" t="e">
        <f>old_TB발!#REF!</f>
        <v>#REF!</v>
      </c>
    </row>
    <row r="497" spans="3:13">
      <c r="C497" s="94" t="s">
        <v>63</v>
      </c>
      <c r="D497" s="94">
        <v>2023</v>
      </c>
      <c r="E497" s="71">
        <f>old_TB발!A493</f>
        <v>0</v>
      </c>
      <c r="F497" s="71">
        <f>old_TB발!B493</f>
        <v>0</v>
      </c>
      <c r="H497" s="94">
        <v>6</v>
      </c>
      <c r="I497" s="97" t="e">
        <f>old_TB발!#REF!</f>
        <v>#REF!</v>
      </c>
      <c r="J497" s="98" t="e">
        <f t="shared" si="15"/>
        <v>#REF!</v>
      </c>
      <c r="K497" s="98" t="e">
        <f t="shared" si="16"/>
        <v>#REF!</v>
      </c>
      <c r="L497" s="97" t="e">
        <f>old_TB발!#REF!</f>
        <v>#REF!</v>
      </c>
      <c r="M497" s="97" t="e">
        <f>old_TB발!#REF!</f>
        <v>#REF!</v>
      </c>
    </row>
    <row r="498" spans="3:13">
      <c r="C498" s="94" t="s">
        <v>63</v>
      </c>
      <c r="D498" s="94">
        <v>2023</v>
      </c>
      <c r="E498" s="71">
        <f>old_TB발!A494</f>
        <v>0</v>
      </c>
      <c r="F498" s="71">
        <f>old_TB발!B494</f>
        <v>0</v>
      </c>
      <c r="H498" s="94">
        <v>6</v>
      </c>
      <c r="I498" s="97" t="e">
        <f>old_TB발!#REF!</f>
        <v>#REF!</v>
      </c>
      <c r="J498" s="98" t="e">
        <f t="shared" si="15"/>
        <v>#REF!</v>
      </c>
      <c r="K498" s="98" t="e">
        <f t="shared" si="16"/>
        <v>#REF!</v>
      </c>
      <c r="L498" s="97" t="e">
        <f>old_TB발!#REF!</f>
        <v>#REF!</v>
      </c>
      <c r="M498" s="97" t="e">
        <f>old_TB발!#REF!</f>
        <v>#REF!</v>
      </c>
    </row>
    <row r="499" spans="3:13">
      <c r="C499" s="94" t="s">
        <v>63</v>
      </c>
      <c r="D499" s="94">
        <v>2023</v>
      </c>
      <c r="E499" s="71">
        <f>old_TB발!A495</f>
        <v>0</v>
      </c>
      <c r="F499" s="71">
        <f>old_TB발!B495</f>
        <v>0</v>
      </c>
      <c r="H499" s="94">
        <v>6</v>
      </c>
      <c r="I499" s="97" t="e">
        <f>old_TB발!#REF!</f>
        <v>#REF!</v>
      </c>
      <c r="J499" s="98" t="e">
        <f t="shared" si="15"/>
        <v>#REF!</v>
      </c>
      <c r="K499" s="98" t="e">
        <f t="shared" si="16"/>
        <v>#REF!</v>
      </c>
      <c r="L499" s="97" t="e">
        <f>old_TB발!#REF!</f>
        <v>#REF!</v>
      </c>
      <c r="M499" s="97" t="e">
        <f>old_TB발!#REF!</f>
        <v>#REF!</v>
      </c>
    </row>
    <row r="500" spans="3:13">
      <c r="C500" s="94" t="s">
        <v>63</v>
      </c>
      <c r="D500" s="94">
        <v>2023</v>
      </c>
      <c r="E500" s="71">
        <f>old_TB발!A496</f>
        <v>0</v>
      </c>
      <c r="F500" s="71">
        <f>old_TB발!B496</f>
        <v>0</v>
      </c>
      <c r="H500" s="94">
        <v>6</v>
      </c>
      <c r="I500" s="97" t="e">
        <f>old_TB발!#REF!</f>
        <v>#REF!</v>
      </c>
      <c r="J500" s="98" t="e">
        <f t="shared" si="15"/>
        <v>#REF!</v>
      </c>
      <c r="K500" s="98" t="e">
        <f t="shared" si="16"/>
        <v>#REF!</v>
      </c>
      <c r="L500" s="97" t="e">
        <f>old_TB발!#REF!</f>
        <v>#REF!</v>
      </c>
      <c r="M500" s="97" t="e">
        <f>old_TB발!#REF!</f>
        <v>#REF!</v>
      </c>
    </row>
    <row r="501" spans="3:13">
      <c r="C501" s="94" t="s">
        <v>63</v>
      </c>
      <c r="D501" s="94">
        <v>2023</v>
      </c>
      <c r="E501" s="71">
        <f>old_TB발!A497</f>
        <v>0</v>
      </c>
      <c r="F501" s="71">
        <f>old_TB발!B497</f>
        <v>0</v>
      </c>
      <c r="H501" s="94">
        <v>6</v>
      </c>
      <c r="I501" s="97" t="e">
        <f>old_TB발!#REF!</f>
        <v>#REF!</v>
      </c>
      <c r="J501" s="98" t="e">
        <f t="shared" si="15"/>
        <v>#REF!</v>
      </c>
      <c r="K501" s="98" t="e">
        <f t="shared" si="16"/>
        <v>#REF!</v>
      </c>
      <c r="L501" s="97" t="e">
        <f>old_TB발!#REF!</f>
        <v>#REF!</v>
      </c>
      <c r="M501" s="97" t="e">
        <f>old_TB발!#REF!</f>
        <v>#REF!</v>
      </c>
    </row>
    <row r="502" spans="3:13">
      <c r="C502" s="94" t="s">
        <v>63</v>
      </c>
      <c r="D502" s="94">
        <v>2023</v>
      </c>
      <c r="E502" s="71">
        <f>old_TB발!A498</f>
        <v>0</v>
      </c>
      <c r="F502" s="71">
        <f>old_TB발!B498</f>
        <v>0</v>
      </c>
      <c r="H502" s="94">
        <v>6</v>
      </c>
      <c r="I502" s="97" t="e">
        <f>old_TB발!#REF!</f>
        <v>#REF!</v>
      </c>
      <c r="J502" s="98" t="e">
        <f t="shared" si="15"/>
        <v>#REF!</v>
      </c>
      <c r="K502" s="98" t="e">
        <f t="shared" si="16"/>
        <v>#REF!</v>
      </c>
      <c r="L502" s="97" t="e">
        <f>old_TB발!#REF!</f>
        <v>#REF!</v>
      </c>
      <c r="M502" s="97" t="e">
        <f>old_TB발!#REF!</f>
        <v>#REF!</v>
      </c>
    </row>
    <row r="503" spans="3:13">
      <c r="C503" s="94" t="s">
        <v>63</v>
      </c>
      <c r="D503" s="94">
        <v>2023</v>
      </c>
      <c r="E503" s="71">
        <f>old_TB발!A499</f>
        <v>0</v>
      </c>
      <c r="F503" s="71">
        <f>old_TB발!B499</f>
        <v>0</v>
      </c>
      <c r="H503" s="94">
        <v>6</v>
      </c>
      <c r="I503" s="97" t="e">
        <f>old_TB발!#REF!</f>
        <v>#REF!</v>
      </c>
      <c r="J503" s="98" t="e">
        <f t="shared" si="15"/>
        <v>#REF!</v>
      </c>
      <c r="K503" s="98" t="e">
        <f t="shared" si="16"/>
        <v>#REF!</v>
      </c>
      <c r="L503" s="97" t="e">
        <f>old_TB발!#REF!</f>
        <v>#REF!</v>
      </c>
      <c r="M503" s="97" t="e">
        <f>old_TB발!#REF!</f>
        <v>#REF!</v>
      </c>
    </row>
    <row r="504" spans="3:13">
      <c r="C504" s="94" t="s">
        <v>63</v>
      </c>
      <c r="D504" s="94">
        <v>2023</v>
      </c>
      <c r="E504" s="71">
        <f>old_TB발!A500</f>
        <v>0</v>
      </c>
      <c r="F504" s="71">
        <f>old_TB발!B500</f>
        <v>0</v>
      </c>
      <c r="H504" s="94">
        <v>6</v>
      </c>
      <c r="I504" s="97" t="e">
        <f>old_TB발!#REF!</f>
        <v>#REF!</v>
      </c>
      <c r="J504" s="98" t="e">
        <f t="shared" si="15"/>
        <v>#REF!</v>
      </c>
      <c r="K504" s="98" t="e">
        <f t="shared" si="16"/>
        <v>#REF!</v>
      </c>
      <c r="L504" s="97" t="e">
        <f>old_TB발!#REF!</f>
        <v>#REF!</v>
      </c>
      <c r="M504" s="97" t="e">
        <f>old_TB발!#REF!</f>
        <v>#REF!</v>
      </c>
    </row>
    <row r="505" spans="3:13">
      <c r="C505" s="94" t="s">
        <v>63</v>
      </c>
      <c r="D505" s="94">
        <v>2023</v>
      </c>
      <c r="E505" s="71">
        <f>old_TB발!A501</f>
        <v>0</v>
      </c>
      <c r="F505" s="71">
        <f>old_TB발!B501</f>
        <v>0</v>
      </c>
      <c r="H505" s="94">
        <v>6</v>
      </c>
      <c r="I505" s="97" t="e">
        <f>old_TB발!#REF!</f>
        <v>#REF!</v>
      </c>
      <c r="J505" s="98" t="e">
        <f t="shared" si="15"/>
        <v>#REF!</v>
      </c>
      <c r="K505" s="98" t="e">
        <f t="shared" si="16"/>
        <v>#REF!</v>
      </c>
      <c r="L505" s="97" t="e">
        <f>old_TB발!#REF!</f>
        <v>#REF!</v>
      </c>
      <c r="M505" s="97" t="e">
        <f>old_TB발!#REF!</f>
        <v>#REF!</v>
      </c>
    </row>
    <row r="506" spans="3:13">
      <c r="C506" s="94" t="s">
        <v>63</v>
      </c>
      <c r="D506" s="94">
        <v>2023</v>
      </c>
      <c r="E506" s="71">
        <f>old_TB발!A502</f>
        <v>0</v>
      </c>
      <c r="F506" s="71">
        <f>old_TB발!B502</f>
        <v>0</v>
      </c>
      <c r="H506" s="94">
        <v>6</v>
      </c>
      <c r="I506" s="97" t="e">
        <f>old_TB발!#REF!</f>
        <v>#REF!</v>
      </c>
      <c r="J506" s="98" t="e">
        <f t="shared" si="15"/>
        <v>#REF!</v>
      </c>
      <c r="K506" s="98" t="e">
        <f t="shared" si="16"/>
        <v>#REF!</v>
      </c>
      <c r="L506" s="97" t="e">
        <f>old_TB발!#REF!</f>
        <v>#REF!</v>
      </c>
      <c r="M506" s="97" t="e">
        <f>old_TB발!#REF!</f>
        <v>#REF!</v>
      </c>
    </row>
    <row r="507" spans="3:13">
      <c r="C507" s="94" t="s">
        <v>63</v>
      </c>
      <c r="D507" s="94">
        <v>2023</v>
      </c>
      <c r="E507" s="71">
        <f>old_TB발!A503</f>
        <v>0</v>
      </c>
      <c r="F507" s="71">
        <f>old_TB발!B503</f>
        <v>0</v>
      </c>
      <c r="H507" s="94">
        <v>6</v>
      </c>
      <c r="I507" s="97" t="e">
        <f>old_TB발!#REF!</f>
        <v>#REF!</v>
      </c>
      <c r="J507" s="98" t="e">
        <f t="shared" si="15"/>
        <v>#REF!</v>
      </c>
      <c r="K507" s="98" t="e">
        <f t="shared" si="16"/>
        <v>#REF!</v>
      </c>
      <c r="L507" s="97" t="e">
        <f>old_TB발!#REF!</f>
        <v>#REF!</v>
      </c>
      <c r="M507" s="97" t="e">
        <f>old_TB발!#REF!</f>
        <v>#REF!</v>
      </c>
    </row>
    <row r="508" spans="3:13">
      <c r="C508" s="94" t="s">
        <v>63</v>
      </c>
      <c r="D508" s="94">
        <v>2023</v>
      </c>
      <c r="E508" s="71">
        <f>old_TB발!A504</f>
        <v>0</v>
      </c>
      <c r="F508" s="71">
        <f>old_TB발!B504</f>
        <v>0</v>
      </c>
      <c r="H508" s="94">
        <v>6</v>
      </c>
      <c r="I508" s="97" t="e">
        <f>old_TB발!#REF!</f>
        <v>#REF!</v>
      </c>
      <c r="J508" s="98" t="e">
        <f t="shared" si="15"/>
        <v>#REF!</v>
      </c>
      <c r="K508" s="98" t="e">
        <f t="shared" si="16"/>
        <v>#REF!</v>
      </c>
      <c r="L508" s="97" t="e">
        <f>old_TB발!#REF!</f>
        <v>#REF!</v>
      </c>
      <c r="M508" s="97" t="e">
        <f>old_TB발!#REF!</f>
        <v>#REF!</v>
      </c>
    </row>
    <row r="509" spans="3:13">
      <c r="C509" s="94" t="s">
        <v>63</v>
      </c>
      <c r="D509" s="94">
        <v>2023</v>
      </c>
      <c r="E509" s="71">
        <f>old_TB발!A505</f>
        <v>0</v>
      </c>
      <c r="F509" s="71">
        <f>old_TB발!B505</f>
        <v>0</v>
      </c>
      <c r="H509" s="94">
        <v>6</v>
      </c>
      <c r="I509" s="97" t="e">
        <f>old_TB발!#REF!</f>
        <v>#REF!</v>
      </c>
      <c r="J509" s="98" t="e">
        <f t="shared" si="15"/>
        <v>#REF!</v>
      </c>
      <c r="K509" s="98" t="e">
        <f t="shared" si="16"/>
        <v>#REF!</v>
      </c>
      <c r="L509" s="97" t="e">
        <f>old_TB발!#REF!</f>
        <v>#REF!</v>
      </c>
      <c r="M509" s="97" t="e">
        <f>old_TB발!#REF!</f>
        <v>#REF!</v>
      </c>
    </row>
    <row r="510" spans="3:13">
      <c r="C510" s="94" t="s">
        <v>63</v>
      </c>
      <c r="D510" s="94">
        <v>2023</v>
      </c>
      <c r="E510" s="71">
        <f>old_TB발!A506</f>
        <v>0</v>
      </c>
      <c r="F510" s="71">
        <f>old_TB발!B506</f>
        <v>0</v>
      </c>
      <c r="H510" s="94">
        <v>6</v>
      </c>
      <c r="I510" s="97" t="e">
        <f>old_TB발!#REF!</f>
        <v>#REF!</v>
      </c>
      <c r="J510" s="98" t="e">
        <f t="shared" si="15"/>
        <v>#REF!</v>
      </c>
      <c r="K510" s="98" t="e">
        <f t="shared" si="16"/>
        <v>#REF!</v>
      </c>
      <c r="L510" s="97" t="e">
        <f>old_TB발!#REF!</f>
        <v>#REF!</v>
      </c>
      <c r="M510" s="97" t="e">
        <f>old_TB발!#REF!</f>
        <v>#REF!</v>
      </c>
    </row>
    <row r="511" spans="3:13">
      <c r="C511" s="94" t="s">
        <v>63</v>
      </c>
      <c r="D511" s="94">
        <v>2023</v>
      </c>
      <c r="E511" s="71">
        <f>old_TB발!A507</f>
        <v>0</v>
      </c>
      <c r="F511" s="71">
        <f>old_TB발!B507</f>
        <v>0</v>
      </c>
      <c r="H511" s="94">
        <v>6</v>
      </c>
      <c r="I511" s="97" t="e">
        <f>old_TB발!#REF!</f>
        <v>#REF!</v>
      </c>
      <c r="J511" s="98" t="e">
        <f t="shared" si="15"/>
        <v>#REF!</v>
      </c>
      <c r="K511" s="98" t="e">
        <f t="shared" si="16"/>
        <v>#REF!</v>
      </c>
      <c r="L511" s="97" t="e">
        <f>old_TB발!#REF!</f>
        <v>#REF!</v>
      </c>
      <c r="M511" s="97" t="e">
        <f>old_TB발!#REF!</f>
        <v>#REF!</v>
      </c>
    </row>
    <row r="512" spans="3:13">
      <c r="C512" s="94" t="s">
        <v>63</v>
      </c>
      <c r="D512" s="94">
        <v>2023</v>
      </c>
      <c r="E512" s="71">
        <f>old_TB발!A508</f>
        <v>0</v>
      </c>
      <c r="F512" s="71">
        <f>old_TB발!B508</f>
        <v>0</v>
      </c>
      <c r="H512" s="94">
        <v>6</v>
      </c>
      <c r="I512" s="97" t="e">
        <f>old_TB발!#REF!</f>
        <v>#REF!</v>
      </c>
      <c r="J512" s="98" t="e">
        <f t="shared" si="15"/>
        <v>#REF!</v>
      </c>
      <c r="K512" s="98" t="e">
        <f t="shared" si="16"/>
        <v>#REF!</v>
      </c>
      <c r="L512" s="97" t="e">
        <f>old_TB발!#REF!</f>
        <v>#REF!</v>
      </c>
      <c r="M512" s="97" t="e">
        <f>old_TB발!#REF!</f>
        <v>#REF!</v>
      </c>
    </row>
    <row r="513" spans="3:13">
      <c r="C513" s="94" t="s">
        <v>63</v>
      </c>
      <c r="D513" s="94">
        <v>2023</v>
      </c>
      <c r="E513" s="71">
        <f>old_TB발!A509</f>
        <v>0</v>
      </c>
      <c r="F513" s="71">
        <f>old_TB발!B509</f>
        <v>0</v>
      </c>
      <c r="H513" s="94">
        <v>6</v>
      </c>
      <c r="I513" s="97" t="e">
        <f>old_TB발!#REF!</f>
        <v>#REF!</v>
      </c>
      <c r="J513" s="98" t="e">
        <f t="shared" si="15"/>
        <v>#REF!</v>
      </c>
      <c r="K513" s="98" t="e">
        <f t="shared" si="16"/>
        <v>#REF!</v>
      </c>
      <c r="L513" s="97" t="e">
        <f>old_TB발!#REF!</f>
        <v>#REF!</v>
      </c>
      <c r="M513" s="97" t="e">
        <f>old_TB발!#REF!</f>
        <v>#REF!</v>
      </c>
    </row>
    <row r="514" spans="3:13">
      <c r="C514" s="94" t="s">
        <v>63</v>
      </c>
      <c r="D514" s="94">
        <v>2023</v>
      </c>
      <c r="E514" s="71">
        <f>old_TB발!A510</f>
        <v>0</v>
      </c>
      <c r="F514" s="71">
        <f>old_TB발!B510</f>
        <v>0</v>
      </c>
      <c r="H514" s="94">
        <v>6</v>
      </c>
      <c r="I514" s="97" t="e">
        <f>old_TB발!#REF!</f>
        <v>#REF!</v>
      </c>
      <c r="J514" s="98" t="e">
        <f t="shared" si="15"/>
        <v>#REF!</v>
      </c>
      <c r="K514" s="98" t="e">
        <f t="shared" si="16"/>
        <v>#REF!</v>
      </c>
      <c r="L514" s="97" t="e">
        <f>old_TB발!#REF!</f>
        <v>#REF!</v>
      </c>
      <c r="M514" s="97" t="e">
        <f>old_TB발!#REF!</f>
        <v>#REF!</v>
      </c>
    </row>
    <row r="515" spans="3:13">
      <c r="C515" s="94" t="s">
        <v>63</v>
      </c>
      <c r="D515" s="94">
        <v>2023</v>
      </c>
      <c r="E515" s="71">
        <f>old_TB발!A511</f>
        <v>0</v>
      </c>
      <c r="F515" s="71">
        <f>old_TB발!B511</f>
        <v>0</v>
      </c>
      <c r="H515" s="94">
        <v>6</v>
      </c>
      <c r="I515" s="97" t="e">
        <f>old_TB발!#REF!</f>
        <v>#REF!</v>
      </c>
      <c r="J515" s="98" t="e">
        <f t="shared" si="15"/>
        <v>#REF!</v>
      </c>
      <c r="K515" s="98" t="e">
        <f t="shared" si="16"/>
        <v>#REF!</v>
      </c>
      <c r="L515" s="97" t="e">
        <f>old_TB발!#REF!</f>
        <v>#REF!</v>
      </c>
      <c r="M515" s="97" t="e">
        <f>old_TB발!#REF!</f>
        <v>#REF!</v>
      </c>
    </row>
    <row r="516" spans="3:13">
      <c r="C516" s="94" t="s">
        <v>63</v>
      </c>
      <c r="D516" s="94">
        <v>2023</v>
      </c>
      <c r="E516" s="71">
        <f>old_TB발!A512</f>
        <v>0</v>
      </c>
      <c r="F516" s="71">
        <f>old_TB발!B512</f>
        <v>0</v>
      </c>
      <c r="H516" s="94">
        <v>6</v>
      </c>
      <c r="I516" s="97" t="e">
        <f>old_TB발!#REF!</f>
        <v>#REF!</v>
      </c>
      <c r="J516" s="98" t="e">
        <f t="shared" si="15"/>
        <v>#REF!</v>
      </c>
      <c r="K516" s="98" t="e">
        <f t="shared" si="16"/>
        <v>#REF!</v>
      </c>
      <c r="L516" s="97" t="e">
        <f>old_TB발!#REF!</f>
        <v>#REF!</v>
      </c>
      <c r="M516" s="97" t="e">
        <f>old_TB발!#REF!</f>
        <v>#REF!</v>
      </c>
    </row>
    <row r="517" spans="3:13">
      <c r="C517" s="94" t="s">
        <v>63</v>
      </c>
      <c r="D517" s="94">
        <v>2023</v>
      </c>
      <c r="E517" s="71">
        <f>old_TB발!A513</f>
        <v>0</v>
      </c>
      <c r="F517" s="71">
        <f>old_TB발!B513</f>
        <v>0</v>
      </c>
      <c r="H517" s="94">
        <v>6</v>
      </c>
      <c r="I517" s="97" t="e">
        <f>old_TB발!#REF!</f>
        <v>#REF!</v>
      </c>
      <c r="J517" s="98" t="e">
        <f t="shared" si="15"/>
        <v>#REF!</v>
      </c>
      <c r="K517" s="98" t="e">
        <f t="shared" si="16"/>
        <v>#REF!</v>
      </c>
      <c r="L517" s="97" t="e">
        <f>old_TB발!#REF!</f>
        <v>#REF!</v>
      </c>
      <c r="M517" s="97" t="e">
        <f>old_TB발!#REF!</f>
        <v>#REF!</v>
      </c>
    </row>
    <row r="518" spans="3:13">
      <c r="C518" s="94" t="s">
        <v>63</v>
      </c>
      <c r="D518" s="94">
        <v>2023</v>
      </c>
      <c r="E518" s="71">
        <f>old_TB발!A514</f>
        <v>0</v>
      </c>
      <c r="F518" s="71">
        <f>old_TB발!B514</f>
        <v>0</v>
      </c>
      <c r="H518" s="94">
        <v>6</v>
      </c>
      <c r="I518" s="97" t="e">
        <f>old_TB발!#REF!</f>
        <v>#REF!</v>
      </c>
      <c r="J518" s="98" t="e">
        <f t="shared" si="15"/>
        <v>#REF!</v>
      </c>
      <c r="K518" s="98" t="e">
        <f t="shared" si="16"/>
        <v>#REF!</v>
      </c>
      <c r="L518" s="97" t="e">
        <f>old_TB발!#REF!</f>
        <v>#REF!</v>
      </c>
      <c r="M518" s="97" t="e">
        <f>old_TB발!#REF!</f>
        <v>#REF!</v>
      </c>
    </row>
    <row r="519" spans="3:13">
      <c r="C519" s="94" t="s">
        <v>63</v>
      </c>
      <c r="D519" s="94">
        <v>2023</v>
      </c>
      <c r="E519" s="71">
        <f>old_TB발!A515</f>
        <v>0</v>
      </c>
      <c r="F519" s="71">
        <f>old_TB발!B515</f>
        <v>0</v>
      </c>
      <c r="H519" s="94">
        <v>6</v>
      </c>
      <c r="I519" s="97" t="e">
        <f>old_TB발!#REF!</f>
        <v>#REF!</v>
      </c>
      <c r="J519" s="98" t="e">
        <f t="shared" si="15"/>
        <v>#REF!</v>
      </c>
      <c r="K519" s="98" t="e">
        <f t="shared" si="16"/>
        <v>#REF!</v>
      </c>
      <c r="L519" s="97" t="e">
        <f>old_TB발!#REF!</f>
        <v>#REF!</v>
      </c>
      <c r="M519" s="97" t="e">
        <f>old_TB발!#REF!</f>
        <v>#REF!</v>
      </c>
    </row>
    <row r="520" spans="3:13">
      <c r="C520" s="94" t="s">
        <v>63</v>
      </c>
      <c r="D520" s="94">
        <v>2023</v>
      </c>
      <c r="E520" s="71">
        <f>old_TB발!A516</f>
        <v>0</v>
      </c>
      <c r="F520" s="71">
        <f>old_TB발!B516</f>
        <v>0</v>
      </c>
      <c r="H520" s="94">
        <v>6</v>
      </c>
      <c r="I520" s="97" t="e">
        <f>old_TB발!#REF!</f>
        <v>#REF!</v>
      </c>
      <c r="J520" s="98" t="e">
        <f t="shared" ref="J520:J583" si="17">IF($L520&gt;0,$L520,0)</f>
        <v>#REF!</v>
      </c>
      <c r="K520" s="98" t="e">
        <f t="shared" ref="K520:K583" si="18">ABS(L520-J520)</f>
        <v>#REF!</v>
      </c>
      <c r="L520" s="97" t="e">
        <f>old_TB발!#REF!</f>
        <v>#REF!</v>
      </c>
      <c r="M520" s="97" t="e">
        <f>old_TB발!#REF!</f>
        <v>#REF!</v>
      </c>
    </row>
    <row r="521" spans="3:13">
      <c r="C521" s="94" t="s">
        <v>63</v>
      </c>
      <c r="D521" s="94">
        <v>2023</v>
      </c>
      <c r="E521" s="71">
        <f>old_TB발!A517</f>
        <v>0</v>
      </c>
      <c r="F521" s="71">
        <f>old_TB발!B517</f>
        <v>0</v>
      </c>
      <c r="H521" s="94">
        <v>6</v>
      </c>
      <c r="I521" s="97" t="e">
        <f>old_TB발!#REF!</f>
        <v>#REF!</v>
      </c>
      <c r="J521" s="98" t="e">
        <f t="shared" si="17"/>
        <v>#REF!</v>
      </c>
      <c r="K521" s="98" t="e">
        <f t="shared" si="18"/>
        <v>#REF!</v>
      </c>
      <c r="L521" s="97" t="e">
        <f>old_TB발!#REF!</f>
        <v>#REF!</v>
      </c>
      <c r="M521" s="97" t="e">
        <f>old_TB발!#REF!</f>
        <v>#REF!</v>
      </c>
    </row>
    <row r="522" spans="3:13">
      <c r="C522" s="94" t="s">
        <v>63</v>
      </c>
      <c r="D522" s="94">
        <v>2023</v>
      </c>
      <c r="E522" s="71">
        <f>old_TB발!A518</f>
        <v>0</v>
      </c>
      <c r="F522" s="71">
        <f>old_TB발!B518</f>
        <v>0</v>
      </c>
      <c r="H522" s="94">
        <v>6</v>
      </c>
      <c r="I522" s="97" t="e">
        <f>old_TB발!#REF!</f>
        <v>#REF!</v>
      </c>
      <c r="J522" s="98" t="e">
        <f t="shared" si="17"/>
        <v>#REF!</v>
      </c>
      <c r="K522" s="98" t="e">
        <f t="shared" si="18"/>
        <v>#REF!</v>
      </c>
      <c r="L522" s="97" t="e">
        <f>old_TB발!#REF!</f>
        <v>#REF!</v>
      </c>
      <c r="M522" s="97" t="e">
        <f>old_TB발!#REF!</f>
        <v>#REF!</v>
      </c>
    </row>
    <row r="523" spans="3:13">
      <c r="C523" s="94" t="s">
        <v>63</v>
      </c>
      <c r="D523" s="94">
        <v>2023</v>
      </c>
      <c r="E523" s="71">
        <f>old_TB발!A519</f>
        <v>0</v>
      </c>
      <c r="F523" s="71">
        <f>old_TB발!B519</f>
        <v>0</v>
      </c>
      <c r="H523" s="94">
        <v>6</v>
      </c>
      <c r="I523" s="97" t="e">
        <f>old_TB발!#REF!</f>
        <v>#REF!</v>
      </c>
      <c r="J523" s="98" t="e">
        <f t="shared" si="17"/>
        <v>#REF!</v>
      </c>
      <c r="K523" s="98" t="e">
        <f t="shared" si="18"/>
        <v>#REF!</v>
      </c>
      <c r="L523" s="97" t="e">
        <f>old_TB발!#REF!</f>
        <v>#REF!</v>
      </c>
      <c r="M523" s="97" t="e">
        <f>old_TB발!#REF!</f>
        <v>#REF!</v>
      </c>
    </row>
    <row r="524" spans="3:13">
      <c r="C524" s="94" t="s">
        <v>63</v>
      </c>
      <c r="D524" s="94">
        <v>2023</v>
      </c>
      <c r="E524" s="71">
        <f>old_TB발!A520</f>
        <v>0</v>
      </c>
      <c r="F524" s="71">
        <f>old_TB발!B520</f>
        <v>0</v>
      </c>
      <c r="H524" s="94">
        <v>6</v>
      </c>
      <c r="I524" s="97" t="e">
        <f>old_TB발!#REF!</f>
        <v>#REF!</v>
      </c>
      <c r="J524" s="98" t="e">
        <f t="shared" si="17"/>
        <v>#REF!</v>
      </c>
      <c r="K524" s="98" t="e">
        <f t="shared" si="18"/>
        <v>#REF!</v>
      </c>
      <c r="L524" s="97" t="e">
        <f>old_TB발!#REF!</f>
        <v>#REF!</v>
      </c>
      <c r="M524" s="97" t="e">
        <f>old_TB발!#REF!</f>
        <v>#REF!</v>
      </c>
    </row>
    <row r="525" spans="3:13">
      <c r="C525" s="94" t="s">
        <v>63</v>
      </c>
      <c r="D525" s="94">
        <v>2023</v>
      </c>
      <c r="E525" s="71">
        <f>old_TB발!A521</f>
        <v>0</v>
      </c>
      <c r="F525" s="71">
        <f>old_TB발!B521</f>
        <v>0</v>
      </c>
      <c r="H525" s="94">
        <v>6</v>
      </c>
      <c r="I525" s="97" t="e">
        <f>old_TB발!#REF!</f>
        <v>#REF!</v>
      </c>
      <c r="J525" s="98" t="e">
        <f t="shared" si="17"/>
        <v>#REF!</v>
      </c>
      <c r="K525" s="98" t="e">
        <f t="shared" si="18"/>
        <v>#REF!</v>
      </c>
      <c r="L525" s="97" t="e">
        <f>old_TB발!#REF!</f>
        <v>#REF!</v>
      </c>
      <c r="M525" s="97" t="e">
        <f>old_TB발!#REF!</f>
        <v>#REF!</v>
      </c>
    </row>
    <row r="526" spans="3:13">
      <c r="C526" s="94" t="s">
        <v>63</v>
      </c>
      <c r="D526" s="94">
        <v>2023</v>
      </c>
      <c r="E526" s="71">
        <f>old_TB발!A522</f>
        <v>0</v>
      </c>
      <c r="F526" s="71">
        <f>old_TB발!B522</f>
        <v>0</v>
      </c>
      <c r="H526" s="94">
        <v>6</v>
      </c>
      <c r="I526" s="97" t="e">
        <f>old_TB발!#REF!</f>
        <v>#REF!</v>
      </c>
      <c r="J526" s="98" t="e">
        <f t="shared" si="17"/>
        <v>#REF!</v>
      </c>
      <c r="K526" s="98" t="e">
        <f t="shared" si="18"/>
        <v>#REF!</v>
      </c>
      <c r="L526" s="97" t="e">
        <f>old_TB발!#REF!</f>
        <v>#REF!</v>
      </c>
      <c r="M526" s="97" t="e">
        <f>old_TB발!#REF!</f>
        <v>#REF!</v>
      </c>
    </row>
    <row r="527" spans="3:13">
      <c r="C527" s="94" t="s">
        <v>63</v>
      </c>
      <c r="D527" s="94">
        <v>2023</v>
      </c>
      <c r="E527" s="71">
        <f>old_TB발!A523</f>
        <v>0</v>
      </c>
      <c r="F527" s="71">
        <f>old_TB발!B523</f>
        <v>0</v>
      </c>
      <c r="H527" s="94">
        <v>6</v>
      </c>
      <c r="I527" s="97" t="e">
        <f>old_TB발!#REF!</f>
        <v>#REF!</v>
      </c>
      <c r="J527" s="98" t="e">
        <f t="shared" si="17"/>
        <v>#REF!</v>
      </c>
      <c r="K527" s="98" t="e">
        <f t="shared" si="18"/>
        <v>#REF!</v>
      </c>
      <c r="L527" s="97" t="e">
        <f>old_TB발!#REF!</f>
        <v>#REF!</v>
      </c>
      <c r="M527" s="97" t="e">
        <f>old_TB발!#REF!</f>
        <v>#REF!</v>
      </c>
    </row>
    <row r="528" spans="3:13">
      <c r="C528" s="94" t="s">
        <v>63</v>
      </c>
      <c r="D528" s="94">
        <v>2023</v>
      </c>
      <c r="E528" s="71">
        <f>old_TB발!A524</f>
        <v>0</v>
      </c>
      <c r="F528" s="71">
        <f>old_TB발!B524</f>
        <v>0</v>
      </c>
      <c r="H528" s="94">
        <v>6</v>
      </c>
      <c r="I528" s="97" t="e">
        <f>old_TB발!#REF!</f>
        <v>#REF!</v>
      </c>
      <c r="J528" s="98" t="e">
        <f t="shared" si="17"/>
        <v>#REF!</v>
      </c>
      <c r="K528" s="98" t="e">
        <f t="shared" si="18"/>
        <v>#REF!</v>
      </c>
      <c r="L528" s="97" t="e">
        <f>old_TB발!#REF!</f>
        <v>#REF!</v>
      </c>
      <c r="M528" s="97" t="e">
        <f>old_TB발!#REF!</f>
        <v>#REF!</v>
      </c>
    </row>
    <row r="529" spans="3:13">
      <c r="C529" s="94" t="s">
        <v>63</v>
      </c>
      <c r="D529" s="94">
        <v>2023</v>
      </c>
      <c r="E529" s="71">
        <f>old_TB발!A525</f>
        <v>0</v>
      </c>
      <c r="F529" s="71">
        <f>old_TB발!B525</f>
        <v>0</v>
      </c>
      <c r="H529" s="94">
        <v>6</v>
      </c>
      <c r="I529" s="97" t="e">
        <f>old_TB발!#REF!</f>
        <v>#REF!</v>
      </c>
      <c r="J529" s="98" t="e">
        <f t="shared" si="17"/>
        <v>#REF!</v>
      </c>
      <c r="K529" s="98" t="e">
        <f t="shared" si="18"/>
        <v>#REF!</v>
      </c>
      <c r="L529" s="97" t="e">
        <f>old_TB발!#REF!</f>
        <v>#REF!</v>
      </c>
      <c r="M529" s="97" t="e">
        <f>old_TB발!#REF!</f>
        <v>#REF!</v>
      </c>
    </row>
    <row r="530" spans="3:13">
      <c r="C530" s="94" t="s">
        <v>63</v>
      </c>
      <c r="D530" s="94">
        <v>2023</v>
      </c>
      <c r="E530" s="71">
        <f>old_TB발!A526</f>
        <v>0</v>
      </c>
      <c r="F530" s="71">
        <f>old_TB발!B526</f>
        <v>0</v>
      </c>
      <c r="H530" s="94">
        <v>6</v>
      </c>
      <c r="I530" s="97" t="e">
        <f>old_TB발!#REF!</f>
        <v>#REF!</v>
      </c>
      <c r="J530" s="98" t="e">
        <f t="shared" si="17"/>
        <v>#REF!</v>
      </c>
      <c r="K530" s="98" t="e">
        <f t="shared" si="18"/>
        <v>#REF!</v>
      </c>
      <c r="L530" s="97" t="e">
        <f>old_TB발!#REF!</f>
        <v>#REF!</v>
      </c>
      <c r="M530" s="97" t="e">
        <f>old_TB발!#REF!</f>
        <v>#REF!</v>
      </c>
    </row>
    <row r="531" spans="3:13">
      <c r="C531" s="94" t="s">
        <v>63</v>
      </c>
      <c r="D531" s="94">
        <v>2023</v>
      </c>
      <c r="E531" s="71">
        <f>old_TB발!A527</f>
        <v>0</v>
      </c>
      <c r="F531" s="71">
        <f>old_TB발!B527</f>
        <v>0</v>
      </c>
      <c r="H531" s="94">
        <v>6</v>
      </c>
      <c r="I531" s="97" t="e">
        <f>old_TB발!#REF!</f>
        <v>#REF!</v>
      </c>
      <c r="J531" s="98" t="e">
        <f t="shared" si="17"/>
        <v>#REF!</v>
      </c>
      <c r="K531" s="98" t="e">
        <f t="shared" si="18"/>
        <v>#REF!</v>
      </c>
      <c r="L531" s="97" t="e">
        <f>old_TB발!#REF!</f>
        <v>#REF!</v>
      </c>
      <c r="M531" s="97" t="e">
        <f>old_TB발!#REF!</f>
        <v>#REF!</v>
      </c>
    </row>
    <row r="532" spans="3:13">
      <c r="C532" s="94" t="s">
        <v>63</v>
      </c>
      <c r="D532" s="94">
        <v>2023</v>
      </c>
      <c r="E532" s="71">
        <f>old_TB발!A528</f>
        <v>0</v>
      </c>
      <c r="F532" s="71">
        <f>old_TB발!B528</f>
        <v>0</v>
      </c>
      <c r="H532" s="94">
        <v>6</v>
      </c>
      <c r="I532" s="97" t="e">
        <f>old_TB발!#REF!</f>
        <v>#REF!</v>
      </c>
      <c r="J532" s="98" t="e">
        <f t="shared" si="17"/>
        <v>#REF!</v>
      </c>
      <c r="K532" s="98" t="e">
        <f t="shared" si="18"/>
        <v>#REF!</v>
      </c>
      <c r="L532" s="97" t="e">
        <f>old_TB발!#REF!</f>
        <v>#REF!</v>
      </c>
      <c r="M532" s="97" t="e">
        <f>old_TB발!#REF!</f>
        <v>#REF!</v>
      </c>
    </row>
    <row r="533" spans="3:13">
      <c r="C533" s="94" t="s">
        <v>63</v>
      </c>
      <c r="D533" s="94">
        <v>2023</v>
      </c>
      <c r="E533" s="71">
        <f>old_TB발!A529</f>
        <v>0</v>
      </c>
      <c r="F533" s="71">
        <f>old_TB발!B529</f>
        <v>0</v>
      </c>
      <c r="H533" s="94">
        <v>6</v>
      </c>
      <c r="I533" s="97" t="e">
        <f>old_TB발!#REF!</f>
        <v>#REF!</v>
      </c>
      <c r="J533" s="98" t="e">
        <f t="shared" si="17"/>
        <v>#REF!</v>
      </c>
      <c r="K533" s="98" t="e">
        <f t="shared" si="18"/>
        <v>#REF!</v>
      </c>
      <c r="L533" s="97" t="e">
        <f>old_TB발!#REF!</f>
        <v>#REF!</v>
      </c>
      <c r="M533" s="97" t="e">
        <f>old_TB발!#REF!</f>
        <v>#REF!</v>
      </c>
    </row>
    <row r="534" spans="3:13">
      <c r="C534" s="94" t="s">
        <v>63</v>
      </c>
      <c r="D534" s="94">
        <v>2023</v>
      </c>
      <c r="E534" s="71">
        <f>old_TB발!A530</f>
        <v>0</v>
      </c>
      <c r="F534" s="71">
        <f>old_TB발!B530</f>
        <v>0</v>
      </c>
      <c r="H534" s="94">
        <v>6</v>
      </c>
      <c r="I534" s="97" t="e">
        <f>old_TB발!#REF!</f>
        <v>#REF!</v>
      </c>
      <c r="J534" s="98" t="e">
        <f t="shared" si="17"/>
        <v>#REF!</v>
      </c>
      <c r="K534" s="98" t="e">
        <f t="shared" si="18"/>
        <v>#REF!</v>
      </c>
      <c r="L534" s="97" t="e">
        <f>old_TB발!#REF!</f>
        <v>#REF!</v>
      </c>
      <c r="M534" s="97" t="e">
        <f>old_TB발!#REF!</f>
        <v>#REF!</v>
      </c>
    </row>
    <row r="535" spans="3:13">
      <c r="C535" s="94" t="s">
        <v>63</v>
      </c>
      <c r="D535" s="94">
        <v>2023</v>
      </c>
      <c r="E535" s="71">
        <f>old_TB발!A531</f>
        <v>0</v>
      </c>
      <c r="F535" s="71">
        <f>old_TB발!B531</f>
        <v>0</v>
      </c>
      <c r="H535" s="94">
        <v>6</v>
      </c>
      <c r="I535" s="97" t="e">
        <f>old_TB발!#REF!</f>
        <v>#REF!</v>
      </c>
      <c r="J535" s="98" t="e">
        <f t="shared" si="17"/>
        <v>#REF!</v>
      </c>
      <c r="K535" s="98" t="e">
        <f t="shared" si="18"/>
        <v>#REF!</v>
      </c>
      <c r="L535" s="97" t="e">
        <f>old_TB발!#REF!</f>
        <v>#REF!</v>
      </c>
      <c r="M535" s="97" t="e">
        <f>old_TB발!#REF!</f>
        <v>#REF!</v>
      </c>
    </row>
    <row r="536" spans="3:13">
      <c r="C536" s="94" t="s">
        <v>63</v>
      </c>
      <c r="D536" s="94">
        <v>2023</v>
      </c>
      <c r="E536" s="71">
        <f>old_TB발!A532</f>
        <v>0</v>
      </c>
      <c r="F536" s="71">
        <f>old_TB발!B532</f>
        <v>0</v>
      </c>
      <c r="H536" s="94">
        <v>6</v>
      </c>
      <c r="I536" s="97" t="e">
        <f>old_TB발!#REF!</f>
        <v>#REF!</v>
      </c>
      <c r="J536" s="98" t="e">
        <f t="shared" si="17"/>
        <v>#REF!</v>
      </c>
      <c r="K536" s="98" t="e">
        <f t="shared" si="18"/>
        <v>#REF!</v>
      </c>
      <c r="L536" s="97" t="e">
        <f>old_TB발!#REF!</f>
        <v>#REF!</v>
      </c>
      <c r="M536" s="97" t="e">
        <f>old_TB발!#REF!</f>
        <v>#REF!</v>
      </c>
    </row>
    <row r="537" spans="3:13">
      <c r="C537" s="94" t="s">
        <v>63</v>
      </c>
      <c r="D537" s="94">
        <v>2023</v>
      </c>
      <c r="E537" s="71">
        <f>old_TB발!A533</f>
        <v>0</v>
      </c>
      <c r="F537" s="71">
        <f>old_TB발!B533</f>
        <v>0</v>
      </c>
      <c r="H537" s="94">
        <v>6</v>
      </c>
      <c r="I537" s="97" t="e">
        <f>old_TB발!#REF!</f>
        <v>#REF!</v>
      </c>
      <c r="J537" s="98" t="e">
        <f t="shared" si="17"/>
        <v>#REF!</v>
      </c>
      <c r="K537" s="98" t="e">
        <f t="shared" si="18"/>
        <v>#REF!</v>
      </c>
      <c r="L537" s="97" t="e">
        <f>old_TB발!#REF!</f>
        <v>#REF!</v>
      </c>
      <c r="M537" s="97" t="e">
        <f>old_TB발!#REF!</f>
        <v>#REF!</v>
      </c>
    </row>
    <row r="538" spans="3:13">
      <c r="C538" s="94" t="s">
        <v>63</v>
      </c>
      <c r="D538" s="94">
        <v>2023</v>
      </c>
      <c r="E538" s="71">
        <f>old_TB발!A534</f>
        <v>0</v>
      </c>
      <c r="F538" s="71">
        <f>old_TB발!B534</f>
        <v>0</v>
      </c>
      <c r="H538" s="94">
        <v>6</v>
      </c>
      <c r="I538" s="97" t="e">
        <f>old_TB발!#REF!</f>
        <v>#REF!</v>
      </c>
      <c r="J538" s="98" t="e">
        <f t="shared" si="17"/>
        <v>#REF!</v>
      </c>
      <c r="K538" s="98" t="e">
        <f t="shared" si="18"/>
        <v>#REF!</v>
      </c>
      <c r="L538" s="97" t="e">
        <f>old_TB발!#REF!</f>
        <v>#REF!</v>
      </c>
      <c r="M538" s="97" t="e">
        <f>old_TB발!#REF!</f>
        <v>#REF!</v>
      </c>
    </row>
    <row r="539" spans="3:13">
      <c r="C539" s="94" t="s">
        <v>63</v>
      </c>
      <c r="D539" s="94">
        <v>2023</v>
      </c>
      <c r="E539" s="71">
        <f>old_TB발!A535</f>
        <v>0</v>
      </c>
      <c r="F539" s="71">
        <f>old_TB발!B535</f>
        <v>0</v>
      </c>
      <c r="H539" s="94">
        <v>6</v>
      </c>
      <c r="I539" s="97" t="e">
        <f>old_TB발!#REF!</f>
        <v>#REF!</v>
      </c>
      <c r="J539" s="98" t="e">
        <f t="shared" si="17"/>
        <v>#REF!</v>
      </c>
      <c r="K539" s="98" t="e">
        <f t="shared" si="18"/>
        <v>#REF!</v>
      </c>
      <c r="L539" s="97" t="e">
        <f>old_TB발!#REF!</f>
        <v>#REF!</v>
      </c>
      <c r="M539" s="97" t="e">
        <f>old_TB발!#REF!</f>
        <v>#REF!</v>
      </c>
    </row>
    <row r="540" spans="3:13">
      <c r="C540" s="94" t="s">
        <v>63</v>
      </c>
      <c r="D540" s="94">
        <v>2023</v>
      </c>
      <c r="E540" s="71">
        <f>old_TB발!A536</f>
        <v>0</v>
      </c>
      <c r="F540" s="71">
        <f>old_TB발!B536</f>
        <v>0</v>
      </c>
      <c r="H540" s="94">
        <v>6</v>
      </c>
      <c r="I540" s="97" t="e">
        <f>old_TB발!#REF!</f>
        <v>#REF!</v>
      </c>
      <c r="J540" s="98" t="e">
        <f t="shared" si="17"/>
        <v>#REF!</v>
      </c>
      <c r="K540" s="98" t="e">
        <f t="shared" si="18"/>
        <v>#REF!</v>
      </c>
      <c r="L540" s="97" t="e">
        <f>old_TB발!#REF!</f>
        <v>#REF!</v>
      </c>
      <c r="M540" s="97" t="e">
        <f>old_TB발!#REF!</f>
        <v>#REF!</v>
      </c>
    </row>
    <row r="541" spans="3:13">
      <c r="C541" s="94" t="s">
        <v>63</v>
      </c>
      <c r="D541" s="94">
        <v>2023</v>
      </c>
      <c r="E541" s="71">
        <f>old_TB발!A537</f>
        <v>0</v>
      </c>
      <c r="F541" s="71">
        <f>old_TB발!B537</f>
        <v>0</v>
      </c>
      <c r="H541" s="94">
        <v>6</v>
      </c>
      <c r="I541" s="97" t="e">
        <f>old_TB발!#REF!</f>
        <v>#REF!</v>
      </c>
      <c r="J541" s="98" t="e">
        <f t="shared" si="17"/>
        <v>#REF!</v>
      </c>
      <c r="K541" s="98" t="e">
        <f t="shared" si="18"/>
        <v>#REF!</v>
      </c>
      <c r="L541" s="97" t="e">
        <f>old_TB발!#REF!</f>
        <v>#REF!</v>
      </c>
      <c r="M541" s="97" t="e">
        <f>old_TB발!#REF!</f>
        <v>#REF!</v>
      </c>
    </row>
    <row r="542" spans="3:13">
      <c r="C542" s="94" t="s">
        <v>63</v>
      </c>
      <c r="D542" s="94">
        <v>2023</v>
      </c>
      <c r="E542" s="71">
        <f>old_TB발!A538</f>
        <v>0</v>
      </c>
      <c r="F542" s="71">
        <f>old_TB발!B538</f>
        <v>0</v>
      </c>
      <c r="H542" s="94">
        <v>6</v>
      </c>
      <c r="I542" s="97" t="e">
        <f>old_TB발!#REF!</f>
        <v>#REF!</v>
      </c>
      <c r="J542" s="98" t="e">
        <f t="shared" si="17"/>
        <v>#REF!</v>
      </c>
      <c r="K542" s="98" t="e">
        <f t="shared" si="18"/>
        <v>#REF!</v>
      </c>
      <c r="L542" s="97" t="e">
        <f>old_TB발!#REF!</f>
        <v>#REF!</v>
      </c>
      <c r="M542" s="97" t="e">
        <f>old_TB발!#REF!</f>
        <v>#REF!</v>
      </c>
    </row>
    <row r="543" spans="3:13">
      <c r="C543" s="94" t="s">
        <v>63</v>
      </c>
      <c r="D543" s="94">
        <v>2023</v>
      </c>
      <c r="E543" s="71">
        <f>old_TB발!A539</f>
        <v>0</v>
      </c>
      <c r="F543" s="71">
        <f>old_TB발!B539</f>
        <v>0</v>
      </c>
      <c r="H543" s="94">
        <v>6</v>
      </c>
      <c r="I543" s="97" t="e">
        <f>old_TB발!#REF!</f>
        <v>#REF!</v>
      </c>
      <c r="J543" s="98" t="e">
        <f t="shared" si="17"/>
        <v>#REF!</v>
      </c>
      <c r="K543" s="98" t="e">
        <f t="shared" si="18"/>
        <v>#REF!</v>
      </c>
      <c r="L543" s="97" t="e">
        <f>old_TB발!#REF!</f>
        <v>#REF!</v>
      </c>
      <c r="M543" s="97" t="e">
        <f>old_TB발!#REF!</f>
        <v>#REF!</v>
      </c>
    </row>
    <row r="544" spans="3:13">
      <c r="C544" s="94" t="s">
        <v>63</v>
      </c>
      <c r="D544" s="94">
        <v>2023</v>
      </c>
      <c r="E544" s="71">
        <f>old_TB발!A540</f>
        <v>0</v>
      </c>
      <c r="F544" s="71">
        <f>old_TB발!B540</f>
        <v>0</v>
      </c>
      <c r="H544" s="94">
        <v>6</v>
      </c>
      <c r="I544" s="97" t="e">
        <f>old_TB발!#REF!</f>
        <v>#REF!</v>
      </c>
      <c r="J544" s="98" t="e">
        <f t="shared" si="17"/>
        <v>#REF!</v>
      </c>
      <c r="K544" s="98" t="e">
        <f t="shared" si="18"/>
        <v>#REF!</v>
      </c>
      <c r="L544" s="97" t="e">
        <f>old_TB발!#REF!</f>
        <v>#REF!</v>
      </c>
      <c r="M544" s="97" t="e">
        <f>old_TB발!#REF!</f>
        <v>#REF!</v>
      </c>
    </row>
    <row r="545" spans="3:13">
      <c r="C545" s="94" t="s">
        <v>63</v>
      </c>
      <c r="D545" s="94">
        <v>2023</v>
      </c>
      <c r="E545" s="71">
        <f>old_TB발!A541</f>
        <v>0</v>
      </c>
      <c r="F545" s="71">
        <f>old_TB발!B541</f>
        <v>0</v>
      </c>
      <c r="H545" s="94">
        <v>6</v>
      </c>
      <c r="I545" s="97" t="e">
        <f>old_TB발!#REF!</f>
        <v>#REF!</v>
      </c>
      <c r="J545" s="98" t="e">
        <f t="shared" si="17"/>
        <v>#REF!</v>
      </c>
      <c r="K545" s="98" t="e">
        <f t="shared" si="18"/>
        <v>#REF!</v>
      </c>
      <c r="L545" s="97" t="e">
        <f>old_TB발!#REF!</f>
        <v>#REF!</v>
      </c>
      <c r="M545" s="97" t="e">
        <f>old_TB발!#REF!</f>
        <v>#REF!</v>
      </c>
    </row>
    <row r="546" spans="3:13">
      <c r="C546" s="94" t="s">
        <v>63</v>
      </c>
      <c r="D546" s="94">
        <v>2023</v>
      </c>
      <c r="E546" s="71">
        <f>old_TB발!A542</f>
        <v>0</v>
      </c>
      <c r="F546" s="71">
        <f>old_TB발!B542</f>
        <v>0</v>
      </c>
      <c r="H546" s="94">
        <v>6</v>
      </c>
      <c r="I546" s="97" t="e">
        <f>old_TB발!#REF!</f>
        <v>#REF!</v>
      </c>
      <c r="J546" s="98" t="e">
        <f t="shared" si="17"/>
        <v>#REF!</v>
      </c>
      <c r="K546" s="98" t="e">
        <f t="shared" si="18"/>
        <v>#REF!</v>
      </c>
      <c r="L546" s="97" t="e">
        <f>old_TB발!#REF!</f>
        <v>#REF!</v>
      </c>
      <c r="M546" s="97" t="e">
        <f>old_TB발!#REF!</f>
        <v>#REF!</v>
      </c>
    </row>
    <row r="547" spans="3:13">
      <c r="C547" s="94" t="s">
        <v>63</v>
      </c>
      <c r="D547" s="94">
        <v>2023</v>
      </c>
      <c r="E547" s="71">
        <f>old_TB발!A543</f>
        <v>0</v>
      </c>
      <c r="F547" s="71">
        <f>old_TB발!B543</f>
        <v>0</v>
      </c>
      <c r="H547" s="94">
        <v>6</v>
      </c>
      <c r="I547" s="97" t="e">
        <f>old_TB발!#REF!</f>
        <v>#REF!</v>
      </c>
      <c r="J547" s="98" t="e">
        <f t="shared" si="17"/>
        <v>#REF!</v>
      </c>
      <c r="K547" s="98" t="e">
        <f t="shared" si="18"/>
        <v>#REF!</v>
      </c>
      <c r="L547" s="97" t="e">
        <f>old_TB발!#REF!</f>
        <v>#REF!</v>
      </c>
      <c r="M547" s="97" t="e">
        <f>old_TB발!#REF!</f>
        <v>#REF!</v>
      </c>
    </row>
    <row r="548" spans="3:13">
      <c r="C548" s="94" t="s">
        <v>63</v>
      </c>
      <c r="D548" s="94">
        <v>2023</v>
      </c>
      <c r="E548" s="71">
        <f>old_TB발!A544</f>
        <v>0</v>
      </c>
      <c r="F548" s="71">
        <f>old_TB발!B544</f>
        <v>0</v>
      </c>
      <c r="H548" s="94">
        <v>6</v>
      </c>
      <c r="I548" s="97" t="e">
        <f>old_TB발!#REF!</f>
        <v>#REF!</v>
      </c>
      <c r="J548" s="98" t="e">
        <f t="shared" si="17"/>
        <v>#REF!</v>
      </c>
      <c r="K548" s="98" t="e">
        <f t="shared" si="18"/>
        <v>#REF!</v>
      </c>
      <c r="L548" s="97" t="e">
        <f>old_TB발!#REF!</f>
        <v>#REF!</v>
      </c>
      <c r="M548" s="97" t="e">
        <f>old_TB발!#REF!</f>
        <v>#REF!</v>
      </c>
    </row>
    <row r="549" spans="3:13">
      <c r="C549" s="94" t="s">
        <v>63</v>
      </c>
      <c r="D549" s="94">
        <v>2023</v>
      </c>
      <c r="E549" s="71">
        <f>old_TB발!A545</f>
        <v>0</v>
      </c>
      <c r="F549" s="71">
        <f>old_TB발!B545</f>
        <v>0</v>
      </c>
      <c r="H549" s="94">
        <v>6</v>
      </c>
      <c r="I549" s="97" t="e">
        <f>old_TB발!#REF!</f>
        <v>#REF!</v>
      </c>
      <c r="J549" s="98" t="e">
        <f t="shared" si="17"/>
        <v>#REF!</v>
      </c>
      <c r="K549" s="98" t="e">
        <f t="shared" si="18"/>
        <v>#REF!</v>
      </c>
      <c r="L549" s="97" t="e">
        <f>old_TB발!#REF!</f>
        <v>#REF!</v>
      </c>
      <c r="M549" s="97" t="e">
        <f>old_TB발!#REF!</f>
        <v>#REF!</v>
      </c>
    </row>
    <row r="550" spans="3:13">
      <c r="C550" s="94" t="s">
        <v>63</v>
      </c>
      <c r="D550" s="94">
        <v>2023</v>
      </c>
      <c r="E550" s="71">
        <f>old_TB발!A546</f>
        <v>0</v>
      </c>
      <c r="F550" s="71">
        <f>old_TB발!B546</f>
        <v>0</v>
      </c>
      <c r="H550" s="94">
        <v>6</v>
      </c>
      <c r="I550" s="97" t="e">
        <f>old_TB발!#REF!</f>
        <v>#REF!</v>
      </c>
      <c r="J550" s="98" t="e">
        <f t="shared" si="17"/>
        <v>#REF!</v>
      </c>
      <c r="K550" s="98" t="e">
        <f t="shared" si="18"/>
        <v>#REF!</v>
      </c>
      <c r="L550" s="97" t="e">
        <f>old_TB발!#REF!</f>
        <v>#REF!</v>
      </c>
      <c r="M550" s="97" t="e">
        <f>old_TB발!#REF!</f>
        <v>#REF!</v>
      </c>
    </row>
    <row r="551" spans="3:13">
      <c r="C551" s="94" t="s">
        <v>63</v>
      </c>
      <c r="D551" s="94">
        <v>2023</v>
      </c>
      <c r="E551" s="71">
        <f>old_TB발!A547</f>
        <v>0</v>
      </c>
      <c r="F551" s="71">
        <f>old_TB발!B547</f>
        <v>0</v>
      </c>
      <c r="H551" s="94">
        <v>6</v>
      </c>
      <c r="I551" s="97" t="e">
        <f>old_TB발!#REF!</f>
        <v>#REF!</v>
      </c>
      <c r="J551" s="98" t="e">
        <f t="shared" si="17"/>
        <v>#REF!</v>
      </c>
      <c r="K551" s="98" t="e">
        <f t="shared" si="18"/>
        <v>#REF!</v>
      </c>
      <c r="L551" s="97" t="e">
        <f>old_TB발!#REF!</f>
        <v>#REF!</v>
      </c>
      <c r="M551" s="97" t="e">
        <f>old_TB발!#REF!</f>
        <v>#REF!</v>
      </c>
    </row>
    <row r="552" spans="3:13">
      <c r="C552" s="94" t="s">
        <v>63</v>
      </c>
      <c r="D552" s="94">
        <v>2023</v>
      </c>
      <c r="E552" s="71">
        <f>old_TB발!A548</f>
        <v>0</v>
      </c>
      <c r="F552" s="71">
        <f>old_TB발!B548</f>
        <v>0</v>
      </c>
      <c r="H552" s="94">
        <v>6</v>
      </c>
      <c r="I552" s="97" t="e">
        <f>old_TB발!#REF!</f>
        <v>#REF!</v>
      </c>
      <c r="J552" s="98" t="e">
        <f t="shared" si="17"/>
        <v>#REF!</v>
      </c>
      <c r="K552" s="98" t="e">
        <f t="shared" si="18"/>
        <v>#REF!</v>
      </c>
      <c r="L552" s="97" t="e">
        <f>old_TB발!#REF!</f>
        <v>#REF!</v>
      </c>
      <c r="M552" s="97" t="e">
        <f>old_TB발!#REF!</f>
        <v>#REF!</v>
      </c>
    </row>
    <row r="553" spans="3:13">
      <c r="C553" s="94" t="s">
        <v>63</v>
      </c>
      <c r="D553" s="94">
        <v>2023</v>
      </c>
      <c r="E553" s="71">
        <f>old_TB발!A549</f>
        <v>0</v>
      </c>
      <c r="F553" s="71">
        <f>old_TB발!B549</f>
        <v>0</v>
      </c>
      <c r="H553" s="94">
        <v>6</v>
      </c>
      <c r="I553" s="97" t="e">
        <f>old_TB발!#REF!</f>
        <v>#REF!</v>
      </c>
      <c r="J553" s="98" t="e">
        <f t="shared" si="17"/>
        <v>#REF!</v>
      </c>
      <c r="K553" s="98" t="e">
        <f t="shared" si="18"/>
        <v>#REF!</v>
      </c>
      <c r="L553" s="97" t="e">
        <f>old_TB발!#REF!</f>
        <v>#REF!</v>
      </c>
      <c r="M553" s="97" t="e">
        <f>old_TB발!#REF!</f>
        <v>#REF!</v>
      </c>
    </row>
    <row r="554" spans="3:13">
      <c r="C554" s="94" t="s">
        <v>63</v>
      </c>
      <c r="D554" s="94">
        <v>2023</v>
      </c>
      <c r="E554" s="71">
        <f>old_TB발!A550</f>
        <v>0</v>
      </c>
      <c r="F554" s="71">
        <f>old_TB발!B550</f>
        <v>0</v>
      </c>
      <c r="H554" s="94">
        <v>6</v>
      </c>
      <c r="I554" s="97" t="e">
        <f>old_TB발!#REF!</f>
        <v>#REF!</v>
      </c>
      <c r="J554" s="98" t="e">
        <f t="shared" si="17"/>
        <v>#REF!</v>
      </c>
      <c r="K554" s="98" t="e">
        <f t="shared" si="18"/>
        <v>#REF!</v>
      </c>
      <c r="L554" s="97" t="e">
        <f>old_TB발!#REF!</f>
        <v>#REF!</v>
      </c>
      <c r="M554" s="97" t="e">
        <f>old_TB발!#REF!</f>
        <v>#REF!</v>
      </c>
    </row>
    <row r="555" spans="3:13">
      <c r="C555" s="94" t="s">
        <v>63</v>
      </c>
      <c r="D555" s="94">
        <v>2023</v>
      </c>
      <c r="E555" s="71">
        <f>old_TB발!A551</f>
        <v>0</v>
      </c>
      <c r="F555" s="71">
        <f>old_TB발!B551</f>
        <v>0</v>
      </c>
      <c r="H555" s="94">
        <v>6</v>
      </c>
      <c r="I555" s="97" t="e">
        <f>old_TB발!#REF!</f>
        <v>#REF!</v>
      </c>
      <c r="J555" s="98" t="e">
        <f t="shared" si="17"/>
        <v>#REF!</v>
      </c>
      <c r="K555" s="98" t="e">
        <f t="shared" si="18"/>
        <v>#REF!</v>
      </c>
      <c r="L555" s="97" t="e">
        <f>old_TB발!#REF!</f>
        <v>#REF!</v>
      </c>
      <c r="M555" s="97" t="e">
        <f>old_TB발!#REF!</f>
        <v>#REF!</v>
      </c>
    </row>
    <row r="556" spans="3:13">
      <c r="C556" s="94" t="s">
        <v>63</v>
      </c>
      <c r="D556" s="94">
        <v>2023</v>
      </c>
      <c r="E556" s="71">
        <f>old_TB발!A552</f>
        <v>0</v>
      </c>
      <c r="F556" s="71">
        <f>old_TB발!B552</f>
        <v>0</v>
      </c>
      <c r="H556" s="94">
        <v>6</v>
      </c>
      <c r="I556" s="97" t="e">
        <f>old_TB발!#REF!</f>
        <v>#REF!</v>
      </c>
      <c r="J556" s="98" t="e">
        <f t="shared" si="17"/>
        <v>#REF!</v>
      </c>
      <c r="K556" s="98" t="e">
        <f t="shared" si="18"/>
        <v>#REF!</v>
      </c>
      <c r="L556" s="97" t="e">
        <f>old_TB발!#REF!</f>
        <v>#REF!</v>
      </c>
      <c r="M556" s="97" t="e">
        <f>old_TB발!#REF!</f>
        <v>#REF!</v>
      </c>
    </row>
    <row r="557" spans="3:13">
      <c r="C557" s="94" t="s">
        <v>63</v>
      </c>
      <c r="D557" s="94">
        <v>2023</v>
      </c>
      <c r="E557" s="71">
        <f>old_TB발!A553</f>
        <v>0</v>
      </c>
      <c r="F557" s="71">
        <f>old_TB발!B553</f>
        <v>0</v>
      </c>
      <c r="H557" s="94">
        <v>6</v>
      </c>
      <c r="I557" s="97" t="e">
        <f>old_TB발!#REF!</f>
        <v>#REF!</v>
      </c>
      <c r="J557" s="98" t="e">
        <f t="shared" si="17"/>
        <v>#REF!</v>
      </c>
      <c r="K557" s="98" t="e">
        <f t="shared" si="18"/>
        <v>#REF!</v>
      </c>
      <c r="L557" s="97" t="e">
        <f>old_TB발!#REF!</f>
        <v>#REF!</v>
      </c>
      <c r="M557" s="97" t="e">
        <f>old_TB발!#REF!</f>
        <v>#REF!</v>
      </c>
    </row>
    <row r="558" spans="3:13">
      <c r="C558" s="94" t="s">
        <v>63</v>
      </c>
      <c r="D558" s="94">
        <v>2023</v>
      </c>
      <c r="E558" s="71">
        <f>old_TB발!A554</f>
        <v>0</v>
      </c>
      <c r="F558" s="71">
        <f>old_TB발!B554</f>
        <v>0</v>
      </c>
      <c r="H558" s="94">
        <v>6</v>
      </c>
      <c r="I558" s="97" t="e">
        <f>old_TB발!#REF!</f>
        <v>#REF!</v>
      </c>
      <c r="J558" s="98" t="e">
        <f t="shared" si="17"/>
        <v>#REF!</v>
      </c>
      <c r="K558" s="98" t="e">
        <f t="shared" si="18"/>
        <v>#REF!</v>
      </c>
      <c r="L558" s="97" t="e">
        <f>old_TB발!#REF!</f>
        <v>#REF!</v>
      </c>
      <c r="M558" s="97" t="e">
        <f>old_TB발!#REF!</f>
        <v>#REF!</v>
      </c>
    </row>
    <row r="559" spans="3:13">
      <c r="C559" s="94" t="s">
        <v>63</v>
      </c>
      <c r="D559" s="94">
        <v>2023</v>
      </c>
      <c r="E559" s="71">
        <f>old_TB발!A555</f>
        <v>0</v>
      </c>
      <c r="F559" s="71">
        <f>old_TB발!B555</f>
        <v>0</v>
      </c>
      <c r="H559" s="94">
        <v>6</v>
      </c>
      <c r="I559" s="97" t="e">
        <f>old_TB발!#REF!</f>
        <v>#REF!</v>
      </c>
      <c r="J559" s="98" t="e">
        <f t="shared" si="17"/>
        <v>#REF!</v>
      </c>
      <c r="K559" s="98" t="e">
        <f t="shared" si="18"/>
        <v>#REF!</v>
      </c>
      <c r="L559" s="97" t="e">
        <f>old_TB발!#REF!</f>
        <v>#REF!</v>
      </c>
      <c r="M559" s="97" t="e">
        <f>old_TB발!#REF!</f>
        <v>#REF!</v>
      </c>
    </row>
    <row r="560" spans="3:13">
      <c r="C560" s="94" t="s">
        <v>63</v>
      </c>
      <c r="D560" s="94">
        <v>2023</v>
      </c>
      <c r="E560" s="71">
        <f>old_TB발!A556</f>
        <v>0</v>
      </c>
      <c r="F560" s="71">
        <f>old_TB발!B556</f>
        <v>0</v>
      </c>
      <c r="H560" s="94">
        <v>6</v>
      </c>
      <c r="I560" s="97" t="e">
        <f>old_TB발!#REF!</f>
        <v>#REF!</v>
      </c>
      <c r="J560" s="98" t="e">
        <f t="shared" si="17"/>
        <v>#REF!</v>
      </c>
      <c r="K560" s="98" t="e">
        <f t="shared" si="18"/>
        <v>#REF!</v>
      </c>
      <c r="L560" s="97" t="e">
        <f>old_TB발!#REF!</f>
        <v>#REF!</v>
      </c>
      <c r="M560" s="97" t="e">
        <f>old_TB발!#REF!</f>
        <v>#REF!</v>
      </c>
    </row>
    <row r="561" spans="3:13">
      <c r="C561" s="94" t="s">
        <v>63</v>
      </c>
      <c r="D561" s="94">
        <v>2023</v>
      </c>
      <c r="E561" s="71">
        <f>old_TB발!A557</f>
        <v>0</v>
      </c>
      <c r="F561" s="71">
        <f>old_TB발!B557</f>
        <v>0</v>
      </c>
      <c r="H561" s="94">
        <v>6</v>
      </c>
      <c r="I561" s="97" t="e">
        <f>old_TB발!#REF!</f>
        <v>#REF!</v>
      </c>
      <c r="J561" s="98" t="e">
        <f t="shared" si="17"/>
        <v>#REF!</v>
      </c>
      <c r="K561" s="98" t="e">
        <f t="shared" si="18"/>
        <v>#REF!</v>
      </c>
      <c r="L561" s="97" t="e">
        <f>old_TB발!#REF!</f>
        <v>#REF!</v>
      </c>
      <c r="M561" s="97" t="e">
        <f>old_TB발!#REF!</f>
        <v>#REF!</v>
      </c>
    </row>
    <row r="562" spans="3:13">
      <c r="C562" s="94" t="s">
        <v>63</v>
      </c>
      <c r="D562" s="94">
        <v>2023</v>
      </c>
      <c r="E562" s="71">
        <f>old_TB발!A558</f>
        <v>0</v>
      </c>
      <c r="F562" s="71">
        <f>old_TB발!B558</f>
        <v>0</v>
      </c>
      <c r="H562" s="94">
        <v>6</v>
      </c>
      <c r="I562" s="97" t="e">
        <f>old_TB발!#REF!</f>
        <v>#REF!</v>
      </c>
      <c r="J562" s="98" t="e">
        <f t="shared" si="17"/>
        <v>#REF!</v>
      </c>
      <c r="K562" s="98" t="e">
        <f t="shared" si="18"/>
        <v>#REF!</v>
      </c>
      <c r="L562" s="97" t="e">
        <f>old_TB발!#REF!</f>
        <v>#REF!</v>
      </c>
      <c r="M562" s="97" t="e">
        <f>old_TB발!#REF!</f>
        <v>#REF!</v>
      </c>
    </row>
    <row r="563" spans="3:13">
      <c r="C563" s="94" t="s">
        <v>63</v>
      </c>
      <c r="D563" s="94">
        <v>2023</v>
      </c>
      <c r="E563" s="71">
        <f>old_TB발!A559</f>
        <v>0</v>
      </c>
      <c r="F563" s="71">
        <f>old_TB발!B559</f>
        <v>0</v>
      </c>
      <c r="H563" s="94">
        <v>6</v>
      </c>
      <c r="I563" s="97" t="e">
        <f>old_TB발!#REF!</f>
        <v>#REF!</v>
      </c>
      <c r="J563" s="98" t="e">
        <f t="shared" si="17"/>
        <v>#REF!</v>
      </c>
      <c r="K563" s="98" t="e">
        <f t="shared" si="18"/>
        <v>#REF!</v>
      </c>
      <c r="L563" s="97" t="e">
        <f>old_TB발!#REF!</f>
        <v>#REF!</v>
      </c>
      <c r="M563" s="97" t="e">
        <f>old_TB발!#REF!</f>
        <v>#REF!</v>
      </c>
    </row>
    <row r="564" spans="3:13">
      <c r="C564" s="94" t="s">
        <v>63</v>
      </c>
      <c r="D564" s="94">
        <v>2023</v>
      </c>
      <c r="E564" s="71">
        <f>old_TB발!A560</f>
        <v>0</v>
      </c>
      <c r="F564" s="71">
        <f>old_TB발!B560</f>
        <v>0</v>
      </c>
      <c r="H564" s="94">
        <v>6</v>
      </c>
      <c r="I564" s="97" t="e">
        <f>old_TB발!#REF!</f>
        <v>#REF!</v>
      </c>
      <c r="J564" s="98" t="e">
        <f t="shared" si="17"/>
        <v>#REF!</v>
      </c>
      <c r="K564" s="98" t="e">
        <f t="shared" si="18"/>
        <v>#REF!</v>
      </c>
      <c r="L564" s="97" t="e">
        <f>old_TB발!#REF!</f>
        <v>#REF!</v>
      </c>
      <c r="M564" s="97" t="e">
        <f>old_TB발!#REF!</f>
        <v>#REF!</v>
      </c>
    </row>
    <row r="565" spans="3:13">
      <c r="C565" s="94" t="s">
        <v>63</v>
      </c>
      <c r="D565" s="94">
        <v>2023</v>
      </c>
      <c r="E565" s="71">
        <f>old_TB발!A561</f>
        <v>0</v>
      </c>
      <c r="F565" s="71">
        <f>old_TB발!B561</f>
        <v>0</v>
      </c>
      <c r="H565" s="94">
        <v>6</v>
      </c>
      <c r="I565" s="97" t="e">
        <f>old_TB발!#REF!</f>
        <v>#REF!</v>
      </c>
      <c r="J565" s="98" t="e">
        <f t="shared" si="17"/>
        <v>#REF!</v>
      </c>
      <c r="K565" s="98" t="e">
        <f t="shared" si="18"/>
        <v>#REF!</v>
      </c>
      <c r="L565" s="97" t="e">
        <f>old_TB발!#REF!</f>
        <v>#REF!</v>
      </c>
      <c r="M565" s="97" t="e">
        <f>old_TB발!#REF!</f>
        <v>#REF!</v>
      </c>
    </row>
    <row r="566" spans="3:13">
      <c r="C566" s="94" t="s">
        <v>63</v>
      </c>
      <c r="D566" s="94">
        <v>2023</v>
      </c>
      <c r="E566" s="71">
        <f>old_TB발!A562</f>
        <v>0</v>
      </c>
      <c r="F566" s="71">
        <f>old_TB발!B562</f>
        <v>0</v>
      </c>
      <c r="H566" s="94">
        <v>6</v>
      </c>
      <c r="I566" s="97" t="e">
        <f>old_TB발!#REF!</f>
        <v>#REF!</v>
      </c>
      <c r="J566" s="98" t="e">
        <f t="shared" si="17"/>
        <v>#REF!</v>
      </c>
      <c r="K566" s="98" t="e">
        <f t="shared" si="18"/>
        <v>#REF!</v>
      </c>
      <c r="L566" s="97" t="e">
        <f>old_TB발!#REF!</f>
        <v>#REF!</v>
      </c>
      <c r="M566" s="97" t="e">
        <f>old_TB발!#REF!</f>
        <v>#REF!</v>
      </c>
    </row>
    <row r="567" spans="3:13">
      <c r="C567" s="94" t="s">
        <v>63</v>
      </c>
      <c r="D567" s="94">
        <v>2023</v>
      </c>
      <c r="E567" s="71">
        <f>old_TB발!A563</f>
        <v>0</v>
      </c>
      <c r="F567" s="71">
        <f>old_TB발!B563</f>
        <v>0</v>
      </c>
      <c r="H567" s="94">
        <v>6</v>
      </c>
      <c r="I567" s="97" t="e">
        <f>old_TB발!#REF!</f>
        <v>#REF!</v>
      </c>
      <c r="J567" s="98" t="e">
        <f t="shared" si="17"/>
        <v>#REF!</v>
      </c>
      <c r="K567" s="98" t="e">
        <f t="shared" si="18"/>
        <v>#REF!</v>
      </c>
      <c r="L567" s="97" t="e">
        <f>old_TB발!#REF!</f>
        <v>#REF!</v>
      </c>
      <c r="M567" s="97" t="e">
        <f>old_TB발!#REF!</f>
        <v>#REF!</v>
      </c>
    </row>
    <row r="568" spans="3:13">
      <c r="C568" s="94" t="s">
        <v>63</v>
      </c>
      <c r="D568" s="94">
        <v>2023</v>
      </c>
      <c r="E568" s="71">
        <f>old_TB발!A564</f>
        <v>0</v>
      </c>
      <c r="F568" s="71">
        <f>old_TB발!B564</f>
        <v>0</v>
      </c>
      <c r="H568" s="94">
        <v>6</v>
      </c>
      <c r="I568" s="97" t="e">
        <f>old_TB발!#REF!</f>
        <v>#REF!</v>
      </c>
      <c r="J568" s="98" t="e">
        <f t="shared" si="17"/>
        <v>#REF!</v>
      </c>
      <c r="K568" s="98" t="e">
        <f t="shared" si="18"/>
        <v>#REF!</v>
      </c>
      <c r="L568" s="97" t="e">
        <f>old_TB발!#REF!</f>
        <v>#REF!</v>
      </c>
      <c r="M568" s="97" t="e">
        <f>old_TB발!#REF!</f>
        <v>#REF!</v>
      </c>
    </row>
    <row r="569" spans="3:13">
      <c r="C569" s="94" t="s">
        <v>63</v>
      </c>
      <c r="D569" s="94">
        <v>2023</v>
      </c>
      <c r="E569" s="71">
        <f>old_TB발!A565</f>
        <v>0</v>
      </c>
      <c r="F569" s="71">
        <f>old_TB발!B565</f>
        <v>0</v>
      </c>
      <c r="H569" s="94">
        <v>6</v>
      </c>
      <c r="I569" s="97" t="e">
        <f>old_TB발!#REF!</f>
        <v>#REF!</v>
      </c>
      <c r="J569" s="98" t="e">
        <f t="shared" si="17"/>
        <v>#REF!</v>
      </c>
      <c r="K569" s="98" t="e">
        <f t="shared" si="18"/>
        <v>#REF!</v>
      </c>
      <c r="L569" s="97" t="e">
        <f>old_TB발!#REF!</f>
        <v>#REF!</v>
      </c>
      <c r="M569" s="97" t="e">
        <f>old_TB발!#REF!</f>
        <v>#REF!</v>
      </c>
    </row>
    <row r="570" spans="3:13">
      <c r="C570" s="94" t="s">
        <v>63</v>
      </c>
      <c r="D570" s="94">
        <v>2023</v>
      </c>
      <c r="E570" s="71">
        <f>old_TB발!A566</f>
        <v>0</v>
      </c>
      <c r="F570" s="71">
        <f>old_TB발!B566</f>
        <v>0</v>
      </c>
      <c r="H570" s="94">
        <v>6</v>
      </c>
      <c r="I570" s="97" t="e">
        <f>old_TB발!#REF!</f>
        <v>#REF!</v>
      </c>
      <c r="J570" s="98" t="e">
        <f t="shared" si="17"/>
        <v>#REF!</v>
      </c>
      <c r="K570" s="98" t="e">
        <f t="shared" si="18"/>
        <v>#REF!</v>
      </c>
      <c r="L570" s="97" t="e">
        <f>old_TB발!#REF!</f>
        <v>#REF!</v>
      </c>
      <c r="M570" s="97" t="e">
        <f>old_TB발!#REF!</f>
        <v>#REF!</v>
      </c>
    </row>
    <row r="571" spans="3:13">
      <c r="C571" s="94" t="s">
        <v>63</v>
      </c>
      <c r="D571" s="94">
        <v>2023</v>
      </c>
      <c r="E571" s="71">
        <f>old_TB발!A567</f>
        <v>0</v>
      </c>
      <c r="F571" s="71">
        <f>old_TB발!B567</f>
        <v>0</v>
      </c>
      <c r="H571" s="94">
        <v>6</v>
      </c>
      <c r="I571" s="97" t="e">
        <f>old_TB발!#REF!</f>
        <v>#REF!</v>
      </c>
      <c r="J571" s="98" t="e">
        <f t="shared" si="17"/>
        <v>#REF!</v>
      </c>
      <c r="K571" s="98" t="e">
        <f t="shared" si="18"/>
        <v>#REF!</v>
      </c>
      <c r="L571" s="97" t="e">
        <f>old_TB발!#REF!</f>
        <v>#REF!</v>
      </c>
      <c r="M571" s="97" t="e">
        <f>old_TB발!#REF!</f>
        <v>#REF!</v>
      </c>
    </row>
    <row r="572" spans="3:13">
      <c r="C572" s="94" t="s">
        <v>63</v>
      </c>
      <c r="D572" s="94">
        <v>2023</v>
      </c>
      <c r="E572" s="71">
        <f>old_TB발!A568</f>
        <v>0</v>
      </c>
      <c r="F572" s="71">
        <f>old_TB발!B568</f>
        <v>0</v>
      </c>
      <c r="H572" s="94">
        <v>6</v>
      </c>
      <c r="I572" s="97" t="e">
        <f>old_TB발!#REF!</f>
        <v>#REF!</v>
      </c>
      <c r="J572" s="98" t="e">
        <f t="shared" si="17"/>
        <v>#REF!</v>
      </c>
      <c r="K572" s="98" t="e">
        <f t="shared" si="18"/>
        <v>#REF!</v>
      </c>
      <c r="L572" s="97" t="e">
        <f>old_TB발!#REF!</f>
        <v>#REF!</v>
      </c>
      <c r="M572" s="97" t="e">
        <f>old_TB발!#REF!</f>
        <v>#REF!</v>
      </c>
    </row>
    <row r="573" spans="3:13">
      <c r="C573" s="94" t="s">
        <v>63</v>
      </c>
      <c r="D573" s="94">
        <v>2023</v>
      </c>
      <c r="E573" s="71">
        <f>old_TB발!A569</f>
        <v>0</v>
      </c>
      <c r="F573" s="71">
        <f>old_TB발!B569</f>
        <v>0</v>
      </c>
      <c r="H573" s="94">
        <v>6</v>
      </c>
      <c r="I573" s="97" t="e">
        <f>old_TB발!#REF!</f>
        <v>#REF!</v>
      </c>
      <c r="J573" s="98" t="e">
        <f t="shared" si="17"/>
        <v>#REF!</v>
      </c>
      <c r="K573" s="98" t="e">
        <f t="shared" si="18"/>
        <v>#REF!</v>
      </c>
      <c r="L573" s="97" t="e">
        <f>old_TB발!#REF!</f>
        <v>#REF!</v>
      </c>
      <c r="M573" s="97" t="e">
        <f>old_TB발!#REF!</f>
        <v>#REF!</v>
      </c>
    </row>
    <row r="574" spans="3:13">
      <c r="C574" s="94" t="s">
        <v>63</v>
      </c>
      <c r="D574" s="94">
        <v>2023</v>
      </c>
      <c r="E574" s="71">
        <f>old_TB발!A570</f>
        <v>0</v>
      </c>
      <c r="F574" s="71">
        <f>old_TB발!B570</f>
        <v>0</v>
      </c>
      <c r="H574" s="94">
        <v>6</v>
      </c>
      <c r="I574" s="97" t="e">
        <f>old_TB발!#REF!</f>
        <v>#REF!</v>
      </c>
      <c r="J574" s="98" t="e">
        <f t="shared" si="17"/>
        <v>#REF!</v>
      </c>
      <c r="K574" s="98" t="e">
        <f t="shared" si="18"/>
        <v>#REF!</v>
      </c>
      <c r="L574" s="97" t="e">
        <f>old_TB발!#REF!</f>
        <v>#REF!</v>
      </c>
      <c r="M574" s="97" t="e">
        <f>old_TB발!#REF!</f>
        <v>#REF!</v>
      </c>
    </row>
    <row r="575" spans="3:13">
      <c r="C575" s="94" t="s">
        <v>63</v>
      </c>
      <c r="D575" s="94">
        <v>2023</v>
      </c>
      <c r="E575" s="71">
        <f>old_TB발!A571</f>
        <v>0</v>
      </c>
      <c r="F575" s="71">
        <f>old_TB발!B571</f>
        <v>0</v>
      </c>
      <c r="H575" s="94">
        <v>6</v>
      </c>
      <c r="I575" s="97" t="e">
        <f>old_TB발!#REF!</f>
        <v>#REF!</v>
      </c>
      <c r="J575" s="98" t="e">
        <f t="shared" si="17"/>
        <v>#REF!</v>
      </c>
      <c r="K575" s="98" t="e">
        <f t="shared" si="18"/>
        <v>#REF!</v>
      </c>
      <c r="L575" s="97" t="e">
        <f>old_TB발!#REF!</f>
        <v>#REF!</v>
      </c>
      <c r="M575" s="97" t="e">
        <f>old_TB발!#REF!</f>
        <v>#REF!</v>
      </c>
    </row>
    <row r="576" spans="3:13">
      <c r="C576" s="94" t="s">
        <v>63</v>
      </c>
      <c r="D576" s="94">
        <v>2023</v>
      </c>
      <c r="E576" s="71">
        <f>old_TB발!A572</f>
        <v>0</v>
      </c>
      <c r="F576" s="71">
        <f>old_TB발!B572</f>
        <v>0</v>
      </c>
      <c r="H576" s="94">
        <v>6</v>
      </c>
      <c r="I576" s="97" t="e">
        <f>old_TB발!#REF!</f>
        <v>#REF!</v>
      </c>
      <c r="J576" s="98" t="e">
        <f t="shared" si="17"/>
        <v>#REF!</v>
      </c>
      <c r="K576" s="98" t="e">
        <f t="shared" si="18"/>
        <v>#REF!</v>
      </c>
      <c r="L576" s="97" t="e">
        <f>old_TB발!#REF!</f>
        <v>#REF!</v>
      </c>
      <c r="M576" s="97" t="e">
        <f>old_TB발!#REF!</f>
        <v>#REF!</v>
      </c>
    </row>
    <row r="577" spans="3:13">
      <c r="C577" s="94" t="s">
        <v>63</v>
      </c>
      <c r="D577" s="94">
        <v>2023</v>
      </c>
      <c r="E577" s="71">
        <f>old_TB발!A573</f>
        <v>0</v>
      </c>
      <c r="F577" s="71">
        <f>old_TB발!B573</f>
        <v>0</v>
      </c>
      <c r="H577" s="94">
        <v>6</v>
      </c>
      <c r="I577" s="97" t="e">
        <f>old_TB발!#REF!</f>
        <v>#REF!</v>
      </c>
      <c r="J577" s="98" t="e">
        <f t="shared" si="17"/>
        <v>#REF!</v>
      </c>
      <c r="K577" s="98" t="e">
        <f t="shared" si="18"/>
        <v>#REF!</v>
      </c>
      <c r="L577" s="97" t="e">
        <f>old_TB발!#REF!</f>
        <v>#REF!</v>
      </c>
      <c r="M577" s="97" t="e">
        <f>old_TB발!#REF!</f>
        <v>#REF!</v>
      </c>
    </row>
    <row r="578" spans="3:13">
      <c r="C578" s="94" t="s">
        <v>63</v>
      </c>
      <c r="D578" s="94">
        <v>2023</v>
      </c>
      <c r="E578" s="71">
        <f>old_TB발!A574</f>
        <v>0</v>
      </c>
      <c r="F578" s="71">
        <f>old_TB발!B574</f>
        <v>0</v>
      </c>
      <c r="H578" s="94">
        <v>6</v>
      </c>
      <c r="I578" s="97" t="e">
        <f>old_TB발!#REF!</f>
        <v>#REF!</v>
      </c>
      <c r="J578" s="98" t="e">
        <f t="shared" si="17"/>
        <v>#REF!</v>
      </c>
      <c r="K578" s="98" t="e">
        <f t="shared" si="18"/>
        <v>#REF!</v>
      </c>
      <c r="L578" s="97" t="e">
        <f>old_TB발!#REF!</f>
        <v>#REF!</v>
      </c>
      <c r="M578" s="97" t="e">
        <f>old_TB발!#REF!</f>
        <v>#REF!</v>
      </c>
    </row>
    <row r="579" spans="3:13">
      <c r="C579" s="94" t="s">
        <v>63</v>
      </c>
      <c r="D579" s="94">
        <v>2023</v>
      </c>
      <c r="E579" s="71">
        <f>old_TB발!A575</f>
        <v>0</v>
      </c>
      <c r="F579" s="71">
        <f>old_TB발!B575</f>
        <v>0</v>
      </c>
      <c r="H579" s="94">
        <v>6</v>
      </c>
      <c r="I579" s="97" t="e">
        <f>old_TB발!#REF!</f>
        <v>#REF!</v>
      </c>
      <c r="J579" s="98" t="e">
        <f t="shared" si="17"/>
        <v>#REF!</v>
      </c>
      <c r="K579" s="98" t="e">
        <f t="shared" si="18"/>
        <v>#REF!</v>
      </c>
      <c r="L579" s="97" t="e">
        <f>old_TB발!#REF!</f>
        <v>#REF!</v>
      </c>
      <c r="M579" s="97" t="e">
        <f>old_TB발!#REF!</f>
        <v>#REF!</v>
      </c>
    </row>
    <row r="580" spans="3:13">
      <c r="C580" s="94" t="s">
        <v>63</v>
      </c>
      <c r="D580" s="94">
        <v>2023</v>
      </c>
      <c r="E580" s="71">
        <f>old_TB발!A576</f>
        <v>0</v>
      </c>
      <c r="F580" s="71">
        <f>old_TB발!B576</f>
        <v>0</v>
      </c>
      <c r="H580" s="94">
        <v>6</v>
      </c>
      <c r="I580" s="97" t="e">
        <f>old_TB발!#REF!</f>
        <v>#REF!</v>
      </c>
      <c r="J580" s="98" t="e">
        <f t="shared" si="17"/>
        <v>#REF!</v>
      </c>
      <c r="K580" s="98" t="e">
        <f t="shared" si="18"/>
        <v>#REF!</v>
      </c>
      <c r="L580" s="97" t="e">
        <f>old_TB발!#REF!</f>
        <v>#REF!</v>
      </c>
      <c r="M580" s="97" t="e">
        <f>old_TB발!#REF!</f>
        <v>#REF!</v>
      </c>
    </row>
    <row r="581" spans="3:13">
      <c r="C581" s="94" t="s">
        <v>63</v>
      </c>
      <c r="D581" s="94">
        <v>2023</v>
      </c>
      <c r="E581" s="71">
        <f>old_TB발!A577</f>
        <v>0</v>
      </c>
      <c r="F581" s="71">
        <f>old_TB발!B577</f>
        <v>0</v>
      </c>
      <c r="H581" s="94">
        <v>6</v>
      </c>
      <c r="I581" s="97" t="e">
        <f>old_TB발!#REF!</f>
        <v>#REF!</v>
      </c>
      <c r="J581" s="98" t="e">
        <f t="shared" si="17"/>
        <v>#REF!</v>
      </c>
      <c r="K581" s="98" t="e">
        <f t="shared" si="18"/>
        <v>#REF!</v>
      </c>
      <c r="L581" s="97" t="e">
        <f>old_TB발!#REF!</f>
        <v>#REF!</v>
      </c>
      <c r="M581" s="97" t="e">
        <f>old_TB발!#REF!</f>
        <v>#REF!</v>
      </c>
    </row>
    <row r="582" spans="3:13">
      <c r="C582" s="94" t="s">
        <v>63</v>
      </c>
      <c r="D582" s="94">
        <v>2023</v>
      </c>
      <c r="E582" s="71">
        <f>old_TB발!A578</f>
        <v>0</v>
      </c>
      <c r="F582" s="71">
        <f>old_TB발!B578</f>
        <v>0</v>
      </c>
      <c r="H582" s="94">
        <v>6</v>
      </c>
      <c r="I582" s="97" t="e">
        <f>old_TB발!#REF!</f>
        <v>#REF!</v>
      </c>
      <c r="J582" s="98" t="e">
        <f t="shared" si="17"/>
        <v>#REF!</v>
      </c>
      <c r="K582" s="98" t="e">
        <f t="shared" si="18"/>
        <v>#REF!</v>
      </c>
      <c r="L582" s="97" t="e">
        <f>old_TB발!#REF!</f>
        <v>#REF!</v>
      </c>
      <c r="M582" s="97" t="e">
        <f>old_TB발!#REF!</f>
        <v>#REF!</v>
      </c>
    </row>
    <row r="583" spans="3:13">
      <c r="C583" s="94" t="s">
        <v>63</v>
      </c>
      <c r="D583" s="94">
        <v>2023</v>
      </c>
      <c r="E583" s="71">
        <f>old_TB발!A579</f>
        <v>0</v>
      </c>
      <c r="F583" s="71">
        <f>old_TB발!B579</f>
        <v>0</v>
      </c>
      <c r="H583" s="94">
        <v>6</v>
      </c>
      <c r="I583" s="97" t="e">
        <f>old_TB발!#REF!</f>
        <v>#REF!</v>
      </c>
      <c r="J583" s="98" t="e">
        <f t="shared" si="17"/>
        <v>#REF!</v>
      </c>
      <c r="K583" s="98" t="e">
        <f t="shared" si="18"/>
        <v>#REF!</v>
      </c>
      <c r="L583" s="97" t="e">
        <f>old_TB발!#REF!</f>
        <v>#REF!</v>
      </c>
      <c r="M583" s="97" t="e">
        <f>old_TB발!#REF!</f>
        <v>#REF!</v>
      </c>
    </row>
    <row r="584" spans="3:13">
      <c r="C584" s="94" t="s">
        <v>63</v>
      </c>
      <c r="D584" s="94">
        <v>2023</v>
      </c>
      <c r="E584" s="71">
        <f>old_TB발!A580</f>
        <v>0</v>
      </c>
      <c r="F584" s="71">
        <f>old_TB발!B580</f>
        <v>0</v>
      </c>
      <c r="H584" s="94">
        <v>6</v>
      </c>
      <c r="I584" s="97" t="e">
        <f>old_TB발!#REF!</f>
        <v>#REF!</v>
      </c>
      <c r="J584" s="98" t="e">
        <f t="shared" ref="J584:J647" si="19">IF($L584&gt;0,$L584,0)</f>
        <v>#REF!</v>
      </c>
      <c r="K584" s="98" t="e">
        <f t="shared" ref="K584:K647" si="20">ABS(L584-J584)</f>
        <v>#REF!</v>
      </c>
      <c r="L584" s="97" t="e">
        <f>old_TB발!#REF!</f>
        <v>#REF!</v>
      </c>
      <c r="M584" s="97" t="e">
        <f>old_TB발!#REF!</f>
        <v>#REF!</v>
      </c>
    </row>
    <row r="585" spans="3:13">
      <c r="C585" s="94" t="s">
        <v>63</v>
      </c>
      <c r="D585" s="94">
        <v>2023</v>
      </c>
      <c r="E585" s="71">
        <f>old_TB발!A581</f>
        <v>0</v>
      </c>
      <c r="F585" s="71">
        <f>old_TB발!B581</f>
        <v>0</v>
      </c>
      <c r="H585" s="94">
        <v>6</v>
      </c>
      <c r="I585" s="97" t="e">
        <f>old_TB발!#REF!</f>
        <v>#REF!</v>
      </c>
      <c r="J585" s="98" t="e">
        <f t="shared" si="19"/>
        <v>#REF!</v>
      </c>
      <c r="K585" s="98" t="e">
        <f t="shared" si="20"/>
        <v>#REF!</v>
      </c>
      <c r="L585" s="97" t="e">
        <f>old_TB발!#REF!</f>
        <v>#REF!</v>
      </c>
      <c r="M585" s="97" t="e">
        <f>old_TB발!#REF!</f>
        <v>#REF!</v>
      </c>
    </row>
    <row r="586" spans="3:13">
      <c r="C586" s="94" t="s">
        <v>63</v>
      </c>
      <c r="D586" s="94">
        <v>2023</v>
      </c>
      <c r="E586" s="71">
        <f>old_TB발!A582</f>
        <v>0</v>
      </c>
      <c r="F586" s="71">
        <f>old_TB발!B582</f>
        <v>0</v>
      </c>
      <c r="H586" s="94">
        <v>6</v>
      </c>
      <c r="I586" s="97" t="e">
        <f>old_TB발!#REF!</f>
        <v>#REF!</v>
      </c>
      <c r="J586" s="98" t="e">
        <f t="shared" si="19"/>
        <v>#REF!</v>
      </c>
      <c r="K586" s="98" t="e">
        <f t="shared" si="20"/>
        <v>#REF!</v>
      </c>
      <c r="L586" s="97" t="e">
        <f>old_TB발!#REF!</f>
        <v>#REF!</v>
      </c>
      <c r="M586" s="97" t="e">
        <f>old_TB발!#REF!</f>
        <v>#REF!</v>
      </c>
    </row>
    <row r="587" spans="3:13">
      <c r="C587" s="94" t="s">
        <v>63</v>
      </c>
      <c r="D587" s="94">
        <v>2023</v>
      </c>
      <c r="E587" s="71">
        <f>old_TB발!A583</f>
        <v>0</v>
      </c>
      <c r="F587" s="71">
        <f>old_TB발!B583</f>
        <v>0</v>
      </c>
      <c r="H587" s="94">
        <v>6</v>
      </c>
      <c r="I587" s="97" t="e">
        <f>old_TB발!#REF!</f>
        <v>#REF!</v>
      </c>
      <c r="J587" s="98" t="e">
        <f t="shared" si="19"/>
        <v>#REF!</v>
      </c>
      <c r="K587" s="98" t="e">
        <f t="shared" si="20"/>
        <v>#REF!</v>
      </c>
      <c r="L587" s="97" t="e">
        <f>old_TB발!#REF!</f>
        <v>#REF!</v>
      </c>
      <c r="M587" s="97" t="e">
        <f>old_TB발!#REF!</f>
        <v>#REF!</v>
      </c>
    </row>
    <row r="588" spans="3:13">
      <c r="C588" s="94" t="s">
        <v>63</v>
      </c>
      <c r="D588" s="94">
        <v>2023</v>
      </c>
      <c r="E588" s="71">
        <f>old_TB발!A584</f>
        <v>0</v>
      </c>
      <c r="F588" s="71">
        <f>old_TB발!B584</f>
        <v>0</v>
      </c>
      <c r="H588" s="94">
        <v>6</v>
      </c>
      <c r="I588" s="97" t="e">
        <f>old_TB발!#REF!</f>
        <v>#REF!</v>
      </c>
      <c r="J588" s="98" t="e">
        <f t="shared" si="19"/>
        <v>#REF!</v>
      </c>
      <c r="K588" s="98" t="e">
        <f t="shared" si="20"/>
        <v>#REF!</v>
      </c>
      <c r="L588" s="97" t="e">
        <f>old_TB발!#REF!</f>
        <v>#REF!</v>
      </c>
      <c r="M588" s="97" t="e">
        <f>old_TB발!#REF!</f>
        <v>#REF!</v>
      </c>
    </row>
    <row r="589" spans="3:13">
      <c r="C589" s="94" t="s">
        <v>63</v>
      </c>
      <c r="D589" s="94">
        <v>2023</v>
      </c>
      <c r="E589" s="71">
        <f>old_TB발!A585</f>
        <v>0</v>
      </c>
      <c r="F589" s="71">
        <f>old_TB발!B585</f>
        <v>0</v>
      </c>
      <c r="H589" s="94">
        <v>6</v>
      </c>
      <c r="I589" s="97" t="e">
        <f>old_TB발!#REF!</f>
        <v>#REF!</v>
      </c>
      <c r="J589" s="98" t="e">
        <f t="shared" si="19"/>
        <v>#REF!</v>
      </c>
      <c r="K589" s="98" t="e">
        <f t="shared" si="20"/>
        <v>#REF!</v>
      </c>
      <c r="L589" s="97" t="e">
        <f>old_TB발!#REF!</f>
        <v>#REF!</v>
      </c>
      <c r="M589" s="97" t="e">
        <f>old_TB발!#REF!</f>
        <v>#REF!</v>
      </c>
    </row>
    <row r="590" spans="3:13">
      <c r="C590" s="94" t="s">
        <v>63</v>
      </c>
      <c r="D590" s="94">
        <v>2023</v>
      </c>
      <c r="E590" s="71">
        <f>old_TB발!A586</f>
        <v>0</v>
      </c>
      <c r="F590" s="71">
        <f>old_TB발!B586</f>
        <v>0</v>
      </c>
      <c r="H590" s="94">
        <v>6</v>
      </c>
      <c r="I590" s="97" t="e">
        <f>old_TB발!#REF!</f>
        <v>#REF!</v>
      </c>
      <c r="J590" s="98" t="e">
        <f t="shared" si="19"/>
        <v>#REF!</v>
      </c>
      <c r="K590" s="98" t="e">
        <f t="shared" si="20"/>
        <v>#REF!</v>
      </c>
      <c r="L590" s="97" t="e">
        <f>old_TB발!#REF!</f>
        <v>#REF!</v>
      </c>
      <c r="M590" s="97" t="e">
        <f>old_TB발!#REF!</f>
        <v>#REF!</v>
      </c>
    </row>
    <row r="591" spans="3:13">
      <c r="C591" s="94" t="s">
        <v>63</v>
      </c>
      <c r="D591" s="94">
        <v>2023</v>
      </c>
      <c r="E591" s="71">
        <f>old_TB발!A587</f>
        <v>0</v>
      </c>
      <c r="F591" s="71">
        <f>old_TB발!B587</f>
        <v>0</v>
      </c>
      <c r="H591" s="94">
        <v>6</v>
      </c>
      <c r="I591" s="97" t="e">
        <f>old_TB발!#REF!</f>
        <v>#REF!</v>
      </c>
      <c r="J591" s="98" t="e">
        <f t="shared" si="19"/>
        <v>#REF!</v>
      </c>
      <c r="K591" s="98" t="e">
        <f t="shared" si="20"/>
        <v>#REF!</v>
      </c>
      <c r="L591" s="97" t="e">
        <f>old_TB발!#REF!</f>
        <v>#REF!</v>
      </c>
      <c r="M591" s="97" t="e">
        <f>old_TB발!#REF!</f>
        <v>#REF!</v>
      </c>
    </row>
    <row r="592" spans="3:13">
      <c r="C592" s="94" t="s">
        <v>63</v>
      </c>
      <c r="D592" s="94">
        <v>2023</v>
      </c>
      <c r="E592" s="71">
        <f>old_TB발!A588</f>
        <v>0</v>
      </c>
      <c r="F592" s="71">
        <f>old_TB발!B588</f>
        <v>0</v>
      </c>
      <c r="H592" s="94">
        <v>6</v>
      </c>
      <c r="I592" s="97" t="e">
        <f>old_TB발!#REF!</f>
        <v>#REF!</v>
      </c>
      <c r="J592" s="98" t="e">
        <f t="shared" si="19"/>
        <v>#REF!</v>
      </c>
      <c r="K592" s="98" t="e">
        <f t="shared" si="20"/>
        <v>#REF!</v>
      </c>
      <c r="L592" s="97" t="e">
        <f>old_TB발!#REF!</f>
        <v>#REF!</v>
      </c>
      <c r="M592" s="97" t="e">
        <f>old_TB발!#REF!</f>
        <v>#REF!</v>
      </c>
    </row>
    <row r="593" spans="3:13">
      <c r="C593" s="94" t="s">
        <v>63</v>
      </c>
      <c r="D593" s="94">
        <v>2023</v>
      </c>
      <c r="E593" s="71">
        <f>old_TB발!A589</f>
        <v>0</v>
      </c>
      <c r="F593" s="71">
        <f>old_TB발!B589</f>
        <v>0</v>
      </c>
      <c r="H593" s="94">
        <v>6</v>
      </c>
      <c r="I593" s="97" t="e">
        <f>old_TB발!#REF!</f>
        <v>#REF!</v>
      </c>
      <c r="J593" s="98" t="e">
        <f t="shared" si="19"/>
        <v>#REF!</v>
      </c>
      <c r="K593" s="98" t="e">
        <f t="shared" si="20"/>
        <v>#REF!</v>
      </c>
      <c r="L593" s="97" t="e">
        <f>old_TB발!#REF!</f>
        <v>#REF!</v>
      </c>
      <c r="M593" s="97" t="e">
        <f>old_TB발!#REF!</f>
        <v>#REF!</v>
      </c>
    </row>
    <row r="594" spans="3:13">
      <c r="C594" s="94" t="s">
        <v>63</v>
      </c>
      <c r="D594" s="94">
        <v>2023</v>
      </c>
      <c r="E594" s="71">
        <f>old_TB발!A590</f>
        <v>0</v>
      </c>
      <c r="F594" s="71">
        <f>old_TB발!B590</f>
        <v>0</v>
      </c>
      <c r="H594" s="94">
        <v>6</v>
      </c>
      <c r="I594" s="97" t="e">
        <f>old_TB발!#REF!</f>
        <v>#REF!</v>
      </c>
      <c r="J594" s="98" t="e">
        <f t="shared" si="19"/>
        <v>#REF!</v>
      </c>
      <c r="K594" s="98" t="e">
        <f t="shared" si="20"/>
        <v>#REF!</v>
      </c>
      <c r="L594" s="97" t="e">
        <f>old_TB발!#REF!</f>
        <v>#REF!</v>
      </c>
      <c r="M594" s="97" t="e">
        <f>old_TB발!#REF!</f>
        <v>#REF!</v>
      </c>
    </row>
    <row r="595" spans="3:13">
      <c r="C595" s="94" t="s">
        <v>63</v>
      </c>
      <c r="D595" s="94">
        <v>2023</v>
      </c>
      <c r="E595" s="71">
        <f>old_TB발!A591</f>
        <v>0</v>
      </c>
      <c r="F595" s="71">
        <f>old_TB발!B591</f>
        <v>0</v>
      </c>
      <c r="H595" s="94">
        <v>6</v>
      </c>
      <c r="I595" s="97" t="e">
        <f>old_TB발!#REF!</f>
        <v>#REF!</v>
      </c>
      <c r="J595" s="98" t="e">
        <f t="shared" si="19"/>
        <v>#REF!</v>
      </c>
      <c r="K595" s="98" t="e">
        <f t="shared" si="20"/>
        <v>#REF!</v>
      </c>
      <c r="L595" s="97" t="e">
        <f>old_TB발!#REF!</f>
        <v>#REF!</v>
      </c>
      <c r="M595" s="97" t="e">
        <f>old_TB발!#REF!</f>
        <v>#REF!</v>
      </c>
    </row>
    <row r="596" spans="3:13">
      <c r="C596" s="94" t="s">
        <v>63</v>
      </c>
      <c r="D596" s="94">
        <v>2023</v>
      </c>
      <c r="E596" s="71">
        <f>old_TB발!A592</f>
        <v>0</v>
      </c>
      <c r="F596" s="71">
        <f>old_TB발!B592</f>
        <v>0</v>
      </c>
      <c r="H596" s="94">
        <v>6</v>
      </c>
      <c r="I596" s="97" t="e">
        <f>old_TB발!#REF!</f>
        <v>#REF!</v>
      </c>
      <c r="J596" s="98" t="e">
        <f t="shared" si="19"/>
        <v>#REF!</v>
      </c>
      <c r="K596" s="98" t="e">
        <f t="shared" si="20"/>
        <v>#REF!</v>
      </c>
      <c r="L596" s="97" t="e">
        <f>old_TB발!#REF!</f>
        <v>#REF!</v>
      </c>
      <c r="M596" s="97" t="e">
        <f>old_TB발!#REF!</f>
        <v>#REF!</v>
      </c>
    </row>
    <row r="597" spans="3:13">
      <c r="C597" s="94" t="s">
        <v>63</v>
      </c>
      <c r="D597" s="94">
        <v>2023</v>
      </c>
      <c r="E597" s="71">
        <f>old_TB발!A593</f>
        <v>0</v>
      </c>
      <c r="F597" s="71">
        <f>old_TB발!B593</f>
        <v>0</v>
      </c>
      <c r="H597" s="94">
        <v>6</v>
      </c>
      <c r="I597" s="97" t="e">
        <f>old_TB발!#REF!</f>
        <v>#REF!</v>
      </c>
      <c r="J597" s="98" t="e">
        <f t="shared" si="19"/>
        <v>#REF!</v>
      </c>
      <c r="K597" s="98" t="e">
        <f t="shared" si="20"/>
        <v>#REF!</v>
      </c>
      <c r="L597" s="97" t="e">
        <f>old_TB발!#REF!</f>
        <v>#REF!</v>
      </c>
      <c r="M597" s="97" t="e">
        <f>old_TB발!#REF!</f>
        <v>#REF!</v>
      </c>
    </row>
    <row r="598" spans="3:13">
      <c r="C598" s="94" t="s">
        <v>63</v>
      </c>
      <c r="D598" s="94">
        <v>2023</v>
      </c>
      <c r="E598" s="71">
        <f>old_TB발!A594</f>
        <v>0</v>
      </c>
      <c r="F598" s="71">
        <f>old_TB발!B594</f>
        <v>0</v>
      </c>
      <c r="H598" s="94">
        <v>6</v>
      </c>
      <c r="I598" s="97" t="e">
        <f>old_TB발!#REF!</f>
        <v>#REF!</v>
      </c>
      <c r="J598" s="98" t="e">
        <f t="shared" si="19"/>
        <v>#REF!</v>
      </c>
      <c r="K598" s="98" t="e">
        <f t="shared" si="20"/>
        <v>#REF!</v>
      </c>
      <c r="L598" s="97" t="e">
        <f>old_TB발!#REF!</f>
        <v>#REF!</v>
      </c>
      <c r="M598" s="97" t="e">
        <f>old_TB발!#REF!</f>
        <v>#REF!</v>
      </c>
    </row>
    <row r="599" spans="3:13">
      <c r="C599" s="94" t="s">
        <v>63</v>
      </c>
      <c r="D599" s="94">
        <v>2023</v>
      </c>
      <c r="E599" s="71">
        <f>old_TB발!A595</f>
        <v>0</v>
      </c>
      <c r="F599" s="71">
        <f>old_TB발!B595</f>
        <v>0</v>
      </c>
      <c r="H599" s="94">
        <v>6</v>
      </c>
      <c r="I599" s="97" t="e">
        <f>old_TB발!#REF!</f>
        <v>#REF!</v>
      </c>
      <c r="J599" s="98" t="e">
        <f t="shared" si="19"/>
        <v>#REF!</v>
      </c>
      <c r="K599" s="98" t="e">
        <f t="shared" si="20"/>
        <v>#REF!</v>
      </c>
      <c r="L599" s="97" t="e">
        <f>old_TB발!#REF!</f>
        <v>#REF!</v>
      </c>
      <c r="M599" s="97" t="e">
        <f>old_TB발!#REF!</f>
        <v>#REF!</v>
      </c>
    </row>
    <row r="600" spans="3:13">
      <c r="C600" s="94" t="s">
        <v>63</v>
      </c>
      <c r="D600" s="94">
        <v>2023</v>
      </c>
      <c r="E600" s="71">
        <f>old_TB발!A596</f>
        <v>0</v>
      </c>
      <c r="F600" s="71">
        <f>old_TB발!B596</f>
        <v>0</v>
      </c>
      <c r="H600" s="94">
        <v>6</v>
      </c>
      <c r="I600" s="97" t="e">
        <f>old_TB발!#REF!</f>
        <v>#REF!</v>
      </c>
      <c r="J600" s="98" t="e">
        <f t="shared" si="19"/>
        <v>#REF!</v>
      </c>
      <c r="K600" s="98" t="e">
        <f t="shared" si="20"/>
        <v>#REF!</v>
      </c>
      <c r="L600" s="97" t="e">
        <f>old_TB발!#REF!</f>
        <v>#REF!</v>
      </c>
      <c r="M600" s="97" t="e">
        <f>old_TB발!#REF!</f>
        <v>#REF!</v>
      </c>
    </row>
    <row r="601" spans="3:13">
      <c r="C601" s="94" t="s">
        <v>63</v>
      </c>
      <c r="D601" s="94">
        <v>2023</v>
      </c>
      <c r="E601" s="71">
        <f>old_TB발!A597</f>
        <v>0</v>
      </c>
      <c r="F601" s="71">
        <f>old_TB발!B597</f>
        <v>0</v>
      </c>
      <c r="H601" s="94">
        <v>6</v>
      </c>
      <c r="I601" s="97" t="e">
        <f>old_TB발!#REF!</f>
        <v>#REF!</v>
      </c>
      <c r="J601" s="98" t="e">
        <f t="shared" si="19"/>
        <v>#REF!</v>
      </c>
      <c r="K601" s="98" t="e">
        <f t="shared" si="20"/>
        <v>#REF!</v>
      </c>
      <c r="L601" s="97" t="e">
        <f>old_TB발!#REF!</f>
        <v>#REF!</v>
      </c>
      <c r="M601" s="97" t="e">
        <f>old_TB발!#REF!</f>
        <v>#REF!</v>
      </c>
    </row>
    <row r="602" spans="3:13">
      <c r="C602" s="94" t="s">
        <v>63</v>
      </c>
      <c r="D602" s="94">
        <v>2023</v>
      </c>
      <c r="E602" s="71">
        <f>old_TB발!A598</f>
        <v>0</v>
      </c>
      <c r="F602" s="71">
        <f>old_TB발!B598</f>
        <v>0</v>
      </c>
      <c r="H602" s="94">
        <v>6</v>
      </c>
      <c r="I602" s="97" t="e">
        <f>old_TB발!#REF!</f>
        <v>#REF!</v>
      </c>
      <c r="J602" s="98" t="e">
        <f t="shared" si="19"/>
        <v>#REF!</v>
      </c>
      <c r="K602" s="98" t="e">
        <f t="shared" si="20"/>
        <v>#REF!</v>
      </c>
      <c r="L602" s="97" t="e">
        <f>old_TB발!#REF!</f>
        <v>#REF!</v>
      </c>
      <c r="M602" s="97" t="e">
        <f>old_TB발!#REF!</f>
        <v>#REF!</v>
      </c>
    </row>
    <row r="603" spans="3:13">
      <c r="C603" s="94" t="s">
        <v>63</v>
      </c>
      <c r="D603" s="94">
        <v>2023</v>
      </c>
      <c r="E603" s="71">
        <f>old_TB발!A599</f>
        <v>0</v>
      </c>
      <c r="F603" s="71">
        <f>old_TB발!B599</f>
        <v>0</v>
      </c>
      <c r="H603" s="94">
        <v>6</v>
      </c>
      <c r="I603" s="97" t="e">
        <f>old_TB발!#REF!</f>
        <v>#REF!</v>
      </c>
      <c r="J603" s="98" t="e">
        <f t="shared" si="19"/>
        <v>#REF!</v>
      </c>
      <c r="K603" s="98" t="e">
        <f t="shared" si="20"/>
        <v>#REF!</v>
      </c>
      <c r="L603" s="97" t="e">
        <f>old_TB발!#REF!</f>
        <v>#REF!</v>
      </c>
      <c r="M603" s="97" t="e">
        <f>old_TB발!#REF!</f>
        <v>#REF!</v>
      </c>
    </row>
    <row r="604" spans="3:13">
      <c r="C604" s="94" t="s">
        <v>63</v>
      </c>
      <c r="D604" s="94">
        <v>2023</v>
      </c>
      <c r="E604" s="71">
        <f>old_TB발!A600</f>
        <v>0</v>
      </c>
      <c r="F604" s="71">
        <f>old_TB발!B600</f>
        <v>0</v>
      </c>
      <c r="H604" s="94">
        <v>6</v>
      </c>
      <c r="I604" s="97" t="e">
        <f>old_TB발!#REF!</f>
        <v>#REF!</v>
      </c>
      <c r="J604" s="98" t="e">
        <f t="shared" si="19"/>
        <v>#REF!</v>
      </c>
      <c r="K604" s="98" t="e">
        <f t="shared" si="20"/>
        <v>#REF!</v>
      </c>
      <c r="L604" s="97" t="e">
        <f>old_TB발!#REF!</f>
        <v>#REF!</v>
      </c>
      <c r="M604" s="97" t="e">
        <f>old_TB발!#REF!</f>
        <v>#REF!</v>
      </c>
    </row>
    <row r="605" spans="3:13">
      <c r="C605" s="94" t="s">
        <v>63</v>
      </c>
      <c r="D605" s="94">
        <v>2023</v>
      </c>
      <c r="E605" s="71">
        <f>old_TB발!A601</f>
        <v>0</v>
      </c>
      <c r="F605" s="71">
        <f>old_TB발!B601</f>
        <v>0</v>
      </c>
      <c r="H605" s="94">
        <v>6</v>
      </c>
      <c r="I605" s="97" t="e">
        <f>old_TB발!#REF!</f>
        <v>#REF!</v>
      </c>
      <c r="J605" s="98" t="e">
        <f t="shared" si="19"/>
        <v>#REF!</v>
      </c>
      <c r="K605" s="98" t="e">
        <f t="shared" si="20"/>
        <v>#REF!</v>
      </c>
      <c r="L605" s="97" t="e">
        <f>old_TB발!#REF!</f>
        <v>#REF!</v>
      </c>
      <c r="M605" s="97" t="e">
        <f>old_TB발!#REF!</f>
        <v>#REF!</v>
      </c>
    </row>
    <row r="606" spans="3:13">
      <c r="C606" s="94" t="s">
        <v>63</v>
      </c>
      <c r="D606" s="94">
        <v>2023</v>
      </c>
      <c r="E606" s="71">
        <f>old_TB발!A602</f>
        <v>0</v>
      </c>
      <c r="F606" s="71">
        <f>old_TB발!B602</f>
        <v>0</v>
      </c>
      <c r="H606" s="94">
        <v>6</v>
      </c>
      <c r="I606" s="97" t="e">
        <f>old_TB발!#REF!</f>
        <v>#REF!</v>
      </c>
      <c r="J606" s="98" t="e">
        <f t="shared" si="19"/>
        <v>#REF!</v>
      </c>
      <c r="K606" s="98" t="e">
        <f t="shared" si="20"/>
        <v>#REF!</v>
      </c>
      <c r="L606" s="97" t="e">
        <f>old_TB발!#REF!</f>
        <v>#REF!</v>
      </c>
      <c r="M606" s="97" t="e">
        <f>old_TB발!#REF!</f>
        <v>#REF!</v>
      </c>
    </row>
    <row r="607" spans="3:13">
      <c r="C607" s="94" t="s">
        <v>63</v>
      </c>
      <c r="D607" s="94">
        <v>2023</v>
      </c>
      <c r="E607" s="71">
        <f>old_TB발!A603</f>
        <v>0</v>
      </c>
      <c r="F607" s="71">
        <f>old_TB발!B603</f>
        <v>0</v>
      </c>
      <c r="H607" s="94">
        <v>6</v>
      </c>
      <c r="I607" s="97" t="e">
        <f>old_TB발!#REF!</f>
        <v>#REF!</v>
      </c>
      <c r="J607" s="98" t="e">
        <f t="shared" si="19"/>
        <v>#REF!</v>
      </c>
      <c r="K607" s="98" t="e">
        <f t="shared" si="20"/>
        <v>#REF!</v>
      </c>
      <c r="L607" s="97" t="e">
        <f>old_TB발!#REF!</f>
        <v>#REF!</v>
      </c>
      <c r="M607" s="97" t="e">
        <f>old_TB발!#REF!</f>
        <v>#REF!</v>
      </c>
    </row>
    <row r="608" spans="3:13">
      <c r="C608" s="94" t="s">
        <v>63</v>
      </c>
      <c r="D608" s="94">
        <v>2023</v>
      </c>
      <c r="E608" s="71">
        <f>old_TB발!A604</f>
        <v>0</v>
      </c>
      <c r="F608" s="71">
        <f>old_TB발!B604</f>
        <v>0</v>
      </c>
      <c r="H608" s="94">
        <v>6</v>
      </c>
      <c r="I608" s="97" t="e">
        <f>old_TB발!#REF!</f>
        <v>#REF!</v>
      </c>
      <c r="J608" s="98" t="e">
        <f t="shared" si="19"/>
        <v>#REF!</v>
      </c>
      <c r="K608" s="98" t="e">
        <f t="shared" si="20"/>
        <v>#REF!</v>
      </c>
      <c r="L608" s="97" t="e">
        <f>old_TB발!#REF!</f>
        <v>#REF!</v>
      </c>
      <c r="M608" s="97" t="e">
        <f>old_TB발!#REF!</f>
        <v>#REF!</v>
      </c>
    </row>
    <row r="609" spans="3:13">
      <c r="C609" s="94" t="s">
        <v>63</v>
      </c>
      <c r="D609" s="94">
        <v>2023</v>
      </c>
      <c r="E609" s="71">
        <f>old_TB발!A605</f>
        <v>0</v>
      </c>
      <c r="F609" s="71">
        <f>old_TB발!B605</f>
        <v>0</v>
      </c>
      <c r="H609" s="94">
        <v>6</v>
      </c>
      <c r="I609" s="97" t="e">
        <f>old_TB발!#REF!</f>
        <v>#REF!</v>
      </c>
      <c r="J609" s="98" t="e">
        <f t="shared" si="19"/>
        <v>#REF!</v>
      </c>
      <c r="K609" s="98" t="e">
        <f t="shared" si="20"/>
        <v>#REF!</v>
      </c>
      <c r="L609" s="97" t="e">
        <f>old_TB발!#REF!</f>
        <v>#REF!</v>
      </c>
      <c r="M609" s="97" t="e">
        <f>old_TB발!#REF!</f>
        <v>#REF!</v>
      </c>
    </row>
    <row r="610" spans="3:13">
      <c r="C610" s="94" t="s">
        <v>63</v>
      </c>
      <c r="D610" s="94">
        <v>2023</v>
      </c>
      <c r="E610" s="71">
        <f>old_TB발!A606</f>
        <v>0</v>
      </c>
      <c r="F610" s="71">
        <f>old_TB발!B606</f>
        <v>0</v>
      </c>
      <c r="H610" s="94">
        <v>6</v>
      </c>
      <c r="I610" s="97" t="e">
        <f>old_TB발!#REF!</f>
        <v>#REF!</v>
      </c>
      <c r="J610" s="98" t="e">
        <f t="shared" si="19"/>
        <v>#REF!</v>
      </c>
      <c r="K610" s="98" t="e">
        <f t="shared" si="20"/>
        <v>#REF!</v>
      </c>
      <c r="L610" s="97" t="e">
        <f>old_TB발!#REF!</f>
        <v>#REF!</v>
      </c>
      <c r="M610" s="97" t="e">
        <f>old_TB발!#REF!</f>
        <v>#REF!</v>
      </c>
    </row>
    <row r="611" spans="3:13">
      <c r="C611" s="94" t="s">
        <v>63</v>
      </c>
      <c r="D611" s="94">
        <v>2023</v>
      </c>
      <c r="E611" s="71">
        <f>old_TB발!A607</f>
        <v>0</v>
      </c>
      <c r="F611" s="71">
        <f>old_TB발!B607</f>
        <v>0</v>
      </c>
      <c r="H611" s="94">
        <v>6</v>
      </c>
      <c r="I611" s="97" t="e">
        <f>old_TB발!#REF!</f>
        <v>#REF!</v>
      </c>
      <c r="J611" s="98" t="e">
        <f t="shared" si="19"/>
        <v>#REF!</v>
      </c>
      <c r="K611" s="98" t="e">
        <f t="shared" si="20"/>
        <v>#REF!</v>
      </c>
      <c r="L611" s="97" t="e">
        <f>old_TB발!#REF!</f>
        <v>#REF!</v>
      </c>
      <c r="M611" s="97" t="e">
        <f>old_TB발!#REF!</f>
        <v>#REF!</v>
      </c>
    </row>
    <row r="612" spans="3:13">
      <c r="C612" s="94" t="s">
        <v>63</v>
      </c>
      <c r="D612" s="94">
        <v>2023</v>
      </c>
      <c r="E612" s="71">
        <f>old_TB발!A608</f>
        <v>0</v>
      </c>
      <c r="F612" s="71">
        <f>old_TB발!B608</f>
        <v>0</v>
      </c>
      <c r="H612" s="94">
        <v>6</v>
      </c>
      <c r="I612" s="97" t="e">
        <f>old_TB발!#REF!</f>
        <v>#REF!</v>
      </c>
      <c r="J612" s="98" t="e">
        <f t="shared" si="19"/>
        <v>#REF!</v>
      </c>
      <c r="K612" s="98" t="e">
        <f t="shared" si="20"/>
        <v>#REF!</v>
      </c>
      <c r="L612" s="97" t="e">
        <f>old_TB발!#REF!</f>
        <v>#REF!</v>
      </c>
      <c r="M612" s="97" t="e">
        <f>old_TB발!#REF!</f>
        <v>#REF!</v>
      </c>
    </row>
    <row r="613" spans="3:13">
      <c r="C613" s="94" t="s">
        <v>63</v>
      </c>
      <c r="D613" s="94">
        <v>2023</v>
      </c>
      <c r="E613" s="71">
        <f>old_TB발!A609</f>
        <v>0</v>
      </c>
      <c r="F613" s="71">
        <f>old_TB발!B609</f>
        <v>0</v>
      </c>
      <c r="H613" s="94">
        <v>6</v>
      </c>
      <c r="I613" s="97" t="e">
        <f>old_TB발!#REF!</f>
        <v>#REF!</v>
      </c>
      <c r="J613" s="98" t="e">
        <f t="shared" si="19"/>
        <v>#REF!</v>
      </c>
      <c r="K613" s="98" t="e">
        <f t="shared" si="20"/>
        <v>#REF!</v>
      </c>
      <c r="L613" s="97" t="e">
        <f>old_TB발!#REF!</f>
        <v>#REF!</v>
      </c>
      <c r="M613" s="97" t="e">
        <f>old_TB발!#REF!</f>
        <v>#REF!</v>
      </c>
    </row>
    <row r="614" spans="3:13">
      <c r="C614" s="94" t="s">
        <v>63</v>
      </c>
      <c r="D614" s="94">
        <v>2023</v>
      </c>
      <c r="E614" s="71">
        <f>old_TB발!A610</f>
        <v>0</v>
      </c>
      <c r="F614" s="71">
        <f>old_TB발!B610</f>
        <v>0</v>
      </c>
      <c r="H614" s="94">
        <v>6</v>
      </c>
      <c r="I614" s="97" t="e">
        <f>old_TB발!#REF!</f>
        <v>#REF!</v>
      </c>
      <c r="J614" s="98" t="e">
        <f t="shared" si="19"/>
        <v>#REF!</v>
      </c>
      <c r="K614" s="98" t="e">
        <f t="shared" si="20"/>
        <v>#REF!</v>
      </c>
      <c r="L614" s="97" t="e">
        <f>old_TB발!#REF!</f>
        <v>#REF!</v>
      </c>
      <c r="M614" s="97" t="e">
        <f>old_TB발!#REF!</f>
        <v>#REF!</v>
      </c>
    </row>
    <row r="615" spans="3:13">
      <c r="C615" s="94" t="s">
        <v>63</v>
      </c>
      <c r="D615" s="94">
        <v>2023</v>
      </c>
      <c r="E615" s="71">
        <f>old_TB발!A611</f>
        <v>0</v>
      </c>
      <c r="F615" s="71">
        <f>old_TB발!B611</f>
        <v>0</v>
      </c>
      <c r="H615" s="94">
        <v>6</v>
      </c>
      <c r="I615" s="97" t="e">
        <f>old_TB발!#REF!</f>
        <v>#REF!</v>
      </c>
      <c r="J615" s="98" t="e">
        <f t="shared" si="19"/>
        <v>#REF!</v>
      </c>
      <c r="K615" s="98" t="e">
        <f t="shared" si="20"/>
        <v>#REF!</v>
      </c>
      <c r="L615" s="97" t="e">
        <f>old_TB발!#REF!</f>
        <v>#REF!</v>
      </c>
      <c r="M615" s="97" t="e">
        <f>old_TB발!#REF!</f>
        <v>#REF!</v>
      </c>
    </row>
    <row r="616" spans="3:13">
      <c r="C616" s="94" t="s">
        <v>63</v>
      </c>
      <c r="D616" s="94">
        <v>2023</v>
      </c>
      <c r="E616" s="71">
        <f>old_TB발!A612</f>
        <v>0</v>
      </c>
      <c r="F616" s="71">
        <f>old_TB발!B612</f>
        <v>0</v>
      </c>
      <c r="H616" s="94">
        <v>6</v>
      </c>
      <c r="I616" s="97" t="e">
        <f>old_TB발!#REF!</f>
        <v>#REF!</v>
      </c>
      <c r="J616" s="98" t="e">
        <f t="shared" si="19"/>
        <v>#REF!</v>
      </c>
      <c r="K616" s="98" t="e">
        <f t="shared" si="20"/>
        <v>#REF!</v>
      </c>
      <c r="L616" s="97" t="e">
        <f>old_TB발!#REF!</f>
        <v>#REF!</v>
      </c>
      <c r="M616" s="97" t="e">
        <f>old_TB발!#REF!</f>
        <v>#REF!</v>
      </c>
    </row>
    <row r="617" spans="3:13">
      <c r="C617" s="94" t="s">
        <v>63</v>
      </c>
      <c r="D617" s="94">
        <v>2023</v>
      </c>
      <c r="E617" s="71">
        <f>old_TB발!A613</f>
        <v>0</v>
      </c>
      <c r="F617" s="71">
        <f>old_TB발!B613</f>
        <v>0</v>
      </c>
      <c r="H617" s="94">
        <v>6</v>
      </c>
      <c r="I617" s="97" t="e">
        <f>old_TB발!#REF!</f>
        <v>#REF!</v>
      </c>
      <c r="J617" s="98" t="e">
        <f t="shared" si="19"/>
        <v>#REF!</v>
      </c>
      <c r="K617" s="98" t="e">
        <f t="shared" si="20"/>
        <v>#REF!</v>
      </c>
      <c r="L617" s="97" t="e">
        <f>old_TB발!#REF!</f>
        <v>#REF!</v>
      </c>
      <c r="M617" s="97" t="e">
        <f>old_TB발!#REF!</f>
        <v>#REF!</v>
      </c>
    </row>
    <row r="618" spans="3:13">
      <c r="C618" s="94" t="s">
        <v>63</v>
      </c>
      <c r="D618" s="94">
        <v>2023</v>
      </c>
      <c r="E618" s="71">
        <f>old_TB발!A614</f>
        <v>0</v>
      </c>
      <c r="F618" s="71">
        <f>old_TB발!B614</f>
        <v>0</v>
      </c>
      <c r="H618" s="94">
        <v>6</v>
      </c>
      <c r="I618" s="97" t="e">
        <f>old_TB발!#REF!</f>
        <v>#REF!</v>
      </c>
      <c r="J618" s="98" t="e">
        <f t="shared" si="19"/>
        <v>#REF!</v>
      </c>
      <c r="K618" s="98" t="e">
        <f t="shared" si="20"/>
        <v>#REF!</v>
      </c>
      <c r="L618" s="97" t="e">
        <f>old_TB발!#REF!</f>
        <v>#REF!</v>
      </c>
      <c r="M618" s="97" t="e">
        <f>old_TB발!#REF!</f>
        <v>#REF!</v>
      </c>
    </row>
    <row r="619" spans="3:13">
      <c r="C619" s="94" t="s">
        <v>63</v>
      </c>
      <c r="D619" s="94">
        <v>2023</v>
      </c>
      <c r="E619" s="71">
        <f>old_TB발!A615</f>
        <v>0</v>
      </c>
      <c r="F619" s="71">
        <f>old_TB발!B615</f>
        <v>0</v>
      </c>
      <c r="H619" s="94">
        <v>6</v>
      </c>
      <c r="I619" s="97" t="e">
        <f>old_TB발!#REF!</f>
        <v>#REF!</v>
      </c>
      <c r="J619" s="98" t="e">
        <f t="shared" si="19"/>
        <v>#REF!</v>
      </c>
      <c r="K619" s="98" t="e">
        <f t="shared" si="20"/>
        <v>#REF!</v>
      </c>
      <c r="L619" s="97" t="e">
        <f>old_TB발!#REF!</f>
        <v>#REF!</v>
      </c>
      <c r="M619" s="97" t="e">
        <f>old_TB발!#REF!</f>
        <v>#REF!</v>
      </c>
    </row>
    <row r="620" spans="3:13">
      <c r="C620" s="94" t="s">
        <v>63</v>
      </c>
      <c r="D620" s="94">
        <v>2023</v>
      </c>
      <c r="E620" s="71">
        <f>old_TB발!A616</f>
        <v>0</v>
      </c>
      <c r="F620" s="71">
        <f>old_TB발!B616</f>
        <v>0</v>
      </c>
      <c r="H620" s="94">
        <v>6</v>
      </c>
      <c r="I620" s="97" t="e">
        <f>old_TB발!#REF!</f>
        <v>#REF!</v>
      </c>
      <c r="J620" s="98" t="e">
        <f t="shared" si="19"/>
        <v>#REF!</v>
      </c>
      <c r="K620" s="98" t="e">
        <f t="shared" si="20"/>
        <v>#REF!</v>
      </c>
      <c r="L620" s="97" t="e">
        <f>old_TB발!#REF!</f>
        <v>#REF!</v>
      </c>
      <c r="M620" s="97" t="e">
        <f>old_TB발!#REF!</f>
        <v>#REF!</v>
      </c>
    </row>
    <row r="621" spans="3:13">
      <c r="C621" s="94" t="s">
        <v>63</v>
      </c>
      <c r="D621" s="94">
        <v>2023</v>
      </c>
      <c r="E621" s="71">
        <f>old_TB발!A617</f>
        <v>0</v>
      </c>
      <c r="F621" s="71">
        <f>old_TB발!B617</f>
        <v>0</v>
      </c>
      <c r="H621" s="94">
        <v>6</v>
      </c>
      <c r="I621" s="97" t="e">
        <f>old_TB발!#REF!</f>
        <v>#REF!</v>
      </c>
      <c r="J621" s="98" t="e">
        <f t="shared" si="19"/>
        <v>#REF!</v>
      </c>
      <c r="K621" s="98" t="e">
        <f t="shared" si="20"/>
        <v>#REF!</v>
      </c>
      <c r="L621" s="97" t="e">
        <f>old_TB발!#REF!</f>
        <v>#REF!</v>
      </c>
      <c r="M621" s="97" t="e">
        <f>old_TB발!#REF!</f>
        <v>#REF!</v>
      </c>
    </row>
    <row r="622" spans="3:13">
      <c r="C622" s="94" t="s">
        <v>63</v>
      </c>
      <c r="D622" s="94">
        <v>2023</v>
      </c>
      <c r="E622" s="71">
        <f>old_TB발!A618</f>
        <v>0</v>
      </c>
      <c r="F622" s="71">
        <f>old_TB발!B618</f>
        <v>0</v>
      </c>
      <c r="H622" s="94">
        <v>6</v>
      </c>
      <c r="I622" s="97" t="e">
        <f>old_TB발!#REF!</f>
        <v>#REF!</v>
      </c>
      <c r="J622" s="98" t="e">
        <f t="shared" si="19"/>
        <v>#REF!</v>
      </c>
      <c r="K622" s="98" t="e">
        <f t="shared" si="20"/>
        <v>#REF!</v>
      </c>
      <c r="L622" s="97" t="e">
        <f>old_TB발!#REF!</f>
        <v>#REF!</v>
      </c>
      <c r="M622" s="97" t="e">
        <f>old_TB발!#REF!</f>
        <v>#REF!</v>
      </c>
    </row>
    <row r="623" spans="3:13">
      <c r="C623" s="94" t="s">
        <v>63</v>
      </c>
      <c r="D623" s="94">
        <v>2023</v>
      </c>
      <c r="E623" s="71">
        <f>old_TB발!A619</f>
        <v>0</v>
      </c>
      <c r="F623" s="71">
        <f>old_TB발!B619</f>
        <v>0</v>
      </c>
      <c r="H623" s="94">
        <v>6</v>
      </c>
      <c r="I623" s="97" t="e">
        <f>old_TB발!#REF!</f>
        <v>#REF!</v>
      </c>
      <c r="J623" s="98" t="e">
        <f t="shared" si="19"/>
        <v>#REF!</v>
      </c>
      <c r="K623" s="98" t="e">
        <f t="shared" si="20"/>
        <v>#REF!</v>
      </c>
      <c r="L623" s="97" t="e">
        <f>old_TB발!#REF!</f>
        <v>#REF!</v>
      </c>
      <c r="M623" s="97" t="e">
        <f>old_TB발!#REF!</f>
        <v>#REF!</v>
      </c>
    </row>
    <row r="624" spans="3:13">
      <c r="C624" s="94" t="s">
        <v>63</v>
      </c>
      <c r="D624" s="94">
        <v>2023</v>
      </c>
      <c r="E624" s="71">
        <f>old_TB발!A620</f>
        <v>0</v>
      </c>
      <c r="F624" s="71">
        <f>old_TB발!B620</f>
        <v>0</v>
      </c>
      <c r="H624" s="94">
        <v>6</v>
      </c>
      <c r="I624" s="97" t="e">
        <f>old_TB발!#REF!</f>
        <v>#REF!</v>
      </c>
      <c r="J624" s="98" t="e">
        <f t="shared" si="19"/>
        <v>#REF!</v>
      </c>
      <c r="K624" s="98" t="e">
        <f t="shared" si="20"/>
        <v>#REF!</v>
      </c>
      <c r="L624" s="97" t="e">
        <f>old_TB발!#REF!</f>
        <v>#REF!</v>
      </c>
      <c r="M624" s="97" t="e">
        <f>old_TB발!#REF!</f>
        <v>#REF!</v>
      </c>
    </row>
    <row r="625" spans="3:13">
      <c r="C625" s="94" t="s">
        <v>63</v>
      </c>
      <c r="D625" s="94">
        <v>2023</v>
      </c>
      <c r="E625" s="71">
        <f>old_TB발!A621</f>
        <v>0</v>
      </c>
      <c r="F625" s="71">
        <f>old_TB발!B621</f>
        <v>0</v>
      </c>
      <c r="H625" s="94">
        <v>6</v>
      </c>
      <c r="I625" s="97" t="e">
        <f>old_TB발!#REF!</f>
        <v>#REF!</v>
      </c>
      <c r="J625" s="98" t="e">
        <f t="shared" si="19"/>
        <v>#REF!</v>
      </c>
      <c r="K625" s="98" t="e">
        <f t="shared" si="20"/>
        <v>#REF!</v>
      </c>
      <c r="L625" s="97" t="e">
        <f>old_TB발!#REF!</f>
        <v>#REF!</v>
      </c>
      <c r="M625" s="97" t="e">
        <f>old_TB발!#REF!</f>
        <v>#REF!</v>
      </c>
    </row>
    <row r="626" spans="3:13">
      <c r="C626" s="94" t="s">
        <v>63</v>
      </c>
      <c r="D626" s="94">
        <v>2023</v>
      </c>
      <c r="E626" s="71">
        <f>old_TB발!A622</f>
        <v>0</v>
      </c>
      <c r="F626" s="71">
        <f>old_TB발!B622</f>
        <v>0</v>
      </c>
      <c r="H626" s="94">
        <v>6</v>
      </c>
      <c r="I626" s="97" t="e">
        <f>old_TB발!#REF!</f>
        <v>#REF!</v>
      </c>
      <c r="J626" s="98" t="e">
        <f t="shared" si="19"/>
        <v>#REF!</v>
      </c>
      <c r="K626" s="98" t="e">
        <f t="shared" si="20"/>
        <v>#REF!</v>
      </c>
      <c r="L626" s="97" t="e">
        <f>old_TB발!#REF!</f>
        <v>#REF!</v>
      </c>
      <c r="M626" s="97" t="e">
        <f>old_TB발!#REF!</f>
        <v>#REF!</v>
      </c>
    </row>
    <row r="627" spans="3:13">
      <c r="C627" s="94" t="s">
        <v>63</v>
      </c>
      <c r="D627" s="94">
        <v>2023</v>
      </c>
      <c r="E627" s="71">
        <f>old_TB발!A623</f>
        <v>0</v>
      </c>
      <c r="F627" s="71">
        <f>old_TB발!B623</f>
        <v>0</v>
      </c>
      <c r="H627" s="94">
        <v>6</v>
      </c>
      <c r="I627" s="97" t="e">
        <f>old_TB발!#REF!</f>
        <v>#REF!</v>
      </c>
      <c r="J627" s="98" t="e">
        <f t="shared" si="19"/>
        <v>#REF!</v>
      </c>
      <c r="K627" s="98" t="e">
        <f t="shared" si="20"/>
        <v>#REF!</v>
      </c>
      <c r="L627" s="97" t="e">
        <f>old_TB발!#REF!</f>
        <v>#REF!</v>
      </c>
      <c r="M627" s="97" t="e">
        <f>old_TB발!#REF!</f>
        <v>#REF!</v>
      </c>
    </row>
    <row r="628" spans="3:13">
      <c r="C628" s="94" t="s">
        <v>63</v>
      </c>
      <c r="D628" s="94">
        <v>2023</v>
      </c>
      <c r="E628" s="71">
        <f>old_TB발!A624</f>
        <v>0</v>
      </c>
      <c r="F628" s="71">
        <f>old_TB발!B624</f>
        <v>0</v>
      </c>
      <c r="H628" s="94">
        <v>6</v>
      </c>
      <c r="I628" s="97" t="e">
        <f>old_TB발!#REF!</f>
        <v>#REF!</v>
      </c>
      <c r="J628" s="98" t="e">
        <f t="shared" si="19"/>
        <v>#REF!</v>
      </c>
      <c r="K628" s="98" t="e">
        <f t="shared" si="20"/>
        <v>#REF!</v>
      </c>
      <c r="L628" s="97" t="e">
        <f>old_TB발!#REF!</f>
        <v>#REF!</v>
      </c>
      <c r="M628" s="97" t="e">
        <f>old_TB발!#REF!</f>
        <v>#REF!</v>
      </c>
    </row>
    <row r="629" spans="3:13">
      <c r="C629" s="94" t="s">
        <v>63</v>
      </c>
      <c r="D629" s="94">
        <v>2023</v>
      </c>
      <c r="E629" s="71">
        <f>old_TB발!A625</f>
        <v>0</v>
      </c>
      <c r="F629" s="71">
        <f>old_TB발!B625</f>
        <v>0</v>
      </c>
      <c r="H629" s="94">
        <v>6</v>
      </c>
      <c r="I629" s="97" t="e">
        <f>old_TB발!#REF!</f>
        <v>#REF!</v>
      </c>
      <c r="J629" s="98" t="e">
        <f t="shared" si="19"/>
        <v>#REF!</v>
      </c>
      <c r="K629" s="98" t="e">
        <f t="shared" si="20"/>
        <v>#REF!</v>
      </c>
      <c r="L629" s="97" t="e">
        <f>old_TB발!#REF!</f>
        <v>#REF!</v>
      </c>
      <c r="M629" s="97" t="e">
        <f>old_TB발!#REF!</f>
        <v>#REF!</v>
      </c>
    </row>
    <row r="630" spans="3:13">
      <c r="C630" s="94" t="s">
        <v>63</v>
      </c>
      <c r="D630" s="94">
        <v>2023</v>
      </c>
      <c r="E630" s="71">
        <f>old_TB발!A626</f>
        <v>0</v>
      </c>
      <c r="F630" s="71">
        <f>old_TB발!B626</f>
        <v>0</v>
      </c>
      <c r="H630" s="94">
        <v>6</v>
      </c>
      <c r="I630" s="97" t="e">
        <f>old_TB발!#REF!</f>
        <v>#REF!</v>
      </c>
      <c r="J630" s="98" t="e">
        <f t="shared" si="19"/>
        <v>#REF!</v>
      </c>
      <c r="K630" s="98" t="e">
        <f t="shared" si="20"/>
        <v>#REF!</v>
      </c>
      <c r="L630" s="97" t="e">
        <f>old_TB발!#REF!</f>
        <v>#REF!</v>
      </c>
      <c r="M630" s="97" t="e">
        <f>old_TB발!#REF!</f>
        <v>#REF!</v>
      </c>
    </row>
    <row r="631" spans="3:13">
      <c r="C631" s="94" t="s">
        <v>63</v>
      </c>
      <c r="D631" s="94">
        <v>2023</v>
      </c>
      <c r="E631" s="71">
        <f>old_TB발!A627</f>
        <v>0</v>
      </c>
      <c r="F631" s="71">
        <f>old_TB발!B627</f>
        <v>0</v>
      </c>
      <c r="H631" s="94">
        <v>6</v>
      </c>
      <c r="I631" s="97" t="e">
        <f>old_TB발!#REF!</f>
        <v>#REF!</v>
      </c>
      <c r="J631" s="98" t="e">
        <f t="shared" si="19"/>
        <v>#REF!</v>
      </c>
      <c r="K631" s="98" t="e">
        <f t="shared" si="20"/>
        <v>#REF!</v>
      </c>
      <c r="L631" s="97" t="e">
        <f>old_TB발!#REF!</f>
        <v>#REF!</v>
      </c>
      <c r="M631" s="97" t="e">
        <f>old_TB발!#REF!</f>
        <v>#REF!</v>
      </c>
    </row>
    <row r="632" spans="3:13">
      <c r="C632" s="94" t="s">
        <v>63</v>
      </c>
      <c r="D632" s="94">
        <v>2023</v>
      </c>
      <c r="E632" s="71">
        <f>old_TB발!A628</f>
        <v>0</v>
      </c>
      <c r="F632" s="71">
        <f>old_TB발!B628</f>
        <v>0</v>
      </c>
      <c r="H632" s="94">
        <v>6</v>
      </c>
      <c r="I632" s="97" t="e">
        <f>old_TB발!#REF!</f>
        <v>#REF!</v>
      </c>
      <c r="J632" s="98" t="e">
        <f t="shared" si="19"/>
        <v>#REF!</v>
      </c>
      <c r="K632" s="98" t="e">
        <f t="shared" si="20"/>
        <v>#REF!</v>
      </c>
      <c r="L632" s="97" t="e">
        <f>old_TB발!#REF!</f>
        <v>#REF!</v>
      </c>
      <c r="M632" s="97" t="e">
        <f>old_TB발!#REF!</f>
        <v>#REF!</v>
      </c>
    </row>
    <row r="633" spans="3:13">
      <c r="C633" s="94" t="s">
        <v>63</v>
      </c>
      <c r="D633" s="94">
        <v>2023</v>
      </c>
      <c r="E633" s="71">
        <f>old_TB발!A629</f>
        <v>0</v>
      </c>
      <c r="F633" s="71">
        <f>old_TB발!B629</f>
        <v>0</v>
      </c>
      <c r="H633" s="94">
        <v>6</v>
      </c>
      <c r="I633" s="97" t="e">
        <f>old_TB발!#REF!</f>
        <v>#REF!</v>
      </c>
      <c r="J633" s="98" t="e">
        <f t="shared" si="19"/>
        <v>#REF!</v>
      </c>
      <c r="K633" s="98" t="e">
        <f t="shared" si="20"/>
        <v>#REF!</v>
      </c>
      <c r="L633" s="97" t="e">
        <f>old_TB발!#REF!</f>
        <v>#REF!</v>
      </c>
      <c r="M633" s="97" t="e">
        <f>old_TB발!#REF!</f>
        <v>#REF!</v>
      </c>
    </row>
    <row r="634" spans="3:13">
      <c r="C634" s="94" t="s">
        <v>63</v>
      </c>
      <c r="D634" s="94">
        <v>2023</v>
      </c>
      <c r="E634" s="71">
        <f>old_TB발!A630</f>
        <v>0</v>
      </c>
      <c r="F634" s="71">
        <f>old_TB발!B630</f>
        <v>0</v>
      </c>
      <c r="H634" s="94">
        <v>6</v>
      </c>
      <c r="I634" s="97" t="e">
        <f>old_TB발!#REF!</f>
        <v>#REF!</v>
      </c>
      <c r="J634" s="98" t="e">
        <f t="shared" si="19"/>
        <v>#REF!</v>
      </c>
      <c r="K634" s="98" t="e">
        <f t="shared" si="20"/>
        <v>#REF!</v>
      </c>
      <c r="L634" s="97" t="e">
        <f>old_TB발!#REF!</f>
        <v>#REF!</v>
      </c>
      <c r="M634" s="97" t="e">
        <f>old_TB발!#REF!</f>
        <v>#REF!</v>
      </c>
    </row>
    <row r="635" spans="3:13">
      <c r="C635" s="94" t="s">
        <v>63</v>
      </c>
      <c r="D635" s="94">
        <v>2023</v>
      </c>
      <c r="E635" s="71">
        <f>old_TB발!A631</f>
        <v>0</v>
      </c>
      <c r="F635" s="71">
        <f>old_TB발!B631</f>
        <v>0</v>
      </c>
      <c r="H635" s="94">
        <v>6</v>
      </c>
      <c r="I635" s="97" t="e">
        <f>old_TB발!#REF!</f>
        <v>#REF!</v>
      </c>
      <c r="J635" s="98" t="e">
        <f t="shared" si="19"/>
        <v>#REF!</v>
      </c>
      <c r="K635" s="98" t="e">
        <f t="shared" si="20"/>
        <v>#REF!</v>
      </c>
      <c r="L635" s="97" t="e">
        <f>old_TB발!#REF!</f>
        <v>#REF!</v>
      </c>
      <c r="M635" s="97" t="e">
        <f>old_TB발!#REF!</f>
        <v>#REF!</v>
      </c>
    </row>
    <row r="636" spans="3:13">
      <c r="C636" s="94" t="s">
        <v>63</v>
      </c>
      <c r="D636" s="94">
        <v>2023</v>
      </c>
      <c r="E636" s="71">
        <f>old_TB발!A632</f>
        <v>0</v>
      </c>
      <c r="F636" s="71">
        <f>old_TB발!B632</f>
        <v>0</v>
      </c>
      <c r="H636" s="94">
        <v>6</v>
      </c>
      <c r="I636" s="97" t="e">
        <f>old_TB발!#REF!</f>
        <v>#REF!</v>
      </c>
      <c r="J636" s="98" t="e">
        <f t="shared" si="19"/>
        <v>#REF!</v>
      </c>
      <c r="K636" s="98" t="e">
        <f t="shared" si="20"/>
        <v>#REF!</v>
      </c>
      <c r="L636" s="97" t="e">
        <f>old_TB발!#REF!</f>
        <v>#REF!</v>
      </c>
      <c r="M636" s="97" t="e">
        <f>old_TB발!#REF!</f>
        <v>#REF!</v>
      </c>
    </row>
    <row r="637" spans="3:13">
      <c r="C637" s="94" t="s">
        <v>63</v>
      </c>
      <c r="D637" s="94">
        <v>2023</v>
      </c>
      <c r="E637" s="71">
        <f>old_TB발!A633</f>
        <v>0</v>
      </c>
      <c r="F637" s="71">
        <f>old_TB발!B633</f>
        <v>0</v>
      </c>
      <c r="H637" s="94">
        <v>6</v>
      </c>
      <c r="I637" s="97" t="e">
        <f>old_TB발!#REF!</f>
        <v>#REF!</v>
      </c>
      <c r="J637" s="98" t="e">
        <f t="shared" si="19"/>
        <v>#REF!</v>
      </c>
      <c r="K637" s="98" t="e">
        <f t="shared" si="20"/>
        <v>#REF!</v>
      </c>
      <c r="L637" s="97" t="e">
        <f>old_TB발!#REF!</f>
        <v>#REF!</v>
      </c>
      <c r="M637" s="97" t="e">
        <f>old_TB발!#REF!</f>
        <v>#REF!</v>
      </c>
    </row>
    <row r="638" spans="3:13">
      <c r="C638" s="94" t="s">
        <v>63</v>
      </c>
      <c r="D638" s="94">
        <v>2023</v>
      </c>
      <c r="E638" s="71">
        <f>old_TB발!A634</f>
        <v>0</v>
      </c>
      <c r="F638" s="71">
        <f>old_TB발!B634</f>
        <v>0</v>
      </c>
      <c r="H638" s="94">
        <v>6</v>
      </c>
      <c r="I638" s="97" t="e">
        <f>old_TB발!#REF!</f>
        <v>#REF!</v>
      </c>
      <c r="J638" s="98" t="e">
        <f t="shared" si="19"/>
        <v>#REF!</v>
      </c>
      <c r="K638" s="98" t="e">
        <f t="shared" si="20"/>
        <v>#REF!</v>
      </c>
      <c r="L638" s="97" t="e">
        <f>old_TB발!#REF!</f>
        <v>#REF!</v>
      </c>
      <c r="M638" s="97" t="e">
        <f>old_TB발!#REF!</f>
        <v>#REF!</v>
      </c>
    </row>
    <row r="639" spans="3:13">
      <c r="C639" s="94" t="s">
        <v>63</v>
      </c>
      <c r="D639" s="94">
        <v>2023</v>
      </c>
      <c r="E639" s="71">
        <f>old_TB발!A635</f>
        <v>0</v>
      </c>
      <c r="F639" s="71">
        <f>old_TB발!B635</f>
        <v>0</v>
      </c>
      <c r="H639" s="94">
        <v>6</v>
      </c>
      <c r="I639" s="97" t="e">
        <f>old_TB발!#REF!</f>
        <v>#REF!</v>
      </c>
      <c r="J639" s="98" t="e">
        <f t="shared" si="19"/>
        <v>#REF!</v>
      </c>
      <c r="K639" s="98" t="e">
        <f t="shared" si="20"/>
        <v>#REF!</v>
      </c>
      <c r="L639" s="97" t="e">
        <f>old_TB발!#REF!</f>
        <v>#REF!</v>
      </c>
      <c r="M639" s="97" t="e">
        <f>old_TB발!#REF!</f>
        <v>#REF!</v>
      </c>
    </row>
    <row r="640" spans="3:13">
      <c r="C640" s="94" t="s">
        <v>63</v>
      </c>
      <c r="D640" s="94">
        <v>2023</v>
      </c>
      <c r="E640" s="71">
        <f>old_TB발!A636</f>
        <v>0</v>
      </c>
      <c r="F640" s="71">
        <f>old_TB발!B636</f>
        <v>0</v>
      </c>
      <c r="H640" s="94">
        <v>6</v>
      </c>
      <c r="I640" s="97" t="e">
        <f>old_TB발!#REF!</f>
        <v>#REF!</v>
      </c>
      <c r="J640" s="98" t="e">
        <f t="shared" si="19"/>
        <v>#REF!</v>
      </c>
      <c r="K640" s="98" t="e">
        <f t="shared" si="20"/>
        <v>#REF!</v>
      </c>
      <c r="L640" s="97" t="e">
        <f>old_TB발!#REF!</f>
        <v>#REF!</v>
      </c>
      <c r="M640" s="97" t="e">
        <f>old_TB발!#REF!</f>
        <v>#REF!</v>
      </c>
    </row>
    <row r="641" spans="3:13">
      <c r="C641" s="94" t="s">
        <v>63</v>
      </c>
      <c r="D641" s="94">
        <v>2023</v>
      </c>
      <c r="E641" s="71">
        <f>old_TB발!A637</f>
        <v>0</v>
      </c>
      <c r="F641" s="71">
        <f>old_TB발!B637</f>
        <v>0</v>
      </c>
      <c r="H641" s="94">
        <v>6</v>
      </c>
      <c r="I641" s="97" t="e">
        <f>old_TB발!#REF!</f>
        <v>#REF!</v>
      </c>
      <c r="J641" s="98" t="e">
        <f t="shared" si="19"/>
        <v>#REF!</v>
      </c>
      <c r="K641" s="98" t="e">
        <f t="shared" si="20"/>
        <v>#REF!</v>
      </c>
      <c r="L641" s="97" t="e">
        <f>old_TB발!#REF!</f>
        <v>#REF!</v>
      </c>
      <c r="M641" s="97" t="e">
        <f>old_TB발!#REF!</f>
        <v>#REF!</v>
      </c>
    </row>
    <row r="642" spans="3:13">
      <c r="C642" s="94" t="s">
        <v>63</v>
      </c>
      <c r="D642" s="94">
        <v>2023</v>
      </c>
      <c r="E642" s="71">
        <f>old_TB발!A638</f>
        <v>0</v>
      </c>
      <c r="F642" s="71">
        <f>old_TB발!B638</f>
        <v>0</v>
      </c>
      <c r="H642" s="94">
        <v>6</v>
      </c>
      <c r="I642" s="97" t="e">
        <f>old_TB발!#REF!</f>
        <v>#REF!</v>
      </c>
      <c r="J642" s="98" t="e">
        <f t="shared" si="19"/>
        <v>#REF!</v>
      </c>
      <c r="K642" s="98" t="e">
        <f t="shared" si="20"/>
        <v>#REF!</v>
      </c>
      <c r="L642" s="97" t="e">
        <f>old_TB발!#REF!</f>
        <v>#REF!</v>
      </c>
      <c r="M642" s="97" t="e">
        <f>old_TB발!#REF!</f>
        <v>#REF!</v>
      </c>
    </row>
    <row r="643" spans="3:13">
      <c r="C643" s="94" t="s">
        <v>63</v>
      </c>
      <c r="D643" s="94">
        <v>2023</v>
      </c>
      <c r="E643" s="71">
        <f>old_TB발!A639</f>
        <v>0</v>
      </c>
      <c r="F643" s="71">
        <f>old_TB발!B639</f>
        <v>0</v>
      </c>
      <c r="H643" s="94">
        <v>6</v>
      </c>
      <c r="I643" s="97" t="e">
        <f>old_TB발!#REF!</f>
        <v>#REF!</v>
      </c>
      <c r="J643" s="98" t="e">
        <f t="shared" si="19"/>
        <v>#REF!</v>
      </c>
      <c r="K643" s="98" t="e">
        <f t="shared" si="20"/>
        <v>#REF!</v>
      </c>
      <c r="L643" s="97" t="e">
        <f>old_TB발!#REF!</f>
        <v>#REF!</v>
      </c>
      <c r="M643" s="97" t="e">
        <f>old_TB발!#REF!</f>
        <v>#REF!</v>
      </c>
    </row>
    <row r="644" spans="3:13">
      <c r="C644" s="94" t="s">
        <v>63</v>
      </c>
      <c r="D644" s="94">
        <v>2023</v>
      </c>
      <c r="E644" s="71">
        <f>old_TB발!A640</f>
        <v>0</v>
      </c>
      <c r="F644" s="71">
        <f>old_TB발!B640</f>
        <v>0</v>
      </c>
      <c r="H644" s="94">
        <v>6</v>
      </c>
      <c r="I644" s="97" t="e">
        <f>old_TB발!#REF!</f>
        <v>#REF!</v>
      </c>
      <c r="J644" s="98" t="e">
        <f t="shared" si="19"/>
        <v>#REF!</v>
      </c>
      <c r="K644" s="98" t="e">
        <f t="shared" si="20"/>
        <v>#REF!</v>
      </c>
      <c r="L644" s="97" t="e">
        <f>old_TB발!#REF!</f>
        <v>#REF!</v>
      </c>
      <c r="M644" s="97" t="e">
        <f>old_TB발!#REF!</f>
        <v>#REF!</v>
      </c>
    </row>
    <row r="645" spans="3:13">
      <c r="C645" s="94" t="s">
        <v>63</v>
      </c>
      <c r="D645" s="94">
        <v>2023</v>
      </c>
      <c r="E645" s="71">
        <f>old_TB발!A641</f>
        <v>0</v>
      </c>
      <c r="F645" s="71">
        <f>old_TB발!B641</f>
        <v>0</v>
      </c>
      <c r="H645" s="94">
        <v>6</v>
      </c>
      <c r="I645" s="97" t="e">
        <f>old_TB발!#REF!</f>
        <v>#REF!</v>
      </c>
      <c r="J645" s="98" t="e">
        <f t="shared" si="19"/>
        <v>#REF!</v>
      </c>
      <c r="K645" s="98" t="e">
        <f t="shared" si="20"/>
        <v>#REF!</v>
      </c>
      <c r="L645" s="97" t="e">
        <f>old_TB발!#REF!</f>
        <v>#REF!</v>
      </c>
      <c r="M645" s="97" t="e">
        <f>old_TB발!#REF!</f>
        <v>#REF!</v>
      </c>
    </row>
    <row r="646" spans="3:13">
      <c r="C646" s="94" t="s">
        <v>63</v>
      </c>
      <c r="D646" s="94">
        <v>2023</v>
      </c>
      <c r="E646" s="71">
        <f>old_TB발!A642</f>
        <v>0</v>
      </c>
      <c r="F646" s="71">
        <f>old_TB발!B642</f>
        <v>0</v>
      </c>
      <c r="H646" s="94">
        <v>6</v>
      </c>
      <c r="I646" s="97" t="e">
        <f>old_TB발!#REF!</f>
        <v>#REF!</v>
      </c>
      <c r="J646" s="98" t="e">
        <f t="shared" si="19"/>
        <v>#REF!</v>
      </c>
      <c r="K646" s="98" t="e">
        <f t="shared" si="20"/>
        <v>#REF!</v>
      </c>
      <c r="L646" s="97" t="e">
        <f>old_TB발!#REF!</f>
        <v>#REF!</v>
      </c>
      <c r="M646" s="97" t="e">
        <f>old_TB발!#REF!</f>
        <v>#REF!</v>
      </c>
    </row>
    <row r="647" spans="3:13">
      <c r="C647" s="94" t="s">
        <v>63</v>
      </c>
      <c r="D647" s="94">
        <v>2023</v>
      </c>
      <c r="E647" s="71">
        <f>old_TB발!A643</f>
        <v>0</v>
      </c>
      <c r="F647" s="71">
        <f>old_TB발!B643</f>
        <v>0</v>
      </c>
      <c r="H647" s="94">
        <v>6</v>
      </c>
      <c r="I647" s="97" t="e">
        <f>old_TB발!#REF!</f>
        <v>#REF!</v>
      </c>
      <c r="J647" s="98" t="e">
        <f t="shared" si="19"/>
        <v>#REF!</v>
      </c>
      <c r="K647" s="98" t="e">
        <f t="shared" si="20"/>
        <v>#REF!</v>
      </c>
      <c r="L647" s="97" t="e">
        <f>old_TB발!#REF!</f>
        <v>#REF!</v>
      </c>
      <c r="M647" s="97" t="e">
        <f>old_TB발!#REF!</f>
        <v>#REF!</v>
      </c>
    </row>
    <row r="648" spans="3:13">
      <c r="C648" s="94" t="s">
        <v>63</v>
      </c>
      <c r="D648" s="94">
        <v>2023</v>
      </c>
      <c r="E648" s="71">
        <f>old_TB발!A644</f>
        <v>0</v>
      </c>
      <c r="F648" s="71">
        <f>old_TB발!B644</f>
        <v>0</v>
      </c>
      <c r="H648" s="94">
        <v>6</v>
      </c>
      <c r="I648" s="97" t="e">
        <f>old_TB발!#REF!</f>
        <v>#REF!</v>
      </c>
      <c r="J648" s="98" t="e">
        <f t="shared" ref="J648:J711" si="21">IF($L648&gt;0,$L648,0)</f>
        <v>#REF!</v>
      </c>
      <c r="K648" s="98" t="e">
        <f t="shared" ref="K648:K711" si="22">ABS(L648-J648)</f>
        <v>#REF!</v>
      </c>
      <c r="L648" s="97" t="e">
        <f>old_TB발!#REF!</f>
        <v>#REF!</v>
      </c>
      <c r="M648" s="97" t="e">
        <f>old_TB발!#REF!</f>
        <v>#REF!</v>
      </c>
    </row>
    <row r="649" spans="3:13">
      <c r="C649" s="94" t="s">
        <v>63</v>
      </c>
      <c r="D649" s="94">
        <v>2023</v>
      </c>
      <c r="E649" s="71">
        <f>old_TB발!A645</f>
        <v>0</v>
      </c>
      <c r="F649" s="71">
        <f>old_TB발!B645</f>
        <v>0</v>
      </c>
      <c r="H649" s="94">
        <v>6</v>
      </c>
      <c r="I649" s="97" t="e">
        <f>old_TB발!#REF!</f>
        <v>#REF!</v>
      </c>
      <c r="J649" s="98" t="e">
        <f t="shared" si="21"/>
        <v>#REF!</v>
      </c>
      <c r="K649" s="98" t="e">
        <f t="shared" si="22"/>
        <v>#REF!</v>
      </c>
      <c r="L649" s="97" t="e">
        <f>old_TB발!#REF!</f>
        <v>#REF!</v>
      </c>
      <c r="M649" s="97" t="e">
        <f>old_TB발!#REF!</f>
        <v>#REF!</v>
      </c>
    </row>
    <row r="650" spans="3:13">
      <c r="C650" s="94" t="s">
        <v>63</v>
      </c>
      <c r="D650" s="94">
        <v>2023</v>
      </c>
      <c r="E650" s="71">
        <f>old_TB발!A646</f>
        <v>0</v>
      </c>
      <c r="F650" s="71">
        <f>old_TB발!B646</f>
        <v>0</v>
      </c>
      <c r="H650" s="94">
        <v>6</v>
      </c>
      <c r="I650" s="97" t="e">
        <f>old_TB발!#REF!</f>
        <v>#REF!</v>
      </c>
      <c r="J650" s="98" t="e">
        <f t="shared" si="21"/>
        <v>#REF!</v>
      </c>
      <c r="K650" s="98" t="e">
        <f t="shared" si="22"/>
        <v>#REF!</v>
      </c>
      <c r="L650" s="97" t="e">
        <f>old_TB발!#REF!</f>
        <v>#REF!</v>
      </c>
      <c r="M650" s="97" t="e">
        <f>old_TB발!#REF!</f>
        <v>#REF!</v>
      </c>
    </row>
    <row r="651" spans="3:13">
      <c r="C651" s="94" t="s">
        <v>63</v>
      </c>
      <c r="D651" s="94">
        <v>2023</v>
      </c>
      <c r="E651" s="71">
        <f>old_TB발!A647</f>
        <v>0</v>
      </c>
      <c r="F651" s="71">
        <f>old_TB발!B647</f>
        <v>0</v>
      </c>
      <c r="H651" s="94">
        <v>6</v>
      </c>
      <c r="I651" s="97" t="e">
        <f>old_TB발!#REF!</f>
        <v>#REF!</v>
      </c>
      <c r="J651" s="98" t="e">
        <f t="shared" si="21"/>
        <v>#REF!</v>
      </c>
      <c r="K651" s="98" t="e">
        <f t="shared" si="22"/>
        <v>#REF!</v>
      </c>
      <c r="L651" s="97" t="e">
        <f>old_TB발!#REF!</f>
        <v>#REF!</v>
      </c>
      <c r="M651" s="97" t="e">
        <f>old_TB발!#REF!</f>
        <v>#REF!</v>
      </c>
    </row>
    <row r="652" spans="3:13">
      <c r="C652" s="94" t="s">
        <v>63</v>
      </c>
      <c r="D652" s="94">
        <v>2023</v>
      </c>
      <c r="E652" s="71">
        <f>old_TB발!A648</f>
        <v>0</v>
      </c>
      <c r="F652" s="71">
        <f>old_TB발!B648</f>
        <v>0</v>
      </c>
      <c r="H652" s="94">
        <v>6</v>
      </c>
      <c r="I652" s="97" t="e">
        <f>old_TB발!#REF!</f>
        <v>#REF!</v>
      </c>
      <c r="J652" s="98" t="e">
        <f t="shared" si="21"/>
        <v>#REF!</v>
      </c>
      <c r="K652" s="98" t="e">
        <f t="shared" si="22"/>
        <v>#REF!</v>
      </c>
      <c r="L652" s="97" t="e">
        <f>old_TB발!#REF!</f>
        <v>#REF!</v>
      </c>
      <c r="M652" s="97" t="e">
        <f>old_TB발!#REF!</f>
        <v>#REF!</v>
      </c>
    </row>
    <row r="653" spans="3:13">
      <c r="C653" s="94" t="s">
        <v>63</v>
      </c>
      <c r="D653" s="94">
        <v>2023</v>
      </c>
      <c r="E653" s="71">
        <f>old_TB발!A649</f>
        <v>0</v>
      </c>
      <c r="F653" s="71">
        <f>old_TB발!B649</f>
        <v>0</v>
      </c>
      <c r="H653" s="94">
        <v>6</v>
      </c>
      <c r="I653" s="97" t="e">
        <f>old_TB발!#REF!</f>
        <v>#REF!</v>
      </c>
      <c r="J653" s="98" t="e">
        <f t="shared" si="21"/>
        <v>#REF!</v>
      </c>
      <c r="K653" s="98" t="e">
        <f t="shared" si="22"/>
        <v>#REF!</v>
      </c>
      <c r="L653" s="97" t="e">
        <f>old_TB발!#REF!</f>
        <v>#REF!</v>
      </c>
      <c r="M653" s="97" t="e">
        <f>old_TB발!#REF!</f>
        <v>#REF!</v>
      </c>
    </row>
    <row r="654" spans="3:13">
      <c r="C654" s="94" t="s">
        <v>63</v>
      </c>
      <c r="D654" s="94">
        <v>2023</v>
      </c>
      <c r="E654" s="71">
        <f>old_TB발!A650</f>
        <v>0</v>
      </c>
      <c r="F654" s="71">
        <f>old_TB발!B650</f>
        <v>0</v>
      </c>
      <c r="H654" s="94">
        <v>6</v>
      </c>
      <c r="I654" s="97" t="e">
        <f>old_TB발!#REF!</f>
        <v>#REF!</v>
      </c>
      <c r="J654" s="98" t="e">
        <f t="shared" si="21"/>
        <v>#REF!</v>
      </c>
      <c r="K654" s="98" t="e">
        <f t="shared" si="22"/>
        <v>#REF!</v>
      </c>
      <c r="L654" s="97" t="e">
        <f>old_TB발!#REF!</f>
        <v>#REF!</v>
      </c>
      <c r="M654" s="97" t="e">
        <f>old_TB발!#REF!</f>
        <v>#REF!</v>
      </c>
    </row>
    <row r="655" spans="3:13">
      <c r="C655" s="94" t="s">
        <v>63</v>
      </c>
      <c r="D655" s="94">
        <v>2023</v>
      </c>
      <c r="E655" s="71">
        <f>old_TB발!A651</f>
        <v>0</v>
      </c>
      <c r="F655" s="71">
        <f>old_TB발!B651</f>
        <v>0</v>
      </c>
      <c r="H655" s="94">
        <v>6</v>
      </c>
      <c r="I655" s="97" t="e">
        <f>old_TB발!#REF!</f>
        <v>#REF!</v>
      </c>
      <c r="J655" s="98" t="e">
        <f t="shared" si="21"/>
        <v>#REF!</v>
      </c>
      <c r="K655" s="98" t="e">
        <f t="shared" si="22"/>
        <v>#REF!</v>
      </c>
      <c r="L655" s="97" t="e">
        <f>old_TB발!#REF!</f>
        <v>#REF!</v>
      </c>
      <c r="M655" s="97" t="e">
        <f>old_TB발!#REF!</f>
        <v>#REF!</v>
      </c>
    </row>
    <row r="656" spans="3:13">
      <c r="C656" s="94" t="s">
        <v>63</v>
      </c>
      <c r="D656" s="94">
        <v>2023</v>
      </c>
      <c r="E656" s="71">
        <f>old_TB발!A652</f>
        <v>0</v>
      </c>
      <c r="F656" s="71">
        <f>old_TB발!B652</f>
        <v>0</v>
      </c>
      <c r="H656" s="94">
        <v>6</v>
      </c>
      <c r="I656" s="97" t="e">
        <f>old_TB발!#REF!</f>
        <v>#REF!</v>
      </c>
      <c r="J656" s="98" t="e">
        <f t="shared" si="21"/>
        <v>#REF!</v>
      </c>
      <c r="K656" s="98" t="e">
        <f t="shared" si="22"/>
        <v>#REF!</v>
      </c>
      <c r="L656" s="97" t="e">
        <f>old_TB발!#REF!</f>
        <v>#REF!</v>
      </c>
      <c r="M656" s="97" t="e">
        <f>old_TB발!#REF!</f>
        <v>#REF!</v>
      </c>
    </row>
    <row r="657" spans="3:13">
      <c r="C657" s="94" t="s">
        <v>63</v>
      </c>
      <c r="D657" s="94">
        <v>2023</v>
      </c>
      <c r="E657" s="71">
        <f>old_TB발!A653</f>
        <v>0</v>
      </c>
      <c r="F657" s="71">
        <f>old_TB발!B653</f>
        <v>0</v>
      </c>
      <c r="H657" s="94">
        <v>6</v>
      </c>
      <c r="I657" s="97" t="e">
        <f>old_TB발!#REF!</f>
        <v>#REF!</v>
      </c>
      <c r="J657" s="98" t="e">
        <f t="shared" si="21"/>
        <v>#REF!</v>
      </c>
      <c r="K657" s="98" t="e">
        <f t="shared" si="22"/>
        <v>#REF!</v>
      </c>
      <c r="L657" s="97" t="e">
        <f>old_TB발!#REF!</f>
        <v>#REF!</v>
      </c>
      <c r="M657" s="97" t="e">
        <f>old_TB발!#REF!</f>
        <v>#REF!</v>
      </c>
    </row>
    <row r="658" spans="3:13">
      <c r="C658" s="94" t="s">
        <v>63</v>
      </c>
      <c r="D658" s="94">
        <v>2023</v>
      </c>
      <c r="E658" s="71">
        <f>old_TB발!A654</f>
        <v>0</v>
      </c>
      <c r="F658" s="71">
        <f>old_TB발!B654</f>
        <v>0</v>
      </c>
      <c r="H658" s="94">
        <v>6</v>
      </c>
      <c r="I658" s="97" t="e">
        <f>old_TB발!#REF!</f>
        <v>#REF!</v>
      </c>
      <c r="J658" s="98" t="e">
        <f t="shared" si="21"/>
        <v>#REF!</v>
      </c>
      <c r="K658" s="98" t="e">
        <f t="shared" si="22"/>
        <v>#REF!</v>
      </c>
      <c r="L658" s="97" t="e">
        <f>old_TB발!#REF!</f>
        <v>#REF!</v>
      </c>
      <c r="M658" s="97" t="e">
        <f>old_TB발!#REF!</f>
        <v>#REF!</v>
      </c>
    </row>
    <row r="659" spans="3:13">
      <c r="C659" s="94" t="s">
        <v>63</v>
      </c>
      <c r="D659" s="94">
        <v>2023</v>
      </c>
      <c r="E659" s="71">
        <f>old_TB발!A655</f>
        <v>0</v>
      </c>
      <c r="F659" s="71">
        <f>old_TB발!B655</f>
        <v>0</v>
      </c>
      <c r="H659" s="94">
        <v>6</v>
      </c>
      <c r="I659" s="97" t="e">
        <f>old_TB발!#REF!</f>
        <v>#REF!</v>
      </c>
      <c r="J659" s="98" t="e">
        <f t="shared" si="21"/>
        <v>#REF!</v>
      </c>
      <c r="K659" s="98" t="e">
        <f t="shared" si="22"/>
        <v>#REF!</v>
      </c>
      <c r="L659" s="97" t="e">
        <f>old_TB발!#REF!</f>
        <v>#REF!</v>
      </c>
      <c r="M659" s="97" t="e">
        <f>old_TB발!#REF!</f>
        <v>#REF!</v>
      </c>
    </row>
    <row r="660" spans="3:13">
      <c r="C660" s="94" t="s">
        <v>63</v>
      </c>
      <c r="D660" s="94">
        <v>2023</v>
      </c>
      <c r="E660" s="71">
        <f>old_TB발!A656</f>
        <v>0</v>
      </c>
      <c r="F660" s="71">
        <f>old_TB발!B656</f>
        <v>0</v>
      </c>
      <c r="H660" s="94">
        <v>6</v>
      </c>
      <c r="I660" s="97" t="e">
        <f>old_TB발!#REF!</f>
        <v>#REF!</v>
      </c>
      <c r="J660" s="98" t="e">
        <f t="shared" si="21"/>
        <v>#REF!</v>
      </c>
      <c r="K660" s="98" t="e">
        <f t="shared" si="22"/>
        <v>#REF!</v>
      </c>
      <c r="L660" s="97" t="e">
        <f>old_TB발!#REF!</f>
        <v>#REF!</v>
      </c>
      <c r="M660" s="97" t="e">
        <f>old_TB발!#REF!</f>
        <v>#REF!</v>
      </c>
    </row>
    <row r="661" spans="3:13">
      <c r="C661" s="94" t="s">
        <v>63</v>
      </c>
      <c r="D661" s="94">
        <v>2023</v>
      </c>
      <c r="E661" s="71">
        <f>old_TB발!A657</f>
        <v>0</v>
      </c>
      <c r="F661" s="71">
        <f>old_TB발!B657</f>
        <v>0</v>
      </c>
      <c r="H661" s="94">
        <v>6</v>
      </c>
      <c r="I661" s="97" t="e">
        <f>old_TB발!#REF!</f>
        <v>#REF!</v>
      </c>
      <c r="J661" s="98" t="e">
        <f t="shared" si="21"/>
        <v>#REF!</v>
      </c>
      <c r="K661" s="98" t="e">
        <f t="shared" si="22"/>
        <v>#REF!</v>
      </c>
      <c r="L661" s="97" t="e">
        <f>old_TB발!#REF!</f>
        <v>#REF!</v>
      </c>
      <c r="M661" s="97" t="e">
        <f>old_TB발!#REF!</f>
        <v>#REF!</v>
      </c>
    </row>
    <row r="662" spans="3:13">
      <c r="C662" s="94" t="s">
        <v>63</v>
      </c>
      <c r="D662" s="94">
        <v>2023</v>
      </c>
      <c r="E662" s="71">
        <f>old_TB발!A658</f>
        <v>0</v>
      </c>
      <c r="F662" s="71">
        <f>old_TB발!B658</f>
        <v>0</v>
      </c>
      <c r="H662" s="94">
        <v>6</v>
      </c>
      <c r="I662" s="97" t="e">
        <f>old_TB발!#REF!</f>
        <v>#REF!</v>
      </c>
      <c r="J662" s="98" t="e">
        <f t="shared" si="21"/>
        <v>#REF!</v>
      </c>
      <c r="K662" s="98" t="e">
        <f t="shared" si="22"/>
        <v>#REF!</v>
      </c>
      <c r="L662" s="97" t="e">
        <f>old_TB발!#REF!</f>
        <v>#REF!</v>
      </c>
      <c r="M662" s="97" t="e">
        <f>old_TB발!#REF!</f>
        <v>#REF!</v>
      </c>
    </row>
    <row r="663" spans="3:13">
      <c r="C663" s="94" t="s">
        <v>63</v>
      </c>
      <c r="D663" s="94">
        <v>2023</v>
      </c>
      <c r="E663" s="71">
        <f>old_TB발!A659</f>
        <v>0</v>
      </c>
      <c r="F663" s="71">
        <f>old_TB발!B659</f>
        <v>0</v>
      </c>
      <c r="H663" s="94">
        <v>6</v>
      </c>
      <c r="I663" s="97" t="e">
        <f>old_TB발!#REF!</f>
        <v>#REF!</v>
      </c>
      <c r="J663" s="98" t="e">
        <f t="shared" si="21"/>
        <v>#REF!</v>
      </c>
      <c r="K663" s="98" t="e">
        <f t="shared" si="22"/>
        <v>#REF!</v>
      </c>
      <c r="L663" s="97" t="e">
        <f>old_TB발!#REF!</f>
        <v>#REF!</v>
      </c>
      <c r="M663" s="97" t="e">
        <f>old_TB발!#REF!</f>
        <v>#REF!</v>
      </c>
    </row>
    <row r="664" spans="3:13">
      <c r="C664" s="94" t="s">
        <v>63</v>
      </c>
      <c r="D664" s="94">
        <v>2023</v>
      </c>
      <c r="E664" s="71">
        <f>old_TB발!A660</f>
        <v>0</v>
      </c>
      <c r="F664" s="71">
        <f>old_TB발!B660</f>
        <v>0</v>
      </c>
      <c r="H664" s="94">
        <v>6</v>
      </c>
      <c r="I664" s="97" t="e">
        <f>old_TB발!#REF!</f>
        <v>#REF!</v>
      </c>
      <c r="J664" s="98" t="e">
        <f t="shared" si="21"/>
        <v>#REF!</v>
      </c>
      <c r="K664" s="98" t="e">
        <f t="shared" si="22"/>
        <v>#REF!</v>
      </c>
      <c r="L664" s="97" t="e">
        <f>old_TB발!#REF!</f>
        <v>#REF!</v>
      </c>
      <c r="M664" s="97" t="e">
        <f>old_TB발!#REF!</f>
        <v>#REF!</v>
      </c>
    </row>
    <row r="665" spans="3:13">
      <c r="C665" s="94" t="s">
        <v>63</v>
      </c>
      <c r="D665" s="94">
        <v>2023</v>
      </c>
      <c r="E665" s="71">
        <f>old_TB발!A661</f>
        <v>0</v>
      </c>
      <c r="F665" s="71">
        <f>old_TB발!B661</f>
        <v>0</v>
      </c>
      <c r="H665" s="94">
        <v>6</v>
      </c>
      <c r="I665" s="97" t="e">
        <f>old_TB발!#REF!</f>
        <v>#REF!</v>
      </c>
      <c r="J665" s="98" t="e">
        <f t="shared" si="21"/>
        <v>#REF!</v>
      </c>
      <c r="K665" s="98" t="e">
        <f t="shared" si="22"/>
        <v>#REF!</v>
      </c>
      <c r="L665" s="97" t="e">
        <f>old_TB발!#REF!</f>
        <v>#REF!</v>
      </c>
      <c r="M665" s="97" t="e">
        <f>old_TB발!#REF!</f>
        <v>#REF!</v>
      </c>
    </row>
    <row r="666" spans="3:13">
      <c r="C666" s="94" t="s">
        <v>63</v>
      </c>
      <c r="D666" s="94">
        <v>2023</v>
      </c>
      <c r="E666" s="71">
        <f>old_TB발!A662</f>
        <v>0</v>
      </c>
      <c r="F666" s="71">
        <f>old_TB발!B662</f>
        <v>0</v>
      </c>
      <c r="H666" s="94">
        <v>6</v>
      </c>
      <c r="I666" s="97" t="e">
        <f>old_TB발!#REF!</f>
        <v>#REF!</v>
      </c>
      <c r="J666" s="98" t="e">
        <f t="shared" si="21"/>
        <v>#REF!</v>
      </c>
      <c r="K666" s="98" t="e">
        <f t="shared" si="22"/>
        <v>#REF!</v>
      </c>
      <c r="L666" s="97" t="e">
        <f>old_TB발!#REF!</f>
        <v>#REF!</v>
      </c>
      <c r="M666" s="97" t="e">
        <f>old_TB발!#REF!</f>
        <v>#REF!</v>
      </c>
    </row>
    <row r="667" spans="3:13">
      <c r="C667" s="94" t="s">
        <v>63</v>
      </c>
      <c r="D667" s="94">
        <v>2023</v>
      </c>
      <c r="E667" s="71">
        <f>old_TB발!A663</f>
        <v>0</v>
      </c>
      <c r="F667" s="71">
        <f>old_TB발!B663</f>
        <v>0</v>
      </c>
      <c r="H667" s="94">
        <v>6</v>
      </c>
      <c r="I667" s="97" t="e">
        <f>old_TB발!#REF!</f>
        <v>#REF!</v>
      </c>
      <c r="J667" s="98" t="e">
        <f t="shared" si="21"/>
        <v>#REF!</v>
      </c>
      <c r="K667" s="98" t="e">
        <f t="shared" si="22"/>
        <v>#REF!</v>
      </c>
      <c r="L667" s="97" t="e">
        <f>old_TB발!#REF!</f>
        <v>#REF!</v>
      </c>
      <c r="M667" s="97" t="e">
        <f>old_TB발!#REF!</f>
        <v>#REF!</v>
      </c>
    </row>
    <row r="668" spans="3:13">
      <c r="C668" s="94" t="s">
        <v>63</v>
      </c>
      <c r="D668" s="94">
        <v>2023</v>
      </c>
      <c r="E668" s="71">
        <f>old_TB발!A664</f>
        <v>0</v>
      </c>
      <c r="F668" s="71">
        <f>old_TB발!B664</f>
        <v>0</v>
      </c>
      <c r="H668" s="94">
        <v>6</v>
      </c>
      <c r="I668" s="97" t="e">
        <f>old_TB발!#REF!</f>
        <v>#REF!</v>
      </c>
      <c r="J668" s="98" t="e">
        <f t="shared" si="21"/>
        <v>#REF!</v>
      </c>
      <c r="K668" s="98" t="e">
        <f t="shared" si="22"/>
        <v>#REF!</v>
      </c>
      <c r="L668" s="97" t="e">
        <f>old_TB발!#REF!</f>
        <v>#REF!</v>
      </c>
      <c r="M668" s="97" t="e">
        <f>old_TB발!#REF!</f>
        <v>#REF!</v>
      </c>
    </row>
    <row r="669" spans="3:13">
      <c r="C669" s="94" t="s">
        <v>63</v>
      </c>
      <c r="D669" s="94">
        <v>2023</v>
      </c>
      <c r="E669" s="71">
        <f>old_TB발!A665</f>
        <v>0</v>
      </c>
      <c r="F669" s="71">
        <f>old_TB발!B665</f>
        <v>0</v>
      </c>
      <c r="H669" s="94">
        <v>6</v>
      </c>
      <c r="I669" s="97" t="e">
        <f>old_TB발!#REF!</f>
        <v>#REF!</v>
      </c>
      <c r="J669" s="98" t="e">
        <f t="shared" si="21"/>
        <v>#REF!</v>
      </c>
      <c r="K669" s="98" t="e">
        <f t="shared" si="22"/>
        <v>#REF!</v>
      </c>
      <c r="L669" s="97" t="e">
        <f>old_TB발!#REF!</f>
        <v>#REF!</v>
      </c>
      <c r="M669" s="97" t="e">
        <f>old_TB발!#REF!</f>
        <v>#REF!</v>
      </c>
    </row>
    <row r="670" spans="3:13">
      <c r="C670" s="94" t="s">
        <v>63</v>
      </c>
      <c r="D670" s="94">
        <v>2023</v>
      </c>
      <c r="E670" s="71">
        <f>old_TB발!A666</f>
        <v>0</v>
      </c>
      <c r="F670" s="71">
        <f>old_TB발!B666</f>
        <v>0</v>
      </c>
      <c r="H670" s="94">
        <v>6</v>
      </c>
      <c r="I670" s="97" t="e">
        <f>old_TB발!#REF!</f>
        <v>#REF!</v>
      </c>
      <c r="J670" s="98" t="e">
        <f t="shared" si="21"/>
        <v>#REF!</v>
      </c>
      <c r="K670" s="98" t="e">
        <f t="shared" si="22"/>
        <v>#REF!</v>
      </c>
      <c r="L670" s="97" t="e">
        <f>old_TB발!#REF!</f>
        <v>#REF!</v>
      </c>
      <c r="M670" s="97" t="e">
        <f>old_TB발!#REF!</f>
        <v>#REF!</v>
      </c>
    </row>
    <row r="671" spans="3:13">
      <c r="C671" s="94" t="s">
        <v>63</v>
      </c>
      <c r="D671" s="94">
        <v>2023</v>
      </c>
      <c r="E671" s="71">
        <f>old_TB발!A667</f>
        <v>0</v>
      </c>
      <c r="F671" s="71">
        <f>old_TB발!B667</f>
        <v>0</v>
      </c>
      <c r="H671" s="94">
        <v>6</v>
      </c>
      <c r="I671" s="97" t="e">
        <f>old_TB발!#REF!</f>
        <v>#REF!</v>
      </c>
      <c r="J671" s="98" t="e">
        <f t="shared" si="21"/>
        <v>#REF!</v>
      </c>
      <c r="K671" s="98" t="e">
        <f t="shared" si="22"/>
        <v>#REF!</v>
      </c>
      <c r="L671" s="97" t="e">
        <f>old_TB발!#REF!</f>
        <v>#REF!</v>
      </c>
      <c r="M671" s="97" t="e">
        <f>old_TB발!#REF!</f>
        <v>#REF!</v>
      </c>
    </row>
    <row r="672" spans="3:13">
      <c r="C672" s="94" t="s">
        <v>63</v>
      </c>
      <c r="D672" s="94">
        <v>2023</v>
      </c>
      <c r="E672" s="71">
        <f>old_TB발!A668</f>
        <v>0</v>
      </c>
      <c r="F672" s="71">
        <f>old_TB발!B668</f>
        <v>0</v>
      </c>
      <c r="H672" s="94">
        <v>6</v>
      </c>
      <c r="I672" s="97" t="e">
        <f>old_TB발!#REF!</f>
        <v>#REF!</v>
      </c>
      <c r="J672" s="98" t="e">
        <f t="shared" si="21"/>
        <v>#REF!</v>
      </c>
      <c r="K672" s="98" t="e">
        <f t="shared" si="22"/>
        <v>#REF!</v>
      </c>
      <c r="L672" s="97" t="e">
        <f>old_TB발!#REF!</f>
        <v>#REF!</v>
      </c>
      <c r="M672" s="97" t="e">
        <f>old_TB발!#REF!</f>
        <v>#REF!</v>
      </c>
    </row>
    <row r="673" spans="3:13">
      <c r="C673" s="94" t="s">
        <v>63</v>
      </c>
      <c r="D673" s="94">
        <v>2023</v>
      </c>
      <c r="E673" s="71">
        <f>old_TB발!A669</f>
        <v>0</v>
      </c>
      <c r="F673" s="71">
        <f>old_TB발!B669</f>
        <v>0</v>
      </c>
      <c r="H673" s="94">
        <v>6</v>
      </c>
      <c r="I673" s="97" t="e">
        <f>old_TB발!#REF!</f>
        <v>#REF!</v>
      </c>
      <c r="J673" s="98" t="e">
        <f t="shared" si="21"/>
        <v>#REF!</v>
      </c>
      <c r="K673" s="98" t="e">
        <f t="shared" si="22"/>
        <v>#REF!</v>
      </c>
      <c r="L673" s="97" t="e">
        <f>old_TB발!#REF!</f>
        <v>#REF!</v>
      </c>
      <c r="M673" s="97" t="e">
        <f>old_TB발!#REF!</f>
        <v>#REF!</v>
      </c>
    </row>
    <row r="674" spans="3:13">
      <c r="C674" s="94" t="s">
        <v>63</v>
      </c>
      <c r="D674" s="94">
        <v>2023</v>
      </c>
      <c r="E674" s="71">
        <f>old_TB발!A670</f>
        <v>0</v>
      </c>
      <c r="F674" s="71">
        <f>old_TB발!B670</f>
        <v>0</v>
      </c>
      <c r="H674" s="94">
        <v>6</v>
      </c>
      <c r="I674" s="97" t="e">
        <f>old_TB발!#REF!</f>
        <v>#REF!</v>
      </c>
      <c r="J674" s="98" t="e">
        <f t="shared" si="21"/>
        <v>#REF!</v>
      </c>
      <c r="K674" s="98" t="e">
        <f t="shared" si="22"/>
        <v>#REF!</v>
      </c>
      <c r="L674" s="97" t="e">
        <f>old_TB발!#REF!</f>
        <v>#REF!</v>
      </c>
      <c r="M674" s="97" t="e">
        <f>old_TB발!#REF!</f>
        <v>#REF!</v>
      </c>
    </row>
    <row r="675" spans="3:13">
      <c r="C675" s="94" t="s">
        <v>63</v>
      </c>
      <c r="D675" s="94">
        <v>2023</v>
      </c>
      <c r="E675" s="71">
        <f>old_TB발!A671</f>
        <v>0</v>
      </c>
      <c r="F675" s="71">
        <f>old_TB발!B671</f>
        <v>0</v>
      </c>
      <c r="H675" s="94">
        <v>6</v>
      </c>
      <c r="I675" s="97" t="e">
        <f>old_TB발!#REF!</f>
        <v>#REF!</v>
      </c>
      <c r="J675" s="98" t="e">
        <f t="shared" si="21"/>
        <v>#REF!</v>
      </c>
      <c r="K675" s="98" t="e">
        <f t="shared" si="22"/>
        <v>#REF!</v>
      </c>
      <c r="L675" s="97" t="e">
        <f>old_TB발!#REF!</f>
        <v>#REF!</v>
      </c>
      <c r="M675" s="97" t="e">
        <f>old_TB발!#REF!</f>
        <v>#REF!</v>
      </c>
    </row>
    <row r="676" spans="3:13">
      <c r="C676" s="94" t="s">
        <v>63</v>
      </c>
      <c r="D676" s="94">
        <v>2023</v>
      </c>
      <c r="E676" s="71">
        <f>old_TB발!A672</f>
        <v>0</v>
      </c>
      <c r="F676" s="71">
        <f>old_TB발!B672</f>
        <v>0</v>
      </c>
      <c r="H676" s="94">
        <v>6</v>
      </c>
      <c r="I676" s="97" t="e">
        <f>old_TB발!#REF!</f>
        <v>#REF!</v>
      </c>
      <c r="J676" s="98" t="e">
        <f t="shared" si="21"/>
        <v>#REF!</v>
      </c>
      <c r="K676" s="98" t="e">
        <f t="shared" si="22"/>
        <v>#REF!</v>
      </c>
      <c r="L676" s="97" t="e">
        <f>old_TB발!#REF!</f>
        <v>#REF!</v>
      </c>
      <c r="M676" s="97" t="e">
        <f>old_TB발!#REF!</f>
        <v>#REF!</v>
      </c>
    </row>
    <row r="677" spans="3:13">
      <c r="C677" s="94" t="s">
        <v>63</v>
      </c>
      <c r="D677" s="94">
        <v>2023</v>
      </c>
      <c r="E677" s="71">
        <f>old_TB발!A673</f>
        <v>0</v>
      </c>
      <c r="F677" s="71">
        <f>old_TB발!B673</f>
        <v>0</v>
      </c>
      <c r="H677" s="94">
        <v>6</v>
      </c>
      <c r="I677" s="97" t="e">
        <f>old_TB발!#REF!</f>
        <v>#REF!</v>
      </c>
      <c r="J677" s="98" t="e">
        <f t="shared" si="21"/>
        <v>#REF!</v>
      </c>
      <c r="K677" s="98" t="e">
        <f t="shared" si="22"/>
        <v>#REF!</v>
      </c>
      <c r="L677" s="97" t="e">
        <f>old_TB발!#REF!</f>
        <v>#REF!</v>
      </c>
      <c r="M677" s="97" t="e">
        <f>old_TB발!#REF!</f>
        <v>#REF!</v>
      </c>
    </row>
    <row r="678" spans="3:13">
      <c r="C678" s="94" t="s">
        <v>63</v>
      </c>
      <c r="D678" s="94">
        <v>2023</v>
      </c>
      <c r="E678" s="71">
        <f>old_TB발!A674</f>
        <v>0</v>
      </c>
      <c r="F678" s="71">
        <f>old_TB발!B674</f>
        <v>0</v>
      </c>
      <c r="H678" s="94">
        <v>6</v>
      </c>
      <c r="I678" s="97" t="e">
        <f>old_TB발!#REF!</f>
        <v>#REF!</v>
      </c>
      <c r="J678" s="98" t="e">
        <f t="shared" si="21"/>
        <v>#REF!</v>
      </c>
      <c r="K678" s="98" t="e">
        <f t="shared" si="22"/>
        <v>#REF!</v>
      </c>
      <c r="L678" s="97" t="e">
        <f>old_TB발!#REF!</f>
        <v>#REF!</v>
      </c>
      <c r="M678" s="97" t="e">
        <f>old_TB발!#REF!</f>
        <v>#REF!</v>
      </c>
    </row>
    <row r="679" spans="3:13">
      <c r="C679" s="94" t="s">
        <v>63</v>
      </c>
      <c r="D679" s="94">
        <v>2023</v>
      </c>
      <c r="E679" s="71">
        <f>old_TB발!A675</f>
        <v>0</v>
      </c>
      <c r="F679" s="71">
        <f>old_TB발!B675</f>
        <v>0</v>
      </c>
      <c r="H679" s="94">
        <v>6</v>
      </c>
      <c r="I679" s="97" t="e">
        <f>old_TB발!#REF!</f>
        <v>#REF!</v>
      </c>
      <c r="J679" s="98" t="e">
        <f t="shared" si="21"/>
        <v>#REF!</v>
      </c>
      <c r="K679" s="98" t="e">
        <f t="shared" si="22"/>
        <v>#REF!</v>
      </c>
      <c r="L679" s="97" t="e">
        <f>old_TB발!#REF!</f>
        <v>#REF!</v>
      </c>
      <c r="M679" s="97" t="e">
        <f>old_TB발!#REF!</f>
        <v>#REF!</v>
      </c>
    </row>
    <row r="680" spans="3:13">
      <c r="C680" s="94" t="s">
        <v>63</v>
      </c>
      <c r="D680" s="94">
        <v>2023</v>
      </c>
      <c r="E680" s="71">
        <f>old_TB발!A676</f>
        <v>0</v>
      </c>
      <c r="F680" s="71">
        <f>old_TB발!B676</f>
        <v>0</v>
      </c>
      <c r="H680" s="94">
        <v>6</v>
      </c>
      <c r="I680" s="97" t="e">
        <f>old_TB발!#REF!</f>
        <v>#REF!</v>
      </c>
      <c r="J680" s="98" t="e">
        <f t="shared" si="21"/>
        <v>#REF!</v>
      </c>
      <c r="K680" s="98" t="e">
        <f t="shared" si="22"/>
        <v>#REF!</v>
      </c>
      <c r="L680" s="97" t="e">
        <f>old_TB발!#REF!</f>
        <v>#REF!</v>
      </c>
      <c r="M680" s="97" t="e">
        <f>old_TB발!#REF!</f>
        <v>#REF!</v>
      </c>
    </row>
    <row r="681" spans="3:13">
      <c r="C681" s="94" t="s">
        <v>63</v>
      </c>
      <c r="D681" s="94">
        <v>2023</v>
      </c>
      <c r="E681" s="71">
        <f>old_TB발!A677</f>
        <v>0</v>
      </c>
      <c r="F681" s="71">
        <f>old_TB발!B677</f>
        <v>0</v>
      </c>
      <c r="H681" s="94">
        <v>6</v>
      </c>
      <c r="I681" s="97" t="e">
        <f>old_TB발!#REF!</f>
        <v>#REF!</v>
      </c>
      <c r="J681" s="98" t="e">
        <f t="shared" si="21"/>
        <v>#REF!</v>
      </c>
      <c r="K681" s="98" t="e">
        <f t="shared" si="22"/>
        <v>#REF!</v>
      </c>
      <c r="L681" s="97" t="e">
        <f>old_TB발!#REF!</f>
        <v>#REF!</v>
      </c>
      <c r="M681" s="97" t="e">
        <f>old_TB발!#REF!</f>
        <v>#REF!</v>
      </c>
    </row>
    <row r="682" spans="3:13">
      <c r="C682" s="94" t="s">
        <v>63</v>
      </c>
      <c r="D682" s="94">
        <v>2023</v>
      </c>
      <c r="E682" s="71">
        <f>old_TB발!A678</f>
        <v>0</v>
      </c>
      <c r="F682" s="71">
        <f>old_TB발!B678</f>
        <v>0</v>
      </c>
      <c r="H682" s="94">
        <v>6</v>
      </c>
      <c r="I682" s="97" t="e">
        <f>old_TB발!#REF!</f>
        <v>#REF!</v>
      </c>
      <c r="J682" s="98" t="e">
        <f t="shared" si="21"/>
        <v>#REF!</v>
      </c>
      <c r="K682" s="98" t="e">
        <f t="shared" si="22"/>
        <v>#REF!</v>
      </c>
      <c r="L682" s="97" t="e">
        <f>old_TB발!#REF!</f>
        <v>#REF!</v>
      </c>
      <c r="M682" s="97" t="e">
        <f>old_TB발!#REF!</f>
        <v>#REF!</v>
      </c>
    </row>
    <row r="683" spans="3:13">
      <c r="C683" s="94" t="s">
        <v>63</v>
      </c>
      <c r="D683" s="94">
        <v>2023</v>
      </c>
      <c r="E683" s="71">
        <f>old_TB발!A679</f>
        <v>0</v>
      </c>
      <c r="F683" s="71">
        <f>old_TB발!B679</f>
        <v>0</v>
      </c>
      <c r="H683" s="94">
        <v>6</v>
      </c>
      <c r="I683" s="97" t="e">
        <f>old_TB발!#REF!</f>
        <v>#REF!</v>
      </c>
      <c r="J683" s="98" t="e">
        <f t="shared" si="21"/>
        <v>#REF!</v>
      </c>
      <c r="K683" s="98" t="e">
        <f t="shared" si="22"/>
        <v>#REF!</v>
      </c>
      <c r="L683" s="97" t="e">
        <f>old_TB발!#REF!</f>
        <v>#REF!</v>
      </c>
      <c r="M683" s="97" t="e">
        <f>old_TB발!#REF!</f>
        <v>#REF!</v>
      </c>
    </row>
    <row r="684" spans="3:13">
      <c r="C684" s="94" t="s">
        <v>63</v>
      </c>
      <c r="D684" s="94">
        <v>2023</v>
      </c>
      <c r="E684" s="71">
        <f>old_TB발!A680</f>
        <v>0</v>
      </c>
      <c r="F684" s="71">
        <f>old_TB발!B680</f>
        <v>0</v>
      </c>
      <c r="H684" s="94">
        <v>6</v>
      </c>
      <c r="I684" s="97" t="e">
        <f>old_TB발!#REF!</f>
        <v>#REF!</v>
      </c>
      <c r="J684" s="98" t="e">
        <f t="shared" si="21"/>
        <v>#REF!</v>
      </c>
      <c r="K684" s="98" t="e">
        <f t="shared" si="22"/>
        <v>#REF!</v>
      </c>
      <c r="L684" s="97" t="e">
        <f>old_TB발!#REF!</f>
        <v>#REF!</v>
      </c>
      <c r="M684" s="97" t="e">
        <f>old_TB발!#REF!</f>
        <v>#REF!</v>
      </c>
    </row>
    <row r="685" spans="3:13">
      <c r="C685" s="94" t="s">
        <v>63</v>
      </c>
      <c r="D685" s="94">
        <v>2023</v>
      </c>
      <c r="E685" s="71">
        <f>old_TB발!A681</f>
        <v>0</v>
      </c>
      <c r="F685" s="71">
        <f>old_TB발!B681</f>
        <v>0</v>
      </c>
      <c r="H685" s="94">
        <v>6</v>
      </c>
      <c r="I685" s="97" t="e">
        <f>old_TB발!#REF!</f>
        <v>#REF!</v>
      </c>
      <c r="J685" s="98" t="e">
        <f t="shared" si="21"/>
        <v>#REF!</v>
      </c>
      <c r="K685" s="98" t="e">
        <f t="shared" si="22"/>
        <v>#REF!</v>
      </c>
      <c r="L685" s="97" t="e">
        <f>old_TB발!#REF!</f>
        <v>#REF!</v>
      </c>
      <c r="M685" s="97" t="e">
        <f>old_TB발!#REF!</f>
        <v>#REF!</v>
      </c>
    </row>
    <row r="686" spans="3:13">
      <c r="C686" s="94" t="s">
        <v>63</v>
      </c>
      <c r="D686" s="94">
        <v>2023</v>
      </c>
      <c r="E686" s="71">
        <f>old_TB발!A682</f>
        <v>0</v>
      </c>
      <c r="F686" s="71">
        <f>old_TB발!B682</f>
        <v>0</v>
      </c>
      <c r="H686" s="94">
        <v>6</v>
      </c>
      <c r="I686" s="97" t="e">
        <f>old_TB발!#REF!</f>
        <v>#REF!</v>
      </c>
      <c r="J686" s="98" t="e">
        <f t="shared" si="21"/>
        <v>#REF!</v>
      </c>
      <c r="K686" s="98" t="e">
        <f t="shared" si="22"/>
        <v>#REF!</v>
      </c>
      <c r="L686" s="97" t="e">
        <f>old_TB발!#REF!</f>
        <v>#REF!</v>
      </c>
      <c r="M686" s="97" t="e">
        <f>old_TB발!#REF!</f>
        <v>#REF!</v>
      </c>
    </row>
    <row r="687" spans="3:13">
      <c r="C687" s="94" t="s">
        <v>63</v>
      </c>
      <c r="D687" s="94">
        <v>2023</v>
      </c>
      <c r="E687" s="71">
        <f>old_TB발!A683</f>
        <v>0</v>
      </c>
      <c r="F687" s="71">
        <f>old_TB발!B683</f>
        <v>0</v>
      </c>
      <c r="H687" s="94">
        <v>6</v>
      </c>
      <c r="I687" s="97" t="e">
        <f>old_TB발!#REF!</f>
        <v>#REF!</v>
      </c>
      <c r="J687" s="98" t="e">
        <f t="shared" si="21"/>
        <v>#REF!</v>
      </c>
      <c r="K687" s="98" t="e">
        <f t="shared" si="22"/>
        <v>#REF!</v>
      </c>
      <c r="L687" s="97" t="e">
        <f>old_TB발!#REF!</f>
        <v>#REF!</v>
      </c>
      <c r="M687" s="97" t="e">
        <f>old_TB발!#REF!</f>
        <v>#REF!</v>
      </c>
    </row>
    <row r="688" spans="3:13">
      <c r="C688" s="94" t="s">
        <v>63</v>
      </c>
      <c r="D688" s="94">
        <v>2023</v>
      </c>
      <c r="E688" s="71">
        <f>old_TB발!A684</f>
        <v>0</v>
      </c>
      <c r="F688" s="71">
        <f>old_TB발!B684</f>
        <v>0</v>
      </c>
      <c r="H688" s="94">
        <v>6</v>
      </c>
      <c r="I688" s="97" t="e">
        <f>old_TB발!#REF!</f>
        <v>#REF!</v>
      </c>
      <c r="J688" s="98" t="e">
        <f t="shared" si="21"/>
        <v>#REF!</v>
      </c>
      <c r="K688" s="98" t="e">
        <f t="shared" si="22"/>
        <v>#REF!</v>
      </c>
      <c r="L688" s="97" t="e">
        <f>old_TB발!#REF!</f>
        <v>#REF!</v>
      </c>
      <c r="M688" s="97" t="e">
        <f>old_TB발!#REF!</f>
        <v>#REF!</v>
      </c>
    </row>
    <row r="689" spans="3:13">
      <c r="C689" s="94" t="s">
        <v>63</v>
      </c>
      <c r="D689" s="94">
        <v>2023</v>
      </c>
      <c r="E689" s="71">
        <f>old_TB발!A685</f>
        <v>0</v>
      </c>
      <c r="F689" s="71">
        <f>old_TB발!B685</f>
        <v>0</v>
      </c>
      <c r="H689" s="94">
        <v>6</v>
      </c>
      <c r="I689" s="97" t="e">
        <f>old_TB발!#REF!</f>
        <v>#REF!</v>
      </c>
      <c r="J689" s="98" t="e">
        <f t="shared" si="21"/>
        <v>#REF!</v>
      </c>
      <c r="K689" s="98" t="e">
        <f t="shared" si="22"/>
        <v>#REF!</v>
      </c>
      <c r="L689" s="97" t="e">
        <f>old_TB발!#REF!</f>
        <v>#REF!</v>
      </c>
      <c r="M689" s="97" t="e">
        <f>old_TB발!#REF!</f>
        <v>#REF!</v>
      </c>
    </row>
    <row r="690" spans="3:13">
      <c r="C690" s="94" t="s">
        <v>63</v>
      </c>
      <c r="D690" s="94">
        <v>2023</v>
      </c>
      <c r="E690" s="71">
        <f>old_TB발!A686</f>
        <v>0</v>
      </c>
      <c r="F690" s="71">
        <f>old_TB발!B686</f>
        <v>0</v>
      </c>
      <c r="H690" s="94">
        <v>6</v>
      </c>
      <c r="I690" s="97" t="e">
        <f>old_TB발!#REF!</f>
        <v>#REF!</v>
      </c>
      <c r="J690" s="98" t="e">
        <f t="shared" si="21"/>
        <v>#REF!</v>
      </c>
      <c r="K690" s="98" t="e">
        <f t="shared" si="22"/>
        <v>#REF!</v>
      </c>
      <c r="L690" s="97" t="e">
        <f>old_TB발!#REF!</f>
        <v>#REF!</v>
      </c>
      <c r="M690" s="97" t="e">
        <f>old_TB발!#REF!</f>
        <v>#REF!</v>
      </c>
    </row>
    <row r="691" spans="3:13">
      <c r="C691" s="94" t="s">
        <v>63</v>
      </c>
      <c r="D691" s="94">
        <v>2023</v>
      </c>
      <c r="E691" s="71">
        <f>old_TB발!A687</f>
        <v>0</v>
      </c>
      <c r="F691" s="71">
        <f>old_TB발!B687</f>
        <v>0</v>
      </c>
      <c r="H691" s="94">
        <v>6</v>
      </c>
      <c r="I691" s="97" t="e">
        <f>old_TB발!#REF!</f>
        <v>#REF!</v>
      </c>
      <c r="J691" s="98" t="e">
        <f t="shared" si="21"/>
        <v>#REF!</v>
      </c>
      <c r="K691" s="98" t="e">
        <f t="shared" si="22"/>
        <v>#REF!</v>
      </c>
      <c r="L691" s="97" t="e">
        <f>old_TB발!#REF!</f>
        <v>#REF!</v>
      </c>
      <c r="M691" s="97" t="e">
        <f>old_TB발!#REF!</f>
        <v>#REF!</v>
      </c>
    </row>
    <row r="692" spans="3:13">
      <c r="C692" s="94" t="s">
        <v>63</v>
      </c>
      <c r="D692" s="94">
        <v>2023</v>
      </c>
      <c r="E692" s="71">
        <f>old_TB발!A688</f>
        <v>0</v>
      </c>
      <c r="F692" s="71">
        <f>old_TB발!B688</f>
        <v>0</v>
      </c>
      <c r="H692" s="94">
        <v>6</v>
      </c>
      <c r="I692" s="97" t="e">
        <f>old_TB발!#REF!</f>
        <v>#REF!</v>
      </c>
      <c r="J692" s="98" t="e">
        <f t="shared" si="21"/>
        <v>#REF!</v>
      </c>
      <c r="K692" s="98" t="e">
        <f t="shared" si="22"/>
        <v>#REF!</v>
      </c>
      <c r="L692" s="97" t="e">
        <f>old_TB발!#REF!</f>
        <v>#REF!</v>
      </c>
      <c r="M692" s="97" t="e">
        <f>old_TB발!#REF!</f>
        <v>#REF!</v>
      </c>
    </row>
    <row r="693" spans="3:13">
      <c r="C693" s="94" t="s">
        <v>63</v>
      </c>
      <c r="D693" s="94">
        <v>2023</v>
      </c>
      <c r="E693" s="71">
        <f>old_TB발!A689</f>
        <v>0</v>
      </c>
      <c r="F693" s="71">
        <f>old_TB발!B689</f>
        <v>0</v>
      </c>
      <c r="H693" s="94">
        <v>6</v>
      </c>
      <c r="I693" s="97" t="e">
        <f>old_TB발!#REF!</f>
        <v>#REF!</v>
      </c>
      <c r="J693" s="98" t="e">
        <f t="shared" si="21"/>
        <v>#REF!</v>
      </c>
      <c r="K693" s="98" t="e">
        <f t="shared" si="22"/>
        <v>#REF!</v>
      </c>
      <c r="L693" s="97" t="e">
        <f>old_TB발!#REF!</f>
        <v>#REF!</v>
      </c>
      <c r="M693" s="97" t="e">
        <f>old_TB발!#REF!</f>
        <v>#REF!</v>
      </c>
    </row>
    <row r="694" spans="3:13">
      <c r="C694" s="94" t="s">
        <v>63</v>
      </c>
      <c r="D694" s="94">
        <v>2023</v>
      </c>
      <c r="E694" s="71">
        <f>old_TB발!A690</f>
        <v>0</v>
      </c>
      <c r="F694" s="71">
        <f>old_TB발!B690</f>
        <v>0</v>
      </c>
      <c r="H694" s="94">
        <v>6</v>
      </c>
      <c r="I694" s="97" t="e">
        <f>old_TB발!#REF!</f>
        <v>#REF!</v>
      </c>
      <c r="J694" s="98" t="e">
        <f t="shared" si="21"/>
        <v>#REF!</v>
      </c>
      <c r="K694" s="98" t="e">
        <f t="shared" si="22"/>
        <v>#REF!</v>
      </c>
      <c r="L694" s="97" t="e">
        <f>old_TB발!#REF!</f>
        <v>#REF!</v>
      </c>
      <c r="M694" s="97" t="e">
        <f>old_TB발!#REF!</f>
        <v>#REF!</v>
      </c>
    </row>
    <row r="695" spans="3:13">
      <c r="C695" s="94" t="s">
        <v>63</v>
      </c>
      <c r="D695" s="94">
        <v>2023</v>
      </c>
      <c r="E695" s="71">
        <f>old_TB발!A691</f>
        <v>0</v>
      </c>
      <c r="F695" s="71">
        <f>old_TB발!B691</f>
        <v>0</v>
      </c>
      <c r="H695" s="94">
        <v>6</v>
      </c>
      <c r="I695" s="97" t="e">
        <f>old_TB발!#REF!</f>
        <v>#REF!</v>
      </c>
      <c r="J695" s="98" t="e">
        <f t="shared" si="21"/>
        <v>#REF!</v>
      </c>
      <c r="K695" s="98" t="e">
        <f t="shared" si="22"/>
        <v>#REF!</v>
      </c>
      <c r="L695" s="97" t="e">
        <f>old_TB발!#REF!</f>
        <v>#REF!</v>
      </c>
      <c r="M695" s="97" t="e">
        <f>old_TB발!#REF!</f>
        <v>#REF!</v>
      </c>
    </row>
    <row r="696" spans="3:13">
      <c r="C696" s="94" t="s">
        <v>63</v>
      </c>
      <c r="D696" s="94">
        <v>2023</v>
      </c>
      <c r="E696" s="71">
        <f>old_TB발!A692</f>
        <v>0</v>
      </c>
      <c r="F696" s="71">
        <f>old_TB발!B692</f>
        <v>0</v>
      </c>
      <c r="H696" s="94">
        <v>6</v>
      </c>
      <c r="I696" s="97" t="e">
        <f>old_TB발!#REF!</f>
        <v>#REF!</v>
      </c>
      <c r="J696" s="98" t="e">
        <f t="shared" si="21"/>
        <v>#REF!</v>
      </c>
      <c r="K696" s="98" t="e">
        <f t="shared" si="22"/>
        <v>#REF!</v>
      </c>
      <c r="L696" s="97" t="e">
        <f>old_TB발!#REF!</f>
        <v>#REF!</v>
      </c>
      <c r="M696" s="97" t="e">
        <f>old_TB발!#REF!</f>
        <v>#REF!</v>
      </c>
    </row>
    <row r="697" spans="3:13">
      <c r="C697" s="94" t="s">
        <v>63</v>
      </c>
      <c r="D697" s="94">
        <v>2023</v>
      </c>
      <c r="E697" s="71">
        <f>old_TB발!A693</f>
        <v>0</v>
      </c>
      <c r="F697" s="71">
        <f>old_TB발!B693</f>
        <v>0</v>
      </c>
      <c r="H697" s="94">
        <v>6</v>
      </c>
      <c r="I697" s="97" t="e">
        <f>old_TB발!#REF!</f>
        <v>#REF!</v>
      </c>
      <c r="J697" s="98" t="e">
        <f t="shared" si="21"/>
        <v>#REF!</v>
      </c>
      <c r="K697" s="98" t="e">
        <f t="shared" si="22"/>
        <v>#REF!</v>
      </c>
      <c r="L697" s="97" t="e">
        <f>old_TB발!#REF!</f>
        <v>#REF!</v>
      </c>
      <c r="M697" s="97" t="e">
        <f>old_TB발!#REF!</f>
        <v>#REF!</v>
      </c>
    </row>
    <row r="698" spans="3:13">
      <c r="C698" s="94" t="s">
        <v>63</v>
      </c>
      <c r="D698" s="94">
        <v>2023</v>
      </c>
      <c r="E698" s="71">
        <f>old_TB발!A694</f>
        <v>0</v>
      </c>
      <c r="F698" s="71">
        <f>old_TB발!B694</f>
        <v>0</v>
      </c>
      <c r="H698" s="94">
        <v>6</v>
      </c>
      <c r="I698" s="97" t="e">
        <f>old_TB발!#REF!</f>
        <v>#REF!</v>
      </c>
      <c r="J698" s="98" t="e">
        <f t="shared" si="21"/>
        <v>#REF!</v>
      </c>
      <c r="K698" s="98" t="e">
        <f t="shared" si="22"/>
        <v>#REF!</v>
      </c>
      <c r="L698" s="97" t="e">
        <f>old_TB발!#REF!</f>
        <v>#REF!</v>
      </c>
      <c r="M698" s="97" t="e">
        <f>old_TB발!#REF!</f>
        <v>#REF!</v>
      </c>
    </row>
    <row r="699" spans="3:13">
      <c r="C699" s="94" t="s">
        <v>63</v>
      </c>
      <c r="D699" s="94">
        <v>2023</v>
      </c>
      <c r="E699" s="71">
        <f>old_TB발!A695</f>
        <v>0</v>
      </c>
      <c r="F699" s="71">
        <f>old_TB발!B695</f>
        <v>0</v>
      </c>
      <c r="H699" s="94">
        <v>6</v>
      </c>
      <c r="I699" s="97" t="e">
        <f>old_TB발!#REF!</f>
        <v>#REF!</v>
      </c>
      <c r="J699" s="98" t="e">
        <f t="shared" si="21"/>
        <v>#REF!</v>
      </c>
      <c r="K699" s="98" t="e">
        <f t="shared" si="22"/>
        <v>#REF!</v>
      </c>
      <c r="L699" s="97" t="e">
        <f>old_TB발!#REF!</f>
        <v>#REF!</v>
      </c>
      <c r="M699" s="97" t="e">
        <f>old_TB발!#REF!</f>
        <v>#REF!</v>
      </c>
    </row>
    <row r="700" spans="3:13">
      <c r="C700" s="94" t="s">
        <v>63</v>
      </c>
      <c r="D700" s="94">
        <v>2023</v>
      </c>
      <c r="E700" s="71">
        <f>old_TB발!A696</f>
        <v>0</v>
      </c>
      <c r="F700" s="71">
        <f>old_TB발!B696</f>
        <v>0</v>
      </c>
      <c r="H700" s="94">
        <v>6</v>
      </c>
      <c r="I700" s="97" t="e">
        <f>old_TB발!#REF!</f>
        <v>#REF!</v>
      </c>
      <c r="J700" s="98" t="e">
        <f t="shared" si="21"/>
        <v>#REF!</v>
      </c>
      <c r="K700" s="98" t="e">
        <f t="shared" si="22"/>
        <v>#REF!</v>
      </c>
      <c r="L700" s="97" t="e">
        <f>old_TB발!#REF!</f>
        <v>#REF!</v>
      </c>
      <c r="M700" s="97" t="e">
        <f>old_TB발!#REF!</f>
        <v>#REF!</v>
      </c>
    </row>
    <row r="701" spans="3:13">
      <c r="C701" s="94" t="s">
        <v>63</v>
      </c>
      <c r="D701" s="94">
        <v>2023</v>
      </c>
      <c r="E701" s="71">
        <f>old_TB발!A697</f>
        <v>0</v>
      </c>
      <c r="F701" s="71">
        <f>old_TB발!B697</f>
        <v>0</v>
      </c>
      <c r="H701" s="94">
        <v>6</v>
      </c>
      <c r="I701" s="97" t="e">
        <f>old_TB발!#REF!</f>
        <v>#REF!</v>
      </c>
      <c r="J701" s="98" t="e">
        <f t="shared" si="21"/>
        <v>#REF!</v>
      </c>
      <c r="K701" s="98" t="e">
        <f t="shared" si="22"/>
        <v>#REF!</v>
      </c>
      <c r="L701" s="97" t="e">
        <f>old_TB발!#REF!</f>
        <v>#REF!</v>
      </c>
      <c r="M701" s="97" t="e">
        <f>old_TB발!#REF!</f>
        <v>#REF!</v>
      </c>
    </row>
    <row r="702" spans="3:13">
      <c r="C702" s="94" t="s">
        <v>63</v>
      </c>
      <c r="D702" s="94">
        <v>2023</v>
      </c>
      <c r="E702" s="71">
        <f>old_TB발!A698</f>
        <v>0</v>
      </c>
      <c r="F702" s="71">
        <f>old_TB발!B698</f>
        <v>0</v>
      </c>
      <c r="H702" s="94">
        <v>6</v>
      </c>
      <c r="I702" s="97" t="e">
        <f>old_TB발!#REF!</f>
        <v>#REF!</v>
      </c>
      <c r="J702" s="98" t="e">
        <f t="shared" si="21"/>
        <v>#REF!</v>
      </c>
      <c r="K702" s="98" t="e">
        <f t="shared" si="22"/>
        <v>#REF!</v>
      </c>
      <c r="L702" s="97" t="e">
        <f>old_TB발!#REF!</f>
        <v>#REF!</v>
      </c>
      <c r="M702" s="97" t="e">
        <f>old_TB발!#REF!</f>
        <v>#REF!</v>
      </c>
    </row>
    <row r="703" spans="3:13">
      <c r="C703" s="94" t="s">
        <v>63</v>
      </c>
      <c r="D703" s="94">
        <v>2023</v>
      </c>
      <c r="E703" s="71">
        <f>old_TB발!A699</f>
        <v>0</v>
      </c>
      <c r="F703" s="71">
        <f>old_TB발!B699</f>
        <v>0</v>
      </c>
      <c r="H703" s="94">
        <v>6</v>
      </c>
      <c r="I703" s="97" t="e">
        <f>old_TB발!#REF!</f>
        <v>#REF!</v>
      </c>
      <c r="J703" s="98" t="e">
        <f t="shared" si="21"/>
        <v>#REF!</v>
      </c>
      <c r="K703" s="98" t="e">
        <f t="shared" si="22"/>
        <v>#REF!</v>
      </c>
      <c r="L703" s="97" t="e">
        <f>old_TB발!#REF!</f>
        <v>#REF!</v>
      </c>
      <c r="M703" s="97" t="e">
        <f>old_TB발!#REF!</f>
        <v>#REF!</v>
      </c>
    </row>
    <row r="704" spans="3:13">
      <c r="C704" s="94" t="s">
        <v>63</v>
      </c>
      <c r="D704" s="94">
        <v>2023</v>
      </c>
      <c r="E704" s="71">
        <f>old_TB발!A700</f>
        <v>0</v>
      </c>
      <c r="F704" s="71">
        <f>old_TB발!B700</f>
        <v>0</v>
      </c>
      <c r="H704" s="94">
        <v>6</v>
      </c>
      <c r="I704" s="97" t="e">
        <f>old_TB발!#REF!</f>
        <v>#REF!</v>
      </c>
      <c r="J704" s="98" t="e">
        <f t="shared" si="21"/>
        <v>#REF!</v>
      </c>
      <c r="K704" s="98" t="e">
        <f t="shared" si="22"/>
        <v>#REF!</v>
      </c>
      <c r="L704" s="97" t="e">
        <f>old_TB발!#REF!</f>
        <v>#REF!</v>
      </c>
      <c r="M704" s="97" t="e">
        <f>old_TB발!#REF!</f>
        <v>#REF!</v>
      </c>
    </row>
    <row r="705" spans="3:13">
      <c r="C705" s="94" t="s">
        <v>63</v>
      </c>
      <c r="D705" s="94">
        <v>2023</v>
      </c>
      <c r="E705" s="71">
        <f>old_TB발!A701</f>
        <v>0</v>
      </c>
      <c r="F705" s="71">
        <f>old_TB발!B701</f>
        <v>0</v>
      </c>
      <c r="H705" s="94">
        <v>6</v>
      </c>
      <c r="I705" s="97" t="e">
        <f>old_TB발!#REF!</f>
        <v>#REF!</v>
      </c>
      <c r="J705" s="98" t="e">
        <f t="shared" si="21"/>
        <v>#REF!</v>
      </c>
      <c r="K705" s="98" t="e">
        <f t="shared" si="22"/>
        <v>#REF!</v>
      </c>
      <c r="L705" s="97" t="e">
        <f>old_TB발!#REF!</f>
        <v>#REF!</v>
      </c>
      <c r="M705" s="97" t="e">
        <f>old_TB발!#REF!</f>
        <v>#REF!</v>
      </c>
    </row>
    <row r="706" spans="3:13">
      <c r="C706" s="94" t="s">
        <v>63</v>
      </c>
      <c r="D706" s="94">
        <v>2023</v>
      </c>
      <c r="E706" s="71">
        <f>old_TB발!A702</f>
        <v>0</v>
      </c>
      <c r="F706" s="71">
        <f>old_TB발!B702</f>
        <v>0</v>
      </c>
      <c r="H706" s="94">
        <v>6</v>
      </c>
      <c r="I706" s="97" t="e">
        <f>old_TB발!#REF!</f>
        <v>#REF!</v>
      </c>
      <c r="J706" s="98" t="e">
        <f t="shared" si="21"/>
        <v>#REF!</v>
      </c>
      <c r="K706" s="98" t="e">
        <f t="shared" si="22"/>
        <v>#REF!</v>
      </c>
      <c r="L706" s="97" t="e">
        <f>old_TB발!#REF!</f>
        <v>#REF!</v>
      </c>
      <c r="M706" s="97" t="e">
        <f>old_TB발!#REF!</f>
        <v>#REF!</v>
      </c>
    </row>
    <row r="707" spans="3:13">
      <c r="C707" s="94" t="s">
        <v>63</v>
      </c>
      <c r="D707" s="94">
        <v>2023</v>
      </c>
      <c r="E707" s="71">
        <f>old_TB발!A703</f>
        <v>0</v>
      </c>
      <c r="F707" s="71">
        <f>old_TB발!B703</f>
        <v>0</v>
      </c>
      <c r="H707" s="94">
        <v>6</v>
      </c>
      <c r="I707" s="97" t="e">
        <f>old_TB발!#REF!</f>
        <v>#REF!</v>
      </c>
      <c r="J707" s="98" t="e">
        <f t="shared" si="21"/>
        <v>#REF!</v>
      </c>
      <c r="K707" s="98" t="e">
        <f t="shared" si="22"/>
        <v>#REF!</v>
      </c>
      <c r="L707" s="97" t="e">
        <f>old_TB발!#REF!</f>
        <v>#REF!</v>
      </c>
      <c r="M707" s="97" t="e">
        <f>old_TB발!#REF!</f>
        <v>#REF!</v>
      </c>
    </row>
    <row r="708" spans="3:13">
      <c r="C708" s="94" t="s">
        <v>63</v>
      </c>
      <c r="D708" s="94">
        <v>2023</v>
      </c>
      <c r="E708" s="71">
        <f>old_TB발!A704</f>
        <v>0</v>
      </c>
      <c r="F708" s="71">
        <f>old_TB발!B704</f>
        <v>0</v>
      </c>
      <c r="H708" s="94">
        <v>6</v>
      </c>
      <c r="I708" s="97" t="e">
        <f>old_TB발!#REF!</f>
        <v>#REF!</v>
      </c>
      <c r="J708" s="98" t="e">
        <f t="shared" si="21"/>
        <v>#REF!</v>
      </c>
      <c r="K708" s="98" t="e">
        <f t="shared" si="22"/>
        <v>#REF!</v>
      </c>
      <c r="L708" s="97" t="e">
        <f>old_TB발!#REF!</f>
        <v>#REF!</v>
      </c>
      <c r="M708" s="97" t="e">
        <f>old_TB발!#REF!</f>
        <v>#REF!</v>
      </c>
    </row>
    <row r="709" spans="3:13">
      <c r="C709" s="94" t="s">
        <v>63</v>
      </c>
      <c r="D709" s="94">
        <v>2023</v>
      </c>
      <c r="E709" s="71">
        <f>old_TB발!A705</f>
        <v>0</v>
      </c>
      <c r="F709" s="71">
        <f>old_TB발!B705</f>
        <v>0</v>
      </c>
      <c r="H709" s="94">
        <v>6</v>
      </c>
      <c r="I709" s="97" t="e">
        <f>old_TB발!#REF!</f>
        <v>#REF!</v>
      </c>
      <c r="J709" s="98" t="e">
        <f t="shared" si="21"/>
        <v>#REF!</v>
      </c>
      <c r="K709" s="98" t="e">
        <f t="shared" si="22"/>
        <v>#REF!</v>
      </c>
      <c r="L709" s="97" t="e">
        <f>old_TB발!#REF!</f>
        <v>#REF!</v>
      </c>
      <c r="M709" s="97" t="e">
        <f>old_TB발!#REF!</f>
        <v>#REF!</v>
      </c>
    </row>
    <row r="710" spans="3:13">
      <c r="C710" s="94" t="s">
        <v>63</v>
      </c>
      <c r="D710" s="94">
        <v>2023</v>
      </c>
      <c r="E710" s="71">
        <f>old_TB발!A706</f>
        <v>0</v>
      </c>
      <c r="F710" s="71">
        <f>old_TB발!B706</f>
        <v>0</v>
      </c>
      <c r="H710" s="94">
        <v>6</v>
      </c>
      <c r="I710" s="97" t="e">
        <f>old_TB발!#REF!</f>
        <v>#REF!</v>
      </c>
      <c r="J710" s="98" t="e">
        <f t="shared" si="21"/>
        <v>#REF!</v>
      </c>
      <c r="K710" s="98" t="e">
        <f t="shared" si="22"/>
        <v>#REF!</v>
      </c>
      <c r="L710" s="97" t="e">
        <f>old_TB발!#REF!</f>
        <v>#REF!</v>
      </c>
      <c r="M710" s="97" t="e">
        <f>old_TB발!#REF!</f>
        <v>#REF!</v>
      </c>
    </row>
    <row r="711" spans="3:13">
      <c r="C711" s="94" t="s">
        <v>63</v>
      </c>
      <c r="D711" s="94">
        <v>2023</v>
      </c>
      <c r="E711" s="71">
        <f>old_TB발!A707</f>
        <v>0</v>
      </c>
      <c r="F711" s="71">
        <f>old_TB발!B707</f>
        <v>0</v>
      </c>
      <c r="H711" s="94">
        <v>6</v>
      </c>
      <c r="I711" s="97" t="e">
        <f>old_TB발!#REF!</f>
        <v>#REF!</v>
      </c>
      <c r="J711" s="98" t="e">
        <f t="shared" si="21"/>
        <v>#REF!</v>
      </c>
      <c r="K711" s="98" t="e">
        <f t="shared" si="22"/>
        <v>#REF!</v>
      </c>
      <c r="L711" s="97" t="e">
        <f>old_TB발!#REF!</f>
        <v>#REF!</v>
      </c>
      <c r="M711" s="97" t="e">
        <f>old_TB발!#REF!</f>
        <v>#REF!</v>
      </c>
    </row>
    <row r="712" spans="3:13">
      <c r="C712" s="94" t="s">
        <v>63</v>
      </c>
      <c r="D712" s="94">
        <v>2023</v>
      </c>
      <c r="E712" s="71">
        <f>old_TB발!A708</f>
        <v>0</v>
      </c>
      <c r="F712" s="71">
        <f>old_TB발!B708</f>
        <v>0</v>
      </c>
      <c r="H712" s="94">
        <v>6</v>
      </c>
      <c r="I712" s="97" t="e">
        <f>old_TB발!#REF!</f>
        <v>#REF!</v>
      </c>
      <c r="J712" s="98" t="e">
        <f t="shared" ref="J712:J775" si="23">IF($L712&gt;0,$L712,0)</f>
        <v>#REF!</v>
      </c>
      <c r="K712" s="98" t="e">
        <f t="shared" ref="K712:K775" si="24">ABS(L712-J712)</f>
        <v>#REF!</v>
      </c>
      <c r="L712" s="97" t="e">
        <f>old_TB발!#REF!</f>
        <v>#REF!</v>
      </c>
      <c r="M712" s="97" t="e">
        <f>old_TB발!#REF!</f>
        <v>#REF!</v>
      </c>
    </row>
    <row r="713" spans="3:13">
      <c r="C713" s="94" t="s">
        <v>63</v>
      </c>
      <c r="D713" s="94">
        <v>2023</v>
      </c>
      <c r="E713" s="71">
        <f>old_TB발!A709</f>
        <v>0</v>
      </c>
      <c r="F713" s="71">
        <f>old_TB발!B709</f>
        <v>0</v>
      </c>
      <c r="H713" s="94">
        <v>6</v>
      </c>
      <c r="I713" s="97" t="e">
        <f>old_TB발!#REF!</f>
        <v>#REF!</v>
      </c>
      <c r="J713" s="98" t="e">
        <f t="shared" si="23"/>
        <v>#REF!</v>
      </c>
      <c r="K713" s="98" t="e">
        <f t="shared" si="24"/>
        <v>#REF!</v>
      </c>
      <c r="L713" s="97" t="e">
        <f>old_TB발!#REF!</f>
        <v>#REF!</v>
      </c>
      <c r="M713" s="97" t="e">
        <f>old_TB발!#REF!</f>
        <v>#REF!</v>
      </c>
    </row>
    <row r="714" spans="3:13">
      <c r="C714" s="94" t="s">
        <v>63</v>
      </c>
      <c r="D714" s="94">
        <v>2023</v>
      </c>
      <c r="E714" s="71">
        <f>old_TB발!A710</f>
        <v>0</v>
      </c>
      <c r="F714" s="71">
        <f>old_TB발!B710</f>
        <v>0</v>
      </c>
      <c r="H714" s="94">
        <v>6</v>
      </c>
      <c r="I714" s="97" t="e">
        <f>old_TB발!#REF!</f>
        <v>#REF!</v>
      </c>
      <c r="J714" s="98" t="e">
        <f t="shared" si="23"/>
        <v>#REF!</v>
      </c>
      <c r="K714" s="98" t="e">
        <f t="shared" si="24"/>
        <v>#REF!</v>
      </c>
      <c r="L714" s="97" t="e">
        <f>old_TB발!#REF!</f>
        <v>#REF!</v>
      </c>
      <c r="M714" s="97" t="e">
        <f>old_TB발!#REF!</f>
        <v>#REF!</v>
      </c>
    </row>
    <row r="715" spans="3:13">
      <c r="C715" s="94" t="s">
        <v>63</v>
      </c>
      <c r="D715" s="94">
        <v>2023</v>
      </c>
      <c r="E715" s="71">
        <f>old_TB발!A711</f>
        <v>0</v>
      </c>
      <c r="F715" s="71">
        <f>old_TB발!B711</f>
        <v>0</v>
      </c>
      <c r="H715" s="94">
        <v>6</v>
      </c>
      <c r="I715" s="97" t="e">
        <f>old_TB발!#REF!</f>
        <v>#REF!</v>
      </c>
      <c r="J715" s="98" t="e">
        <f t="shared" si="23"/>
        <v>#REF!</v>
      </c>
      <c r="K715" s="98" t="e">
        <f t="shared" si="24"/>
        <v>#REF!</v>
      </c>
      <c r="L715" s="97" t="e">
        <f>old_TB발!#REF!</f>
        <v>#REF!</v>
      </c>
      <c r="M715" s="97" t="e">
        <f>old_TB발!#REF!</f>
        <v>#REF!</v>
      </c>
    </row>
    <row r="716" spans="3:13">
      <c r="C716" s="94" t="s">
        <v>63</v>
      </c>
      <c r="D716" s="94">
        <v>2023</v>
      </c>
      <c r="E716" s="71">
        <f>old_TB발!A712</f>
        <v>0</v>
      </c>
      <c r="F716" s="71">
        <f>old_TB발!B712</f>
        <v>0</v>
      </c>
      <c r="H716" s="94">
        <v>6</v>
      </c>
      <c r="I716" s="97" t="e">
        <f>old_TB발!#REF!</f>
        <v>#REF!</v>
      </c>
      <c r="J716" s="98" t="e">
        <f t="shared" si="23"/>
        <v>#REF!</v>
      </c>
      <c r="K716" s="98" t="e">
        <f t="shared" si="24"/>
        <v>#REF!</v>
      </c>
      <c r="L716" s="97" t="e">
        <f>old_TB발!#REF!</f>
        <v>#REF!</v>
      </c>
      <c r="M716" s="97" t="e">
        <f>old_TB발!#REF!</f>
        <v>#REF!</v>
      </c>
    </row>
    <row r="717" spans="3:13">
      <c r="C717" s="94" t="s">
        <v>63</v>
      </c>
      <c r="D717" s="94">
        <v>2023</v>
      </c>
      <c r="E717" s="71">
        <f>old_TB발!A713</f>
        <v>0</v>
      </c>
      <c r="F717" s="71">
        <f>old_TB발!B713</f>
        <v>0</v>
      </c>
      <c r="H717" s="94">
        <v>6</v>
      </c>
      <c r="I717" s="97" t="e">
        <f>old_TB발!#REF!</f>
        <v>#REF!</v>
      </c>
      <c r="J717" s="98" t="e">
        <f t="shared" si="23"/>
        <v>#REF!</v>
      </c>
      <c r="K717" s="98" t="e">
        <f t="shared" si="24"/>
        <v>#REF!</v>
      </c>
      <c r="L717" s="97" t="e">
        <f>old_TB발!#REF!</f>
        <v>#REF!</v>
      </c>
      <c r="M717" s="97" t="e">
        <f>old_TB발!#REF!</f>
        <v>#REF!</v>
      </c>
    </row>
    <row r="718" spans="3:13">
      <c r="C718" s="94" t="s">
        <v>63</v>
      </c>
      <c r="D718" s="94">
        <v>2023</v>
      </c>
      <c r="E718" s="71">
        <f>old_TB발!A714</f>
        <v>0</v>
      </c>
      <c r="F718" s="71">
        <f>old_TB발!B714</f>
        <v>0</v>
      </c>
      <c r="H718" s="94">
        <v>6</v>
      </c>
      <c r="I718" s="97" t="e">
        <f>old_TB발!#REF!</f>
        <v>#REF!</v>
      </c>
      <c r="J718" s="98" t="e">
        <f t="shared" si="23"/>
        <v>#REF!</v>
      </c>
      <c r="K718" s="98" t="e">
        <f t="shared" si="24"/>
        <v>#REF!</v>
      </c>
      <c r="L718" s="97" t="e">
        <f>old_TB발!#REF!</f>
        <v>#REF!</v>
      </c>
      <c r="M718" s="97" t="e">
        <f>old_TB발!#REF!</f>
        <v>#REF!</v>
      </c>
    </row>
    <row r="719" spans="3:13">
      <c r="C719" s="94" t="s">
        <v>63</v>
      </c>
      <c r="D719" s="94">
        <v>2023</v>
      </c>
      <c r="E719" s="71">
        <f>old_TB발!A715</f>
        <v>0</v>
      </c>
      <c r="F719" s="71">
        <f>old_TB발!B715</f>
        <v>0</v>
      </c>
      <c r="H719" s="94">
        <v>6</v>
      </c>
      <c r="I719" s="97" t="e">
        <f>old_TB발!#REF!</f>
        <v>#REF!</v>
      </c>
      <c r="J719" s="98" t="e">
        <f t="shared" si="23"/>
        <v>#REF!</v>
      </c>
      <c r="K719" s="98" t="e">
        <f t="shared" si="24"/>
        <v>#REF!</v>
      </c>
      <c r="L719" s="97" t="e">
        <f>old_TB발!#REF!</f>
        <v>#REF!</v>
      </c>
      <c r="M719" s="97" t="e">
        <f>old_TB발!#REF!</f>
        <v>#REF!</v>
      </c>
    </row>
    <row r="720" spans="3:13">
      <c r="C720" s="94" t="s">
        <v>63</v>
      </c>
      <c r="D720" s="94">
        <v>2023</v>
      </c>
      <c r="E720" s="71">
        <f>old_TB발!A716</f>
        <v>0</v>
      </c>
      <c r="F720" s="71">
        <f>old_TB발!B716</f>
        <v>0</v>
      </c>
      <c r="H720" s="94">
        <v>6</v>
      </c>
      <c r="I720" s="97" t="e">
        <f>old_TB발!#REF!</f>
        <v>#REF!</v>
      </c>
      <c r="J720" s="98" t="e">
        <f t="shared" si="23"/>
        <v>#REF!</v>
      </c>
      <c r="K720" s="98" t="e">
        <f t="shared" si="24"/>
        <v>#REF!</v>
      </c>
      <c r="L720" s="97" t="e">
        <f>old_TB발!#REF!</f>
        <v>#REF!</v>
      </c>
      <c r="M720" s="97" t="e">
        <f>old_TB발!#REF!</f>
        <v>#REF!</v>
      </c>
    </row>
    <row r="721" spans="3:13">
      <c r="C721" s="94" t="s">
        <v>63</v>
      </c>
      <c r="D721" s="94">
        <v>2023</v>
      </c>
      <c r="E721" s="71">
        <f>old_TB발!A717</f>
        <v>0</v>
      </c>
      <c r="F721" s="71">
        <f>old_TB발!B717</f>
        <v>0</v>
      </c>
      <c r="H721" s="94">
        <v>6</v>
      </c>
      <c r="I721" s="97" t="e">
        <f>old_TB발!#REF!</f>
        <v>#REF!</v>
      </c>
      <c r="J721" s="98" t="e">
        <f t="shared" si="23"/>
        <v>#REF!</v>
      </c>
      <c r="K721" s="98" t="e">
        <f t="shared" si="24"/>
        <v>#REF!</v>
      </c>
      <c r="L721" s="97" t="e">
        <f>old_TB발!#REF!</f>
        <v>#REF!</v>
      </c>
      <c r="M721" s="97" t="e">
        <f>old_TB발!#REF!</f>
        <v>#REF!</v>
      </c>
    </row>
    <row r="722" spans="3:13">
      <c r="C722" s="94" t="s">
        <v>63</v>
      </c>
      <c r="D722" s="94">
        <v>2023</v>
      </c>
      <c r="E722" s="71">
        <f>old_TB발!A718</f>
        <v>0</v>
      </c>
      <c r="F722" s="71">
        <f>old_TB발!B718</f>
        <v>0</v>
      </c>
      <c r="H722" s="94">
        <v>6</v>
      </c>
      <c r="I722" s="97" t="e">
        <f>old_TB발!#REF!</f>
        <v>#REF!</v>
      </c>
      <c r="J722" s="98" t="e">
        <f t="shared" si="23"/>
        <v>#REF!</v>
      </c>
      <c r="K722" s="98" t="e">
        <f t="shared" si="24"/>
        <v>#REF!</v>
      </c>
      <c r="L722" s="97" t="e">
        <f>old_TB발!#REF!</f>
        <v>#REF!</v>
      </c>
      <c r="M722" s="97" t="e">
        <f>old_TB발!#REF!</f>
        <v>#REF!</v>
      </c>
    </row>
    <row r="723" spans="3:13">
      <c r="C723" s="94" t="s">
        <v>63</v>
      </c>
      <c r="D723" s="94">
        <v>2023</v>
      </c>
      <c r="E723" s="71">
        <f>old_TB발!A719</f>
        <v>0</v>
      </c>
      <c r="F723" s="71">
        <f>old_TB발!B719</f>
        <v>0</v>
      </c>
      <c r="H723" s="94">
        <v>6</v>
      </c>
      <c r="I723" s="97" t="e">
        <f>old_TB발!#REF!</f>
        <v>#REF!</v>
      </c>
      <c r="J723" s="98" t="e">
        <f t="shared" si="23"/>
        <v>#REF!</v>
      </c>
      <c r="K723" s="98" t="e">
        <f t="shared" si="24"/>
        <v>#REF!</v>
      </c>
      <c r="L723" s="97" t="e">
        <f>old_TB발!#REF!</f>
        <v>#REF!</v>
      </c>
      <c r="M723" s="97" t="e">
        <f>old_TB발!#REF!</f>
        <v>#REF!</v>
      </c>
    </row>
    <row r="724" spans="3:13">
      <c r="C724" s="94" t="s">
        <v>63</v>
      </c>
      <c r="D724" s="94">
        <v>2023</v>
      </c>
      <c r="E724" s="71">
        <f>old_TB발!A720</f>
        <v>0</v>
      </c>
      <c r="F724" s="71">
        <f>old_TB발!B720</f>
        <v>0</v>
      </c>
      <c r="H724" s="94">
        <v>6</v>
      </c>
      <c r="I724" s="97" t="e">
        <f>old_TB발!#REF!</f>
        <v>#REF!</v>
      </c>
      <c r="J724" s="98" t="e">
        <f t="shared" si="23"/>
        <v>#REF!</v>
      </c>
      <c r="K724" s="98" t="e">
        <f t="shared" si="24"/>
        <v>#REF!</v>
      </c>
      <c r="L724" s="97" t="e">
        <f>old_TB발!#REF!</f>
        <v>#REF!</v>
      </c>
      <c r="M724" s="97" t="e">
        <f>old_TB발!#REF!</f>
        <v>#REF!</v>
      </c>
    </row>
    <row r="725" spans="3:13">
      <c r="C725" s="94" t="s">
        <v>63</v>
      </c>
      <c r="D725" s="94">
        <v>2023</v>
      </c>
      <c r="E725" s="71">
        <f>old_TB발!A721</f>
        <v>0</v>
      </c>
      <c r="F725" s="71">
        <f>old_TB발!B721</f>
        <v>0</v>
      </c>
      <c r="H725" s="94">
        <v>6</v>
      </c>
      <c r="I725" s="97" t="e">
        <f>old_TB발!#REF!</f>
        <v>#REF!</v>
      </c>
      <c r="J725" s="98" t="e">
        <f t="shared" si="23"/>
        <v>#REF!</v>
      </c>
      <c r="K725" s="98" t="e">
        <f t="shared" si="24"/>
        <v>#REF!</v>
      </c>
      <c r="L725" s="97" t="e">
        <f>old_TB발!#REF!</f>
        <v>#REF!</v>
      </c>
      <c r="M725" s="97" t="e">
        <f>old_TB발!#REF!</f>
        <v>#REF!</v>
      </c>
    </row>
    <row r="726" spans="3:13">
      <c r="C726" s="94" t="s">
        <v>63</v>
      </c>
      <c r="D726" s="94">
        <v>2023</v>
      </c>
      <c r="E726" s="71">
        <f>old_TB발!A722</f>
        <v>0</v>
      </c>
      <c r="F726" s="71">
        <f>old_TB발!B722</f>
        <v>0</v>
      </c>
      <c r="H726" s="94">
        <v>6</v>
      </c>
      <c r="I726" s="97" t="e">
        <f>old_TB발!#REF!</f>
        <v>#REF!</v>
      </c>
      <c r="J726" s="98" t="e">
        <f t="shared" si="23"/>
        <v>#REF!</v>
      </c>
      <c r="K726" s="98" t="e">
        <f t="shared" si="24"/>
        <v>#REF!</v>
      </c>
      <c r="L726" s="97" t="e">
        <f>old_TB발!#REF!</f>
        <v>#REF!</v>
      </c>
      <c r="M726" s="97" t="e">
        <f>old_TB발!#REF!</f>
        <v>#REF!</v>
      </c>
    </row>
    <row r="727" spans="3:13">
      <c r="C727" s="94" t="s">
        <v>63</v>
      </c>
      <c r="D727" s="94">
        <v>2023</v>
      </c>
      <c r="E727" s="71">
        <f>old_TB발!A723</f>
        <v>0</v>
      </c>
      <c r="F727" s="71">
        <f>old_TB발!B723</f>
        <v>0</v>
      </c>
      <c r="H727" s="94">
        <v>6</v>
      </c>
      <c r="I727" s="97" t="e">
        <f>old_TB발!#REF!</f>
        <v>#REF!</v>
      </c>
      <c r="J727" s="98" t="e">
        <f t="shared" si="23"/>
        <v>#REF!</v>
      </c>
      <c r="K727" s="98" t="e">
        <f t="shared" si="24"/>
        <v>#REF!</v>
      </c>
      <c r="L727" s="97" t="e">
        <f>old_TB발!#REF!</f>
        <v>#REF!</v>
      </c>
      <c r="M727" s="97" t="e">
        <f>old_TB발!#REF!</f>
        <v>#REF!</v>
      </c>
    </row>
    <row r="728" spans="3:13">
      <c r="C728" s="94" t="s">
        <v>63</v>
      </c>
      <c r="D728" s="94">
        <v>2023</v>
      </c>
      <c r="E728" s="71">
        <f>old_TB발!A724</f>
        <v>0</v>
      </c>
      <c r="F728" s="71">
        <f>old_TB발!B724</f>
        <v>0</v>
      </c>
      <c r="H728" s="94">
        <v>6</v>
      </c>
      <c r="I728" s="97" t="e">
        <f>old_TB발!#REF!</f>
        <v>#REF!</v>
      </c>
      <c r="J728" s="98" t="e">
        <f t="shared" si="23"/>
        <v>#REF!</v>
      </c>
      <c r="K728" s="98" t="e">
        <f t="shared" si="24"/>
        <v>#REF!</v>
      </c>
      <c r="L728" s="97" t="e">
        <f>old_TB발!#REF!</f>
        <v>#REF!</v>
      </c>
      <c r="M728" s="97" t="e">
        <f>old_TB발!#REF!</f>
        <v>#REF!</v>
      </c>
    </row>
    <row r="729" spans="3:13">
      <c r="C729" s="94" t="s">
        <v>63</v>
      </c>
      <c r="D729" s="94">
        <v>2023</v>
      </c>
      <c r="E729" s="71">
        <f>old_TB발!A725</f>
        <v>0</v>
      </c>
      <c r="F729" s="71">
        <f>old_TB발!B725</f>
        <v>0</v>
      </c>
      <c r="H729" s="94">
        <v>6</v>
      </c>
      <c r="I729" s="97" t="e">
        <f>old_TB발!#REF!</f>
        <v>#REF!</v>
      </c>
      <c r="J729" s="98" t="e">
        <f t="shared" si="23"/>
        <v>#REF!</v>
      </c>
      <c r="K729" s="98" t="e">
        <f t="shared" si="24"/>
        <v>#REF!</v>
      </c>
      <c r="L729" s="97" t="e">
        <f>old_TB발!#REF!</f>
        <v>#REF!</v>
      </c>
      <c r="M729" s="97" t="e">
        <f>old_TB발!#REF!</f>
        <v>#REF!</v>
      </c>
    </row>
    <row r="730" spans="3:13">
      <c r="C730" s="94" t="s">
        <v>63</v>
      </c>
      <c r="D730" s="94">
        <v>2023</v>
      </c>
      <c r="E730" s="71">
        <f>old_TB발!A726</f>
        <v>0</v>
      </c>
      <c r="F730" s="71">
        <f>old_TB발!B726</f>
        <v>0</v>
      </c>
      <c r="H730" s="94">
        <v>6</v>
      </c>
      <c r="I730" s="97" t="e">
        <f>old_TB발!#REF!</f>
        <v>#REF!</v>
      </c>
      <c r="J730" s="98" t="e">
        <f t="shared" si="23"/>
        <v>#REF!</v>
      </c>
      <c r="K730" s="98" t="e">
        <f t="shared" si="24"/>
        <v>#REF!</v>
      </c>
      <c r="L730" s="97" t="e">
        <f>old_TB발!#REF!</f>
        <v>#REF!</v>
      </c>
      <c r="M730" s="97" t="e">
        <f>old_TB발!#REF!</f>
        <v>#REF!</v>
      </c>
    </row>
    <row r="731" spans="3:13">
      <c r="C731" s="94" t="s">
        <v>63</v>
      </c>
      <c r="D731" s="94">
        <v>2023</v>
      </c>
      <c r="E731" s="71">
        <f>old_TB발!A727</f>
        <v>0</v>
      </c>
      <c r="F731" s="71">
        <f>old_TB발!B727</f>
        <v>0</v>
      </c>
      <c r="H731" s="94">
        <v>6</v>
      </c>
      <c r="I731" s="97" t="e">
        <f>old_TB발!#REF!</f>
        <v>#REF!</v>
      </c>
      <c r="J731" s="98" t="e">
        <f t="shared" si="23"/>
        <v>#REF!</v>
      </c>
      <c r="K731" s="98" t="e">
        <f t="shared" si="24"/>
        <v>#REF!</v>
      </c>
      <c r="L731" s="97" t="e">
        <f>old_TB발!#REF!</f>
        <v>#REF!</v>
      </c>
      <c r="M731" s="97" t="e">
        <f>old_TB발!#REF!</f>
        <v>#REF!</v>
      </c>
    </row>
    <row r="732" spans="3:13">
      <c r="C732" s="94" t="s">
        <v>63</v>
      </c>
      <c r="D732" s="94">
        <v>2023</v>
      </c>
      <c r="E732" s="71">
        <f>old_TB발!A728</f>
        <v>0</v>
      </c>
      <c r="F732" s="71">
        <f>old_TB발!B728</f>
        <v>0</v>
      </c>
      <c r="H732" s="94">
        <v>6</v>
      </c>
      <c r="I732" s="97" t="e">
        <f>old_TB발!#REF!</f>
        <v>#REF!</v>
      </c>
      <c r="J732" s="98" t="e">
        <f t="shared" si="23"/>
        <v>#REF!</v>
      </c>
      <c r="K732" s="98" t="e">
        <f t="shared" si="24"/>
        <v>#REF!</v>
      </c>
      <c r="L732" s="97" t="e">
        <f>old_TB발!#REF!</f>
        <v>#REF!</v>
      </c>
      <c r="M732" s="97" t="e">
        <f>old_TB발!#REF!</f>
        <v>#REF!</v>
      </c>
    </row>
    <row r="733" spans="3:13">
      <c r="C733" s="94" t="s">
        <v>63</v>
      </c>
      <c r="D733" s="94">
        <v>2023</v>
      </c>
      <c r="E733" s="71">
        <f>old_TB발!A729</f>
        <v>0</v>
      </c>
      <c r="F733" s="71">
        <f>old_TB발!B729</f>
        <v>0</v>
      </c>
      <c r="H733" s="94">
        <v>6</v>
      </c>
      <c r="I733" s="97" t="e">
        <f>old_TB발!#REF!</f>
        <v>#REF!</v>
      </c>
      <c r="J733" s="98" t="e">
        <f t="shared" si="23"/>
        <v>#REF!</v>
      </c>
      <c r="K733" s="98" t="e">
        <f t="shared" si="24"/>
        <v>#REF!</v>
      </c>
      <c r="L733" s="97" t="e">
        <f>old_TB발!#REF!</f>
        <v>#REF!</v>
      </c>
      <c r="M733" s="97" t="e">
        <f>old_TB발!#REF!</f>
        <v>#REF!</v>
      </c>
    </row>
    <row r="734" spans="3:13">
      <c r="C734" s="94" t="s">
        <v>63</v>
      </c>
      <c r="D734" s="94">
        <v>2023</v>
      </c>
      <c r="E734" s="71">
        <f>old_TB발!A730</f>
        <v>0</v>
      </c>
      <c r="F734" s="71">
        <f>old_TB발!B730</f>
        <v>0</v>
      </c>
      <c r="H734" s="94">
        <v>6</v>
      </c>
      <c r="I734" s="97" t="e">
        <f>old_TB발!#REF!</f>
        <v>#REF!</v>
      </c>
      <c r="J734" s="98" t="e">
        <f t="shared" si="23"/>
        <v>#REF!</v>
      </c>
      <c r="K734" s="98" t="e">
        <f t="shared" si="24"/>
        <v>#REF!</v>
      </c>
      <c r="L734" s="97" t="e">
        <f>old_TB발!#REF!</f>
        <v>#REF!</v>
      </c>
      <c r="M734" s="97" t="e">
        <f>old_TB발!#REF!</f>
        <v>#REF!</v>
      </c>
    </row>
    <row r="735" spans="3:13">
      <c r="C735" s="94" t="s">
        <v>63</v>
      </c>
      <c r="D735" s="94">
        <v>2023</v>
      </c>
      <c r="E735" s="71">
        <f>old_TB발!A731</f>
        <v>0</v>
      </c>
      <c r="F735" s="71">
        <f>old_TB발!B731</f>
        <v>0</v>
      </c>
      <c r="H735" s="94">
        <v>6</v>
      </c>
      <c r="I735" s="97" t="e">
        <f>old_TB발!#REF!</f>
        <v>#REF!</v>
      </c>
      <c r="J735" s="98" t="e">
        <f t="shared" si="23"/>
        <v>#REF!</v>
      </c>
      <c r="K735" s="98" t="e">
        <f t="shared" si="24"/>
        <v>#REF!</v>
      </c>
      <c r="L735" s="97" t="e">
        <f>old_TB발!#REF!</f>
        <v>#REF!</v>
      </c>
      <c r="M735" s="97" t="e">
        <f>old_TB발!#REF!</f>
        <v>#REF!</v>
      </c>
    </row>
    <row r="736" spans="3:13">
      <c r="C736" s="94" t="s">
        <v>63</v>
      </c>
      <c r="D736" s="94">
        <v>2023</v>
      </c>
      <c r="E736" s="71">
        <f>old_TB발!A732</f>
        <v>0</v>
      </c>
      <c r="F736" s="71">
        <f>old_TB발!B732</f>
        <v>0</v>
      </c>
      <c r="H736" s="94">
        <v>6</v>
      </c>
      <c r="I736" s="97" t="e">
        <f>old_TB발!#REF!</f>
        <v>#REF!</v>
      </c>
      <c r="J736" s="98" t="e">
        <f t="shared" si="23"/>
        <v>#REF!</v>
      </c>
      <c r="K736" s="98" t="e">
        <f t="shared" si="24"/>
        <v>#REF!</v>
      </c>
      <c r="L736" s="97" t="e">
        <f>old_TB발!#REF!</f>
        <v>#REF!</v>
      </c>
      <c r="M736" s="97" t="e">
        <f>old_TB발!#REF!</f>
        <v>#REF!</v>
      </c>
    </row>
    <row r="737" spans="3:13">
      <c r="C737" s="94" t="s">
        <v>63</v>
      </c>
      <c r="D737" s="94">
        <v>2023</v>
      </c>
      <c r="E737" s="71">
        <f>old_TB발!A733</f>
        <v>0</v>
      </c>
      <c r="F737" s="71">
        <f>old_TB발!B733</f>
        <v>0</v>
      </c>
      <c r="H737" s="94">
        <v>6</v>
      </c>
      <c r="I737" s="97" t="e">
        <f>old_TB발!#REF!</f>
        <v>#REF!</v>
      </c>
      <c r="J737" s="98" t="e">
        <f t="shared" si="23"/>
        <v>#REF!</v>
      </c>
      <c r="K737" s="98" t="e">
        <f t="shared" si="24"/>
        <v>#REF!</v>
      </c>
      <c r="L737" s="97" t="e">
        <f>old_TB발!#REF!</f>
        <v>#REF!</v>
      </c>
      <c r="M737" s="97" t="e">
        <f>old_TB발!#REF!</f>
        <v>#REF!</v>
      </c>
    </row>
    <row r="738" spans="3:13">
      <c r="C738" s="94" t="s">
        <v>63</v>
      </c>
      <c r="D738" s="94">
        <v>2023</v>
      </c>
      <c r="E738" s="71">
        <f>old_TB발!A734</f>
        <v>0</v>
      </c>
      <c r="F738" s="71">
        <f>old_TB발!B734</f>
        <v>0</v>
      </c>
      <c r="H738" s="94">
        <v>6</v>
      </c>
      <c r="I738" s="97" t="e">
        <f>old_TB발!#REF!</f>
        <v>#REF!</v>
      </c>
      <c r="J738" s="98" t="e">
        <f t="shared" si="23"/>
        <v>#REF!</v>
      </c>
      <c r="K738" s="98" t="e">
        <f t="shared" si="24"/>
        <v>#REF!</v>
      </c>
      <c r="L738" s="97" t="e">
        <f>old_TB발!#REF!</f>
        <v>#REF!</v>
      </c>
      <c r="M738" s="97" t="e">
        <f>old_TB발!#REF!</f>
        <v>#REF!</v>
      </c>
    </row>
    <row r="739" spans="3:13">
      <c r="C739" s="94" t="s">
        <v>63</v>
      </c>
      <c r="D739" s="94">
        <v>2023</v>
      </c>
      <c r="E739" s="71">
        <f>old_TB발!A735</f>
        <v>0</v>
      </c>
      <c r="F739" s="71">
        <f>old_TB발!B735</f>
        <v>0</v>
      </c>
      <c r="H739" s="94">
        <v>6</v>
      </c>
      <c r="I739" s="97" t="e">
        <f>old_TB발!#REF!</f>
        <v>#REF!</v>
      </c>
      <c r="J739" s="98" t="e">
        <f t="shared" si="23"/>
        <v>#REF!</v>
      </c>
      <c r="K739" s="98" t="e">
        <f t="shared" si="24"/>
        <v>#REF!</v>
      </c>
      <c r="L739" s="97" t="e">
        <f>old_TB발!#REF!</f>
        <v>#REF!</v>
      </c>
      <c r="M739" s="97" t="e">
        <f>old_TB발!#REF!</f>
        <v>#REF!</v>
      </c>
    </row>
    <row r="740" spans="3:13">
      <c r="C740" s="94" t="s">
        <v>63</v>
      </c>
      <c r="D740" s="94">
        <v>2023</v>
      </c>
      <c r="E740" s="71">
        <f>old_TB발!A736</f>
        <v>0</v>
      </c>
      <c r="F740" s="71">
        <f>old_TB발!B736</f>
        <v>0</v>
      </c>
      <c r="H740" s="94">
        <v>6</v>
      </c>
      <c r="I740" s="97" t="e">
        <f>old_TB발!#REF!</f>
        <v>#REF!</v>
      </c>
      <c r="J740" s="98" t="e">
        <f t="shared" si="23"/>
        <v>#REF!</v>
      </c>
      <c r="K740" s="98" t="e">
        <f t="shared" si="24"/>
        <v>#REF!</v>
      </c>
      <c r="L740" s="97" t="e">
        <f>old_TB발!#REF!</f>
        <v>#REF!</v>
      </c>
      <c r="M740" s="97" t="e">
        <f>old_TB발!#REF!</f>
        <v>#REF!</v>
      </c>
    </row>
    <row r="741" spans="3:13">
      <c r="C741" s="94" t="s">
        <v>63</v>
      </c>
      <c r="D741" s="94">
        <v>2023</v>
      </c>
      <c r="E741" s="71">
        <f>old_TB발!A737</f>
        <v>0</v>
      </c>
      <c r="F741" s="71">
        <f>old_TB발!B737</f>
        <v>0</v>
      </c>
      <c r="H741" s="94">
        <v>6</v>
      </c>
      <c r="I741" s="97" t="e">
        <f>old_TB발!#REF!</f>
        <v>#REF!</v>
      </c>
      <c r="J741" s="98" t="e">
        <f t="shared" si="23"/>
        <v>#REF!</v>
      </c>
      <c r="K741" s="98" t="e">
        <f t="shared" si="24"/>
        <v>#REF!</v>
      </c>
      <c r="L741" s="97" t="e">
        <f>old_TB발!#REF!</f>
        <v>#REF!</v>
      </c>
      <c r="M741" s="97" t="e">
        <f>old_TB발!#REF!</f>
        <v>#REF!</v>
      </c>
    </row>
    <row r="742" spans="3:13">
      <c r="C742" s="94" t="s">
        <v>63</v>
      </c>
      <c r="D742" s="94">
        <v>2023</v>
      </c>
      <c r="E742" s="71">
        <f>old_TB발!A738</f>
        <v>0</v>
      </c>
      <c r="F742" s="71">
        <f>old_TB발!B738</f>
        <v>0</v>
      </c>
      <c r="H742" s="94">
        <v>6</v>
      </c>
      <c r="I742" s="97" t="e">
        <f>old_TB발!#REF!</f>
        <v>#REF!</v>
      </c>
      <c r="J742" s="98" t="e">
        <f t="shared" si="23"/>
        <v>#REF!</v>
      </c>
      <c r="K742" s="98" t="e">
        <f t="shared" si="24"/>
        <v>#REF!</v>
      </c>
      <c r="L742" s="97" t="e">
        <f>old_TB발!#REF!</f>
        <v>#REF!</v>
      </c>
      <c r="M742" s="97" t="e">
        <f>old_TB발!#REF!</f>
        <v>#REF!</v>
      </c>
    </row>
    <row r="743" spans="3:13">
      <c r="C743" s="94" t="s">
        <v>63</v>
      </c>
      <c r="D743" s="94">
        <v>2023</v>
      </c>
      <c r="E743" s="71">
        <f>old_TB발!A739</f>
        <v>0</v>
      </c>
      <c r="F743" s="71">
        <f>old_TB발!B739</f>
        <v>0</v>
      </c>
      <c r="H743" s="94">
        <v>6</v>
      </c>
      <c r="I743" s="97" t="e">
        <f>old_TB발!#REF!</f>
        <v>#REF!</v>
      </c>
      <c r="J743" s="98" t="e">
        <f t="shared" si="23"/>
        <v>#REF!</v>
      </c>
      <c r="K743" s="98" t="e">
        <f t="shared" si="24"/>
        <v>#REF!</v>
      </c>
      <c r="L743" s="97" t="e">
        <f>old_TB발!#REF!</f>
        <v>#REF!</v>
      </c>
      <c r="M743" s="97" t="e">
        <f>old_TB발!#REF!</f>
        <v>#REF!</v>
      </c>
    </row>
    <row r="744" spans="3:13">
      <c r="C744" s="94" t="s">
        <v>63</v>
      </c>
      <c r="D744" s="94">
        <v>2023</v>
      </c>
      <c r="E744" s="71">
        <f>old_TB발!A740</f>
        <v>0</v>
      </c>
      <c r="F744" s="71">
        <f>old_TB발!B740</f>
        <v>0</v>
      </c>
      <c r="H744" s="94">
        <v>6</v>
      </c>
      <c r="I744" s="97" t="e">
        <f>old_TB발!#REF!</f>
        <v>#REF!</v>
      </c>
      <c r="J744" s="98" t="e">
        <f t="shared" si="23"/>
        <v>#REF!</v>
      </c>
      <c r="K744" s="98" t="e">
        <f t="shared" si="24"/>
        <v>#REF!</v>
      </c>
      <c r="L744" s="97" t="e">
        <f>old_TB발!#REF!</f>
        <v>#REF!</v>
      </c>
      <c r="M744" s="97" t="e">
        <f>old_TB발!#REF!</f>
        <v>#REF!</v>
      </c>
    </row>
    <row r="745" spans="3:13">
      <c r="C745" s="94" t="s">
        <v>63</v>
      </c>
      <c r="D745" s="94">
        <v>2023</v>
      </c>
      <c r="E745" s="71">
        <f>old_TB발!A741</f>
        <v>0</v>
      </c>
      <c r="F745" s="71">
        <f>old_TB발!B741</f>
        <v>0</v>
      </c>
      <c r="H745" s="94">
        <v>6</v>
      </c>
      <c r="I745" s="97" t="e">
        <f>old_TB발!#REF!</f>
        <v>#REF!</v>
      </c>
      <c r="J745" s="98" t="e">
        <f t="shared" si="23"/>
        <v>#REF!</v>
      </c>
      <c r="K745" s="98" t="e">
        <f t="shared" si="24"/>
        <v>#REF!</v>
      </c>
      <c r="L745" s="97" t="e">
        <f>old_TB발!#REF!</f>
        <v>#REF!</v>
      </c>
      <c r="M745" s="97" t="e">
        <f>old_TB발!#REF!</f>
        <v>#REF!</v>
      </c>
    </row>
    <row r="746" spans="3:13">
      <c r="C746" s="94" t="s">
        <v>63</v>
      </c>
      <c r="D746" s="94">
        <v>2023</v>
      </c>
      <c r="E746" s="71">
        <f>old_TB발!A742</f>
        <v>0</v>
      </c>
      <c r="F746" s="71">
        <f>old_TB발!B742</f>
        <v>0</v>
      </c>
      <c r="H746" s="94">
        <v>6</v>
      </c>
      <c r="I746" s="97" t="e">
        <f>old_TB발!#REF!</f>
        <v>#REF!</v>
      </c>
      <c r="J746" s="98" t="e">
        <f t="shared" si="23"/>
        <v>#REF!</v>
      </c>
      <c r="K746" s="98" t="e">
        <f t="shared" si="24"/>
        <v>#REF!</v>
      </c>
      <c r="L746" s="97" t="e">
        <f>old_TB발!#REF!</f>
        <v>#REF!</v>
      </c>
      <c r="M746" s="97" t="e">
        <f>old_TB발!#REF!</f>
        <v>#REF!</v>
      </c>
    </row>
    <row r="747" spans="3:13">
      <c r="C747" s="94" t="s">
        <v>63</v>
      </c>
      <c r="D747" s="94">
        <v>2023</v>
      </c>
      <c r="E747" s="71">
        <f>old_TB발!A743</f>
        <v>0</v>
      </c>
      <c r="F747" s="71">
        <f>old_TB발!B743</f>
        <v>0</v>
      </c>
      <c r="H747" s="94">
        <v>6</v>
      </c>
      <c r="I747" s="97" t="e">
        <f>old_TB발!#REF!</f>
        <v>#REF!</v>
      </c>
      <c r="J747" s="98" t="e">
        <f t="shared" si="23"/>
        <v>#REF!</v>
      </c>
      <c r="K747" s="98" t="e">
        <f t="shared" si="24"/>
        <v>#REF!</v>
      </c>
      <c r="L747" s="97" t="e">
        <f>old_TB발!#REF!</f>
        <v>#REF!</v>
      </c>
      <c r="M747" s="97" t="e">
        <f>old_TB발!#REF!</f>
        <v>#REF!</v>
      </c>
    </row>
    <row r="748" spans="3:13">
      <c r="C748" s="94" t="s">
        <v>63</v>
      </c>
      <c r="D748" s="94">
        <v>2023</v>
      </c>
      <c r="E748" s="71">
        <f>old_TB발!A744</f>
        <v>0</v>
      </c>
      <c r="F748" s="71">
        <f>old_TB발!B744</f>
        <v>0</v>
      </c>
      <c r="H748" s="94">
        <v>6</v>
      </c>
      <c r="I748" s="97" t="e">
        <f>old_TB발!#REF!</f>
        <v>#REF!</v>
      </c>
      <c r="J748" s="98" t="e">
        <f t="shared" si="23"/>
        <v>#REF!</v>
      </c>
      <c r="K748" s="98" t="e">
        <f t="shared" si="24"/>
        <v>#REF!</v>
      </c>
      <c r="L748" s="97" t="e">
        <f>old_TB발!#REF!</f>
        <v>#REF!</v>
      </c>
      <c r="M748" s="97" t="e">
        <f>old_TB발!#REF!</f>
        <v>#REF!</v>
      </c>
    </row>
    <row r="749" spans="3:13">
      <c r="C749" s="94" t="s">
        <v>63</v>
      </c>
      <c r="D749" s="94">
        <v>2023</v>
      </c>
      <c r="E749" s="71">
        <f>old_TB발!A745</f>
        <v>0</v>
      </c>
      <c r="F749" s="71">
        <f>old_TB발!B745</f>
        <v>0</v>
      </c>
      <c r="H749" s="94">
        <v>6</v>
      </c>
      <c r="I749" s="97" t="e">
        <f>old_TB발!#REF!</f>
        <v>#REF!</v>
      </c>
      <c r="J749" s="98" t="e">
        <f t="shared" si="23"/>
        <v>#REF!</v>
      </c>
      <c r="K749" s="98" t="e">
        <f t="shared" si="24"/>
        <v>#REF!</v>
      </c>
      <c r="L749" s="97" t="e">
        <f>old_TB발!#REF!</f>
        <v>#REF!</v>
      </c>
      <c r="M749" s="97" t="e">
        <f>old_TB발!#REF!</f>
        <v>#REF!</v>
      </c>
    </row>
    <row r="750" spans="3:13">
      <c r="C750" s="94" t="s">
        <v>63</v>
      </c>
      <c r="D750" s="94">
        <v>2023</v>
      </c>
      <c r="E750" s="71">
        <f>old_TB발!A746</f>
        <v>0</v>
      </c>
      <c r="F750" s="71">
        <f>old_TB발!B746</f>
        <v>0</v>
      </c>
      <c r="H750" s="94">
        <v>6</v>
      </c>
      <c r="I750" s="97" t="e">
        <f>old_TB발!#REF!</f>
        <v>#REF!</v>
      </c>
      <c r="J750" s="98" t="e">
        <f t="shared" si="23"/>
        <v>#REF!</v>
      </c>
      <c r="K750" s="98" t="e">
        <f t="shared" si="24"/>
        <v>#REF!</v>
      </c>
      <c r="L750" s="97" t="e">
        <f>old_TB발!#REF!</f>
        <v>#REF!</v>
      </c>
      <c r="M750" s="97" t="e">
        <f>old_TB발!#REF!</f>
        <v>#REF!</v>
      </c>
    </row>
    <row r="751" spans="3:13">
      <c r="C751" s="94" t="s">
        <v>63</v>
      </c>
      <c r="D751" s="94">
        <v>2023</v>
      </c>
      <c r="E751" s="71">
        <f>old_TB발!A747</f>
        <v>0</v>
      </c>
      <c r="F751" s="71">
        <f>old_TB발!B747</f>
        <v>0</v>
      </c>
      <c r="H751" s="94">
        <v>6</v>
      </c>
      <c r="I751" s="97" t="e">
        <f>old_TB발!#REF!</f>
        <v>#REF!</v>
      </c>
      <c r="J751" s="98" t="e">
        <f t="shared" si="23"/>
        <v>#REF!</v>
      </c>
      <c r="K751" s="98" t="e">
        <f t="shared" si="24"/>
        <v>#REF!</v>
      </c>
      <c r="L751" s="97" t="e">
        <f>old_TB발!#REF!</f>
        <v>#REF!</v>
      </c>
      <c r="M751" s="97" t="e">
        <f>old_TB발!#REF!</f>
        <v>#REF!</v>
      </c>
    </row>
    <row r="752" spans="3:13">
      <c r="C752" s="94" t="s">
        <v>63</v>
      </c>
      <c r="D752" s="94">
        <v>2023</v>
      </c>
      <c r="E752" s="71">
        <f>old_TB발!A748</f>
        <v>0</v>
      </c>
      <c r="F752" s="71">
        <f>old_TB발!B748</f>
        <v>0</v>
      </c>
      <c r="H752" s="94">
        <v>6</v>
      </c>
      <c r="I752" s="97" t="e">
        <f>old_TB발!#REF!</f>
        <v>#REF!</v>
      </c>
      <c r="J752" s="98" t="e">
        <f t="shared" si="23"/>
        <v>#REF!</v>
      </c>
      <c r="K752" s="98" t="e">
        <f t="shared" si="24"/>
        <v>#REF!</v>
      </c>
      <c r="L752" s="97" t="e">
        <f>old_TB발!#REF!</f>
        <v>#REF!</v>
      </c>
      <c r="M752" s="97" t="e">
        <f>old_TB발!#REF!</f>
        <v>#REF!</v>
      </c>
    </row>
    <row r="753" spans="3:13">
      <c r="C753" s="94" t="s">
        <v>63</v>
      </c>
      <c r="D753" s="94">
        <v>2023</v>
      </c>
      <c r="E753" s="71">
        <f>old_TB발!A749</f>
        <v>0</v>
      </c>
      <c r="F753" s="71">
        <f>old_TB발!B749</f>
        <v>0</v>
      </c>
      <c r="H753" s="94">
        <v>6</v>
      </c>
      <c r="I753" s="97" t="e">
        <f>old_TB발!#REF!</f>
        <v>#REF!</v>
      </c>
      <c r="J753" s="98" t="e">
        <f t="shared" si="23"/>
        <v>#REF!</v>
      </c>
      <c r="K753" s="98" t="e">
        <f t="shared" si="24"/>
        <v>#REF!</v>
      </c>
      <c r="L753" s="97" t="e">
        <f>old_TB발!#REF!</f>
        <v>#REF!</v>
      </c>
      <c r="M753" s="97" t="e">
        <f>old_TB발!#REF!</f>
        <v>#REF!</v>
      </c>
    </row>
    <row r="754" spans="3:13">
      <c r="C754" s="94" t="s">
        <v>63</v>
      </c>
      <c r="D754" s="94">
        <v>2023</v>
      </c>
      <c r="E754" s="71">
        <f>old_TB발!A750</f>
        <v>0</v>
      </c>
      <c r="F754" s="71">
        <f>old_TB발!B750</f>
        <v>0</v>
      </c>
      <c r="H754" s="94">
        <v>6</v>
      </c>
      <c r="I754" s="97" t="e">
        <f>old_TB발!#REF!</f>
        <v>#REF!</v>
      </c>
      <c r="J754" s="98" t="e">
        <f t="shared" si="23"/>
        <v>#REF!</v>
      </c>
      <c r="K754" s="98" t="e">
        <f t="shared" si="24"/>
        <v>#REF!</v>
      </c>
      <c r="L754" s="97" t="e">
        <f>old_TB발!#REF!</f>
        <v>#REF!</v>
      </c>
      <c r="M754" s="97" t="e">
        <f>old_TB발!#REF!</f>
        <v>#REF!</v>
      </c>
    </row>
    <row r="755" spans="3:13">
      <c r="C755" s="94" t="s">
        <v>63</v>
      </c>
      <c r="D755" s="94">
        <v>2023</v>
      </c>
      <c r="E755" s="71">
        <f>old_TB발!A751</f>
        <v>0</v>
      </c>
      <c r="F755" s="71">
        <f>old_TB발!B751</f>
        <v>0</v>
      </c>
      <c r="H755" s="94">
        <v>6</v>
      </c>
      <c r="I755" s="97" t="e">
        <f>old_TB발!#REF!</f>
        <v>#REF!</v>
      </c>
      <c r="J755" s="98" t="e">
        <f t="shared" si="23"/>
        <v>#REF!</v>
      </c>
      <c r="K755" s="98" t="e">
        <f t="shared" si="24"/>
        <v>#REF!</v>
      </c>
      <c r="L755" s="97" t="e">
        <f>old_TB발!#REF!</f>
        <v>#REF!</v>
      </c>
      <c r="M755" s="97" t="e">
        <f>old_TB발!#REF!</f>
        <v>#REF!</v>
      </c>
    </row>
    <row r="756" spans="3:13">
      <c r="C756" s="94" t="s">
        <v>63</v>
      </c>
      <c r="D756" s="94">
        <v>2023</v>
      </c>
      <c r="E756" s="71">
        <f>old_TB발!A752</f>
        <v>0</v>
      </c>
      <c r="F756" s="71">
        <f>old_TB발!B752</f>
        <v>0</v>
      </c>
      <c r="H756" s="94">
        <v>6</v>
      </c>
      <c r="I756" s="97" t="e">
        <f>old_TB발!#REF!</f>
        <v>#REF!</v>
      </c>
      <c r="J756" s="98" t="e">
        <f t="shared" si="23"/>
        <v>#REF!</v>
      </c>
      <c r="K756" s="98" t="e">
        <f t="shared" si="24"/>
        <v>#REF!</v>
      </c>
      <c r="L756" s="97" t="e">
        <f>old_TB발!#REF!</f>
        <v>#REF!</v>
      </c>
      <c r="M756" s="97" t="e">
        <f>old_TB발!#REF!</f>
        <v>#REF!</v>
      </c>
    </row>
    <row r="757" spans="3:13">
      <c r="C757" s="94" t="s">
        <v>63</v>
      </c>
      <c r="D757" s="94">
        <v>2023</v>
      </c>
      <c r="E757" s="71">
        <f>old_TB발!A753</f>
        <v>0</v>
      </c>
      <c r="F757" s="71">
        <f>old_TB발!B753</f>
        <v>0</v>
      </c>
      <c r="H757" s="94">
        <v>6</v>
      </c>
      <c r="I757" s="97" t="e">
        <f>old_TB발!#REF!</f>
        <v>#REF!</v>
      </c>
      <c r="J757" s="98" t="e">
        <f t="shared" si="23"/>
        <v>#REF!</v>
      </c>
      <c r="K757" s="98" t="e">
        <f t="shared" si="24"/>
        <v>#REF!</v>
      </c>
      <c r="L757" s="97" t="e">
        <f>old_TB발!#REF!</f>
        <v>#REF!</v>
      </c>
      <c r="M757" s="97" t="e">
        <f>old_TB발!#REF!</f>
        <v>#REF!</v>
      </c>
    </row>
    <row r="758" spans="3:13">
      <c r="C758" s="94" t="s">
        <v>63</v>
      </c>
      <c r="D758" s="94">
        <v>2023</v>
      </c>
      <c r="E758" s="71">
        <f>old_TB발!A754</f>
        <v>0</v>
      </c>
      <c r="F758" s="71">
        <f>old_TB발!B754</f>
        <v>0</v>
      </c>
      <c r="H758" s="94">
        <v>6</v>
      </c>
      <c r="I758" s="97" t="e">
        <f>old_TB발!#REF!</f>
        <v>#REF!</v>
      </c>
      <c r="J758" s="98" t="e">
        <f t="shared" si="23"/>
        <v>#REF!</v>
      </c>
      <c r="K758" s="98" t="e">
        <f t="shared" si="24"/>
        <v>#REF!</v>
      </c>
      <c r="L758" s="97" t="e">
        <f>old_TB발!#REF!</f>
        <v>#REF!</v>
      </c>
      <c r="M758" s="97" t="e">
        <f>old_TB발!#REF!</f>
        <v>#REF!</v>
      </c>
    </row>
    <row r="759" spans="3:13">
      <c r="C759" s="94" t="s">
        <v>63</v>
      </c>
      <c r="D759" s="94">
        <v>2023</v>
      </c>
      <c r="E759" s="71">
        <f>old_TB발!A755</f>
        <v>0</v>
      </c>
      <c r="F759" s="71">
        <f>old_TB발!B755</f>
        <v>0</v>
      </c>
      <c r="H759" s="94">
        <v>6</v>
      </c>
      <c r="I759" s="97" t="e">
        <f>old_TB발!#REF!</f>
        <v>#REF!</v>
      </c>
      <c r="J759" s="98" t="e">
        <f t="shared" si="23"/>
        <v>#REF!</v>
      </c>
      <c r="K759" s="98" t="e">
        <f t="shared" si="24"/>
        <v>#REF!</v>
      </c>
      <c r="L759" s="97" t="e">
        <f>old_TB발!#REF!</f>
        <v>#REF!</v>
      </c>
      <c r="M759" s="97" t="e">
        <f>old_TB발!#REF!</f>
        <v>#REF!</v>
      </c>
    </row>
    <row r="760" spans="3:13">
      <c r="C760" s="94" t="s">
        <v>63</v>
      </c>
      <c r="D760" s="94">
        <v>2023</v>
      </c>
      <c r="E760" s="71">
        <f>old_TB발!A756</f>
        <v>0</v>
      </c>
      <c r="F760" s="71">
        <f>old_TB발!B756</f>
        <v>0</v>
      </c>
      <c r="H760" s="94">
        <v>6</v>
      </c>
      <c r="I760" s="97" t="e">
        <f>old_TB발!#REF!</f>
        <v>#REF!</v>
      </c>
      <c r="J760" s="98" t="e">
        <f t="shared" si="23"/>
        <v>#REF!</v>
      </c>
      <c r="K760" s="98" t="e">
        <f t="shared" si="24"/>
        <v>#REF!</v>
      </c>
      <c r="L760" s="97" t="e">
        <f>old_TB발!#REF!</f>
        <v>#REF!</v>
      </c>
      <c r="M760" s="97" t="e">
        <f>old_TB발!#REF!</f>
        <v>#REF!</v>
      </c>
    </row>
    <row r="761" spans="3:13">
      <c r="C761" s="94" t="s">
        <v>63</v>
      </c>
      <c r="D761" s="94">
        <v>2023</v>
      </c>
      <c r="E761" s="71">
        <f>old_TB발!A757</f>
        <v>0</v>
      </c>
      <c r="F761" s="71">
        <f>old_TB발!B757</f>
        <v>0</v>
      </c>
      <c r="H761" s="94">
        <v>6</v>
      </c>
      <c r="I761" s="97" t="e">
        <f>old_TB발!#REF!</f>
        <v>#REF!</v>
      </c>
      <c r="J761" s="98" t="e">
        <f t="shared" si="23"/>
        <v>#REF!</v>
      </c>
      <c r="K761" s="98" t="e">
        <f t="shared" si="24"/>
        <v>#REF!</v>
      </c>
      <c r="L761" s="97" t="e">
        <f>old_TB발!#REF!</f>
        <v>#REF!</v>
      </c>
      <c r="M761" s="97" t="e">
        <f>old_TB발!#REF!</f>
        <v>#REF!</v>
      </c>
    </row>
    <row r="762" spans="3:13">
      <c r="C762" s="94" t="s">
        <v>63</v>
      </c>
      <c r="D762" s="94">
        <v>2023</v>
      </c>
      <c r="E762" s="71">
        <f>old_TB발!A758</f>
        <v>0</v>
      </c>
      <c r="F762" s="71">
        <f>old_TB발!B758</f>
        <v>0</v>
      </c>
      <c r="H762" s="94">
        <v>6</v>
      </c>
      <c r="I762" s="97" t="e">
        <f>old_TB발!#REF!</f>
        <v>#REF!</v>
      </c>
      <c r="J762" s="98" t="e">
        <f t="shared" si="23"/>
        <v>#REF!</v>
      </c>
      <c r="K762" s="98" t="e">
        <f t="shared" si="24"/>
        <v>#REF!</v>
      </c>
      <c r="L762" s="97" t="e">
        <f>old_TB발!#REF!</f>
        <v>#REF!</v>
      </c>
      <c r="M762" s="97" t="e">
        <f>old_TB발!#REF!</f>
        <v>#REF!</v>
      </c>
    </row>
    <row r="763" spans="3:13">
      <c r="C763" s="94" t="s">
        <v>63</v>
      </c>
      <c r="D763" s="94">
        <v>2023</v>
      </c>
      <c r="E763" s="71">
        <f>old_TB발!A759</f>
        <v>0</v>
      </c>
      <c r="F763" s="71">
        <f>old_TB발!B759</f>
        <v>0</v>
      </c>
      <c r="H763" s="94">
        <v>6</v>
      </c>
      <c r="I763" s="97" t="e">
        <f>old_TB발!#REF!</f>
        <v>#REF!</v>
      </c>
      <c r="J763" s="98" t="e">
        <f t="shared" si="23"/>
        <v>#REF!</v>
      </c>
      <c r="K763" s="98" t="e">
        <f t="shared" si="24"/>
        <v>#REF!</v>
      </c>
      <c r="L763" s="97" t="e">
        <f>old_TB발!#REF!</f>
        <v>#REF!</v>
      </c>
      <c r="M763" s="97" t="e">
        <f>old_TB발!#REF!</f>
        <v>#REF!</v>
      </c>
    </row>
    <row r="764" spans="3:13">
      <c r="C764" s="94" t="s">
        <v>63</v>
      </c>
      <c r="D764" s="94">
        <v>2023</v>
      </c>
      <c r="E764" s="71">
        <f>old_TB발!A760</f>
        <v>0</v>
      </c>
      <c r="F764" s="71">
        <f>old_TB발!B760</f>
        <v>0</v>
      </c>
      <c r="H764" s="94">
        <v>6</v>
      </c>
      <c r="I764" s="97" t="e">
        <f>old_TB발!#REF!</f>
        <v>#REF!</v>
      </c>
      <c r="J764" s="98" t="e">
        <f t="shared" si="23"/>
        <v>#REF!</v>
      </c>
      <c r="K764" s="98" t="e">
        <f t="shared" si="24"/>
        <v>#REF!</v>
      </c>
      <c r="L764" s="97" t="e">
        <f>old_TB발!#REF!</f>
        <v>#REF!</v>
      </c>
      <c r="M764" s="97" t="e">
        <f>old_TB발!#REF!</f>
        <v>#REF!</v>
      </c>
    </row>
    <row r="765" spans="3:13">
      <c r="C765" s="94" t="s">
        <v>63</v>
      </c>
      <c r="D765" s="94">
        <v>2023</v>
      </c>
      <c r="E765" s="71">
        <f>old_TB발!A761</f>
        <v>0</v>
      </c>
      <c r="F765" s="71">
        <f>old_TB발!B761</f>
        <v>0</v>
      </c>
      <c r="H765" s="94">
        <v>6</v>
      </c>
      <c r="I765" s="97" t="e">
        <f>old_TB발!#REF!</f>
        <v>#REF!</v>
      </c>
      <c r="J765" s="98" t="e">
        <f t="shared" si="23"/>
        <v>#REF!</v>
      </c>
      <c r="K765" s="98" t="e">
        <f t="shared" si="24"/>
        <v>#REF!</v>
      </c>
      <c r="L765" s="97" t="e">
        <f>old_TB발!#REF!</f>
        <v>#REF!</v>
      </c>
      <c r="M765" s="97" t="e">
        <f>old_TB발!#REF!</f>
        <v>#REF!</v>
      </c>
    </row>
    <row r="766" spans="3:13">
      <c r="C766" s="94" t="s">
        <v>63</v>
      </c>
      <c r="D766" s="94">
        <v>2023</v>
      </c>
      <c r="E766" s="71">
        <f>old_TB발!A762</f>
        <v>0</v>
      </c>
      <c r="F766" s="71">
        <f>old_TB발!B762</f>
        <v>0</v>
      </c>
      <c r="H766" s="94">
        <v>6</v>
      </c>
      <c r="I766" s="97" t="e">
        <f>old_TB발!#REF!</f>
        <v>#REF!</v>
      </c>
      <c r="J766" s="98" t="e">
        <f t="shared" si="23"/>
        <v>#REF!</v>
      </c>
      <c r="K766" s="98" t="e">
        <f t="shared" si="24"/>
        <v>#REF!</v>
      </c>
      <c r="L766" s="97" t="e">
        <f>old_TB발!#REF!</f>
        <v>#REF!</v>
      </c>
      <c r="M766" s="97" t="e">
        <f>old_TB발!#REF!</f>
        <v>#REF!</v>
      </c>
    </row>
    <row r="767" spans="3:13">
      <c r="C767" s="94" t="s">
        <v>63</v>
      </c>
      <c r="D767" s="94">
        <v>2023</v>
      </c>
      <c r="E767" s="71">
        <f>old_TB발!A763</f>
        <v>0</v>
      </c>
      <c r="F767" s="71">
        <f>old_TB발!B763</f>
        <v>0</v>
      </c>
      <c r="H767" s="94">
        <v>6</v>
      </c>
      <c r="I767" s="97" t="e">
        <f>old_TB발!#REF!</f>
        <v>#REF!</v>
      </c>
      <c r="J767" s="98" t="e">
        <f t="shared" si="23"/>
        <v>#REF!</v>
      </c>
      <c r="K767" s="98" t="e">
        <f t="shared" si="24"/>
        <v>#REF!</v>
      </c>
      <c r="L767" s="97" t="e">
        <f>old_TB발!#REF!</f>
        <v>#REF!</v>
      </c>
      <c r="M767" s="97" t="e">
        <f>old_TB발!#REF!</f>
        <v>#REF!</v>
      </c>
    </row>
    <row r="768" spans="3:13">
      <c r="C768" s="94" t="s">
        <v>63</v>
      </c>
      <c r="D768" s="94">
        <v>2023</v>
      </c>
      <c r="E768" s="71">
        <f>old_TB발!A764</f>
        <v>0</v>
      </c>
      <c r="F768" s="71">
        <f>old_TB발!B764</f>
        <v>0</v>
      </c>
      <c r="H768" s="94">
        <v>6</v>
      </c>
      <c r="I768" s="97" t="e">
        <f>old_TB발!#REF!</f>
        <v>#REF!</v>
      </c>
      <c r="J768" s="98" t="e">
        <f t="shared" si="23"/>
        <v>#REF!</v>
      </c>
      <c r="K768" s="98" t="e">
        <f t="shared" si="24"/>
        <v>#REF!</v>
      </c>
      <c r="L768" s="97" t="e">
        <f>old_TB발!#REF!</f>
        <v>#REF!</v>
      </c>
      <c r="M768" s="97" t="e">
        <f>old_TB발!#REF!</f>
        <v>#REF!</v>
      </c>
    </row>
    <row r="769" spans="3:13">
      <c r="C769" s="94" t="s">
        <v>63</v>
      </c>
      <c r="D769" s="94">
        <v>2023</v>
      </c>
      <c r="E769" s="71">
        <f>old_TB발!A765</f>
        <v>0</v>
      </c>
      <c r="F769" s="71">
        <f>old_TB발!B765</f>
        <v>0</v>
      </c>
      <c r="H769" s="94">
        <v>6</v>
      </c>
      <c r="I769" s="97" t="e">
        <f>old_TB발!#REF!</f>
        <v>#REF!</v>
      </c>
      <c r="J769" s="98" t="e">
        <f t="shared" si="23"/>
        <v>#REF!</v>
      </c>
      <c r="K769" s="98" t="e">
        <f t="shared" si="24"/>
        <v>#REF!</v>
      </c>
      <c r="L769" s="97" t="e">
        <f>old_TB발!#REF!</f>
        <v>#REF!</v>
      </c>
      <c r="M769" s="97" t="e">
        <f>old_TB발!#REF!</f>
        <v>#REF!</v>
      </c>
    </row>
    <row r="770" spans="3:13">
      <c r="C770" s="94" t="s">
        <v>63</v>
      </c>
      <c r="D770" s="94">
        <v>2023</v>
      </c>
      <c r="E770" s="71">
        <f>old_TB발!A766</f>
        <v>0</v>
      </c>
      <c r="F770" s="71">
        <f>old_TB발!B766</f>
        <v>0</v>
      </c>
      <c r="H770" s="94">
        <v>6</v>
      </c>
      <c r="I770" s="97" t="e">
        <f>old_TB발!#REF!</f>
        <v>#REF!</v>
      </c>
      <c r="J770" s="98" t="e">
        <f t="shared" si="23"/>
        <v>#REF!</v>
      </c>
      <c r="K770" s="98" t="e">
        <f t="shared" si="24"/>
        <v>#REF!</v>
      </c>
      <c r="L770" s="97" t="e">
        <f>old_TB발!#REF!</f>
        <v>#REF!</v>
      </c>
      <c r="M770" s="97" t="e">
        <f>old_TB발!#REF!</f>
        <v>#REF!</v>
      </c>
    </row>
    <row r="771" spans="3:13">
      <c r="C771" s="94" t="s">
        <v>63</v>
      </c>
      <c r="D771" s="94">
        <v>2023</v>
      </c>
      <c r="E771" s="71">
        <f>old_TB발!A767</f>
        <v>0</v>
      </c>
      <c r="F771" s="71">
        <f>old_TB발!B767</f>
        <v>0</v>
      </c>
      <c r="H771" s="94">
        <v>6</v>
      </c>
      <c r="I771" s="97" t="e">
        <f>old_TB발!#REF!</f>
        <v>#REF!</v>
      </c>
      <c r="J771" s="98" t="e">
        <f t="shared" si="23"/>
        <v>#REF!</v>
      </c>
      <c r="K771" s="98" t="e">
        <f t="shared" si="24"/>
        <v>#REF!</v>
      </c>
      <c r="L771" s="97" t="e">
        <f>old_TB발!#REF!</f>
        <v>#REF!</v>
      </c>
      <c r="M771" s="97" t="e">
        <f>old_TB발!#REF!</f>
        <v>#REF!</v>
      </c>
    </row>
    <row r="772" spans="3:13">
      <c r="C772" s="94" t="s">
        <v>63</v>
      </c>
      <c r="D772" s="94">
        <v>2023</v>
      </c>
      <c r="E772" s="71">
        <f>old_TB발!A768</f>
        <v>0</v>
      </c>
      <c r="F772" s="71">
        <f>old_TB발!B768</f>
        <v>0</v>
      </c>
      <c r="H772" s="94">
        <v>6</v>
      </c>
      <c r="I772" s="97" t="e">
        <f>old_TB발!#REF!</f>
        <v>#REF!</v>
      </c>
      <c r="J772" s="98" t="e">
        <f t="shared" si="23"/>
        <v>#REF!</v>
      </c>
      <c r="K772" s="98" t="e">
        <f t="shared" si="24"/>
        <v>#REF!</v>
      </c>
      <c r="L772" s="97" t="e">
        <f>old_TB발!#REF!</f>
        <v>#REF!</v>
      </c>
      <c r="M772" s="97" t="e">
        <f>old_TB발!#REF!</f>
        <v>#REF!</v>
      </c>
    </row>
    <row r="773" spans="3:13">
      <c r="C773" s="94" t="s">
        <v>63</v>
      </c>
      <c r="D773" s="94">
        <v>2023</v>
      </c>
      <c r="E773" s="71">
        <f>old_TB발!A769</f>
        <v>0</v>
      </c>
      <c r="F773" s="71">
        <f>old_TB발!B769</f>
        <v>0</v>
      </c>
      <c r="H773" s="94">
        <v>6</v>
      </c>
      <c r="I773" s="97" t="e">
        <f>old_TB발!#REF!</f>
        <v>#REF!</v>
      </c>
      <c r="J773" s="98" t="e">
        <f t="shared" si="23"/>
        <v>#REF!</v>
      </c>
      <c r="K773" s="98" t="e">
        <f t="shared" si="24"/>
        <v>#REF!</v>
      </c>
      <c r="L773" s="97" t="e">
        <f>old_TB발!#REF!</f>
        <v>#REF!</v>
      </c>
      <c r="M773" s="97" t="e">
        <f>old_TB발!#REF!</f>
        <v>#REF!</v>
      </c>
    </row>
    <row r="774" spans="3:13">
      <c r="C774" s="94" t="s">
        <v>63</v>
      </c>
      <c r="D774" s="94">
        <v>2023</v>
      </c>
      <c r="E774" s="71">
        <f>old_TB발!A770</f>
        <v>0</v>
      </c>
      <c r="F774" s="71">
        <f>old_TB발!B770</f>
        <v>0</v>
      </c>
      <c r="H774" s="94">
        <v>6</v>
      </c>
      <c r="I774" s="97" t="e">
        <f>old_TB발!#REF!</f>
        <v>#REF!</v>
      </c>
      <c r="J774" s="98" t="e">
        <f t="shared" si="23"/>
        <v>#REF!</v>
      </c>
      <c r="K774" s="98" t="e">
        <f t="shared" si="24"/>
        <v>#REF!</v>
      </c>
      <c r="L774" s="97" t="e">
        <f>old_TB발!#REF!</f>
        <v>#REF!</v>
      </c>
      <c r="M774" s="97" t="e">
        <f>old_TB발!#REF!</f>
        <v>#REF!</v>
      </c>
    </row>
    <row r="775" spans="3:13">
      <c r="C775" s="94" t="s">
        <v>63</v>
      </c>
      <c r="D775" s="94">
        <v>2023</v>
      </c>
      <c r="E775" s="71">
        <f>old_TB발!A771</f>
        <v>0</v>
      </c>
      <c r="F775" s="71">
        <f>old_TB발!B771</f>
        <v>0</v>
      </c>
      <c r="H775" s="94">
        <v>6</v>
      </c>
      <c r="I775" s="97" t="e">
        <f>old_TB발!#REF!</f>
        <v>#REF!</v>
      </c>
      <c r="J775" s="98" t="e">
        <f t="shared" si="23"/>
        <v>#REF!</v>
      </c>
      <c r="K775" s="98" t="e">
        <f t="shared" si="24"/>
        <v>#REF!</v>
      </c>
      <c r="L775" s="97" t="e">
        <f>old_TB발!#REF!</f>
        <v>#REF!</v>
      </c>
      <c r="M775" s="97" t="e">
        <f>old_TB발!#REF!</f>
        <v>#REF!</v>
      </c>
    </row>
    <row r="776" spans="3:13">
      <c r="C776" s="94" t="s">
        <v>63</v>
      </c>
      <c r="D776" s="94">
        <v>2023</v>
      </c>
      <c r="E776" s="71">
        <f>old_TB발!A772</f>
        <v>0</v>
      </c>
      <c r="F776" s="71">
        <f>old_TB발!B772</f>
        <v>0</v>
      </c>
      <c r="H776" s="94">
        <v>6</v>
      </c>
      <c r="I776" s="97" t="e">
        <f>old_TB발!#REF!</f>
        <v>#REF!</v>
      </c>
      <c r="J776" s="98" t="e">
        <f t="shared" ref="J776:J839" si="25">IF($L776&gt;0,$L776,0)</f>
        <v>#REF!</v>
      </c>
      <c r="K776" s="98" t="e">
        <f t="shared" ref="K776:K839" si="26">ABS(L776-J776)</f>
        <v>#REF!</v>
      </c>
      <c r="L776" s="97" t="e">
        <f>old_TB발!#REF!</f>
        <v>#REF!</v>
      </c>
      <c r="M776" s="97" t="e">
        <f>old_TB발!#REF!</f>
        <v>#REF!</v>
      </c>
    </row>
    <row r="777" spans="3:13">
      <c r="C777" s="94" t="s">
        <v>63</v>
      </c>
      <c r="D777" s="94">
        <v>2023</v>
      </c>
      <c r="E777" s="71">
        <f>old_TB발!A773</f>
        <v>0</v>
      </c>
      <c r="F777" s="71">
        <f>old_TB발!B773</f>
        <v>0</v>
      </c>
      <c r="H777" s="94">
        <v>6</v>
      </c>
      <c r="I777" s="97" t="e">
        <f>old_TB발!#REF!</f>
        <v>#REF!</v>
      </c>
      <c r="J777" s="98" t="e">
        <f t="shared" si="25"/>
        <v>#REF!</v>
      </c>
      <c r="K777" s="98" t="e">
        <f t="shared" si="26"/>
        <v>#REF!</v>
      </c>
      <c r="L777" s="97" t="e">
        <f>old_TB발!#REF!</f>
        <v>#REF!</v>
      </c>
      <c r="M777" s="97" t="e">
        <f>old_TB발!#REF!</f>
        <v>#REF!</v>
      </c>
    </row>
    <row r="778" spans="3:13">
      <c r="C778" s="94" t="s">
        <v>63</v>
      </c>
      <c r="D778" s="94">
        <v>2023</v>
      </c>
      <c r="E778" s="71">
        <f>old_TB발!A774</f>
        <v>0</v>
      </c>
      <c r="F778" s="71">
        <f>old_TB발!B774</f>
        <v>0</v>
      </c>
      <c r="H778" s="94">
        <v>6</v>
      </c>
      <c r="I778" s="97" t="e">
        <f>old_TB발!#REF!</f>
        <v>#REF!</v>
      </c>
      <c r="J778" s="98" t="e">
        <f t="shared" si="25"/>
        <v>#REF!</v>
      </c>
      <c r="K778" s="98" t="e">
        <f t="shared" si="26"/>
        <v>#REF!</v>
      </c>
      <c r="L778" s="97" t="e">
        <f>old_TB발!#REF!</f>
        <v>#REF!</v>
      </c>
      <c r="M778" s="97" t="e">
        <f>old_TB발!#REF!</f>
        <v>#REF!</v>
      </c>
    </row>
    <row r="779" spans="3:13">
      <c r="C779" s="94" t="s">
        <v>63</v>
      </c>
      <c r="D779" s="94">
        <v>2023</v>
      </c>
      <c r="E779" s="71">
        <f>old_TB발!A775</f>
        <v>0</v>
      </c>
      <c r="F779" s="71">
        <f>old_TB발!B775</f>
        <v>0</v>
      </c>
      <c r="H779" s="94">
        <v>6</v>
      </c>
      <c r="I779" s="97" t="e">
        <f>old_TB발!#REF!</f>
        <v>#REF!</v>
      </c>
      <c r="J779" s="98" t="e">
        <f t="shared" si="25"/>
        <v>#REF!</v>
      </c>
      <c r="K779" s="98" t="e">
        <f t="shared" si="26"/>
        <v>#REF!</v>
      </c>
      <c r="L779" s="97" t="e">
        <f>old_TB발!#REF!</f>
        <v>#REF!</v>
      </c>
      <c r="M779" s="97" t="e">
        <f>old_TB발!#REF!</f>
        <v>#REF!</v>
      </c>
    </row>
    <row r="780" spans="3:13">
      <c r="C780" s="94" t="s">
        <v>63</v>
      </c>
      <c r="D780" s="94">
        <v>2023</v>
      </c>
      <c r="E780" s="71">
        <f>old_TB발!A776</f>
        <v>0</v>
      </c>
      <c r="F780" s="71">
        <f>old_TB발!B776</f>
        <v>0</v>
      </c>
      <c r="H780" s="94">
        <v>6</v>
      </c>
      <c r="I780" s="97" t="e">
        <f>old_TB발!#REF!</f>
        <v>#REF!</v>
      </c>
      <c r="J780" s="98" t="e">
        <f t="shared" si="25"/>
        <v>#REF!</v>
      </c>
      <c r="K780" s="98" t="e">
        <f t="shared" si="26"/>
        <v>#REF!</v>
      </c>
      <c r="L780" s="97" t="e">
        <f>old_TB발!#REF!</f>
        <v>#REF!</v>
      </c>
      <c r="M780" s="97" t="e">
        <f>old_TB발!#REF!</f>
        <v>#REF!</v>
      </c>
    </row>
    <row r="781" spans="3:13">
      <c r="C781" s="94" t="s">
        <v>63</v>
      </c>
      <c r="D781" s="94">
        <v>2023</v>
      </c>
      <c r="E781" s="71">
        <f>old_TB발!A777</f>
        <v>0</v>
      </c>
      <c r="F781" s="71">
        <f>old_TB발!B777</f>
        <v>0</v>
      </c>
      <c r="H781" s="94">
        <v>6</v>
      </c>
      <c r="I781" s="97" t="e">
        <f>old_TB발!#REF!</f>
        <v>#REF!</v>
      </c>
      <c r="J781" s="98" t="e">
        <f t="shared" si="25"/>
        <v>#REF!</v>
      </c>
      <c r="K781" s="98" t="e">
        <f t="shared" si="26"/>
        <v>#REF!</v>
      </c>
      <c r="L781" s="97" t="e">
        <f>old_TB발!#REF!</f>
        <v>#REF!</v>
      </c>
      <c r="M781" s="97" t="e">
        <f>old_TB발!#REF!</f>
        <v>#REF!</v>
      </c>
    </row>
    <row r="782" spans="3:13">
      <c r="C782" s="94" t="s">
        <v>63</v>
      </c>
      <c r="D782" s="94">
        <v>2023</v>
      </c>
      <c r="E782" s="71">
        <f>old_TB발!A778</f>
        <v>0</v>
      </c>
      <c r="F782" s="71">
        <f>old_TB발!B778</f>
        <v>0</v>
      </c>
      <c r="H782" s="94">
        <v>6</v>
      </c>
      <c r="I782" s="97" t="e">
        <f>old_TB발!#REF!</f>
        <v>#REF!</v>
      </c>
      <c r="J782" s="98" t="e">
        <f t="shared" si="25"/>
        <v>#REF!</v>
      </c>
      <c r="K782" s="98" t="e">
        <f t="shared" si="26"/>
        <v>#REF!</v>
      </c>
      <c r="L782" s="97" t="e">
        <f>old_TB발!#REF!</f>
        <v>#REF!</v>
      </c>
      <c r="M782" s="97" t="e">
        <f>old_TB발!#REF!</f>
        <v>#REF!</v>
      </c>
    </row>
    <row r="783" spans="3:13">
      <c r="C783" s="94" t="s">
        <v>63</v>
      </c>
      <c r="D783" s="94">
        <v>2023</v>
      </c>
      <c r="E783" s="71">
        <f>old_TB발!A779</f>
        <v>0</v>
      </c>
      <c r="F783" s="71">
        <f>old_TB발!B779</f>
        <v>0</v>
      </c>
      <c r="H783" s="94">
        <v>6</v>
      </c>
      <c r="I783" s="97" t="e">
        <f>old_TB발!#REF!</f>
        <v>#REF!</v>
      </c>
      <c r="J783" s="98" t="e">
        <f t="shared" si="25"/>
        <v>#REF!</v>
      </c>
      <c r="K783" s="98" t="e">
        <f t="shared" si="26"/>
        <v>#REF!</v>
      </c>
      <c r="L783" s="97" t="e">
        <f>old_TB발!#REF!</f>
        <v>#REF!</v>
      </c>
      <c r="M783" s="97" t="e">
        <f>old_TB발!#REF!</f>
        <v>#REF!</v>
      </c>
    </row>
    <row r="784" spans="3:13">
      <c r="C784" s="94" t="s">
        <v>63</v>
      </c>
      <c r="D784" s="94">
        <v>2023</v>
      </c>
      <c r="E784" s="71">
        <f>old_TB발!A780</f>
        <v>0</v>
      </c>
      <c r="F784" s="71">
        <f>old_TB발!B780</f>
        <v>0</v>
      </c>
      <c r="H784" s="94">
        <v>6</v>
      </c>
      <c r="I784" s="97" t="e">
        <f>old_TB발!#REF!</f>
        <v>#REF!</v>
      </c>
      <c r="J784" s="98" t="e">
        <f t="shared" si="25"/>
        <v>#REF!</v>
      </c>
      <c r="K784" s="98" t="e">
        <f t="shared" si="26"/>
        <v>#REF!</v>
      </c>
      <c r="L784" s="97" t="e">
        <f>old_TB발!#REF!</f>
        <v>#REF!</v>
      </c>
      <c r="M784" s="97" t="e">
        <f>old_TB발!#REF!</f>
        <v>#REF!</v>
      </c>
    </row>
    <row r="785" spans="3:13">
      <c r="C785" s="94" t="s">
        <v>63</v>
      </c>
      <c r="D785" s="94">
        <v>2023</v>
      </c>
      <c r="E785" s="71">
        <f>old_TB발!A781</f>
        <v>0</v>
      </c>
      <c r="F785" s="71">
        <f>old_TB발!B781</f>
        <v>0</v>
      </c>
      <c r="H785" s="94">
        <v>6</v>
      </c>
      <c r="I785" s="97" t="e">
        <f>old_TB발!#REF!</f>
        <v>#REF!</v>
      </c>
      <c r="J785" s="98" t="e">
        <f t="shared" si="25"/>
        <v>#REF!</v>
      </c>
      <c r="K785" s="98" t="e">
        <f t="shared" si="26"/>
        <v>#REF!</v>
      </c>
      <c r="L785" s="97" t="e">
        <f>old_TB발!#REF!</f>
        <v>#REF!</v>
      </c>
      <c r="M785" s="97" t="e">
        <f>old_TB발!#REF!</f>
        <v>#REF!</v>
      </c>
    </row>
    <row r="786" spans="3:13">
      <c r="C786" s="94" t="s">
        <v>63</v>
      </c>
      <c r="D786" s="94">
        <v>2023</v>
      </c>
      <c r="E786" s="71">
        <f>old_TB발!A782</f>
        <v>0</v>
      </c>
      <c r="F786" s="71">
        <f>old_TB발!B782</f>
        <v>0</v>
      </c>
      <c r="H786" s="94">
        <v>6</v>
      </c>
      <c r="I786" s="97" t="e">
        <f>old_TB발!#REF!</f>
        <v>#REF!</v>
      </c>
      <c r="J786" s="98" t="e">
        <f t="shared" si="25"/>
        <v>#REF!</v>
      </c>
      <c r="K786" s="98" t="e">
        <f t="shared" si="26"/>
        <v>#REF!</v>
      </c>
      <c r="L786" s="97" t="e">
        <f>old_TB발!#REF!</f>
        <v>#REF!</v>
      </c>
      <c r="M786" s="97" t="e">
        <f>old_TB발!#REF!</f>
        <v>#REF!</v>
      </c>
    </row>
    <row r="787" spans="3:13">
      <c r="C787" s="94" t="s">
        <v>63</v>
      </c>
      <c r="D787" s="94">
        <v>2023</v>
      </c>
      <c r="E787" s="71">
        <f>old_TB발!A783</f>
        <v>0</v>
      </c>
      <c r="F787" s="71">
        <f>old_TB발!B783</f>
        <v>0</v>
      </c>
      <c r="H787" s="94">
        <v>6</v>
      </c>
      <c r="I787" s="97" t="e">
        <f>old_TB발!#REF!</f>
        <v>#REF!</v>
      </c>
      <c r="J787" s="98" t="e">
        <f t="shared" si="25"/>
        <v>#REF!</v>
      </c>
      <c r="K787" s="98" t="e">
        <f t="shared" si="26"/>
        <v>#REF!</v>
      </c>
      <c r="L787" s="97" t="e">
        <f>old_TB발!#REF!</f>
        <v>#REF!</v>
      </c>
      <c r="M787" s="97" t="e">
        <f>old_TB발!#REF!</f>
        <v>#REF!</v>
      </c>
    </row>
    <row r="788" spans="3:13">
      <c r="C788" s="94" t="s">
        <v>63</v>
      </c>
      <c r="D788" s="94">
        <v>2023</v>
      </c>
      <c r="E788" s="71">
        <f>old_TB발!A784</f>
        <v>0</v>
      </c>
      <c r="F788" s="71">
        <f>old_TB발!B784</f>
        <v>0</v>
      </c>
      <c r="H788" s="94">
        <v>6</v>
      </c>
      <c r="I788" s="97" t="e">
        <f>old_TB발!#REF!</f>
        <v>#REF!</v>
      </c>
      <c r="J788" s="98" t="e">
        <f t="shared" si="25"/>
        <v>#REF!</v>
      </c>
      <c r="K788" s="98" t="e">
        <f t="shared" si="26"/>
        <v>#REF!</v>
      </c>
      <c r="L788" s="97" t="e">
        <f>old_TB발!#REF!</f>
        <v>#REF!</v>
      </c>
      <c r="M788" s="97" t="e">
        <f>old_TB발!#REF!</f>
        <v>#REF!</v>
      </c>
    </row>
    <row r="789" spans="3:13">
      <c r="C789" s="94" t="s">
        <v>63</v>
      </c>
      <c r="D789" s="94">
        <v>2023</v>
      </c>
      <c r="E789" s="71">
        <f>old_TB발!A785</f>
        <v>0</v>
      </c>
      <c r="F789" s="71">
        <f>old_TB발!B785</f>
        <v>0</v>
      </c>
      <c r="H789" s="94">
        <v>6</v>
      </c>
      <c r="I789" s="97" t="e">
        <f>old_TB발!#REF!</f>
        <v>#REF!</v>
      </c>
      <c r="J789" s="98" t="e">
        <f t="shared" si="25"/>
        <v>#REF!</v>
      </c>
      <c r="K789" s="98" t="e">
        <f t="shared" si="26"/>
        <v>#REF!</v>
      </c>
      <c r="L789" s="97" t="e">
        <f>old_TB발!#REF!</f>
        <v>#REF!</v>
      </c>
      <c r="M789" s="97" t="e">
        <f>old_TB발!#REF!</f>
        <v>#REF!</v>
      </c>
    </row>
    <row r="790" spans="3:13">
      <c r="C790" s="94" t="s">
        <v>63</v>
      </c>
      <c r="D790" s="94">
        <v>2023</v>
      </c>
      <c r="E790" s="71">
        <f>old_TB발!A786</f>
        <v>0</v>
      </c>
      <c r="F790" s="71">
        <f>old_TB발!B786</f>
        <v>0</v>
      </c>
      <c r="H790" s="94">
        <v>6</v>
      </c>
      <c r="I790" s="97" t="e">
        <f>old_TB발!#REF!</f>
        <v>#REF!</v>
      </c>
      <c r="J790" s="98" t="e">
        <f t="shared" si="25"/>
        <v>#REF!</v>
      </c>
      <c r="K790" s="98" t="e">
        <f t="shared" si="26"/>
        <v>#REF!</v>
      </c>
      <c r="L790" s="97" t="e">
        <f>old_TB발!#REF!</f>
        <v>#REF!</v>
      </c>
      <c r="M790" s="97" t="e">
        <f>old_TB발!#REF!</f>
        <v>#REF!</v>
      </c>
    </row>
    <row r="791" spans="3:13">
      <c r="C791" s="94" t="s">
        <v>63</v>
      </c>
      <c r="D791" s="94">
        <v>2023</v>
      </c>
      <c r="E791" s="71">
        <f>old_TB발!A787</f>
        <v>0</v>
      </c>
      <c r="F791" s="71">
        <f>old_TB발!B787</f>
        <v>0</v>
      </c>
      <c r="H791" s="94">
        <v>6</v>
      </c>
      <c r="I791" s="97" t="e">
        <f>old_TB발!#REF!</f>
        <v>#REF!</v>
      </c>
      <c r="J791" s="98" t="e">
        <f t="shared" si="25"/>
        <v>#REF!</v>
      </c>
      <c r="K791" s="98" t="e">
        <f t="shared" si="26"/>
        <v>#REF!</v>
      </c>
      <c r="L791" s="97" t="e">
        <f>old_TB발!#REF!</f>
        <v>#REF!</v>
      </c>
      <c r="M791" s="97" t="e">
        <f>old_TB발!#REF!</f>
        <v>#REF!</v>
      </c>
    </row>
    <row r="792" spans="3:13">
      <c r="C792" s="94" t="s">
        <v>63</v>
      </c>
      <c r="D792" s="94">
        <v>2023</v>
      </c>
      <c r="E792" s="71">
        <f>old_TB발!A788</f>
        <v>0</v>
      </c>
      <c r="F792" s="71">
        <f>old_TB발!B788</f>
        <v>0</v>
      </c>
      <c r="H792" s="94">
        <v>6</v>
      </c>
      <c r="I792" s="97" t="e">
        <f>old_TB발!#REF!</f>
        <v>#REF!</v>
      </c>
      <c r="J792" s="98" t="e">
        <f t="shared" si="25"/>
        <v>#REF!</v>
      </c>
      <c r="K792" s="98" t="e">
        <f t="shared" si="26"/>
        <v>#REF!</v>
      </c>
      <c r="L792" s="97" t="e">
        <f>old_TB발!#REF!</f>
        <v>#REF!</v>
      </c>
      <c r="M792" s="97" t="e">
        <f>old_TB발!#REF!</f>
        <v>#REF!</v>
      </c>
    </row>
    <row r="793" spans="3:13">
      <c r="C793" s="94" t="s">
        <v>63</v>
      </c>
      <c r="D793" s="94">
        <v>2023</v>
      </c>
      <c r="E793" s="71">
        <f>old_TB발!A789</f>
        <v>0</v>
      </c>
      <c r="F793" s="71">
        <f>old_TB발!B789</f>
        <v>0</v>
      </c>
      <c r="H793" s="94">
        <v>6</v>
      </c>
      <c r="I793" s="97" t="e">
        <f>old_TB발!#REF!</f>
        <v>#REF!</v>
      </c>
      <c r="J793" s="98" t="e">
        <f t="shared" si="25"/>
        <v>#REF!</v>
      </c>
      <c r="K793" s="98" t="e">
        <f t="shared" si="26"/>
        <v>#REF!</v>
      </c>
      <c r="L793" s="97" t="e">
        <f>old_TB발!#REF!</f>
        <v>#REF!</v>
      </c>
      <c r="M793" s="97" t="e">
        <f>old_TB발!#REF!</f>
        <v>#REF!</v>
      </c>
    </row>
    <row r="794" spans="3:13">
      <c r="C794" s="94" t="s">
        <v>63</v>
      </c>
      <c r="D794" s="94">
        <v>2023</v>
      </c>
      <c r="E794" s="71">
        <f>old_TB발!A790</f>
        <v>0</v>
      </c>
      <c r="F794" s="71">
        <f>old_TB발!B790</f>
        <v>0</v>
      </c>
      <c r="H794" s="94">
        <v>6</v>
      </c>
      <c r="I794" s="97" t="e">
        <f>old_TB발!#REF!</f>
        <v>#REF!</v>
      </c>
      <c r="J794" s="98" t="e">
        <f t="shared" si="25"/>
        <v>#REF!</v>
      </c>
      <c r="K794" s="98" t="e">
        <f t="shared" si="26"/>
        <v>#REF!</v>
      </c>
      <c r="L794" s="97" t="e">
        <f>old_TB발!#REF!</f>
        <v>#REF!</v>
      </c>
      <c r="M794" s="97" t="e">
        <f>old_TB발!#REF!</f>
        <v>#REF!</v>
      </c>
    </row>
    <row r="795" spans="3:13">
      <c r="C795" s="94" t="s">
        <v>63</v>
      </c>
      <c r="D795" s="94">
        <v>2023</v>
      </c>
      <c r="E795" s="71">
        <f>old_TB발!A791</f>
        <v>0</v>
      </c>
      <c r="F795" s="71">
        <f>old_TB발!B791</f>
        <v>0</v>
      </c>
      <c r="H795" s="94">
        <v>6</v>
      </c>
      <c r="I795" s="97" t="e">
        <f>old_TB발!#REF!</f>
        <v>#REF!</v>
      </c>
      <c r="J795" s="98" t="e">
        <f t="shared" si="25"/>
        <v>#REF!</v>
      </c>
      <c r="K795" s="98" t="e">
        <f t="shared" si="26"/>
        <v>#REF!</v>
      </c>
      <c r="L795" s="97" t="e">
        <f>old_TB발!#REF!</f>
        <v>#REF!</v>
      </c>
      <c r="M795" s="97" t="e">
        <f>old_TB발!#REF!</f>
        <v>#REF!</v>
      </c>
    </row>
    <row r="796" spans="3:13">
      <c r="C796" s="94" t="s">
        <v>63</v>
      </c>
      <c r="D796" s="94">
        <v>2023</v>
      </c>
      <c r="E796" s="71">
        <f>old_TB발!A792</f>
        <v>0</v>
      </c>
      <c r="F796" s="71">
        <f>old_TB발!B792</f>
        <v>0</v>
      </c>
      <c r="H796" s="94">
        <v>6</v>
      </c>
      <c r="I796" s="97" t="e">
        <f>old_TB발!#REF!</f>
        <v>#REF!</v>
      </c>
      <c r="J796" s="98" t="e">
        <f t="shared" si="25"/>
        <v>#REF!</v>
      </c>
      <c r="K796" s="98" t="e">
        <f t="shared" si="26"/>
        <v>#REF!</v>
      </c>
      <c r="L796" s="97" t="e">
        <f>old_TB발!#REF!</f>
        <v>#REF!</v>
      </c>
      <c r="M796" s="97" t="e">
        <f>old_TB발!#REF!</f>
        <v>#REF!</v>
      </c>
    </row>
    <row r="797" spans="3:13">
      <c r="C797" s="94" t="s">
        <v>63</v>
      </c>
      <c r="D797" s="94">
        <v>2023</v>
      </c>
      <c r="E797" s="71">
        <f>old_TB발!A793</f>
        <v>0</v>
      </c>
      <c r="F797" s="71">
        <f>old_TB발!B793</f>
        <v>0</v>
      </c>
      <c r="H797" s="94">
        <v>6</v>
      </c>
      <c r="I797" s="97" t="e">
        <f>old_TB발!#REF!</f>
        <v>#REF!</v>
      </c>
      <c r="J797" s="98" t="e">
        <f t="shared" si="25"/>
        <v>#REF!</v>
      </c>
      <c r="K797" s="98" t="e">
        <f t="shared" si="26"/>
        <v>#REF!</v>
      </c>
      <c r="L797" s="97" t="e">
        <f>old_TB발!#REF!</f>
        <v>#REF!</v>
      </c>
      <c r="M797" s="97" t="e">
        <f>old_TB발!#REF!</f>
        <v>#REF!</v>
      </c>
    </row>
    <row r="798" spans="3:13">
      <c r="C798" s="94" t="s">
        <v>63</v>
      </c>
      <c r="D798" s="94">
        <v>2023</v>
      </c>
      <c r="E798" s="71">
        <f>old_TB발!A794</f>
        <v>0</v>
      </c>
      <c r="F798" s="71">
        <f>old_TB발!B794</f>
        <v>0</v>
      </c>
      <c r="H798" s="94">
        <v>6</v>
      </c>
      <c r="I798" s="97" t="e">
        <f>old_TB발!#REF!</f>
        <v>#REF!</v>
      </c>
      <c r="J798" s="98" t="e">
        <f t="shared" si="25"/>
        <v>#REF!</v>
      </c>
      <c r="K798" s="98" t="e">
        <f t="shared" si="26"/>
        <v>#REF!</v>
      </c>
      <c r="L798" s="97" t="e">
        <f>old_TB발!#REF!</f>
        <v>#REF!</v>
      </c>
      <c r="M798" s="97" t="e">
        <f>old_TB발!#REF!</f>
        <v>#REF!</v>
      </c>
    </row>
    <row r="799" spans="3:13">
      <c r="C799" s="94" t="s">
        <v>63</v>
      </c>
      <c r="D799" s="94">
        <v>2023</v>
      </c>
      <c r="E799" s="71">
        <f>old_TB발!A795</f>
        <v>0</v>
      </c>
      <c r="F799" s="71">
        <f>old_TB발!B795</f>
        <v>0</v>
      </c>
      <c r="H799" s="94">
        <v>6</v>
      </c>
      <c r="I799" s="97" t="e">
        <f>old_TB발!#REF!</f>
        <v>#REF!</v>
      </c>
      <c r="J799" s="98" t="e">
        <f t="shared" si="25"/>
        <v>#REF!</v>
      </c>
      <c r="K799" s="98" t="e">
        <f t="shared" si="26"/>
        <v>#REF!</v>
      </c>
      <c r="L799" s="97" t="e">
        <f>old_TB발!#REF!</f>
        <v>#REF!</v>
      </c>
      <c r="M799" s="97" t="e">
        <f>old_TB발!#REF!</f>
        <v>#REF!</v>
      </c>
    </row>
    <row r="800" spans="3:13">
      <c r="C800" s="94" t="s">
        <v>63</v>
      </c>
      <c r="D800" s="94">
        <v>2023</v>
      </c>
      <c r="E800" s="71">
        <f>old_TB발!A796</f>
        <v>0</v>
      </c>
      <c r="F800" s="71">
        <f>old_TB발!B796</f>
        <v>0</v>
      </c>
      <c r="H800" s="94">
        <v>6</v>
      </c>
      <c r="I800" s="97" t="e">
        <f>old_TB발!#REF!</f>
        <v>#REF!</v>
      </c>
      <c r="J800" s="98" t="e">
        <f t="shared" si="25"/>
        <v>#REF!</v>
      </c>
      <c r="K800" s="98" t="e">
        <f t="shared" si="26"/>
        <v>#REF!</v>
      </c>
      <c r="L800" s="97" t="e">
        <f>old_TB발!#REF!</f>
        <v>#REF!</v>
      </c>
      <c r="M800" s="97" t="e">
        <f>old_TB발!#REF!</f>
        <v>#REF!</v>
      </c>
    </row>
    <row r="801" spans="3:13">
      <c r="C801" s="94" t="s">
        <v>63</v>
      </c>
      <c r="D801" s="94">
        <v>2023</v>
      </c>
      <c r="E801" s="71">
        <f>old_TB발!A797</f>
        <v>0</v>
      </c>
      <c r="F801" s="71">
        <f>old_TB발!B797</f>
        <v>0</v>
      </c>
      <c r="H801" s="94">
        <v>6</v>
      </c>
      <c r="I801" s="97" t="e">
        <f>old_TB발!#REF!</f>
        <v>#REF!</v>
      </c>
      <c r="J801" s="98" t="e">
        <f t="shared" si="25"/>
        <v>#REF!</v>
      </c>
      <c r="K801" s="98" t="e">
        <f t="shared" si="26"/>
        <v>#REF!</v>
      </c>
      <c r="L801" s="97" t="e">
        <f>old_TB발!#REF!</f>
        <v>#REF!</v>
      </c>
      <c r="M801" s="97" t="e">
        <f>old_TB발!#REF!</f>
        <v>#REF!</v>
      </c>
    </row>
    <row r="802" spans="3:13">
      <c r="C802" s="94" t="s">
        <v>63</v>
      </c>
      <c r="D802" s="94">
        <v>2023</v>
      </c>
      <c r="E802" s="71">
        <f>old_TB발!A798</f>
        <v>0</v>
      </c>
      <c r="F802" s="71">
        <f>old_TB발!B798</f>
        <v>0</v>
      </c>
      <c r="H802" s="94">
        <v>6</v>
      </c>
      <c r="I802" s="97" t="e">
        <f>old_TB발!#REF!</f>
        <v>#REF!</v>
      </c>
      <c r="J802" s="98" t="e">
        <f t="shared" si="25"/>
        <v>#REF!</v>
      </c>
      <c r="K802" s="98" t="e">
        <f t="shared" si="26"/>
        <v>#REF!</v>
      </c>
      <c r="L802" s="97" t="e">
        <f>old_TB발!#REF!</f>
        <v>#REF!</v>
      </c>
      <c r="M802" s="97" t="e">
        <f>old_TB발!#REF!</f>
        <v>#REF!</v>
      </c>
    </row>
    <row r="803" spans="3:13">
      <c r="C803" s="94" t="s">
        <v>63</v>
      </c>
      <c r="D803" s="94">
        <v>2023</v>
      </c>
      <c r="E803" s="71">
        <f>old_TB발!A799</f>
        <v>0</v>
      </c>
      <c r="F803" s="71">
        <f>old_TB발!B799</f>
        <v>0</v>
      </c>
      <c r="H803" s="94">
        <v>6</v>
      </c>
      <c r="I803" s="97" t="e">
        <f>old_TB발!#REF!</f>
        <v>#REF!</v>
      </c>
      <c r="J803" s="98" t="e">
        <f t="shared" si="25"/>
        <v>#REF!</v>
      </c>
      <c r="K803" s="98" t="e">
        <f t="shared" si="26"/>
        <v>#REF!</v>
      </c>
      <c r="L803" s="97" t="e">
        <f>old_TB발!#REF!</f>
        <v>#REF!</v>
      </c>
      <c r="M803" s="97" t="e">
        <f>old_TB발!#REF!</f>
        <v>#REF!</v>
      </c>
    </row>
    <row r="804" spans="3:13">
      <c r="C804" s="94" t="s">
        <v>63</v>
      </c>
      <c r="D804" s="94">
        <v>2023</v>
      </c>
      <c r="E804" s="71">
        <f>old_TB발!A800</f>
        <v>0</v>
      </c>
      <c r="F804" s="71">
        <f>old_TB발!B800</f>
        <v>0</v>
      </c>
      <c r="H804" s="94">
        <v>6</v>
      </c>
      <c r="I804" s="97" t="e">
        <f>old_TB발!#REF!</f>
        <v>#REF!</v>
      </c>
      <c r="J804" s="98" t="e">
        <f t="shared" si="25"/>
        <v>#REF!</v>
      </c>
      <c r="K804" s="98" t="e">
        <f t="shared" si="26"/>
        <v>#REF!</v>
      </c>
      <c r="L804" s="97" t="e">
        <f>old_TB발!#REF!</f>
        <v>#REF!</v>
      </c>
      <c r="M804" s="97" t="e">
        <f>old_TB발!#REF!</f>
        <v>#REF!</v>
      </c>
    </row>
    <row r="805" spans="3:13">
      <c r="C805" s="94" t="s">
        <v>63</v>
      </c>
      <c r="D805" s="94">
        <v>2023</v>
      </c>
      <c r="E805" s="71">
        <f>old_TB발!A801</f>
        <v>0</v>
      </c>
      <c r="F805" s="71">
        <f>old_TB발!B801</f>
        <v>0</v>
      </c>
      <c r="H805" s="94">
        <v>6</v>
      </c>
      <c r="I805" s="97" t="e">
        <f>old_TB발!#REF!</f>
        <v>#REF!</v>
      </c>
      <c r="J805" s="98" t="e">
        <f t="shared" si="25"/>
        <v>#REF!</v>
      </c>
      <c r="K805" s="98" t="e">
        <f t="shared" si="26"/>
        <v>#REF!</v>
      </c>
      <c r="L805" s="97" t="e">
        <f>old_TB발!#REF!</f>
        <v>#REF!</v>
      </c>
      <c r="M805" s="97" t="e">
        <f>old_TB발!#REF!</f>
        <v>#REF!</v>
      </c>
    </row>
    <row r="806" spans="3:13">
      <c r="C806" s="94" t="s">
        <v>63</v>
      </c>
      <c r="D806" s="94">
        <v>2023</v>
      </c>
      <c r="E806" s="71">
        <f>old_TB발!A802</f>
        <v>0</v>
      </c>
      <c r="F806" s="71">
        <f>old_TB발!B802</f>
        <v>0</v>
      </c>
      <c r="H806" s="94">
        <v>6</v>
      </c>
      <c r="I806" s="97" t="e">
        <f>old_TB발!#REF!</f>
        <v>#REF!</v>
      </c>
      <c r="J806" s="98" t="e">
        <f t="shared" si="25"/>
        <v>#REF!</v>
      </c>
      <c r="K806" s="98" t="e">
        <f t="shared" si="26"/>
        <v>#REF!</v>
      </c>
      <c r="L806" s="97" t="e">
        <f>old_TB발!#REF!</f>
        <v>#REF!</v>
      </c>
      <c r="M806" s="97" t="e">
        <f>old_TB발!#REF!</f>
        <v>#REF!</v>
      </c>
    </row>
    <row r="807" spans="3:13">
      <c r="C807" s="94" t="s">
        <v>63</v>
      </c>
      <c r="D807" s="94">
        <v>2023</v>
      </c>
      <c r="E807" s="71">
        <f>old_TB발!A803</f>
        <v>0</v>
      </c>
      <c r="F807" s="71">
        <f>old_TB발!B803</f>
        <v>0</v>
      </c>
      <c r="H807" s="94">
        <v>6</v>
      </c>
      <c r="I807" s="97" t="e">
        <f>old_TB발!#REF!</f>
        <v>#REF!</v>
      </c>
      <c r="J807" s="98" t="e">
        <f t="shared" si="25"/>
        <v>#REF!</v>
      </c>
      <c r="K807" s="98" t="e">
        <f t="shared" si="26"/>
        <v>#REF!</v>
      </c>
      <c r="L807" s="97" t="e">
        <f>old_TB발!#REF!</f>
        <v>#REF!</v>
      </c>
      <c r="M807" s="97" t="e">
        <f>old_TB발!#REF!</f>
        <v>#REF!</v>
      </c>
    </row>
    <row r="808" spans="3:13">
      <c r="C808" s="94" t="s">
        <v>63</v>
      </c>
      <c r="D808" s="94">
        <v>2023</v>
      </c>
      <c r="E808" s="71">
        <f>old_TB발!A804</f>
        <v>0</v>
      </c>
      <c r="F808" s="71">
        <f>old_TB발!B804</f>
        <v>0</v>
      </c>
      <c r="H808" s="94">
        <v>6</v>
      </c>
      <c r="I808" s="97" t="e">
        <f>old_TB발!#REF!</f>
        <v>#REF!</v>
      </c>
      <c r="J808" s="98" t="e">
        <f t="shared" si="25"/>
        <v>#REF!</v>
      </c>
      <c r="K808" s="98" t="e">
        <f t="shared" si="26"/>
        <v>#REF!</v>
      </c>
      <c r="L808" s="97" t="e">
        <f>old_TB발!#REF!</f>
        <v>#REF!</v>
      </c>
      <c r="M808" s="97" t="e">
        <f>old_TB발!#REF!</f>
        <v>#REF!</v>
      </c>
    </row>
    <row r="809" spans="3:13">
      <c r="C809" s="94" t="s">
        <v>63</v>
      </c>
      <c r="D809" s="94">
        <v>2023</v>
      </c>
      <c r="E809" s="71">
        <f>old_TB발!A805</f>
        <v>0</v>
      </c>
      <c r="F809" s="71">
        <f>old_TB발!B805</f>
        <v>0</v>
      </c>
      <c r="H809" s="94">
        <v>6</v>
      </c>
      <c r="I809" s="97" t="e">
        <f>old_TB발!#REF!</f>
        <v>#REF!</v>
      </c>
      <c r="J809" s="98" t="e">
        <f t="shared" si="25"/>
        <v>#REF!</v>
      </c>
      <c r="K809" s="98" t="e">
        <f t="shared" si="26"/>
        <v>#REF!</v>
      </c>
      <c r="L809" s="97" t="e">
        <f>old_TB발!#REF!</f>
        <v>#REF!</v>
      </c>
      <c r="M809" s="97" t="e">
        <f>old_TB발!#REF!</f>
        <v>#REF!</v>
      </c>
    </row>
    <row r="810" spans="3:13">
      <c r="C810" s="94" t="s">
        <v>63</v>
      </c>
      <c r="D810" s="94">
        <v>2023</v>
      </c>
      <c r="E810" s="71">
        <f>old_TB발!A806</f>
        <v>0</v>
      </c>
      <c r="F810" s="71">
        <f>old_TB발!B806</f>
        <v>0</v>
      </c>
      <c r="H810" s="94">
        <v>6</v>
      </c>
      <c r="I810" s="97" t="e">
        <f>old_TB발!#REF!</f>
        <v>#REF!</v>
      </c>
      <c r="J810" s="98" t="e">
        <f t="shared" si="25"/>
        <v>#REF!</v>
      </c>
      <c r="K810" s="98" t="e">
        <f t="shared" si="26"/>
        <v>#REF!</v>
      </c>
      <c r="L810" s="97" t="e">
        <f>old_TB발!#REF!</f>
        <v>#REF!</v>
      </c>
      <c r="M810" s="97" t="e">
        <f>old_TB발!#REF!</f>
        <v>#REF!</v>
      </c>
    </row>
    <row r="811" spans="3:13">
      <c r="C811" s="94" t="s">
        <v>63</v>
      </c>
      <c r="D811" s="94">
        <v>2023</v>
      </c>
      <c r="E811" s="71">
        <f>old_TB발!A807</f>
        <v>0</v>
      </c>
      <c r="F811" s="71">
        <f>old_TB발!B807</f>
        <v>0</v>
      </c>
      <c r="H811" s="94">
        <v>6</v>
      </c>
      <c r="I811" s="97" t="e">
        <f>old_TB발!#REF!</f>
        <v>#REF!</v>
      </c>
      <c r="J811" s="98" t="e">
        <f t="shared" si="25"/>
        <v>#REF!</v>
      </c>
      <c r="K811" s="98" t="e">
        <f t="shared" si="26"/>
        <v>#REF!</v>
      </c>
      <c r="L811" s="97" t="e">
        <f>old_TB발!#REF!</f>
        <v>#REF!</v>
      </c>
      <c r="M811" s="97" t="e">
        <f>old_TB발!#REF!</f>
        <v>#REF!</v>
      </c>
    </row>
    <row r="812" spans="3:13">
      <c r="C812" s="94" t="s">
        <v>63</v>
      </c>
      <c r="D812" s="94">
        <v>2023</v>
      </c>
      <c r="E812" s="71">
        <f>old_TB발!A808</f>
        <v>0</v>
      </c>
      <c r="F812" s="71">
        <f>old_TB발!B808</f>
        <v>0</v>
      </c>
      <c r="H812" s="94">
        <v>6</v>
      </c>
      <c r="I812" s="97" t="e">
        <f>old_TB발!#REF!</f>
        <v>#REF!</v>
      </c>
      <c r="J812" s="98" t="e">
        <f t="shared" si="25"/>
        <v>#REF!</v>
      </c>
      <c r="K812" s="98" t="e">
        <f t="shared" si="26"/>
        <v>#REF!</v>
      </c>
      <c r="L812" s="97" t="e">
        <f>old_TB발!#REF!</f>
        <v>#REF!</v>
      </c>
      <c r="M812" s="97" t="e">
        <f>old_TB발!#REF!</f>
        <v>#REF!</v>
      </c>
    </row>
    <row r="813" spans="3:13">
      <c r="C813" s="94" t="s">
        <v>63</v>
      </c>
      <c r="D813" s="94">
        <v>2023</v>
      </c>
      <c r="E813" s="71">
        <f>old_TB발!A809</f>
        <v>0</v>
      </c>
      <c r="F813" s="71">
        <f>old_TB발!B809</f>
        <v>0</v>
      </c>
      <c r="H813" s="94">
        <v>6</v>
      </c>
      <c r="I813" s="97" t="e">
        <f>old_TB발!#REF!</f>
        <v>#REF!</v>
      </c>
      <c r="J813" s="98" t="e">
        <f t="shared" si="25"/>
        <v>#REF!</v>
      </c>
      <c r="K813" s="98" t="e">
        <f t="shared" si="26"/>
        <v>#REF!</v>
      </c>
      <c r="L813" s="97" t="e">
        <f>old_TB발!#REF!</f>
        <v>#REF!</v>
      </c>
      <c r="M813" s="97" t="e">
        <f>old_TB발!#REF!</f>
        <v>#REF!</v>
      </c>
    </row>
    <row r="814" spans="3:13">
      <c r="C814" s="94" t="s">
        <v>63</v>
      </c>
      <c r="D814" s="94">
        <v>2023</v>
      </c>
      <c r="E814" s="71">
        <f>old_TB발!A810</f>
        <v>0</v>
      </c>
      <c r="F814" s="71">
        <f>old_TB발!B810</f>
        <v>0</v>
      </c>
      <c r="H814" s="94">
        <v>6</v>
      </c>
      <c r="I814" s="97" t="e">
        <f>old_TB발!#REF!</f>
        <v>#REF!</v>
      </c>
      <c r="J814" s="98" t="e">
        <f t="shared" si="25"/>
        <v>#REF!</v>
      </c>
      <c r="K814" s="98" t="e">
        <f t="shared" si="26"/>
        <v>#REF!</v>
      </c>
      <c r="L814" s="97" t="e">
        <f>old_TB발!#REF!</f>
        <v>#REF!</v>
      </c>
      <c r="M814" s="97" t="e">
        <f>old_TB발!#REF!</f>
        <v>#REF!</v>
      </c>
    </row>
    <row r="815" spans="3:13">
      <c r="C815" s="94" t="s">
        <v>63</v>
      </c>
      <c r="D815" s="94">
        <v>2023</v>
      </c>
      <c r="E815" s="71">
        <f>old_TB발!A811</f>
        <v>0</v>
      </c>
      <c r="F815" s="71">
        <f>old_TB발!B811</f>
        <v>0</v>
      </c>
      <c r="H815" s="94">
        <v>6</v>
      </c>
      <c r="I815" s="97" t="e">
        <f>old_TB발!#REF!</f>
        <v>#REF!</v>
      </c>
      <c r="J815" s="98" t="e">
        <f t="shared" si="25"/>
        <v>#REF!</v>
      </c>
      <c r="K815" s="98" t="e">
        <f t="shared" si="26"/>
        <v>#REF!</v>
      </c>
      <c r="L815" s="97" t="e">
        <f>old_TB발!#REF!</f>
        <v>#REF!</v>
      </c>
      <c r="M815" s="97" t="e">
        <f>old_TB발!#REF!</f>
        <v>#REF!</v>
      </c>
    </row>
    <row r="816" spans="3:13">
      <c r="C816" s="94" t="s">
        <v>63</v>
      </c>
      <c r="D816" s="94">
        <v>2023</v>
      </c>
      <c r="E816" s="71">
        <f>old_TB발!A812</f>
        <v>0</v>
      </c>
      <c r="F816" s="71">
        <f>old_TB발!B812</f>
        <v>0</v>
      </c>
      <c r="H816" s="94">
        <v>6</v>
      </c>
      <c r="I816" s="97" t="e">
        <f>old_TB발!#REF!</f>
        <v>#REF!</v>
      </c>
      <c r="J816" s="98" t="e">
        <f t="shared" si="25"/>
        <v>#REF!</v>
      </c>
      <c r="K816" s="98" t="e">
        <f t="shared" si="26"/>
        <v>#REF!</v>
      </c>
      <c r="L816" s="97" t="e">
        <f>old_TB발!#REF!</f>
        <v>#REF!</v>
      </c>
      <c r="M816" s="97" t="e">
        <f>old_TB발!#REF!</f>
        <v>#REF!</v>
      </c>
    </row>
    <row r="817" spans="3:13">
      <c r="C817" s="94" t="s">
        <v>63</v>
      </c>
      <c r="D817" s="94">
        <v>2023</v>
      </c>
      <c r="E817" s="71">
        <f>old_TB발!A813</f>
        <v>0</v>
      </c>
      <c r="F817" s="71">
        <f>old_TB발!B813</f>
        <v>0</v>
      </c>
      <c r="H817" s="94">
        <v>6</v>
      </c>
      <c r="I817" s="97" t="e">
        <f>old_TB발!#REF!</f>
        <v>#REF!</v>
      </c>
      <c r="J817" s="98" t="e">
        <f t="shared" si="25"/>
        <v>#REF!</v>
      </c>
      <c r="K817" s="98" t="e">
        <f t="shared" si="26"/>
        <v>#REF!</v>
      </c>
      <c r="L817" s="97" t="e">
        <f>old_TB발!#REF!</f>
        <v>#REF!</v>
      </c>
      <c r="M817" s="97" t="e">
        <f>old_TB발!#REF!</f>
        <v>#REF!</v>
      </c>
    </row>
    <row r="818" spans="3:13">
      <c r="C818" s="94" t="s">
        <v>63</v>
      </c>
      <c r="D818" s="94">
        <v>2023</v>
      </c>
      <c r="E818" s="71">
        <f>old_TB발!A814</f>
        <v>0</v>
      </c>
      <c r="F818" s="71">
        <f>old_TB발!B814</f>
        <v>0</v>
      </c>
      <c r="H818" s="94">
        <v>6</v>
      </c>
      <c r="I818" s="97" t="e">
        <f>old_TB발!#REF!</f>
        <v>#REF!</v>
      </c>
      <c r="J818" s="98" t="e">
        <f t="shared" si="25"/>
        <v>#REF!</v>
      </c>
      <c r="K818" s="98" t="e">
        <f t="shared" si="26"/>
        <v>#REF!</v>
      </c>
      <c r="L818" s="97" t="e">
        <f>old_TB발!#REF!</f>
        <v>#REF!</v>
      </c>
      <c r="M818" s="97" t="e">
        <f>old_TB발!#REF!</f>
        <v>#REF!</v>
      </c>
    </row>
    <row r="819" spans="3:13">
      <c r="C819" s="94" t="s">
        <v>63</v>
      </c>
      <c r="D819" s="94">
        <v>2023</v>
      </c>
      <c r="E819" s="71">
        <f>old_TB발!A815</f>
        <v>0</v>
      </c>
      <c r="F819" s="71">
        <f>old_TB발!B815</f>
        <v>0</v>
      </c>
      <c r="H819" s="94">
        <v>6</v>
      </c>
      <c r="I819" s="97" t="e">
        <f>old_TB발!#REF!</f>
        <v>#REF!</v>
      </c>
      <c r="J819" s="98" t="e">
        <f t="shared" si="25"/>
        <v>#REF!</v>
      </c>
      <c r="K819" s="98" t="e">
        <f t="shared" si="26"/>
        <v>#REF!</v>
      </c>
      <c r="L819" s="97" t="e">
        <f>old_TB발!#REF!</f>
        <v>#REF!</v>
      </c>
      <c r="M819" s="97" t="e">
        <f>old_TB발!#REF!</f>
        <v>#REF!</v>
      </c>
    </row>
    <row r="820" spans="3:13">
      <c r="C820" s="94" t="s">
        <v>63</v>
      </c>
      <c r="D820" s="94">
        <v>2023</v>
      </c>
      <c r="E820" s="71">
        <f>old_TB발!A816</f>
        <v>0</v>
      </c>
      <c r="F820" s="71">
        <f>old_TB발!B816</f>
        <v>0</v>
      </c>
      <c r="H820" s="94">
        <v>6</v>
      </c>
      <c r="I820" s="97" t="e">
        <f>old_TB발!#REF!</f>
        <v>#REF!</v>
      </c>
      <c r="J820" s="98" t="e">
        <f t="shared" si="25"/>
        <v>#REF!</v>
      </c>
      <c r="K820" s="98" t="e">
        <f t="shared" si="26"/>
        <v>#REF!</v>
      </c>
      <c r="L820" s="97" t="e">
        <f>old_TB발!#REF!</f>
        <v>#REF!</v>
      </c>
      <c r="M820" s="97" t="e">
        <f>old_TB발!#REF!</f>
        <v>#REF!</v>
      </c>
    </row>
    <row r="821" spans="3:13">
      <c r="C821" s="94" t="s">
        <v>63</v>
      </c>
      <c r="D821" s="94">
        <v>2023</v>
      </c>
      <c r="E821" s="71">
        <f>old_TB발!A817</f>
        <v>0</v>
      </c>
      <c r="F821" s="71">
        <f>old_TB발!B817</f>
        <v>0</v>
      </c>
      <c r="H821" s="94">
        <v>6</v>
      </c>
      <c r="I821" s="97" t="e">
        <f>old_TB발!#REF!</f>
        <v>#REF!</v>
      </c>
      <c r="J821" s="98" t="e">
        <f t="shared" si="25"/>
        <v>#REF!</v>
      </c>
      <c r="K821" s="98" t="e">
        <f t="shared" si="26"/>
        <v>#REF!</v>
      </c>
      <c r="L821" s="97" t="e">
        <f>old_TB발!#REF!</f>
        <v>#REF!</v>
      </c>
      <c r="M821" s="97" t="e">
        <f>old_TB발!#REF!</f>
        <v>#REF!</v>
      </c>
    </row>
    <row r="822" spans="3:13">
      <c r="C822" s="94" t="s">
        <v>63</v>
      </c>
      <c r="D822" s="94">
        <v>2023</v>
      </c>
      <c r="E822" s="71">
        <f>old_TB발!A818</f>
        <v>0</v>
      </c>
      <c r="F822" s="71">
        <f>old_TB발!B818</f>
        <v>0</v>
      </c>
      <c r="H822" s="94">
        <v>6</v>
      </c>
      <c r="I822" s="97" t="e">
        <f>old_TB발!#REF!</f>
        <v>#REF!</v>
      </c>
      <c r="J822" s="98" t="e">
        <f t="shared" si="25"/>
        <v>#REF!</v>
      </c>
      <c r="K822" s="98" t="e">
        <f t="shared" si="26"/>
        <v>#REF!</v>
      </c>
      <c r="L822" s="97" t="e">
        <f>old_TB발!#REF!</f>
        <v>#REF!</v>
      </c>
      <c r="M822" s="97" t="e">
        <f>old_TB발!#REF!</f>
        <v>#REF!</v>
      </c>
    </row>
    <row r="823" spans="3:13">
      <c r="C823" s="94" t="s">
        <v>63</v>
      </c>
      <c r="D823" s="94">
        <v>2023</v>
      </c>
      <c r="E823" s="71">
        <f>old_TB발!A819</f>
        <v>0</v>
      </c>
      <c r="F823" s="71">
        <f>old_TB발!B819</f>
        <v>0</v>
      </c>
      <c r="H823" s="94">
        <v>6</v>
      </c>
      <c r="I823" s="97" t="e">
        <f>old_TB발!#REF!</f>
        <v>#REF!</v>
      </c>
      <c r="J823" s="98" t="e">
        <f t="shared" si="25"/>
        <v>#REF!</v>
      </c>
      <c r="K823" s="98" t="e">
        <f t="shared" si="26"/>
        <v>#REF!</v>
      </c>
      <c r="L823" s="97" t="e">
        <f>old_TB발!#REF!</f>
        <v>#REF!</v>
      </c>
      <c r="M823" s="97" t="e">
        <f>old_TB발!#REF!</f>
        <v>#REF!</v>
      </c>
    </row>
    <row r="824" spans="3:13">
      <c r="C824" s="94" t="s">
        <v>63</v>
      </c>
      <c r="D824" s="94">
        <v>2023</v>
      </c>
      <c r="E824" s="71">
        <f>old_TB발!A820</f>
        <v>0</v>
      </c>
      <c r="F824" s="71">
        <f>old_TB발!B820</f>
        <v>0</v>
      </c>
      <c r="H824" s="94">
        <v>6</v>
      </c>
      <c r="I824" s="97" t="e">
        <f>old_TB발!#REF!</f>
        <v>#REF!</v>
      </c>
      <c r="J824" s="98" t="e">
        <f t="shared" si="25"/>
        <v>#REF!</v>
      </c>
      <c r="K824" s="98" t="e">
        <f t="shared" si="26"/>
        <v>#REF!</v>
      </c>
      <c r="L824" s="97" t="e">
        <f>old_TB발!#REF!</f>
        <v>#REF!</v>
      </c>
      <c r="M824" s="97" t="e">
        <f>old_TB발!#REF!</f>
        <v>#REF!</v>
      </c>
    </row>
    <row r="825" spans="3:13">
      <c r="C825" s="94" t="s">
        <v>63</v>
      </c>
      <c r="D825" s="94">
        <v>2023</v>
      </c>
      <c r="E825" s="71">
        <f>old_TB발!A821</f>
        <v>0</v>
      </c>
      <c r="F825" s="71">
        <f>old_TB발!B821</f>
        <v>0</v>
      </c>
      <c r="H825" s="94">
        <v>6</v>
      </c>
      <c r="I825" s="97" t="e">
        <f>old_TB발!#REF!</f>
        <v>#REF!</v>
      </c>
      <c r="J825" s="98" t="e">
        <f t="shared" si="25"/>
        <v>#REF!</v>
      </c>
      <c r="K825" s="98" t="e">
        <f t="shared" si="26"/>
        <v>#REF!</v>
      </c>
      <c r="L825" s="97" t="e">
        <f>old_TB발!#REF!</f>
        <v>#REF!</v>
      </c>
      <c r="M825" s="97" t="e">
        <f>old_TB발!#REF!</f>
        <v>#REF!</v>
      </c>
    </row>
    <row r="826" spans="3:13">
      <c r="C826" s="94" t="s">
        <v>63</v>
      </c>
      <c r="D826" s="94">
        <v>2023</v>
      </c>
      <c r="E826" s="71">
        <f>old_TB발!A822</f>
        <v>0</v>
      </c>
      <c r="F826" s="71">
        <f>old_TB발!B822</f>
        <v>0</v>
      </c>
      <c r="H826" s="94">
        <v>6</v>
      </c>
      <c r="I826" s="97" t="e">
        <f>old_TB발!#REF!</f>
        <v>#REF!</v>
      </c>
      <c r="J826" s="98" t="e">
        <f t="shared" si="25"/>
        <v>#REF!</v>
      </c>
      <c r="K826" s="98" t="e">
        <f t="shared" si="26"/>
        <v>#REF!</v>
      </c>
      <c r="L826" s="97" t="e">
        <f>old_TB발!#REF!</f>
        <v>#REF!</v>
      </c>
      <c r="M826" s="97" t="e">
        <f>old_TB발!#REF!</f>
        <v>#REF!</v>
      </c>
    </row>
    <row r="827" spans="3:13">
      <c r="C827" s="94" t="s">
        <v>63</v>
      </c>
      <c r="D827" s="94">
        <v>2023</v>
      </c>
      <c r="E827" s="71">
        <f>old_TB발!A823</f>
        <v>0</v>
      </c>
      <c r="F827" s="71">
        <f>old_TB발!B823</f>
        <v>0</v>
      </c>
      <c r="H827" s="94">
        <v>6</v>
      </c>
      <c r="I827" s="97" t="e">
        <f>old_TB발!#REF!</f>
        <v>#REF!</v>
      </c>
      <c r="J827" s="98" t="e">
        <f t="shared" si="25"/>
        <v>#REF!</v>
      </c>
      <c r="K827" s="98" t="e">
        <f t="shared" si="26"/>
        <v>#REF!</v>
      </c>
      <c r="L827" s="97" t="e">
        <f>old_TB발!#REF!</f>
        <v>#REF!</v>
      </c>
      <c r="M827" s="97" t="e">
        <f>old_TB발!#REF!</f>
        <v>#REF!</v>
      </c>
    </row>
    <row r="828" spans="3:13">
      <c r="C828" s="94" t="s">
        <v>63</v>
      </c>
      <c r="D828" s="94">
        <v>2023</v>
      </c>
      <c r="E828" s="71">
        <f>old_TB발!A824</f>
        <v>0</v>
      </c>
      <c r="F828" s="71">
        <f>old_TB발!B824</f>
        <v>0</v>
      </c>
      <c r="H828" s="94">
        <v>6</v>
      </c>
      <c r="I828" s="97" t="e">
        <f>old_TB발!#REF!</f>
        <v>#REF!</v>
      </c>
      <c r="J828" s="98" t="e">
        <f t="shared" si="25"/>
        <v>#REF!</v>
      </c>
      <c r="K828" s="98" t="e">
        <f t="shared" si="26"/>
        <v>#REF!</v>
      </c>
      <c r="L828" s="97" t="e">
        <f>old_TB발!#REF!</f>
        <v>#REF!</v>
      </c>
      <c r="M828" s="97" t="e">
        <f>old_TB발!#REF!</f>
        <v>#REF!</v>
      </c>
    </row>
    <row r="829" spans="3:13">
      <c r="C829" s="94" t="s">
        <v>63</v>
      </c>
      <c r="D829" s="94">
        <v>2023</v>
      </c>
      <c r="E829" s="71">
        <f>old_TB발!A825</f>
        <v>0</v>
      </c>
      <c r="F829" s="71">
        <f>old_TB발!B825</f>
        <v>0</v>
      </c>
      <c r="H829" s="94">
        <v>6</v>
      </c>
      <c r="I829" s="97" t="e">
        <f>old_TB발!#REF!</f>
        <v>#REF!</v>
      </c>
      <c r="J829" s="98" t="e">
        <f t="shared" si="25"/>
        <v>#REF!</v>
      </c>
      <c r="K829" s="98" t="e">
        <f t="shared" si="26"/>
        <v>#REF!</v>
      </c>
      <c r="L829" s="97" t="e">
        <f>old_TB발!#REF!</f>
        <v>#REF!</v>
      </c>
      <c r="M829" s="97" t="e">
        <f>old_TB발!#REF!</f>
        <v>#REF!</v>
      </c>
    </row>
    <row r="830" spans="3:13">
      <c r="C830" s="94" t="s">
        <v>63</v>
      </c>
      <c r="D830" s="94">
        <v>2023</v>
      </c>
      <c r="E830" s="71">
        <f>old_TB발!A826</f>
        <v>0</v>
      </c>
      <c r="F830" s="71">
        <f>old_TB발!B826</f>
        <v>0</v>
      </c>
      <c r="H830" s="94">
        <v>6</v>
      </c>
      <c r="I830" s="97" t="e">
        <f>old_TB발!#REF!</f>
        <v>#REF!</v>
      </c>
      <c r="J830" s="98" t="e">
        <f t="shared" si="25"/>
        <v>#REF!</v>
      </c>
      <c r="K830" s="98" t="e">
        <f t="shared" si="26"/>
        <v>#REF!</v>
      </c>
      <c r="L830" s="97" t="e">
        <f>old_TB발!#REF!</f>
        <v>#REF!</v>
      </c>
      <c r="M830" s="97" t="e">
        <f>old_TB발!#REF!</f>
        <v>#REF!</v>
      </c>
    </row>
    <row r="831" spans="3:13">
      <c r="C831" s="94" t="s">
        <v>63</v>
      </c>
      <c r="D831" s="94">
        <v>2023</v>
      </c>
      <c r="E831" s="71">
        <f>old_TB발!A827</f>
        <v>0</v>
      </c>
      <c r="F831" s="71">
        <f>old_TB발!B827</f>
        <v>0</v>
      </c>
      <c r="H831" s="94">
        <v>6</v>
      </c>
      <c r="I831" s="97" t="e">
        <f>old_TB발!#REF!</f>
        <v>#REF!</v>
      </c>
      <c r="J831" s="98" t="e">
        <f t="shared" si="25"/>
        <v>#REF!</v>
      </c>
      <c r="K831" s="98" t="e">
        <f t="shared" si="26"/>
        <v>#REF!</v>
      </c>
      <c r="L831" s="97" t="e">
        <f>old_TB발!#REF!</f>
        <v>#REF!</v>
      </c>
      <c r="M831" s="97" t="e">
        <f>old_TB발!#REF!</f>
        <v>#REF!</v>
      </c>
    </row>
    <row r="832" spans="3:13">
      <c r="C832" s="94" t="s">
        <v>63</v>
      </c>
      <c r="D832" s="94">
        <v>2023</v>
      </c>
      <c r="E832" s="71">
        <f>old_TB발!A828</f>
        <v>0</v>
      </c>
      <c r="F832" s="71">
        <f>old_TB발!B828</f>
        <v>0</v>
      </c>
      <c r="H832" s="94">
        <v>6</v>
      </c>
      <c r="I832" s="97" t="e">
        <f>old_TB발!#REF!</f>
        <v>#REF!</v>
      </c>
      <c r="J832" s="98" t="e">
        <f t="shared" si="25"/>
        <v>#REF!</v>
      </c>
      <c r="K832" s="98" t="e">
        <f t="shared" si="26"/>
        <v>#REF!</v>
      </c>
      <c r="L832" s="97" t="e">
        <f>old_TB발!#REF!</f>
        <v>#REF!</v>
      </c>
      <c r="M832" s="97" t="e">
        <f>old_TB발!#REF!</f>
        <v>#REF!</v>
      </c>
    </row>
    <row r="833" spans="3:13">
      <c r="C833" s="94" t="s">
        <v>63</v>
      </c>
      <c r="D833" s="94">
        <v>2023</v>
      </c>
      <c r="E833" s="71">
        <f>old_TB발!A829</f>
        <v>0</v>
      </c>
      <c r="F833" s="71">
        <f>old_TB발!B829</f>
        <v>0</v>
      </c>
      <c r="H833" s="94">
        <v>6</v>
      </c>
      <c r="I833" s="97" t="e">
        <f>old_TB발!#REF!</f>
        <v>#REF!</v>
      </c>
      <c r="J833" s="98" t="e">
        <f t="shared" si="25"/>
        <v>#REF!</v>
      </c>
      <c r="K833" s="98" t="e">
        <f t="shared" si="26"/>
        <v>#REF!</v>
      </c>
      <c r="L833" s="97" t="e">
        <f>old_TB발!#REF!</f>
        <v>#REF!</v>
      </c>
      <c r="M833" s="97" t="e">
        <f>old_TB발!#REF!</f>
        <v>#REF!</v>
      </c>
    </row>
    <row r="834" spans="3:13">
      <c r="C834" s="94" t="s">
        <v>63</v>
      </c>
      <c r="D834" s="94">
        <v>2023</v>
      </c>
      <c r="E834" s="71">
        <f>old_TB발!A830</f>
        <v>0</v>
      </c>
      <c r="F834" s="71">
        <f>old_TB발!B830</f>
        <v>0</v>
      </c>
      <c r="H834" s="94">
        <v>6</v>
      </c>
      <c r="I834" s="97" t="e">
        <f>old_TB발!#REF!</f>
        <v>#REF!</v>
      </c>
      <c r="J834" s="98" t="e">
        <f t="shared" si="25"/>
        <v>#REF!</v>
      </c>
      <c r="K834" s="98" t="e">
        <f t="shared" si="26"/>
        <v>#REF!</v>
      </c>
      <c r="L834" s="97" t="e">
        <f>old_TB발!#REF!</f>
        <v>#REF!</v>
      </c>
      <c r="M834" s="97" t="e">
        <f>old_TB발!#REF!</f>
        <v>#REF!</v>
      </c>
    </row>
    <row r="835" spans="3:13">
      <c r="C835" s="94" t="s">
        <v>63</v>
      </c>
      <c r="D835" s="94">
        <v>2023</v>
      </c>
      <c r="E835" s="71">
        <f>old_TB발!A831</f>
        <v>0</v>
      </c>
      <c r="F835" s="71">
        <f>old_TB발!B831</f>
        <v>0</v>
      </c>
      <c r="H835" s="94">
        <v>6</v>
      </c>
      <c r="I835" s="97" t="e">
        <f>old_TB발!#REF!</f>
        <v>#REF!</v>
      </c>
      <c r="J835" s="98" t="e">
        <f t="shared" si="25"/>
        <v>#REF!</v>
      </c>
      <c r="K835" s="98" t="e">
        <f t="shared" si="26"/>
        <v>#REF!</v>
      </c>
      <c r="L835" s="97" t="e">
        <f>old_TB발!#REF!</f>
        <v>#REF!</v>
      </c>
      <c r="M835" s="97" t="e">
        <f>old_TB발!#REF!</f>
        <v>#REF!</v>
      </c>
    </row>
    <row r="836" spans="3:13">
      <c r="C836" s="94" t="s">
        <v>63</v>
      </c>
      <c r="D836" s="94">
        <v>2023</v>
      </c>
      <c r="E836" s="71">
        <f>old_TB발!A832</f>
        <v>0</v>
      </c>
      <c r="F836" s="71">
        <f>old_TB발!B832</f>
        <v>0</v>
      </c>
      <c r="H836" s="94">
        <v>6</v>
      </c>
      <c r="I836" s="97" t="e">
        <f>old_TB발!#REF!</f>
        <v>#REF!</v>
      </c>
      <c r="J836" s="98" t="e">
        <f t="shared" si="25"/>
        <v>#REF!</v>
      </c>
      <c r="K836" s="98" t="e">
        <f t="shared" si="26"/>
        <v>#REF!</v>
      </c>
      <c r="L836" s="97" t="e">
        <f>old_TB발!#REF!</f>
        <v>#REF!</v>
      </c>
      <c r="M836" s="97" t="e">
        <f>old_TB발!#REF!</f>
        <v>#REF!</v>
      </c>
    </row>
    <row r="837" spans="3:13">
      <c r="C837" s="94" t="s">
        <v>63</v>
      </c>
      <c r="D837" s="94">
        <v>2023</v>
      </c>
      <c r="E837" s="71">
        <f>old_TB발!A833</f>
        <v>0</v>
      </c>
      <c r="F837" s="71">
        <f>old_TB발!B833</f>
        <v>0</v>
      </c>
      <c r="H837" s="94">
        <v>6</v>
      </c>
      <c r="I837" s="97" t="e">
        <f>old_TB발!#REF!</f>
        <v>#REF!</v>
      </c>
      <c r="J837" s="98" t="e">
        <f t="shared" si="25"/>
        <v>#REF!</v>
      </c>
      <c r="K837" s="98" t="e">
        <f t="shared" si="26"/>
        <v>#REF!</v>
      </c>
      <c r="L837" s="97" t="e">
        <f>old_TB발!#REF!</f>
        <v>#REF!</v>
      </c>
      <c r="M837" s="97" t="e">
        <f>old_TB발!#REF!</f>
        <v>#REF!</v>
      </c>
    </row>
    <row r="838" spans="3:13">
      <c r="C838" s="94" t="s">
        <v>63</v>
      </c>
      <c r="D838" s="94">
        <v>2023</v>
      </c>
      <c r="E838" s="71">
        <f>old_TB발!A834</f>
        <v>0</v>
      </c>
      <c r="F838" s="71">
        <f>old_TB발!B834</f>
        <v>0</v>
      </c>
      <c r="H838" s="94">
        <v>6</v>
      </c>
      <c r="I838" s="97" t="e">
        <f>old_TB발!#REF!</f>
        <v>#REF!</v>
      </c>
      <c r="J838" s="98" t="e">
        <f t="shared" si="25"/>
        <v>#REF!</v>
      </c>
      <c r="K838" s="98" t="e">
        <f t="shared" si="26"/>
        <v>#REF!</v>
      </c>
      <c r="L838" s="97" t="e">
        <f>old_TB발!#REF!</f>
        <v>#REF!</v>
      </c>
      <c r="M838" s="97" t="e">
        <f>old_TB발!#REF!</f>
        <v>#REF!</v>
      </c>
    </row>
    <row r="839" spans="3:13">
      <c r="C839" s="94" t="s">
        <v>63</v>
      </c>
      <c r="D839" s="94">
        <v>2023</v>
      </c>
      <c r="E839" s="71">
        <f>old_TB발!A835</f>
        <v>0</v>
      </c>
      <c r="F839" s="71">
        <f>old_TB발!B835</f>
        <v>0</v>
      </c>
      <c r="H839" s="94">
        <v>6</v>
      </c>
      <c r="I839" s="97" t="e">
        <f>old_TB발!#REF!</f>
        <v>#REF!</v>
      </c>
      <c r="J839" s="98" t="e">
        <f t="shared" si="25"/>
        <v>#REF!</v>
      </c>
      <c r="K839" s="98" t="e">
        <f t="shared" si="26"/>
        <v>#REF!</v>
      </c>
      <c r="L839" s="97" t="e">
        <f>old_TB발!#REF!</f>
        <v>#REF!</v>
      </c>
      <c r="M839" s="97" t="e">
        <f>old_TB발!#REF!</f>
        <v>#REF!</v>
      </c>
    </row>
    <row r="840" spans="3:13">
      <c r="C840" s="94" t="s">
        <v>63</v>
      </c>
      <c r="D840" s="94">
        <v>2023</v>
      </c>
      <c r="E840" s="71">
        <f>old_TB발!A836</f>
        <v>0</v>
      </c>
      <c r="F840" s="71">
        <f>old_TB발!B836</f>
        <v>0</v>
      </c>
      <c r="H840" s="94">
        <v>6</v>
      </c>
      <c r="I840" s="97" t="e">
        <f>old_TB발!#REF!</f>
        <v>#REF!</v>
      </c>
      <c r="J840" s="98" t="e">
        <f t="shared" ref="J840:J903" si="27">IF($L840&gt;0,$L840,0)</f>
        <v>#REF!</v>
      </c>
      <c r="K840" s="98" t="e">
        <f t="shared" ref="K840:K903" si="28">ABS(L840-J840)</f>
        <v>#REF!</v>
      </c>
      <c r="L840" s="97" t="e">
        <f>old_TB발!#REF!</f>
        <v>#REF!</v>
      </c>
      <c r="M840" s="97" t="e">
        <f>old_TB발!#REF!</f>
        <v>#REF!</v>
      </c>
    </row>
    <row r="841" spans="3:13">
      <c r="C841" s="94" t="s">
        <v>63</v>
      </c>
      <c r="D841" s="94">
        <v>2023</v>
      </c>
      <c r="E841" s="71">
        <f>old_TB발!A837</f>
        <v>0</v>
      </c>
      <c r="F841" s="71">
        <f>old_TB발!B837</f>
        <v>0</v>
      </c>
      <c r="H841" s="94">
        <v>6</v>
      </c>
      <c r="I841" s="97" t="e">
        <f>old_TB발!#REF!</f>
        <v>#REF!</v>
      </c>
      <c r="J841" s="98" t="e">
        <f t="shared" si="27"/>
        <v>#REF!</v>
      </c>
      <c r="K841" s="98" t="e">
        <f t="shared" si="28"/>
        <v>#REF!</v>
      </c>
      <c r="L841" s="97" t="e">
        <f>old_TB발!#REF!</f>
        <v>#REF!</v>
      </c>
      <c r="M841" s="97" t="e">
        <f>old_TB발!#REF!</f>
        <v>#REF!</v>
      </c>
    </row>
    <row r="842" spans="3:13">
      <c r="C842" s="94" t="s">
        <v>63</v>
      </c>
      <c r="D842" s="94">
        <v>2023</v>
      </c>
      <c r="E842" s="71">
        <f>old_TB발!A838</f>
        <v>0</v>
      </c>
      <c r="F842" s="71">
        <f>old_TB발!B838</f>
        <v>0</v>
      </c>
      <c r="H842" s="94">
        <v>6</v>
      </c>
      <c r="I842" s="97" t="e">
        <f>old_TB발!#REF!</f>
        <v>#REF!</v>
      </c>
      <c r="J842" s="98" t="e">
        <f t="shared" si="27"/>
        <v>#REF!</v>
      </c>
      <c r="K842" s="98" t="e">
        <f t="shared" si="28"/>
        <v>#REF!</v>
      </c>
      <c r="L842" s="97" t="e">
        <f>old_TB발!#REF!</f>
        <v>#REF!</v>
      </c>
      <c r="M842" s="97" t="e">
        <f>old_TB발!#REF!</f>
        <v>#REF!</v>
      </c>
    </row>
    <row r="843" spans="3:13">
      <c r="C843" s="94" t="s">
        <v>63</v>
      </c>
      <c r="D843" s="94">
        <v>2023</v>
      </c>
      <c r="E843" s="71">
        <f>old_TB발!A839</f>
        <v>0</v>
      </c>
      <c r="F843" s="71">
        <f>old_TB발!B839</f>
        <v>0</v>
      </c>
      <c r="H843" s="94">
        <v>6</v>
      </c>
      <c r="I843" s="97" t="e">
        <f>old_TB발!#REF!</f>
        <v>#REF!</v>
      </c>
      <c r="J843" s="98" t="e">
        <f t="shared" si="27"/>
        <v>#REF!</v>
      </c>
      <c r="K843" s="98" t="e">
        <f t="shared" si="28"/>
        <v>#REF!</v>
      </c>
      <c r="L843" s="97" t="e">
        <f>old_TB발!#REF!</f>
        <v>#REF!</v>
      </c>
      <c r="M843" s="97" t="e">
        <f>old_TB발!#REF!</f>
        <v>#REF!</v>
      </c>
    </row>
    <row r="844" spans="3:13">
      <c r="C844" s="94" t="s">
        <v>63</v>
      </c>
      <c r="D844" s="94">
        <v>2023</v>
      </c>
      <c r="E844" s="71">
        <f>old_TB발!A840</f>
        <v>0</v>
      </c>
      <c r="F844" s="71">
        <f>old_TB발!B840</f>
        <v>0</v>
      </c>
      <c r="H844" s="94">
        <v>6</v>
      </c>
      <c r="I844" s="97" t="e">
        <f>old_TB발!#REF!</f>
        <v>#REF!</v>
      </c>
      <c r="J844" s="98" t="e">
        <f t="shared" si="27"/>
        <v>#REF!</v>
      </c>
      <c r="K844" s="98" t="e">
        <f t="shared" si="28"/>
        <v>#REF!</v>
      </c>
      <c r="L844" s="97" t="e">
        <f>old_TB발!#REF!</f>
        <v>#REF!</v>
      </c>
      <c r="M844" s="97" t="e">
        <f>old_TB발!#REF!</f>
        <v>#REF!</v>
      </c>
    </row>
    <row r="845" spans="3:13">
      <c r="C845" s="94" t="s">
        <v>63</v>
      </c>
      <c r="D845" s="94">
        <v>2023</v>
      </c>
      <c r="E845" s="71">
        <f>old_TB발!A841</f>
        <v>0</v>
      </c>
      <c r="F845" s="71">
        <f>old_TB발!B841</f>
        <v>0</v>
      </c>
      <c r="H845" s="94">
        <v>6</v>
      </c>
      <c r="I845" s="97" t="e">
        <f>old_TB발!#REF!</f>
        <v>#REF!</v>
      </c>
      <c r="J845" s="98" t="e">
        <f t="shared" si="27"/>
        <v>#REF!</v>
      </c>
      <c r="K845" s="98" t="e">
        <f t="shared" si="28"/>
        <v>#REF!</v>
      </c>
      <c r="L845" s="97" t="e">
        <f>old_TB발!#REF!</f>
        <v>#REF!</v>
      </c>
      <c r="M845" s="97" t="e">
        <f>old_TB발!#REF!</f>
        <v>#REF!</v>
      </c>
    </row>
    <row r="846" spans="3:13">
      <c r="C846" s="94" t="s">
        <v>63</v>
      </c>
      <c r="D846" s="94">
        <v>2023</v>
      </c>
      <c r="E846" s="71">
        <f>old_TB발!A842</f>
        <v>0</v>
      </c>
      <c r="F846" s="71">
        <f>old_TB발!B842</f>
        <v>0</v>
      </c>
      <c r="H846" s="94">
        <v>6</v>
      </c>
      <c r="I846" s="97" t="e">
        <f>old_TB발!#REF!</f>
        <v>#REF!</v>
      </c>
      <c r="J846" s="98" t="e">
        <f t="shared" si="27"/>
        <v>#REF!</v>
      </c>
      <c r="K846" s="98" t="e">
        <f t="shared" si="28"/>
        <v>#REF!</v>
      </c>
      <c r="L846" s="97" t="e">
        <f>old_TB발!#REF!</f>
        <v>#REF!</v>
      </c>
      <c r="M846" s="97" t="e">
        <f>old_TB발!#REF!</f>
        <v>#REF!</v>
      </c>
    </row>
    <row r="847" spans="3:13">
      <c r="C847" s="94" t="s">
        <v>63</v>
      </c>
      <c r="D847" s="94">
        <v>2023</v>
      </c>
      <c r="E847" s="71">
        <f>old_TB발!A843</f>
        <v>0</v>
      </c>
      <c r="F847" s="71">
        <f>old_TB발!B843</f>
        <v>0</v>
      </c>
      <c r="H847" s="94">
        <v>6</v>
      </c>
      <c r="I847" s="97" t="e">
        <f>old_TB발!#REF!</f>
        <v>#REF!</v>
      </c>
      <c r="J847" s="98" t="e">
        <f t="shared" si="27"/>
        <v>#REF!</v>
      </c>
      <c r="K847" s="98" t="e">
        <f t="shared" si="28"/>
        <v>#REF!</v>
      </c>
      <c r="L847" s="97" t="e">
        <f>old_TB발!#REF!</f>
        <v>#REF!</v>
      </c>
      <c r="M847" s="97" t="e">
        <f>old_TB발!#REF!</f>
        <v>#REF!</v>
      </c>
    </row>
    <row r="848" spans="3:13">
      <c r="C848" s="94" t="s">
        <v>63</v>
      </c>
      <c r="D848" s="94">
        <v>2023</v>
      </c>
      <c r="E848" s="71">
        <f>old_TB발!A844</f>
        <v>0</v>
      </c>
      <c r="F848" s="71">
        <f>old_TB발!B844</f>
        <v>0</v>
      </c>
      <c r="H848" s="94">
        <v>6</v>
      </c>
      <c r="I848" s="97" t="e">
        <f>old_TB발!#REF!</f>
        <v>#REF!</v>
      </c>
      <c r="J848" s="98" t="e">
        <f t="shared" si="27"/>
        <v>#REF!</v>
      </c>
      <c r="K848" s="98" t="e">
        <f t="shared" si="28"/>
        <v>#REF!</v>
      </c>
      <c r="L848" s="97" t="e">
        <f>old_TB발!#REF!</f>
        <v>#REF!</v>
      </c>
      <c r="M848" s="97" t="e">
        <f>old_TB발!#REF!</f>
        <v>#REF!</v>
      </c>
    </row>
    <row r="849" spans="3:13">
      <c r="C849" s="94" t="s">
        <v>63</v>
      </c>
      <c r="D849" s="94">
        <v>2023</v>
      </c>
      <c r="E849" s="71">
        <f>old_TB발!A845</f>
        <v>0</v>
      </c>
      <c r="F849" s="71">
        <f>old_TB발!B845</f>
        <v>0</v>
      </c>
      <c r="H849" s="94">
        <v>6</v>
      </c>
      <c r="I849" s="97" t="e">
        <f>old_TB발!#REF!</f>
        <v>#REF!</v>
      </c>
      <c r="J849" s="98" t="e">
        <f t="shared" si="27"/>
        <v>#REF!</v>
      </c>
      <c r="K849" s="98" t="e">
        <f t="shared" si="28"/>
        <v>#REF!</v>
      </c>
      <c r="L849" s="97" t="e">
        <f>old_TB발!#REF!</f>
        <v>#REF!</v>
      </c>
      <c r="M849" s="97" t="e">
        <f>old_TB발!#REF!</f>
        <v>#REF!</v>
      </c>
    </row>
    <row r="850" spans="3:13">
      <c r="C850" s="94" t="s">
        <v>63</v>
      </c>
      <c r="D850" s="94">
        <v>2023</v>
      </c>
      <c r="E850" s="71">
        <f>old_TB발!A846</f>
        <v>0</v>
      </c>
      <c r="F850" s="71">
        <f>old_TB발!B846</f>
        <v>0</v>
      </c>
      <c r="H850" s="94">
        <v>6</v>
      </c>
      <c r="I850" s="97" t="e">
        <f>old_TB발!#REF!</f>
        <v>#REF!</v>
      </c>
      <c r="J850" s="98" t="e">
        <f t="shared" si="27"/>
        <v>#REF!</v>
      </c>
      <c r="K850" s="98" t="e">
        <f t="shared" si="28"/>
        <v>#REF!</v>
      </c>
      <c r="L850" s="97" t="e">
        <f>old_TB발!#REF!</f>
        <v>#REF!</v>
      </c>
      <c r="M850" s="97" t="e">
        <f>old_TB발!#REF!</f>
        <v>#REF!</v>
      </c>
    </row>
    <row r="851" spans="3:13">
      <c r="C851" s="94" t="s">
        <v>63</v>
      </c>
      <c r="D851" s="94">
        <v>2023</v>
      </c>
      <c r="E851" s="71">
        <f>old_TB발!A847</f>
        <v>0</v>
      </c>
      <c r="F851" s="71">
        <f>old_TB발!B847</f>
        <v>0</v>
      </c>
      <c r="H851" s="94">
        <v>6</v>
      </c>
      <c r="I851" s="97" t="e">
        <f>old_TB발!#REF!</f>
        <v>#REF!</v>
      </c>
      <c r="J851" s="98" t="e">
        <f t="shared" si="27"/>
        <v>#REF!</v>
      </c>
      <c r="K851" s="98" t="e">
        <f t="shared" si="28"/>
        <v>#REF!</v>
      </c>
      <c r="L851" s="97" t="e">
        <f>old_TB발!#REF!</f>
        <v>#REF!</v>
      </c>
      <c r="M851" s="97" t="e">
        <f>old_TB발!#REF!</f>
        <v>#REF!</v>
      </c>
    </row>
    <row r="852" spans="3:13">
      <c r="C852" s="94" t="s">
        <v>63</v>
      </c>
      <c r="D852" s="94">
        <v>2023</v>
      </c>
      <c r="E852" s="71">
        <f>old_TB발!A848</f>
        <v>0</v>
      </c>
      <c r="F852" s="71">
        <f>old_TB발!B848</f>
        <v>0</v>
      </c>
      <c r="H852" s="94">
        <v>6</v>
      </c>
      <c r="I852" s="97" t="e">
        <f>old_TB발!#REF!</f>
        <v>#REF!</v>
      </c>
      <c r="J852" s="98" t="e">
        <f t="shared" si="27"/>
        <v>#REF!</v>
      </c>
      <c r="K852" s="98" t="e">
        <f t="shared" si="28"/>
        <v>#REF!</v>
      </c>
      <c r="L852" s="97" t="e">
        <f>old_TB발!#REF!</f>
        <v>#REF!</v>
      </c>
      <c r="M852" s="97" t="e">
        <f>old_TB발!#REF!</f>
        <v>#REF!</v>
      </c>
    </row>
    <row r="853" spans="3:13">
      <c r="C853" s="94" t="s">
        <v>63</v>
      </c>
      <c r="D853" s="94">
        <v>2023</v>
      </c>
      <c r="E853" s="71">
        <f>old_TB발!A849</f>
        <v>0</v>
      </c>
      <c r="F853" s="71">
        <f>old_TB발!B849</f>
        <v>0</v>
      </c>
      <c r="H853" s="94">
        <v>6</v>
      </c>
      <c r="I853" s="97" t="e">
        <f>old_TB발!#REF!</f>
        <v>#REF!</v>
      </c>
      <c r="J853" s="98" t="e">
        <f t="shared" si="27"/>
        <v>#REF!</v>
      </c>
      <c r="K853" s="98" t="e">
        <f t="shared" si="28"/>
        <v>#REF!</v>
      </c>
      <c r="L853" s="97" t="e">
        <f>old_TB발!#REF!</f>
        <v>#REF!</v>
      </c>
      <c r="M853" s="97" t="e">
        <f>old_TB발!#REF!</f>
        <v>#REF!</v>
      </c>
    </row>
    <row r="854" spans="3:13">
      <c r="C854" s="94" t="s">
        <v>63</v>
      </c>
      <c r="D854" s="94">
        <v>2023</v>
      </c>
      <c r="E854" s="71">
        <f>old_TB발!A850</f>
        <v>0</v>
      </c>
      <c r="F854" s="71">
        <f>old_TB발!B850</f>
        <v>0</v>
      </c>
      <c r="H854" s="94">
        <v>6</v>
      </c>
      <c r="I854" s="97" t="e">
        <f>old_TB발!#REF!</f>
        <v>#REF!</v>
      </c>
      <c r="J854" s="98" t="e">
        <f t="shared" si="27"/>
        <v>#REF!</v>
      </c>
      <c r="K854" s="98" t="e">
        <f t="shared" si="28"/>
        <v>#REF!</v>
      </c>
      <c r="L854" s="97" t="e">
        <f>old_TB발!#REF!</f>
        <v>#REF!</v>
      </c>
      <c r="M854" s="97" t="e">
        <f>old_TB발!#REF!</f>
        <v>#REF!</v>
      </c>
    </row>
    <row r="855" spans="3:13">
      <c r="C855" s="94" t="s">
        <v>63</v>
      </c>
      <c r="D855" s="94">
        <v>2023</v>
      </c>
      <c r="E855" s="71">
        <f>old_TB발!A851</f>
        <v>0</v>
      </c>
      <c r="F855" s="71">
        <f>old_TB발!B851</f>
        <v>0</v>
      </c>
      <c r="H855" s="94">
        <v>6</v>
      </c>
      <c r="I855" s="97" t="e">
        <f>old_TB발!#REF!</f>
        <v>#REF!</v>
      </c>
      <c r="J855" s="98" t="e">
        <f t="shared" si="27"/>
        <v>#REF!</v>
      </c>
      <c r="K855" s="98" t="e">
        <f t="shared" si="28"/>
        <v>#REF!</v>
      </c>
      <c r="L855" s="97" t="e">
        <f>old_TB발!#REF!</f>
        <v>#REF!</v>
      </c>
      <c r="M855" s="97" t="e">
        <f>old_TB발!#REF!</f>
        <v>#REF!</v>
      </c>
    </row>
    <row r="856" spans="3:13">
      <c r="C856" s="94" t="s">
        <v>63</v>
      </c>
      <c r="D856" s="94">
        <v>2023</v>
      </c>
      <c r="E856" s="71">
        <f>old_TB발!A852</f>
        <v>0</v>
      </c>
      <c r="F856" s="71">
        <f>old_TB발!B852</f>
        <v>0</v>
      </c>
      <c r="H856" s="94">
        <v>6</v>
      </c>
      <c r="I856" s="97" t="e">
        <f>old_TB발!#REF!</f>
        <v>#REF!</v>
      </c>
      <c r="J856" s="98" t="e">
        <f t="shared" si="27"/>
        <v>#REF!</v>
      </c>
      <c r="K856" s="98" t="e">
        <f t="shared" si="28"/>
        <v>#REF!</v>
      </c>
      <c r="L856" s="97" t="e">
        <f>old_TB발!#REF!</f>
        <v>#REF!</v>
      </c>
      <c r="M856" s="97" t="e">
        <f>old_TB발!#REF!</f>
        <v>#REF!</v>
      </c>
    </row>
    <row r="857" spans="3:13">
      <c r="C857" s="94" t="s">
        <v>63</v>
      </c>
      <c r="D857" s="94">
        <v>2023</v>
      </c>
      <c r="E857" s="71">
        <f>old_TB발!A853</f>
        <v>0</v>
      </c>
      <c r="F857" s="71">
        <f>old_TB발!B853</f>
        <v>0</v>
      </c>
      <c r="H857" s="94">
        <v>6</v>
      </c>
      <c r="I857" s="97" t="e">
        <f>old_TB발!#REF!</f>
        <v>#REF!</v>
      </c>
      <c r="J857" s="98" t="e">
        <f t="shared" si="27"/>
        <v>#REF!</v>
      </c>
      <c r="K857" s="98" t="e">
        <f t="shared" si="28"/>
        <v>#REF!</v>
      </c>
      <c r="L857" s="97" t="e">
        <f>old_TB발!#REF!</f>
        <v>#REF!</v>
      </c>
      <c r="M857" s="97" t="e">
        <f>old_TB발!#REF!</f>
        <v>#REF!</v>
      </c>
    </row>
    <row r="858" spans="3:13">
      <c r="C858" s="94" t="s">
        <v>63</v>
      </c>
      <c r="D858" s="94">
        <v>2023</v>
      </c>
      <c r="E858" s="71">
        <f>old_TB발!A854</f>
        <v>0</v>
      </c>
      <c r="F858" s="71">
        <f>old_TB발!B854</f>
        <v>0</v>
      </c>
      <c r="H858" s="94">
        <v>6</v>
      </c>
      <c r="I858" s="97" t="e">
        <f>old_TB발!#REF!</f>
        <v>#REF!</v>
      </c>
      <c r="J858" s="98" t="e">
        <f t="shared" si="27"/>
        <v>#REF!</v>
      </c>
      <c r="K858" s="98" t="e">
        <f t="shared" si="28"/>
        <v>#REF!</v>
      </c>
      <c r="L858" s="97" t="e">
        <f>old_TB발!#REF!</f>
        <v>#REF!</v>
      </c>
      <c r="M858" s="97" t="e">
        <f>old_TB발!#REF!</f>
        <v>#REF!</v>
      </c>
    </row>
    <row r="859" spans="3:13">
      <c r="C859" s="94" t="s">
        <v>63</v>
      </c>
      <c r="D859" s="94">
        <v>2023</v>
      </c>
      <c r="E859" s="71">
        <f>old_TB발!A855</f>
        <v>0</v>
      </c>
      <c r="F859" s="71">
        <f>old_TB발!B855</f>
        <v>0</v>
      </c>
      <c r="H859" s="94">
        <v>6</v>
      </c>
      <c r="I859" s="97" t="e">
        <f>old_TB발!#REF!</f>
        <v>#REF!</v>
      </c>
      <c r="J859" s="98" t="e">
        <f t="shared" si="27"/>
        <v>#REF!</v>
      </c>
      <c r="K859" s="98" t="e">
        <f t="shared" si="28"/>
        <v>#REF!</v>
      </c>
      <c r="L859" s="97" t="e">
        <f>old_TB발!#REF!</f>
        <v>#REF!</v>
      </c>
      <c r="M859" s="97" t="e">
        <f>old_TB발!#REF!</f>
        <v>#REF!</v>
      </c>
    </row>
    <row r="860" spans="3:13">
      <c r="C860" s="94" t="s">
        <v>63</v>
      </c>
      <c r="D860" s="94">
        <v>2023</v>
      </c>
      <c r="E860" s="71">
        <f>old_TB발!A856</f>
        <v>0</v>
      </c>
      <c r="F860" s="71">
        <f>old_TB발!B856</f>
        <v>0</v>
      </c>
      <c r="H860" s="94">
        <v>6</v>
      </c>
      <c r="I860" s="97" t="e">
        <f>old_TB발!#REF!</f>
        <v>#REF!</v>
      </c>
      <c r="J860" s="98" t="e">
        <f t="shared" si="27"/>
        <v>#REF!</v>
      </c>
      <c r="K860" s="98" t="e">
        <f t="shared" si="28"/>
        <v>#REF!</v>
      </c>
      <c r="L860" s="97" t="e">
        <f>old_TB발!#REF!</f>
        <v>#REF!</v>
      </c>
      <c r="M860" s="97" t="e">
        <f>old_TB발!#REF!</f>
        <v>#REF!</v>
      </c>
    </row>
    <row r="861" spans="3:13">
      <c r="C861" s="94" t="s">
        <v>63</v>
      </c>
      <c r="D861" s="94">
        <v>2023</v>
      </c>
      <c r="E861" s="71">
        <f>old_TB발!A857</f>
        <v>0</v>
      </c>
      <c r="F861" s="71">
        <f>old_TB발!B857</f>
        <v>0</v>
      </c>
      <c r="H861" s="94">
        <v>6</v>
      </c>
      <c r="I861" s="97" t="e">
        <f>old_TB발!#REF!</f>
        <v>#REF!</v>
      </c>
      <c r="J861" s="98" t="e">
        <f t="shared" si="27"/>
        <v>#REF!</v>
      </c>
      <c r="K861" s="98" t="e">
        <f t="shared" si="28"/>
        <v>#REF!</v>
      </c>
      <c r="L861" s="97" t="e">
        <f>old_TB발!#REF!</f>
        <v>#REF!</v>
      </c>
      <c r="M861" s="97" t="e">
        <f>old_TB발!#REF!</f>
        <v>#REF!</v>
      </c>
    </row>
    <row r="862" spans="3:13">
      <c r="C862" s="94" t="s">
        <v>63</v>
      </c>
      <c r="D862" s="94">
        <v>2023</v>
      </c>
      <c r="E862" s="71">
        <f>old_TB발!A858</f>
        <v>0</v>
      </c>
      <c r="F862" s="71">
        <f>old_TB발!B858</f>
        <v>0</v>
      </c>
      <c r="H862" s="94">
        <v>6</v>
      </c>
      <c r="I862" s="97" t="e">
        <f>old_TB발!#REF!</f>
        <v>#REF!</v>
      </c>
      <c r="J862" s="98" t="e">
        <f t="shared" si="27"/>
        <v>#REF!</v>
      </c>
      <c r="K862" s="98" t="e">
        <f t="shared" si="28"/>
        <v>#REF!</v>
      </c>
      <c r="L862" s="97" t="e">
        <f>old_TB발!#REF!</f>
        <v>#REF!</v>
      </c>
      <c r="M862" s="97" t="e">
        <f>old_TB발!#REF!</f>
        <v>#REF!</v>
      </c>
    </row>
    <row r="863" spans="3:13">
      <c r="C863" s="94" t="s">
        <v>63</v>
      </c>
      <c r="D863" s="94">
        <v>2023</v>
      </c>
      <c r="E863" s="71">
        <f>old_TB발!A859</f>
        <v>0</v>
      </c>
      <c r="F863" s="71">
        <f>old_TB발!B859</f>
        <v>0</v>
      </c>
      <c r="H863" s="94">
        <v>6</v>
      </c>
      <c r="I863" s="97" t="e">
        <f>old_TB발!#REF!</f>
        <v>#REF!</v>
      </c>
      <c r="J863" s="98" t="e">
        <f t="shared" si="27"/>
        <v>#REF!</v>
      </c>
      <c r="K863" s="98" t="e">
        <f t="shared" si="28"/>
        <v>#REF!</v>
      </c>
      <c r="L863" s="97" t="e">
        <f>old_TB발!#REF!</f>
        <v>#REF!</v>
      </c>
      <c r="M863" s="97" t="e">
        <f>old_TB발!#REF!</f>
        <v>#REF!</v>
      </c>
    </row>
    <row r="864" spans="3:13">
      <c r="C864" s="94" t="s">
        <v>63</v>
      </c>
      <c r="D864" s="94">
        <v>2023</v>
      </c>
      <c r="E864" s="71">
        <f>old_TB발!A860</f>
        <v>0</v>
      </c>
      <c r="F864" s="71">
        <f>old_TB발!B860</f>
        <v>0</v>
      </c>
      <c r="H864" s="94">
        <v>6</v>
      </c>
      <c r="I864" s="97" t="e">
        <f>old_TB발!#REF!</f>
        <v>#REF!</v>
      </c>
      <c r="J864" s="98" t="e">
        <f t="shared" si="27"/>
        <v>#REF!</v>
      </c>
      <c r="K864" s="98" t="e">
        <f t="shared" si="28"/>
        <v>#REF!</v>
      </c>
      <c r="L864" s="97" t="e">
        <f>old_TB발!#REF!</f>
        <v>#REF!</v>
      </c>
      <c r="M864" s="97" t="e">
        <f>old_TB발!#REF!</f>
        <v>#REF!</v>
      </c>
    </row>
    <row r="865" spans="3:13">
      <c r="C865" s="94" t="s">
        <v>63</v>
      </c>
      <c r="D865" s="94">
        <v>2023</v>
      </c>
      <c r="E865" s="71">
        <f>old_TB발!A861</f>
        <v>0</v>
      </c>
      <c r="F865" s="71">
        <f>old_TB발!B861</f>
        <v>0</v>
      </c>
      <c r="H865" s="94">
        <v>6</v>
      </c>
      <c r="I865" s="97" t="e">
        <f>old_TB발!#REF!</f>
        <v>#REF!</v>
      </c>
      <c r="J865" s="98" t="e">
        <f t="shared" si="27"/>
        <v>#REF!</v>
      </c>
      <c r="K865" s="98" t="e">
        <f t="shared" si="28"/>
        <v>#REF!</v>
      </c>
      <c r="L865" s="97" t="e">
        <f>old_TB발!#REF!</f>
        <v>#REF!</v>
      </c>
      <c r="M865" s="97" t="e">
        <f>old_TB발!#REF!</f>
        <v>#REF!</v>
      </c>
    </row>
    <row r="866" spans="3:13">
      <c r="C866" s="94" t="s">
        <v>63</v>
      </c>
      <c r="D866" s="94">
        <v>2023</v>
      </c>
      <c r="E866" s="71">
        <f>old_TB발!A862</f>
        <v>0</v>
      </c>
      <c r="F866" s="71">
        <f>old_TB발!B862</f>
        <v>0</v>
      </c>
      <c r="H866" s="94">
        <v>6</v>
      </c>
      <c r="I866" s="97" t="e">
        <f>old_TB발!#REF!</f>
        <v>#REF!</v>
      </c>
      <c r="J866" s="98" t="e">
        <f t="shared" si="27"/>
        <v>#REF!</v>
      </c>
      <c r="K866" s="98" t="e">
        <f t="shared" si="28"/>
        <v>#REF!</v>
      </c>
      <c r="L866" s="97" t="e">
        <f>old_TB발!#REF!</f>
        <v>#REF!</v>
      </c>
      <c r="M866" s="97" t="e">
        <f>old_TB발!#REF!</f>
        <v>#REF!</v>
      </c>
    </row>
    <row r="867" spans="3:13">
      <c r="C867" s="94" t="s">
        <v>63</v>
      </c>
      <c r="D867" s="94">
        <v>2023</v>
      </c>
      <c r="E867" s="71">
        <f>old_TB발!A863</f>
        <v>0</v>
      </c>
      <c r="F867" s="71">
        <f>old_TB발!B863</f>
        <v>0</v>
      </c>
      <c r="H867" s="94">
        <v>6</v>
      </c>
      <c r="I867" s="97" t="e">
        <f>old_TB발!#REF!</f>
        <v>#REF!</v>
      </c>
      <c r="J867" s="98" t="e">
        <f t="shared" si="27"/>
        <v>#REF!</v>
      </c>
      <c r="K867" s="98" t="e">
        <f t="shared" si="28"/>
        <v>#REF!</v>
      </c>
      <c r="L867" s="97" t="e">
        <f>old_TB발!#REF!</f>
        <v>#REF!</v>
      </c>
      <c r="M867" s="97" t="e">
        <f>old_TB발!#REF!</f>
        <v>#REF!</v>
      </c>
    </row>
    <row r="868" spans="3:13">
      <c r="C868" s="94" t="s">
        <v>63</v>
      </c>
      <c r="D868" s="94">
        <v>2023</v>
      </c>
      <c r="E868" s="71">
        <f>old_TB발!A864</f>
        <v>0</v>
      </c>
      <c r="F868" s="71">
        <f>old_TB발!B864</f>
        <v>0</v>
      </c>
      <c r="H868" s="94">
        <v>6</v>
      </c>
      <c r="I868" s="97" t="e">
        <f>old_TB발!#REF!</f>
        <v>#REF!</v>
      </c>
      <c r="J868" s="98" t="e">
        <f t="shared" si="27"/>
        <v>#REF!</v>
      </c>
      <c r="K868" s="98" t="e">
        <f t="shared" si="28"/>
        <v>#REF!</v>
      </c>
      <c r="L868" s="97" t="e">
        <f>old_TB발!#REF!</f>
        <v>#REF!</v>
      </c>
      <c r="M868" s="97" t="e">
        <f>old_TB발!#REF!</f>
        <v>#REF!</v>
      </c>
    </row>
    <row r="869" spans="3:13">
      <c r="C869" s="94" t="s">
        <v>63</v>
      </c>
      <c r="D869" s="94">
        <v>2023</v>
      </c>
      <c r="E869" s="71">
        <f>old_TB발!A865</f>
        <v>0</v>
      </c>
      <c r="F869" s="71">
        <f>old_TB발!B865</f>
        <v>0</v>
      </c>
      <c r="H869" s="94">
        <v>6</v>
      </c>
      <c r="I869" s="97" t="e">
        <f>old_TB발!#REF!</f>
        <v>#REF!</v>
      </c>
      <c r="J869" s="98" t="e">
        <f t="shared" si="27"/>
        <v>#REF!</v>
      </c>
      <c r="K869" s="98" t="e">
        <f t="shared" si="28"/>
        <v>#REF!</v>
      </c>
      <c r="L869" s="97" t="e">
        <f>old_TB발!#REF!</f>
        <v>#REF!</v>
      </c>
      <c r="M869" s="97" t="e">
        <f>old_TB발!#REF!</f>
        <v>#REF!</v>
      </c>
    </row>
    <row r="870" spans="3:13">
      <c r="C870" s="94" t="s">
        <v>63</v>
      </c>
      <c r="D870" s="94">
        <v>2023</v>
      </c>
      <c r="E870" s="71">
        <f>old_TB발!A866</f>
        <v>0</v>
      </c>
      <c r="F870" s="71">
        <f>old_TB발!B866</f>
        <v>0</v>
      </c>
      <c r="H870" s="94">
        <v>6</v>
      </c>
      <c r="I870" s="97" t="e">
        <f>old_TB발!#REF!</f>
        <v>#REF!</v>
      </c>
      <c r="J870" s="98" t="e">
        <f t="shared" si="27"/>
        <v>#REF!</v>
      </c>
      <c r="K870" s="98" t="e">
        <f t="shared" si="28"/>
        <v>#REF!</v>
      </c>
      <c r="L870" s="97" t="e">
        <f>old_TB발!#REF!</f>
        <v>#REF!</v>
      </c>
      <c r="M870" s="97" t="e">
        <f>old_TB발!#REF!</f>
        <v>#REF!</v>
      </c>
    </row>
    <row r="871" spans="3:13">
      <c r="C871" s="94" t="s">
        <v>63</v>
      </c>
      <c r="D871" s="94">
        <v>2023</v>
      </c>
      <c r="E871" s="71">
        <f>old_TB발!A867</f>
        <v>0</v>
      </c>
      <c r="F871" s="71">
        <f>old_TB발!B867</f>
        <v>0</v>
      </c>
      <c r="H871" s="94">
        <v>6</v>
      </c>
      <c r="I871" s="97" t="e">
        <f>old_TB발!#REF!</f>
        <v>#REF!</v>
      </c>
      <c r="J871" s="98" t="e">
        <f t="shared" si="27"/>
        <v>#REF!</v>
      </c>
      <c r="K871" s="98" t="e">
        <f t="shared" si="28"/>
        <v>#REF!</v>
      </c>
      <c r="L871" s="97" t="e">
        <f>old_TB발!#REF!</f>
        <v>#REF!</v>
      </c>
      <c r="M871" s="97" t="e">
        <f>old_TB발!#REF!</f>
        <v>#REF!</v>
      </c>
    </row>
    <row r="872" spans="3:13">
      <c r="C872" s="94" t="s">
        <v>63</v>
      </c>
      <c r="D872" s="94">
        <v>2023</v>
      </c>
      <c r="E872" s="71">
        <f>old_TB발!A868</f>
        <v>0</v>
      </c>
      <c r="F872" s="71">
        <f>old_TB발!B868</f>
        <v>0</v>
      </c>
      <c r="H872" s="94">
        <v>6</v>
      </c>
      <c r="I872" s="97" t="e">
        <f>old_TB발!#REF!</f>
        <v>#REF!</v>
      </c>
      <c r="J872" s="98" t="e">
        <f t="shared" si="27"/>
        <v>#REF!</v>
      </c>
      <c r="K872" s="98" t="e">
        <f t="shared" si="28"/>
        <v>#REF!</v>
      </c>
      <c r="L872" s="97" t="e">
        <f>old_TB발!#REF!</f>
        <v>#REF!</v>
      </c>
      <c r="M872" s="97" t="e">
        <f>old_TB발!#REF!</f>
        <v>#REF!</v>
      </c>
    </row>
    <row r="873" spans="3:13">
      <c r="C873" s="94" t="s">
        <v>63</v>
      </c>
      <c r="D873" s="94">
        <v>2023</v>
      </c>
      <c r="E873" s="71">
        <f>old_TB발!A869</f>
        <v>0</v>
      </c>
      <c r="F873" s="71">
        <f>old_TB발!B869</f>
        <v>0</v>
      </c>
      <c r="H873" s="94">
        <v>6</v>
      </c>
      <c r="I873" s="97" t="e">
        <f>old_TB발!#REF!</f>
        <v>#REF!</v>
      </c>
      <c r="J873" s="98" t="e">
        <f t="shared" si="27"/>
        <v>#REF!</v>
      </c>
      <c r="K873" s="98" t="e">
        <f t="shared" si="28"/>
        <v>#REF!</v>
      </c>
      <c r="L873" s="97" t="e">
        <f>old_TB발!#REF!</f>
        <v>#REF!</v>
      </c>
      <c r="M873" s="97" t="e">
        <f>old_TB발!#REF!</f>
        <v>#REF!</v>
      </c>
    </row>
    <row r="874" spans="3:13">
      <c r="C874" s="94" t="s">
        <v>63</v>
      </c>
      <c r="D874" s="94">
        <v>2023</v>
      </c>
      <c r="E874" s="71">
        <f>old_TB발!A870</f>
        <v>0</v>
      </c>
      <c r="F874" s="71">
        <f>old_TB발!B870</f>
        <v>0</v>
      </c>
      <c r="H874" s="94">
        <v>6</v>
      </c>
      <c r="I874" s="97" t="e">
        <f>old_TB발!#REF!</f>
        <v>#REF!</v>
      </c>
      <c r="J874" s="98" t="e">
        <f t="shared" si="27"/>
        <v>#REF!</v>
      </c>
      <c r="K874" s="98" t="e">
        <f t="shared" si="28"/>
        <v>#REF!</v>
      </c>
      <c r="L874" s="97" t="e">
        <f>old_TB발!#REF!</f>
        <v>#REF!</v>
      </c>
      <c r="M874" s="97" t="e">
        <f>old_TB발!#REF!</f>
        <v>#REF!</v>
      </c>
    </row>
    <row r="875" spans="3:13">
      <c r="C875" s="94" t="s">
        <v>63</v>
      </c>
      <c r="D875" s="94">
        <v>2023</v>
      </c>
      <c r="E875" s="71">
        <f>old_TB발!A871</f>
        <v>0</v>
      </c>
      <c r="F875" s="71">
        <f>old_TB발!B871</f>
        <v>0</v>
      </c>
      <c r="H875" s="94">
        <v>6</v>
      </c>
      <c r="I875" s="97" t="e">
        <f>old_TB발!#REF!</f>
        <v>#REF!</v>
      </c>
      <c r="J875" s="98" t="e">
        <f t="shared" si="27"/>
        <v>#REF!</v>
      </c>
      <c r="K875" s="98" t="e">
        <f t="shared" si="28"/>
        <v>#REF!</v>
      </c>
      <c r="L875" s="97" t="e">
        <f>old_TB발!#REF!</f>
        <v>#REF!</v>
      </c>
      <c r="M875" s="97" t="e">
        <f>old_TB발!#REF!</f>
        <v>#REF!</v>
      </c>
    </row>
    <row r="876" spans="3:13">
      <c r="C876" s="94" t="s">
        <v>63</v>
      </c>
      <c r="D876" s="94">
        <v>2023</v>
      </c>
      <c r="E876" s="71">
        <f>old_TB발!A872</f>
        <v>0</v>
      </c>
      <c r="F876" s="71">
        <f>old_TB발!B872</f>
        <v>0</v>
      </c>
      <c r="H876" s="94">
        <v>6</v>
      </c>
      <c r="I876" s="97" t="e">
        <f>old_TB발!#REF!</f>
        <v>#REF!</v>
      </c>
      <c r="J876" s="98" t="e">
        <f t="shared" si="27"/>
        <v>#REF!</v>
      </c>
      <c r="K876" s="98" t="e">
        <f t="shared" si="28"/>
        <v>#REF!</v>
      </c>
      <c r="L876" s="97" t="e">
        <f>old_TB발!#REF!</f>
        <v>#REF!</v>
      </c>
      <c r="M876" s="97" t="e">
        <f>old_TB발!#REF!</f>
        <v>#REF!</v>
      </c>
    </row>
    <row r="877" spans="3:13">
      <c r="C877" s="94" t="s">
        <v>63</v>
      </c>
      <c r="D877" s="94">
        <v>2023</v>
      </c>
      <c r="E877" s="71">
        <f>old_TB발!A873</f>
        <v>0</v>
      </c>
      <c r="F877" s="71">
        <f>old_TB발!B873</f>
        <v>0</v>
      </c>
      <c r="H877" s="94">
        <v>6</v>
      </c>
      <c r="I877" s="97" t="e">
        <f>old_TB발!#REF!</f>
        <v>#REF!</v>
      </c>
      <c r="J877" s="98" t="e">
        <f t="shared" si="27"/>
        <v>#REF!</v>
      </c>
      <c r="K877" s="98" t="e">
        <f t="shared" si="28"/>
        <v>#REF!</v>
      </c>
      <c r="L877" s="97" t="e">
        <f>old_TB발!#REF!</f>
        <v>#REF!</v>
      </c>
      <c r="M877" s="97" t="e">
        <f>old_TB발!#REF!</f>
        <v>#REF!</v>
      </c>
    </row>
    <row r="878" spans="3:13">
      <c r="C878" s="94" t="s">
        <v>63</v>
      </c>
      <c r="D878" s="94">
        <v>2023</v>
      </c>
      <c r="E878" s="71">
        <f>old_TB발!A874</f>
        <v>0</v>
      </c>
      <c r="F878" s="71">
        <f>old_TB발!B874</f>
        <v>0</v>
      </c>
      <c r="H878" s="94">
        <v>6</v>
      </c>
      <c r="I878" s="97" t="e">
        <f>old_TB발!#REF!</f>
        <v>#REF!</v>
      </c>
      <c r="J878" s="98" t="e">
        <f t="shared" si="27"/>
        <v>#REF!</v>
      </c>
      <c r="K878" s="98" t="e">
        <f t="shared" si="28"/>
        <v>#REF!</v>
      </c>
      <c r="L878" s="97" t="e">
        <f>old_TB발!#REF!</f>
        <v>#REF!</v>
      </c>
      <c r="M878" s="97" t="e">
        <f>old_TB발!#REF!</f>
        <v>#REF!</v>
      </c>
    </row>
    <row r="879" spans="3:13">
      <c r="C879" s="94" t="s">
        <v>63</v>
      </c>
      <c r="D879" s="94">
        <v>2023</v>
      </c>
      <c r="E879" s="71">
        <f>old_TB발!A875</f>
        <v>0</v>
      </c>
      <c r="F879" s="71">
        <f>old_TB발!B875</f>
        <v>0</v>
      </c>
      <c r="H879" s="94">
        <v>6</v>
      </c>
      <c r="I879" s="97" t="e">
        <f>old_TB발!#REF!</f>
        <v>#REF!</v>
      </c>
      <c r="J879" s="98" t="e">
        <f t="shared" si="27"/>
        <v>#REF!</v>
      </c>
      <c r="K879" s="98" t="e">
        <f t="shared" si="28"/>
        <v>#REF!</v>
      </c>
      <c r="L879" s="97" t="e">
        <f>old_TB발!#REF!</f>
        <v>#REF!</v>
      </c>
      <c r="M879" s="97" t="e">
        <f>old_TB발!#REF!</f>
        <v>#REF!</v>
      </c>
    </row>
    <row r="880" spans="3:13">
      <c r="C880" s="94" t="s">
        <v>63</v>
      </c>
      <c r="D880" s="94">
        <v>2023</v>
      </c>
      <c r="E880" s="71">
        <f>old_TB발!A876</f>
        <v>0</v>
      </c>
      <c r="F880" s="71">
        <f>old_TB발!B876</f>
        <v>0</v>
      </c>
      <c r="H880" s="94">
        <v>6</v>
      </c>
      <c r="I880" s="97" t="e">
        <f>old_TB발!#REF!</f>
        <v>#REF!</v>
      </c>
      <c r="J880" s="98" t="e">
        <f t="shared" si="27"/>
        <v>#REF!</v>
      </c>
      <c r="K880" s="98" t="e">
        <f t="shared" si="28"/>
        <v>#REF!</v>
      </c>
      <c r="L880" s="97" t="e">
        <f>old_TB발!#REF!</f>
        <v>#REF!</v>
      </c>
      <c r="M880" s="97" t="e">
        <f>old_TB발!#REF!</f>
        <v>#REF!</v>
      </c>
    </row>
    <row r="881" spans="3:13">
      <c r="C881" s="94" t="s">
        <v>63</v>
      </c>
      <c r="D881" s="94">
        <v>2023</v>
      </c>
      <c r="E881" s="71">
        <f>old_TB발!A877</f>
        <v>0</v>
      </c>
      <c r="F881" s="71">
        <f>old_TB발!B877</f>
        <v>0</v>
      </c>
      <c r="H881" s="94">
        <v>6</v>
      </c>
      <c r="I881" s="97" t="e">
        <f>old_TB발!#REF!</f>
        <v>#REF!</v>
      </c>
      <c r="J881" s="98" t="e">
        <f t="shared" si="27"/>
        <v>#REF!</v>
      </c>
      <c r="K881" s="98" t="e">
        <f t="shared" si="28"/>
        <v>#REF!</v>
      </c>
      <c r="L881" s="97" t="e">
        <f>old_TB발!#REF!</f>
        <v>#REF!</v>
      </c>
      <c r="M881" s="97" t="e">
        <f>old_TB발!#REF!</f>
        <v>#REF!</v>
      </c>
    </row>
    <row r="882" spans="3:13">
      <c r="C882" s="94" t="s">
        <v>63</v>
      </c>
      <c r="D882" s="94">
        <v>2023</v>
      </c>
      <c r="E882" s="71">
        <f>old_TB발!A878</f>
        <v>0</v>
      </c>
      <c r="F882" s="71">
        <f>old_TB발!B878</f>
        <v>0</v>
      </c>
      <c r="H882" s="94">
        <v>6</v>
      </c>
      <c r="I882" s="97" t="e">
        <f>old_TB발!#REF!</f>
        <v>#REF!</v>
      </c>
      <c r="J882" s="98" t="e">
        <f t="shared" si="27"/>
        <v>#REF!</v>
      </c>
      <c r="K882" s="98" t="e">
        <f t="shared" si="28"/>
        <v>#REF!</v>
      </c>
      <c r="L882" s="97" t="e">
        <f>old_TB발!#REF!</f>
        <v>#REF!</v>
      </c>
      <c r="M882" s="97" t="e">
        <f>old_TB발!#REF!</f>
        <v>#REF!</v>
      </c>
    </row>
    <row r="883" spans="3:13">
      <c r="C883" s="94" t="s">
        <v>63</v>
      </c>
      <c r="D883" s="94">
        <v>2023</v>
      </c>
      <c r="E883" s="71">
        <f>old_TB발!A879</f>
        <v>0</v>
      </c>
      <c r="F883" s="71">
        <f>old_TB발!B879</f>
        <v>0</v>
      </c>
      <c r="H883" s="94">
        <v>6</v>
      </c>
      <c r="I883" s="97" t="e">
        <f>old_TB발!#REF!</f>
        <v>#REF!</v>
      </c>
      <c r="J883" s="98" t="e">
        <f t="shared" si="27"/>
        <v>#REF!</v>
      </c>
      <c r="K883" s="98" t="e">
        <f t="shared" si="28"/>
        <v>#REF!</v>
      </c>
      <c r="L883" s="97" t="e">
        <f>old_TB발!#REF!</f>
        <v>#REF!</v>
      </c>
      <c r="M883" s="97" t="e">
        <f>old_TB발!#REF!</f>
        <v>#REF!</v>
      </c>
    </row>
    <row r="884" spans="3:13">
      <c r="C884" s="94" t="s">
        <v>63</v>
      </c>
      <c r="D884" s="94">
        <v>2023</v>
      </c>
      <c r="E884" s="71">
        <f>old_TB발!A880</f>
        <v>0</v>
      </c>
      <c r="F884" s="71">
        <f>old_TB발!B880</f>
        <v>0</v>
      </c>
      <c r="H884" s="94">
        <v>6</v>
      </c>
      <c r="I884" s="97" t="e">
        <f>old_TB발!#REF!</f>
        <v>#REF!</v>
      </c>
      <c r="J884" s="98" t="e">
        <f t="shared" si="27"/>
        <v>#REF!</v>
      </c>
      <c r="K884" s="98" t="e">
        <f t="shared" si="28"/>
        <v>#REF!</v>
      </c>
      <c r="L884" s="97" t="e">
        <f>old_TB발!#REF!</f>
        <v>#REF!</v>
      </c>
      <c r="M884" s="97" t="e">
        <f>old_TB발!#REF!</f>
        <v>#REF!</v>
      </c>
    </row>
    <row r="885" spans="3:13">
      <c r="C885" s="94" t="s">
        <v>63</v>
      </c>
      <c r="D885" s="94">
        <v>2023</v>
      </c>
      <c r="E885" s="71">
        <f>old_TB발!A881</f>
        <v>0</v>
      </c>
      <c r="F885" s="71">
        <f>old_TB발!B881</f>
        <v>0</v>
      </c>
      <c r="H885" s="94">
        <v>6</v>
      </c>
      <c r="I885" s="97" t="e">
        <f>old_TB발!#REF!</f>
        <v>#REF!</v>
      </c>
      <c r="J885" s="98" t="e">
        <f t="shared" si="27"/>
        <v>#REF!</v>
      </c>
      <c r="K885" s="98" t="e">
        <f t="shared" si="28"/>
        <v>#REF!</v>
      </c>
      <c r="L885" s="97" t="e">
        <f>old_TB발!#REF!</f>
        <v>#REF!</v>
      </c>
      <c r="M885" s="97" t="e">
        <f>old_TB발!#REF!</f>
        <v>#REF!</v>
      </c>
    </row>
    <row r="886" spans="3:13">
      <c r="C886" s="94" t="s">
        <v>63</v>
      </c>
      <c r="D886" s="94">
        <v>2023</v>
      </c>
      <c r="E886" s="71">
        <f>old_TB발!A882</f>
        <v>0</v>
      </c>
      <c r="F886" s="71">
        <f>old_TB발!B882</f>
        <v>0</v>
      </c>
      <c r="H886" s="94">
        <v>6</v>
      </c>
      <c r="I886" s="97" t="e">
        <f>old_TB발!#REF!</f>
        <v>#REF!</v>
      </c>
      <c r="J886" s="98" t="e">
        <f t="shared" si="27"/>
        <v>#REF!</v>
      </c>
      <c r="K886" s="98" t="e">
        <f t="shared" si="28"/>
        <v>#REF!</v>
      </c>
      <c r="L886" s="97" t="e">
        <f>old_TB발!#REF!</f>
        <v>#REF!</v>
      </c>
      <c r="M886" s="97" t="e">
        <f>old_TB발!#REF!</f>
        <v>#REF!</v>
      </c>
    </row>
    <row r="887" spans="3:13">
      <c r="C887" s="94" t="s">
        <v>63</v>
      </c>
      <c r="D887" s="94">
        <v>2023</v>
      </c>
      <c r="E887" s="71">
        <f>old_TB발!A883</f>
        <v>0</v>
      </c>
      <c r="F887" s="71">
        <f>old_TB발!B883</f>
        <v>0</v>
      </c>
      <c r="H887" s="94">
        <v>6</v>
      </c>
      <c r="I887" s="97" t="e">
        <f>old_TB발!#REF!</f>
        <v>#REF!</v>
      </c>
      <c r="J887" s="98" t="e">
        <f t="shared" si="27"/>
        <v>#REF!</v>
      </c>
      <c r="K887" s="98" t="e">
        <f t="shared" si="28"/>
        <v>#REF!</v>
      </c>
      <c r="L887" s="97" t="e">
        <f>old_TB발!#REF!</f>
        <v>#REF!</v>
      </c>
      <c r="M887" s="97" t="e">
        <f>old_TB발!#REF!</f>
        <v>#REF!</v>
      </c>
    </row>
    <row r="888" spans="3:13">
      <c r="C888" s="94" t="s">
        <v>63</v>
      </c>
      <c r="D888" s="94">
        <v>2023</v>
      </c>
      <c r="E888" s="71">
        <f>old_TB발!A884</f>
        <v>0</v>
      </c>
      <c r="F888" s="71">
        <f>old_TB발!B884</f>
        <v>0</v>
      </c>
      <c r="H888" s="94">
        <v>6</v>
      </c>
      <c r="I888" s="97" t="e">
        <f>old_TB발!#REF!</f>
        <v>#REF!</v>
      </c>
      <c r="J888" s="98" t="e">
        <f t="shared" si="27"/>
        <v>#REF!</v>
      </c>
      <c r="K888" s="98" t="e">
        <f t="shared" si="28"/>
        <v>#REF!</v>
      </c>
      <c r="L888" s="97" t="e">
        <f>old_TB발!#REF!</f>
        <v>#REF!</v>
      </c>
      <c r="M888" s="97" t="e">
        <f>old_TB발!#REF!</f>
        <v>#REF!</v>
      </c>
    </row>
    <row r="889" spans="3:13">
      <c r="C889" s="94" t="s">
        <v>63</v>
      </c>
      <c r="D889" s="94">
        <v>2023</v>
      </c>
      <c r="E889" s="71">
        <f>old_TB발!A885</f>
        <v>0</v>
      </c>
      <c r="F889" s="71">
        <f>old_TB발!B885</f>
        <v>0</v>
      </c>
      <c r="H889" s="94">
        <v>6</v>
      </c>
      <c r="I889" s="97" t="e">
        <f>old_TB발!#REF!</f>
        <v>#REF!</v>
      </c>
      <c r="J889" s="98" t="e">
        <f t="shared" si="27"/>
        <v>#REF!</v>
      </c>
      <c r="K889" s="98" t="e">
        <f t="shared" si="28"/>
        <v>#REF!</v>
      </c>
      <c r="L889" s="97" t="e">
        <f>old_TB발!#REF!</f>
        <v>#REF!</v>
      </c>
      <c r="M889" s="97" t="e">
        <f>old_TB발!#REF!</f>
        <v>#REF!</v>
      </c>
    </row>
    <row r="890" spans="3:13">
      <c r="C890" s="94" t="s">
        <v>63</v>
      </c>
      <c r="D890" s="94">
        <v>2023</v>
      </c>
      <c r="E890" s="71">
        <f>old_TB발!A886</f>
        <v>0</v>
      </c>
      <c r="F890" s="71">
        <f>old_TB발!B886</f>
        <v>0</v>
      </c>
      <c r="H890" s="94">
        <v>6</v>
      </c>
      <c r="I890" s="97" t="e">
        <f>old_TB발!#REF!</f>
        <v>#REF!</v>
      </c>
      <c r="J890" s="98" t="e">
        <f t="shared" si="27"/>
        <v>#REF!</v>
      </c>
      <c r="K890" s="98" t="e">
        <f t="shared" si="28"/>
        <v>#REF!</v>
      </c>
      <c r="L890" s="97" t="e">
        <f>old_TB발!#REF!</f>
        <v>#REF!</v>
      </c>
      <c r="M890" s="97" t="e">
        <f>old_TB발!#REF!</f>
        <v>#REF!</v>
      </c>
    </row>
    <row r="891" spans="3:13">
      <c r="C891" s="94" t="s">
        <v>63</v>
      </c>
      <c r="D891" s="94">
        <v>2023</v>
      </c>
      <c r="E891" s="71">
        <f>old_TB발!A887</f>
        <v>0</v>
      </c>
      <c r="F891" s="71">
        <f>old_TB발!B887</f>
        <v>0</v>
      </c>
      <c r="H891" s="94">
        <v>6</v>
      </c>
      <c r="I891" s="97" t="e">
        <f>old_TB발!#REF!</f>
        <v>#REF!</v>
      </c>
      <c r="J891" s="98" t="e">
        <f t="shared" si="27"/>
        <v>#REF!</v>
      </c>
      <c r="K891" s="98" t="e">
        <f t="shared" si="28"/>
        <v>#REF!</v>
      </c>
      <c r="L891" s="97" t="e">
        <f>old_TB발!#REF!</f>
        <v>#REF!</v>
      </c>
      <c r="M891" s="97" t="e">
        <f>old_TB발!#REF!</f>
        <v>#REF!</v>
      </c>
    </row>
    <row r="892" spans="3:13">
      <c r="C892" s="94" t="s">
        <v>63</v>
      </c>
      <c r="D892" s="94">
        <v>2023</v>
      </c>
      <c r="E892" s="71">
        <f>old_TB발!A888</f>
        <v>0</v>
      </c>
      <c r="F892" s="71">
        <f>old_TB발!B888</f>
        <v>0</v>
      </c>
      <c r="H892" s="94">
        <v>6</v>
      </c>
      <c r="I892" s="97" t="e">
        <f>old_TB발!#REF!</f>
        <v>#REF!</v>
      </c>
      <c r="J892" s="98" t="e">
        <f t="shared" si="27"/>
        <v>#REF!</v>
      </c>
      <c r="K892" s="98" t="e">
        <f t="shared" si="28"/>
        <v>#REF!</v>
      </c>
      <c r="L892" s="97" t="e">
        <f>old_TB발!#REF!</f>
        <v>#REF!</v>
      </c>
      <c r="M892" s="97" t="e">
        <f>old_TB발!#REF!</f>
        <v>#REF!</v>
      </c>
    </row>
    <row r="893" spans="3:13">
      <c r="C893" s="94" t="s">
        <v>63</v>
      </c>
      <c r="D893" s="94">
        <v>2023</v>
      </c>
      <c r="E893" s="71">
        <f>old_TB발!A889</f>
        <v>0</v>
      </c>
      <c r="F893" s="71">
        <f>old_TB발!B889</f>
        <v>0</v>
      </c>
      <c r="H893" s="94">
        <v>6</v>
      </c>
      <c r="I893" s="97" t="e">
        <f>old_TB발!#REF!</f>
        <v>#REF!</v>
      </c>
      <c r="J893" s="98" t="e">
        <f t="shared" si="27"/>
        <v>#REF!</v>
      </c>
      <c r="K893" s="98" t="e">
        <f t="shared" si="28"/>
        <v>#REF!</v>
      </c>
      <c r="L893" s="97" t="e">
        <f>old_TB발!#REF!</f>
        <v>#REF!</v>
      </c>
      <c r="M893" s="97" t="e">
        <f>old_TB발!#REF!</f>
        <v>#REF!</v>
      </c>
    </row>
    <row r="894" spans="3:13">
      <c r="C894" s="94" t="s">
        <v>63</v>
      </c>
      <c r="D894" s="94">
        <v>2023</v>
      </c>
      <c r="E894" s="71">
        <f>old_TB발!A890</f>
        <v>0</v>
      </c>
      <c r="F894" s="71">
        <f>old_TB발!B890</f>
        <v>0</v>
      </c>
      <c r="H894" s="94">
        <v>6</v>
      </c>
      <c r="I894" s="97" t="e">
        <f>old_TB발!#REF!</f>
        <v>#REF!</v>
      </c>
      <c r="J894" s="98" t="e">
        <f t="shared" si="27"/>
        <v>#REF!</v>
      </c>
      <c r="K894" s="98" t="e">
        <f t="shared" si="28"/>
        <v>#REF!</v>
      </c>
      <c r="L894" s="97" t="e">
        <f>old_TB발!#REF!</f>
        <v>#REF!</v>
      </c>
      <c r="M894" s="97" t="e">
        <f>old_TB발!#REF!</f>
        <v>#REF!</v>
      </c>
    </row>
    <row r="895" spans="3:13">
      <c r="C895" s="94" t="s">
        <v>63</v>
      </c>
      <c r="D895" s="94">
        <v>2023</v>
      </c>
      <c r="E895" s="71">
        <f>old_TB발!A891</f>
        <v>0</v>
      </c>
      <c r="F895" s="71">
        <f>old_TB발!B891</f>
        <v>0</v>
      </c>
      <c r="H895" s="94">
        <v>6</v>
      </c>
      <c r="I895" s="97" t="e">
        <f>old_TB발!#REF!</f>
        <v>#REF!</v>
      </c>
      <c r="J895" s="98" t="e">
        <f t="shared" si="27"/>
        <v>#REF!</v>
      </c>
      <c r="K895" s="98" t="e">
        <f t="shared" si="28"/>
        <v>#REF!</v>
      </c>
      <c r="L895" s="97" t="e">
        <f>old_TB발!#REF!</f>
        <v>#REF!</v>
      </c>
      <c r="M895" s="97" t="e">
        <f>old_TB발!#REF!</f>
        <v>#REF!</v>
      </c>
    </row>
    <row r="896" spans="3:13">
      <c r="C896" s="94" t="s">
        <v>63</v>
      </c>
      <c r="D896" s="94">
        <v>2023</v>
      </c>
      <c r="E896" s="71">
        <f>old_TB발!A892</f>
        <v>0</v>
      </c>
      <c r="F896" s="71">
        <f>old_TB발!B892</f>
        <v>0</v>
      </c>
      <c r="H896" s="94">
        <v>6</v>
      </c>
      <c r="I896" s="97" t="e">
        <f>old_TB발!#REF!</f>
        <v>#REF!</v>
      </c>
      <c r="J896" s="98" t="e">
        <f t="shared" si="27"/>
        <v>#REF!</v>
      </c>
      <c r="K896" s="98" t="e">
        <f t="shared" si="28"/>
        <v>#REF!</v>
      </c>
      <c r="L896" s="97" t="e">
        <f>old_TB발!#REF!</f>
        <v>#REF!</v>
      </c>
      <c r="M896" s="97" t="e">
        <f>old_TB발!#REF!</f>
        <v>#REF!</v>
      </c>
    </row>
    <row r="897" spans="3:13">
      <c r="C897" s="94" t="s">
        <v>63</v>
      </c>
      <c r="D897" s="94">
        <v>2023</v>
      </c>
      <c r="E897" s="71">
        <f>old_TB발!A893</f>
        <v>0</v>
      </c>
      <c r="F897" s="71">
        <f>old_TB발!B893</f>
        <v>0</v>
      </c>
      <c r="H897" s="94">
        <v>6</v>
      </c>
      <c r="I897" s="97" t="e">
        <f>old_TB발!#REF!</f>
        <v>#REF!</v>
      </c>
      <c r="J897" s="98" t="e">
        <f t="shared" si="27"/>
        <v>#REF!</v>
      </c>
      <c r="K897" s="98" t="e">
        <f t="shared" si="28"/>
        <v>#REF!</v>
      </c>
      <c r="L897" s="97" t="e">
        <f>old_TB발!#REF!</f>
        <v>#REF!</v>
      </c>
      <c r="M897" s="97" t="e">
        <f>old_TB발!#REF!</f>
        <v>#REF!</v>
      </c>
    </row>
    <row r="898" spans="3:13">
      <c r="C898" s="94" t="s">
        <v>63</v>
      </c>
      <c r="D898" s="94">
        <v>2023</v>
      </c>
      <c r="E898" s="71">
        <f>old_TB발!A894</f>
        <v>0</v>
      </c>
      <c r="F898" s="71">
        <f>old_TB발!B894</f>
        <v>0</v>
      </c>
      <c r="H898" s="94">
        <v>6</v>
      </c>
      <c r="I898" s="97" t="e">
        <f>old_TB발!#REF!</f>
        <v>#REF!</v>
      </c>
      <c r="J898" s="98" t="e">
        <f t="shared" si="27"/>
        <v>#REF!</v>
      </c>
      <c r="K898" s="98" t="e">
        <f t="shared" si="28"/>
        <v>#REF!</v>
      </c>
      <c r="L898" s="97" t="e">
        <f>old_TB발!#REF!</f>
        <v>#REF!</v>
      </c>
      <c r="M898" s="97" t="e">
        <f>old_TB발!#REF!</f>
        <v>#REF!</v>
      </c>
    </row>
    <row r="899" spans="3:13">
      <c r="C899" s="94" t="s">
        <v>63</v>
      </c>
      <c r="D899" s="94">
        <v>2023</v>
      </c>
      <c r="E899" s="71">
        <f>old_TB발!A895</f>
        <v>0</v>
      </c>
      <c r="F899" s="71">
        <f>old_TB발!B895</f>
        <v>0</v>
      </c>
      <c r="H899" s="94">
        <v>6</v>
      </c>
      <c r="I899" s="97" t="e">
        <f>old_TB발!#REF!</f>
        <v>#REF!</v>
      </c>
      <c r="J899" s="98" t="e">
        <f t="shared" si="27"/>
        <v>#REF!</v>
      </c>
      <c r="K899" s="98" t="e">
        <f t="shared" si="28"/>
        <v>#REF!</v>
      </c>
      <c r="L899" s="97" t="e">
        <f>old_TB발!#REF!</f>
        <v>#REF!</v>
      </c>
      <c r="M899" s="97" t="e">
        <f>old_TB발!#REF!</f>
        <v>#REF!</v>
      </c>
    </row>
    <row r="900" spans="3:13">
      <c r="C900" s="94" t="s">
        <v>63</v>
      </c>
      <c r="D900" s="94">
        <v>2023</v>
      </c>
      <c r="E900" s="71">
        <f>old_TB발!A896</f>
        <v>0</v>
      </c>
      <c r="F900" s="71">
        <f>old_TB발!B896</f>
        <v>0</v>
      </c>
      <c r="H900" s="94">
        <v>6</v>
      </c>
      <c r="I900" s="97" t="e">
        <f>old_TB발!#REF!</f>
        <v>#REF!</v>
      </c>
      <c r="J900" s="98" t="e">
        <f t="shared" si="27"/>
        <v>#REF!</v>
      </c>
      <c r="K900" s="98" t="e">
        <f t="shared" si="28"/>
        <v>#REF!</v>
      </c>
      <c r="L900" s="97" t="e">
        <f>old_TB발!#REF!</f>
        <v>#REF!</v>
      </c>
      <c r="M900" s="97" t="e">
        <f>old_TB발!#REF!</f>
        <v>#REF!</v>
      </c>
    </row>
    <row r="901" spans="3:13">
      <c r="C901" s="94" t="s">
        <v>63</v>
      </c>
      <c r="D901" s="94">
        <v>2023</v>
      </c>
      <c r="E901" s="71">
        <f>old_TB발!A897</f>
        <v>0</v>
      </c>
      <c r="F901" s="71">
        <f>old_TB발!B897</f>
        <v>0</v>
      </c>
      <c r="H901" s="94">
        <v>6</v>
      </c>
      <c r="I901" s="97" t="e">
        <f>old_TB발!#REF!</f>
        <v>#REF!</v>
      </c>
      <c r="J901" s="98" t="e">
        <f t="shared" si="27"/>
        <v>#REF!</v>
      </c>
      <c r="K901" s="98" t="e">
        <f t="shared" si="28"/>
        <v>#REF!</v>
      </c>
      <c r="L901" s="97" t="e">
        <f>old_TB발!#REF!</f>
        <v>#REF!</v>
      </c>
      <c r="M901" s="97" t="e">
        <f>old_TB발!#REF!</f>
        <v>#REF!</v>
      </c>
    </row>
    <row r="902" spans="3:13">
      <c r="C902" s="94" t="s">
        <v>63</v>
      </c>
      <c r="D902" s="94">
        <v>2023</v>
      </c>
      <c r="E902" s="71">
        <f>old_TB발!A898</f>
        <v>0</v>
      </c>
      <c r="F902" s="71">
        <f>old_TB발!B898</f>
        <v>0</v>
      </c>
      <c r="H902" s="94">
        <v>6</v>
      </c>
      <c r="I902" s="97" t="e">
        <f>old_TB발!#REF!</f>
        <v>#REF!</v>
      </c>
      <c r="J902" s="98" t="e">
        <f t="shared" si="27"/>
        <v>#REF!</v>
      </c>
      <c r="K902" s="98" t="e">
        <f t="shared" si="28"/>
        <v>#REF!</v>
      </c>
      <c r="L902" s="97" t="e">
        <f>old_TB발!#REF!</f>
        <v>#REF!</v>
      </c>
      <c r="M902" s="97" t="e">
        <f>old_TB발!#REF!</f>
        <v>#REF!</v>
      </c>
    </row>
    <row r="903" spans="3:13">
      <c r="C903" s="94" t="s">
        <v>63</v>
      </c>
      <c r="D903" s="94">
        <v>2023</v>
      </c>
      <c r="E903" s="71">
        <f>old_TB발!A899</f>
        <v>0</v>
      </c>
      <c r="F903" s="71">
        <f>old_TB발!B899</f>
        <v>0</v>
      </c>
      <c r="H903" s="94">
        <v>6</v>
      </c>
      <c r="I903" s="97" t="e">
        <f>old_TB발!#REF!</f>
        <v>#REF!</v>
      </c>
      <c r="J903" s="98" t="e">
        <f t="shared" si="27"/>
        <v>#REF!</v>
      </c>
      <c r="K903" s="98" t="e">
        <f t="shared" si="28"/>
        <v>#REF!</v>
      </c>
      <c r="L903" s="97" t="e">
        <f>old_TB발!#REF!</f>
        <v>#REF!</v>
      </c>
      <c r="M903" s="97" t="e">
        <f>old_TB발!#REF!</f>
        <v>#REF!</v>
      </c>
    </row>
    <row r="904" spans="3:13">
      <c r="C904" s="94" t="s">
        <v>63</v>
      </c>
      <c r="D904" s="94">
        <v>2023</v>
      </c>
      <c r="E904" s="71">
        <f>old_TB발!A900</f>
        <v>0</v>
      </c>
      <c r="F904" s="71">
        <f>old_TB발!B900</f>
        <v>0</v>
      </c>
      <c r="H904" s="94">
        <v>6</v>
      </c>
      <c r="I904" s="97" t="e">
        <f>old_TB발!#REF!</f>
        <v>#REF!</v>
      </c>
      <c r="J904" s="98" t="e">
        <f t="shared" ref="J904:J967" si="29">IF($L904&gt;0,$L904,0)</f>
        <v>#REF!</v>
      </c>
      <c r="K904" s="98" t="e">
        <f t="shared" ref="K904:K967" si="30">ABS(L904-J904)</f>
        <v>#REF!</v>
      </c>
      <c r="L904" s="97" t="e">
        <f>old_TB발!#REF!</f>
        <v>#REF!</v>
      </c>
      <c r="M904" s="97" t="e">
        <f>old_TB발!#REF!</f>
        <v>#REF!</v>
      </c>
    </row>
    <row r="905" spans="3:13">
      <c r="C905" s="94" t="s">
        <v>63</v>
      </c>
      <c r="D905" s="94">
        <v>2023</v>
      </c>
      <c r="E905" s="71">
        <f>old_TB발!A901</f>
        <v>0</v>
      </c>
      <c r="F905" s="71">
        <f>old_TB발!B901</f>
        <v>0</v>
      </c>
      <c r="H905" s="94">
        <v>6</v>
      </c>
      <c r="I905" s="97" t="e">
        <f>old_TB발!#REF!</f>
        <v>#REF!</v>
      </c>
      <c r="J905" s="98" t="e">
        <f t="shared" si="29"/>
        <v>#REF!</v>
      </c>
      <c r="K905" s="98" t="e">
        <f t="shared" si="30"/>
        <v>#REF!</v>
      </c>
      <c r="L905" s="97" t="e">
        <f>old_TB발!#REF!</f>
        <v>#REF!</v>
      </c>
      <c r="M905" s="97" t="e">
        <f>old_TB발!#REF!</f>
        <v>#REF!</v>
      </c>
    </row>
    <row r="906" spans="3:13">
      <c r="C906" s="94" t="s">
        <v>63</v>
      </c>
      <c r="D906" s="94">
        <v>2023</v>
      </c>
      <c r="E906" s="71">
        <f>old_TB발!A902</f>
        <v>0</v>
      </c>
      <c r="F906" s="71">
        <f>old_TB발!B902</f>
        <v>0</v>
      </c>
      <c r="H906" s="94">
        <v>6</v>
      </c>
      <c r="I906" s="97" t="e">
        <f>old_TB발!#REF!</f>
        <v>#REF!</v>
      </c>
      <c r="J906" s="98" t="e">
        <f t="shared" si="29"/>
        <v>#REF!</v>
      </c>
      <c r="K906" s="98" t="e">
        <f t="shared" si="30"/>
        <v>#REF!</v>
      </c>
      <c r="L906" s="97" t="e">
        <f>old_TB발!#REF!</f>
        <v>#REF!</v>
      </c>
      <c r="M906" s="97" t="e">
        <f>old_TB발!#REF!</f>
        <v>#REF!</v>
      </c>
    </row>
    <row r="907" spans="3:13">
      <c r="C907" s="94" t="s">
        <v>63</v>
      </c>
      <c r="D907" s="94">
        <v>2023</v>
      </c>
      <c r="E907" s="71">
        <f>old_TB발!A903</f>
        <v>0</v>
      </c>
      <c r="F907" s="71">
        <f>old_TB발!B903</f>
        <v>0</v>
      </c>
      <c r="H907" s="94">
        <v>6</v>
      </c>
      <c r="I907" s="97" t="e">
        <f>old_TB발!#REF!</f>
        <v>#REF!</v>
      </c>
      <c r="J907" s="98" t="e">
        <f t="shared" si="29"/>
        <v>#REF!</v>
      </c>
      <c r="K907" s="98" t="e">
        <f t="shared" si="30"/>
        <v>#REF!</v>
      </c>
      <c r="L907" s="97" t="e">
        <f>old_TB발!#REF!</f>
        <v>#REF!</v>
      </c>
      <c r="M907" s="97" t="e">
        <f>old_TB발!#REF!</f>
        <v>#REF!</v>
      </c>
    </row>
    <row r="908" spans="3:13">
      <c r="C908" s="94" t="s">
        <v>63</v>
      </c>
      <c r="D908" s="94">
        <v>2023</v>
      </c>
      <c r="E908" s="71">
        <f>old_TB발!A904</f>
        <v>0</v>
      </c>
      <c r="F908" s="71">
        <f>old_TB발!B904</f>
        <v>0</v>
      </c>
      <c r="H908" s="94">
        <v>6</v>
      </c>
      <c r="I908" s="97" t="e">
        <f>old_TB발!#REF!</f>
        <v>#REF!</v>
      </c>
      <c r="J908" s="98" t="e">
        <f t="shared" si="29"/>
        <v>#REF!</v>
      </c>
      <c r="K908" s="98" t="e">
        <f t="shared" si="30"/>
        <v>#REF!</v>
      </c>
      <c r="L908" s="97" t="e">
        <f>old_TB발!#REF!</f>
        <v>#REF!</v>
      </c>
      <c r="M908" s="97" t="e">
        <f>old_TB발!#REF!</f>
        <v>#REF!</v>
      </c>
    </row>
    <row r="909" spans="3:13">
      <c r="C909" s="94" t="s">
        <v>63</v>
      </c>
      <c r="D909" s="94">
        <v>2023</v>
      </c>
      <c r="E909" s="71">
        <f>old_TB발!A905</f>
        <v>0</v>
      </c>
      <c r="F909" s="71">
        <f>old_TB발!B905</f>
        <v>0</v>
      </c>
      <c r="H909" s="94">
        <v>6</v>
      </c>
      <c r="I909" s="97" t="e">
        <f>old_TB발!#REF!</f>
        <v>#REF!</v>
      </c>
      <c r="J909" s="98" t="e">
        <f t="shared" si="29"/>
        <v>#REF!</v>
      </c>
      <c r="K909" s="98" t="e">
        <f t="shared" si="30"/>
        <v>#REF!</v>
      </c>
      <c r="L909" s="97" t="e">
        <f>old_TB발!#REF!</f>
        <v>#REF!</v>
      </c>
      <c r="M909" s="97" t="e">
        <f>old_TB발!#REF!</f>
        <v>#REF!</v>
      </c>
    </row>
    <row r="910" spans="3:13">
      <c r="C910" s="94" t="s">
        <v>63</v>
      </c>
      <c r="D910" s="94">
        <v>2023</v>
      </c>
      <c r="E910" s="71">
        <f>old_TB발!A906</f>
        <v>0</v>
      </c>
      <c r="F910" s="71">
        <f>old_TB발!B906</f>
        <v>0</v>
      </c>
      <c r="H910" s="94">
        <v>6</v>
      </c>
      <c r="I910" s="97" t="e">
        <f>old_TB발!#REF!</f>
        <v>#REF!</v>
      </c>
      <c r="J910" s="98" t="e">
        <f t="shared" si="29"/>
        <v>#REF!</v>
      </c>
      <c r="K910" s="98" t="e">
        <f t="shared" si="30"/>
        <v>#REF!</v>
      </c>
      <c r="L910" s="97" t="e">
        <f>old_TB발!#REF!</f>
        <v>#REF!</v>
      </c>
      <c r="M910" s="97" t="e">
        <f>old_TB발!#REF!</f>
        <v>#REF!</v>
      </c>
    </row>
    <row r="911" spans="3:13">
      <c r="C911" s="94" t="s">
        <v>63</v>
      </c>
      <c r="D911" s="94">
        <v>2023</v>
      </c>
      <c r="E911" s="71">
        <f>old_TB발!A907</f>
        <v>0</v>
      </c>
      <c r="F911" s="71">
        <f>old_TB발!B907</f>
        <v>0</v>
      </c>
      <c r="H911" s="94">
        <v>6</v>
      </c>
      <c r="I911" s="97" t="e">
        <f>old_TB발!#REF!</f>
        <v>#REF!</v>
      </c>
      <c r="J911" s="98" t="e">
        <f t="shared" si="29"/>
        <v>#REF!</v>
      </c>
      <c r="K911" s="98" t="e">
        <f t="shared" si="30"/>
        <v>#REF!</v>
      </c>
      <c r="L911" s="97" t="e">
        <f>old_TB발!#REF!</f>
        <v>#REF!</v>
      </c>
      <c r="M911" s="97" t="e">
        <f>old_TB발!#REF!</f>
        <v>#REF!</v>
      </c>
    </row>
    <row r="912" spans="3:13">
      <c r="C912" s="94" t="s">
        <v>63</v>
      </c>
      <c r="D912" s="94">
        <v>2023</v>
      </c>
      <c r="E912" s="71">
        <f>old_TB발!A908</f>
        <v>0</v>
      </c>
      <c r="F912" s="71">
        <f>old_TB발!B908</f>
        <v>0</v>
      </c>
      <c r="H912" s="94">
        <v>6</v>
      </c>
      <c r="I912" s="97" t="e">
        <f>old_TB발!#REF!</f>
        <v>#REF!</v>
      </c>
      <c r="J912" s="98" t="e">
        <f t="shared" si="29"/>
        <v>#REF!</v>
      </c>
      <c r="K912" s="98" t="e">
        <f t="shared" si="30"/>
        <v>#REF!</v>
      </c>
      <c r="L912" s="97" t="e">
        <f>old_TB발!#REF!</f>
        <v>#REF!</v>
      </c>
      <c r="M912" s="97" t="e">
        <f>old_TB발!#REF!</f>
        <v>#REF!</v>
      </c>
    </row>
    <row r="913" spans="3:13">
      <c r="C913" s="94" t="s">
        <v>63</v>
      </c>
      <c r="D913" s="94">
        <v>2023</v>
      </c>
      <c r="E913" s="71">
        <f>old_TB발!A909</f>
        <v>0</v>
      </c>
      <c r="F913" s="71">
        <f>old_TB발!B909</f>
        <v>0</v>
      </c>
      <c r="H913" s="94">
        <v>6</v>
      </c>
      <c r="I913" s="97" t="e">
        <f>old_TB발!#REF!</f>
        <v>#REF!</v>
      </c>
      <c r="J913" s="98" t="e">
        <f t="shared" si="29"/>
        <v>#REF!</v>
      </c>
      <c r="K913" s="98" t="e">
        <f t="shared" si="30"/>
        <v>#REF!</v>
      </c>
      <c r="L913" s="97" t="e">
        <f>old_TB발!#REF!</f>
        <v>#REF!</v>
      </c>
      <c r="M913" s="97" t="e">
        <f>old_TB발!#REF!</f>
        <v>#REF!</v>
      </c>
    </row>
    <row r="914" spans="3:13">
      <c r="C914" s="94" t="s">
        <v>63</v>
      </c>
      <c r="D914" s="94">
        <v>2023</v>
      </c>
      <c r="E914" s="71">
        <f>old_TB발!A910</f>
        <v>0</v>
      </c>
      <c r="F914" s="71">
        <f>old_TB발!B910</f>
        <v>0</v>
      </c>
      <c r="H914" s="94">
        <v>6</v>
      </c>
      <c r="I914" s="97" t="e">
        <f>old_TB발!#REF!</f>
        <v>#REF!</v>
      </c>
      <c r="J914" s="98" t="e">
        <f t="shared" si="29"/>
        <v>#REF!</v>
      </c>
      <c r="K914" s="98" t="e">
        <f t="shared" si="30"/>
        <v>#REF!</v>
      </c>
      <c r="L914" s="97" t="e">
        <f>old_TB발!#REF!</f>
        <v>#REF!</v>
      </c>
      <c r="M914" s="97" t="e">
        <f>old_TB발!#REF!</f>
        <v>#REF!</v>
      </c>
    </row>
    <row r="915" spans="3:13">
      <c r="C915" s="94" t="s">
        <v>63</v>
      </c>
      <c r="D915" s="94">
        <v>2023</v>
      </c>
      <c r="E915" s="71">
        <f>old_TB발!A911</f>
        <v>0</v>
      </c>
      <c r="F915" s="71">
        <f>old_TB발!B911</f>
        <v>0</v>
      </c>
      <c r="H915" s="94">
        <v>6</v>
      </c>
      <c r="I915" s="97" t="e">
        <f>old_TB발!#REF!</f>
        <v>#REF!</v>
      </c>
      <c r="J915" s="98" t="e">
        <f t="shared" si="29"/>
        <v>#REF!</v>
      </c>
      <c r="K915" s="98" t="e">
        <f t="shared" si="30"/>
        <v>#REF!</v>
      </c>
      <c r="L915" s="97" t="e">
        <f>old_TB발!#REF!</f>
        <v>#REF!</v>
      </c>
      <c r="M915" s="97" t="e">
        <f>old_TB발!#REF!</f>
        <v>#REF!</v>
      </c>
    </row>
    <row r="916" spans="3:13">
      <c r="C916" s="94" t="s">
        <v>63</v>
      </c>
      <c r="D916" s="94">
        <v>2023</v>
      </c>
      <c r="E916" s="71">
        <f>old_TB발!A912</f>
        <v>0</v>
      </c>
      <c r="F916" s="71">
        <f>old_TB발!B912</f>
        <v>0</v>
      </c>
      <c r="H916" s="94">
        <v>6</v>
      </c>
      <c r="I916" s="97" t="e">
        <f>old_TB발!#REF!</f>
        <v>#REF!</v>
      </c>
      <c r="J916" s="98" t="e">
        <f t="shared" si="29"/>
        <v>#REF!</v>
      </c>
      <c r="K916" s="98" t="e">
        <f t="shared" si="30"/>
        <v>#REF!</v>
      </c>
      <c r="L916" s="97" t="e">
        <f>old_TB발!#REF!</f>
        <v>#REF!</v>
      </c>
      <c r="M916" s="97" t="e">
        <f>old_TB발!#REF!</f>
        <v>#REF!</v>
      </c>
    </row>
    <row r="917" spans="3:13">
      <c r="C917" s="94" t="s">
        <v>63</v>
      </c>
      <c r="D917" s="94">
        <v>2023</v>
      </c>
      <c r="E917" s="71">
        <f>old_TB발!A913</f>
        <v>0</v>
      </c>
      <c r="F917" s="71">
        <f>old_TB발!B913</f>
        <v>0</v>
      </c>
      <c r="H917" s="94">
        <v>6</v>
      </c>
      <c r="I917" s="97" t="e">
        <f>old_TB발!#REF!</f>
        <v>#REF!</v>
      </c>
      <c r="J917" s="98" t="e">
        <f t="shared" si="29"/>
        <v>#REF!</v>
      </c>
      <c r="K917" s="98" t="e">
        <f t="shared" si="30"/>
        <v>#REF!</v>
      </c>
      <c r="L917" s="97" t="e">
        <f>old_TB발!#REF!</f>
        <v>#REF!</v>
      </c>
      <c r="M917" s="97" t="e">
        <f>old_TB발!#REF!</f>
        <v>#REF!</v>
      </c>
    </row>
    <row r="918" spans="3:13">
      <c r="C918" s="94" t="s">
        <v>63</v>
      </c>
      <c r="D918" s="94">
        <v>2023</v>
      </c>
      <c r="E918" s="71">
        <f>old_TB발!A914</f>
        <v>0</v>
      </c>
      <c r="F918" s="71">
        <f>old_TB발!B914</f>
        <v>0</v>
      </c>
      <c r="H918" s="94">
        <v>6</v>
      </c>
      <c r="I918" s="97" t="e">
        <f>old_TB발!#REF!</f>
        <v>#REF!</v>
      </c>
      <c r="J918" s="98" t="e">
        <f t="shared" si="29"/>
        <v>#REF!</v>
      </c>
      <c r="K918" s="98" t="e">
        <f t="shared" si="30"/>
        <v>#REF!</v>
      </c>
      <c r="L918" s="97" t="e">
        <f>old_TB발!#REF!</f>
        <v>#REF!</v>
      </c>
      <c r="M918" s="97" t="e">
        <f>old_TB발!#REF!</f>
        <v>#REF!</v>
      </c>
    </row>
    <row r="919" spans="3:13">
      <c r="C919" s="94" t="s">
        <v>63</v>
      </c>
      <c r="D919" s="94">
        <v>2023</v>
      </c>
      <c r="E919" s="71">
        <f>old_TB발!A915</f>
        <v>0</v>
      </c>
      <c r="F919" s="71">
        <f>old_TB발!B915</f>
        <v>0</v>
      </c>
      <c r="H919" s="94">
        <v>6</v>
      </c>
      <c r="I919" s="97" t="e">
        <f>old_TB발!#REF!</f>
        <v>#REF!</v>
      </c>
      <c r="J919" s="98" t="e">
        <f t="shared" si="29"/>
        <v>#REF!</v>
      </c>
      <c r="K919" s="98" t="e">
        <f t="shared" si="30"/>
        <v>#REF!</v>
      </c>
      <c r="L919" s="97" t="e">
        <f>old_TB발!#REF!</f>
        <v>#REF!</v>
      </c>
      <c r="M919" s="97" t="e">
        <f>old_TB발!#REF!</f>
        <v>#REF!</v>
      </c>
    </row>
    <row r="920" spans="3:13">
      <c r="C920" s="94" t="s">
        <v>63</v>
      </c>
      <c r="D920" s="94">
        <v>2023</v>
      </c>
      <c r="E920" s="71">
        <f>old_TB발!A916</f>
        <v>0</v>
      </c>
      <c r="F920" s="71">
        <f>old_TB발!B916</f>
        <v>0</v>
      </c>
      <c r="H920" s="94">
        <v>6</v>
      </c>
      <c r="I920" s="97" t="e">
        <f>old_TB발!#REF!</f>
        <v>#REF!</v>
      </c>
      <c r="J920" s="98" t="e">
        <f t="shared" si="29"/>
        <v>#REF!</v>
      </c>
      <c r="K920" s="98" t="e">
        <f t="shared" si="30"/>
        <v>#REF!</v>
      </c>
      <c r="L920" s="97" t="e">
        <f>old_TB발!#REF!</f>
        <v>#REF!</v>
      </c>
      <c r="M920" s="97" t="e">
        <f>old_TB발!#REF!</f>
        <v>#REF!</v>
      </c>
    </row>
    <row r="921" spans="3:13">
      <c r="C921" s="94" t="s">
        <v>63</v>
      </c>
      <c r="D921" s="94">
        <v>2023</v>
      </c>
      <c r="E921" s="71">
        <f>old_TB발!A917</f>
        <v>0</v>
      </c>
      <c r="F921" s="71">
        <f>old_TB발!B917</f>
        <v>0</v>
      </c>
      <c r="H921" s="94">
        <v>6</v>
      </c>
      <c r="I921" s="97" t="e">
        <f>old_TB발!#REF!</f>
        <v>#REF!</v>
      </c>
      <c r="J921" s="98" t="e">
        <f t="shared" si="29"/>
        <v>#REF!</v>
      </c>
      <c r="K921" s="98" t="e">
        <f t="shared" si="30"/>
        <v>#REF!</v>
      </c>
      <c r="L921" s="97" t="e">
        <f>old_TB발!#REF!</f>
        <v>#REF!</v>
      </c>
      <c r="M921" s="97" t="e">
        <f>old_TB발!#REF!</f>
        <v>#REF!</v>
      </c>
    </row>
    <row r="922" spans="3:13">
      <c r="C922" s="94" t="s">
        <v>63</v>
      </c>
      <c r="D922" s="94">
        <v>2023</v>
      </c>
      <c r="E922" s="71">
        <f>old_TB발!A918</f>
        <v>0</v>
      </c>
      <c r="F922" s="71">
        <f>old_TB발!B918</f>
        <v>0</v>
      </c>
      <c r="H922" s="94">
        <v>6</v>
      </c>
      <c r="I922" s="97" t="e">
        <f>old_TB발!#REF!</f>
        <v>#REF!</v>
      </c>
      <c r="J922" s="98" t="e">
        <f t="shared" si="29"/>
        <v>#REF!</v>
      </c>
      <c r="K922" s="98" t="e">
        <f t="shared" si="30"/>
        <v>#REF!</v>
      </c>
      <c r="L922" s="97" t="e">
        <f>old_TB발!#REF!</f>
        <v>#REF!</v>
      </c>
      <c r="M922" s="97" t="e">
        <f>old_TB발!#REF!</f>
        <v>#REF!</v>
      </c>
    </row>
    <row r="923" spans="3:13">
      <c r="C923" s="94" t="s">
        <v>63</v>
      </c>
      <c r="D923" s="94">
        <v>2023</v>
      </c>
      <c r="E923" s="71">
        <f>old_TB발!A919</f>
        <v>0</v>
      </c>
      <c r="F923" s="71">
        <f>old_TB발!B919</f>
        <v>0</v>
      </c>
      <c r="H923" s="94">
        <v>6</v>
      </c>
      <c r="I923" s="97" t="e">
        <f>old_TB발!#REF!</f>
        <v>#REF!</v>
      </c>
      <c r="J923" s="98" t="e">
        <f t="shared" si="29"/>
        <v>#REF!</v>
      </c>
      <c r="K923" s="98" t="e">
        <f t="shared" si="30"/>
        <v>#REF!</v>
      </c>
      <c r="L923" s="97" t="e">
        <f>old_TB발!#REF!</f>
        <v>#REF!</v>
      </c>
      <c r="M923" s="97" t="e">
        <f>old_TB발!#REF!</f>
        <v>#REF!</v>
      </c>
    </row>
    <row r="924" spans="3:13">
      <c r="C924" s="94" t="s">
        <v>63</v>
      </c>
      <c r="D924" s="94">
        <v>2023</v>
      </c>
      <c r="E924" s="71">
        <f>old_TB발!A920</f>
        <v>0</v>
      </c>
      <c r="F924" s="71">
        <f>old_TB발!B920</f>
        <v>0</v>
      </c>
      <c r="H924" s="94">
        <v>6</v>
      </c>
      <c r="I924" s="97" t="e">
        <f>old_TB발!#REF!</f>
        <v>#REF!</v>
      </c>
      <c r="J924" s="98" t="e">
        <f t="shared" si="29"/>
        <v>#REF!</v>
      </c>
      <c r="K924" s="98" t="e">
        <f t="shared" si="30"/>
        <v>#REF!</v>
      </c>
      <c r="L924" s="97" t="e">
        <f>old_TB발!#REF!</f>
        <v>#REF!</v>
      </c>
      <c r="M924" s="97" t="e">
        <f>old_TB발!#REF!</f>
        <v>#REF!</v>
      </c>
    </row>
    <row r="925" spans="3:13">
      <c r="C925" s="94" t="s">
        <v>63</v>
      </c>
      <c r="D925" s="94">
        <v>2023</v>
      </c>
      <c r="E925" s="71">
        <f>old_TB발!A921</f>
        <v>0</v>
      </c>
      <c r="F925" s="71">
        <f>old_TB발!B921</f>
        <v>0</v>
      </c>
      <c r="H925" s="94">
        <v>6</v>
      </c>
      <c r="I925" s="97" t="e">
        <f>old_TB발!#REF!</f>
        <v>#REF!</v>
      </c>
      <c r="J925" s="98" t="e">
        <f t="shared" si="29"/>
        <v>#REF!</v>
      </c>
      <c r="K925" s="98" t="e">
        <f t="shared" si="30"/>
        <v>#REF!</v>
      </c>
      <c r="L925" s="97" t="e">
        <f>old_TB발!#REF!</f>
        <v>#REF!</v>
      </c>
      <c r="M925" s="97" t="e">
        <f>old_TB발!#REF!</f>
        <v>#REF!</v>
      </c>
    </row>
    <row r="926" spans="3:13">
      <c r="C926" s="94" t="s">
        <v>63</v>
      </c>
      <c r="D926" s="94">
        <v>2023</v>
      </c>
      <c r="E926" s="71">
        <f>old_TB발!A922</f>
        <v>0</v>
      </c>
      <c r="F926" s="71">
        <f>old_TB발!B922</f>
        <v>0</v>
      </c>
      <c r="H926" s="94">
        <v>6</v>
      </c>
      <c r="I926" s="97" t="e">
        <f>old_TB발!#REF!</f>
        <v>#REF!</v>
      </c>
      <c r="J926" s="98" t="e">
        <f t="shared" si="29"/>
        <v>#REF!</v>
      </c>
      <c r="K926" s="98" t="e">
        <f t="shared" si="30"/>
        <v>#REF!</v>
      </c>
      <c r="L926" s="97" t="e">
        <f>old_TB발!#REF!</f>
        <v>#REF!</v>
      </c>
      <c r="M926" s="97" t="e">
        <f>old_TB발!#REF!</f>
        <v>#REF!</v>
      </c>
    </row>
    <row r="927" spans="3:13">
      <c r="C927" s="94" t="s">
        <v>63</v>
      </c>
      <c r="D927" s="94">
        <v>2023</v>
      </c>
      <c r="E927" s="71">
        <f>old_TB발!A923</f>
        <v>0</v>
      </c>
      <c r="F927" s="71">
        <f>old_TB발!B923</f>
        <v>0</v>
      </c>
      <c r="H927" s="94">
        <v>6</v>
      </c>
      <c r="I927" s="97" t="e">
        <f>old_TB발!#REF!</f>
        <v>#REF!</v>
      </c>
      <c r="J927" s="98" t="e">
        <f t="shared" si="29"/>
        <v>#REF!</v>
      </c>
      <c r="K927" s="98" t="e">
        <f t="shared" si="30"/>
        <v>#REF!</v>
      </c>
      <c r="L927" s="97" t="e">
        <f>old_TB발!#REF!</f>
        <v>#REF!</v>
      </c>
      <c r="M927" s="97" t="e">
        <f>old_TB발!#REF!</f>
        <v>#REF!</v>
      </c>
    </row>
    <row r="928" spans="3:13">
      <c r="C928" s="94" t="s">
        <v>63</v>
      </c>
      <c r="D928" s="94">
        <v>2023</v>
      </c>
      <c r="E928" s="71">
        <f>old_TB발!A924</f>
        <v>0</v>
      </c>
      <c r="F928" s="71">
        <f>old_TB발!B924</f>
        <v>0</v>
      </c>
      <c r="H928" s="94">
        <v>6</v>
      </c>
      <c r="I928" s="97" t="e">
        <f>old_TB발!#REF!</f>
        <v>#REF!</v>
      </c>
      <c r="J928" s="98" t="e">
        <f t="shared" si="29"/>
        <v>#REF!</v>
      </c>
      <c r="K928" s="98" t="e">
        <f t="shared" si="30"/>
        <v>#REF!</v>
      </c>
      <c r="L928" s="97" t="e">
        <f>old_TB발!#REF!</f>
        <v>#REF!</v>
      </c>
      <c r="M928" s="97" t="e">
        <f>old_TB발!#REF!</f>
        <v>#REF!</v>
      </c>
    </row>
    <row r="929" spans="3:13">
      <c r="C929" s="94" t="s">
        <v>63</v>
      </c>
      <c r="D929" s="94">
        <v>2023</v>
      </c>
      <c r="E929" s="71">
        <f>old_TB발!A925</f>
        <v>0</v>
      </c>
      <c r="F929" s="71">
        <f>old_TB발!B925</f>
        <v>0</v>
      </c>
      <c r="H929" s="94">
        <v>6</v>
      </c>
      <c r="I929" s="97" t="e">
        <f>old_TB발!#REF!</f>
        <v>#REF!</v>
      </c>
      <c r="J929" s="98" t="e">
        <f t="shared" si="29"/>
        <v>#REF!</v>
      </c>
      <c r="K929" s="98" t="e">
        <f t="shared" si="30"/>
        <v>#REF!</v>
      </c>
      <c r="L929" s="97" t="e">
        <f>old_TB발!#REF!</f>
        <v>#REF!</v>
      </c>
      <c r="M929" s="97" t="e">
        <f>old_TB발!#REF!</f>
        <v>#REF!</v>
      </c>
    </row>
    <row r="930" spans="3:13">
      <c r="C930" s="94" t="s">
        <v>63</v>
      </c>
      <c r="D930" s="94">
        <v>2023</v>
      </c>
      <c r="E930" s="71">
        <f>old_TB발!A926</f>
        <v>0</v>
      </c>
      <c r="F930" s="71">
        <f>old_TB발!B926</f>
        <v>0</v>
      </c>
      <c r="H930" s="94">
        <v>6</v>
      </c>
      <c r="I930" s="97" t="e">
        <f>old_TB발!#REF!</f>
        <v>#REF!</v>
      </c>
      <c r="J930" s="98" t="e">
        <f t="shared" si="29"/>
        <v>#REF!</v>
      </c>
      <c r="K930" s="98" t="e">
        <f t="shared" si="30"/>
        <v>#REF!</v>
      </c>
      <c r="L930" s="97" t="e">
        <f>old_TB발!#REF!</f>
        <v>#REF!</v>
      </c>
      <c r="M930" s="97" t="e">
        <f>old_TB발!#REF!</f>
        <v>#REF!</v>
      </c>
    </row>
    <row r="931" spans="3:13">
      <c r="C931" s="94" t="s">
        <v>63</v>
      </c>
      <c r="D931" s="94">
        <v>2023</v>
      </c>
      <c r="E931" s="71">
        <f>old_TB발!A927</f>
        <v>0</v>
      </c>
      <c r="F931" s="71">
        <f>old_TB발!B927</f>
        <v>0</v>
      </c>
      <c r="H931" s="94">
        <v>6</v>
      </c>
      <c r="I931" s="97" t="e">
        <f>old_TB발!#REF!</f>
        <v>#REF!</v>
      </c>
      <c r="J931" s="98" t="e">
        <f t="shared" si="29"/>
        <v>#REF!</v>
      </c>
      <c r="K931" s="98" t="e">
        <f t="shared" si="30"/>
        <v>#REF!</v>
      </c>
      <c r="L931" s="97" t="e">
        <f>old_TB발!#REF!</f>
        <v>#REF!</v>
      </c>
      <c r="M931" s="97" t="e">
        <f>old_TB발!#REF!</f>
        <v>#REF!</v>
      </c>
    </row>
    <row r="932" spans="3:13">
      <c r="C932" s="94" t="s">
        <v>63</v>
      </c>
      <c r="D932" s="94">
        <v>2023</v>
      </c>
      <c r="E932" s="71">
        <f>old_TB발!A928</f>
        <v>0</v>
      </c>
      <c r="F932" s="71">
        <f>old_TB발!B928</f>
        <v>0</v>
      </c>
      <c r="H932" s="94">
        <v>6</v>
      </c>
      <c r="I932" s="97" t="e">
        <f>old_TB발!#REF!</f>
        <v>#REF!</v>
      </c>
      <c r="J932" s="98" t="e">
        <f t="shared" si="29"/>
        <v>#REF!</v>
      </c>
      <c r="K932" s="98" t="e">
        <f t="shared" si="30"/>
        <v>#REF!</v>
      </c>
      <c r="L932" s="97" t="e">
        <f>old_TB발!#REF!</f>
        <v>#REF!</v>
      </c>
      <c r="M932" s="97" t="e">
        <f>old_TB발!#REF!</f>
        <v>#REF!</v>
      </c>
    </row>
    <row r="933" spans="3:13">
      <c r="C933" s="94" t="s">
        <v>63</v>
      </c>
      <c r="D933" s="94">
        <v>2023</v>
      </c>
      <c r="E933" s="71">
        <f>old_TB발!A929</f>
        <v>0</v>
      </c>
      <c r="F933" s="71">
        <f>old_TB발!B929</f>
        <v>0</v>
      </c>
      <c r="H933" s="94">
        <v>6</v>
      </c>
      <c r="I933" s="97" t="e">
        <f>old_TB발!#REF!</f>
        <v>#REF!</v>
      </c>
      <c r="J933" s="98" t="e">
        <f t="shared" si="29"/>
        <v>#REF!</v>
      </c>
      <c r="K933" s="98" t="e">
        <f t="shared" si="30"/>
        <v>#REF!</v>
      </c>
      <c r="L933" s="97" t="e">
        <f>old_TB발!#REF!</f>
        <v>#REF!</v>
      </c>
      <c r="M933" s="97" t="e">
        <f>old_TB발!#REF!</f>
        <v>#REF!</v>
      </c>
    </row>
    <row r="934" spans="3:13">
      <c r="C934" s="94" t="s">
        <v>63</v>
      </c>
      <c r="D934" s="94">
        <v>2023</v>
      </c>
      <c r="E934" s="71">
        <f>old_TB발!A930</f>
        <v>0</v>
      </c>
      <c r="F934" s="71">
        <f>old_TB발!B930</f>
        <v>0</v>
      </c>
      <c r="H934" s="94">
        <v>6</v>
      </c>
      <c r="I934" s="97" t="e">
        <f>old_TB발!#REF!</f>
        <v>#REF!</v>
      </c>
      <c r="J934" s="98" t="e">
        <f t="shared" si="29"/>
        <v>#REF!</v>
      </c>
      <c r="K934" s="98" t="e">
        <f t="shared" si="30"/>
        <v>#REF!</v>
      </c>
      <c r="L934" s="97" t="e">
        <f>old_TB발!#REF!</f>
        <v>#REF!</v>
      </c>
      <c r="M934" s="97" t="e">
        <f>old_TB발!#REF!</f>
        <v>#REF!</v>
      </c>
    </row>
    <row r="935" spans="3:13">
      <c r="C935" s="94" t="s">
        <v>63</v>
      </c>
      <c r="D935" s="94">
        <v>2023</v>
      </c>
      <c r="E935" s="71">
        <f>old_TB발!A931</f>
        <v>0</v>
      </c>
      <c r="F935" s="71">
        <f>old_TB발!B931</f>
        <v>0</v>
      </c>
      <c r="H935" s="94">
        <v>6</v>
      </c>
      <c r="I935" s="97" t="e">
        <f>old_TB발!#REF!</f>
        <v>#REF!</v>
      </c>
      <c r="J935" s="98" t="e">
        <f t="shared" si="29"/>
        <v>#REF!</v>
      </c>
      <c r="K935" s="98" t="e">
        <f t="shared" si="30"/>
        <v>#REF!</v>
      </c>
      <c r="L935" s="97" t="e">
        <f>old_TB발!#REF!</f>
        <v>#REF!</v>
      </c>
      <c r="M935" s="97" t="e">
        <f>old_TB발!#REF!</f>
        <v>#REF!</v>
      </c>
    </row>
    <row r="936" spans="3:13">
      <c r="C936" s="94" t="s">
        <v>63</v>
      </c>
      <c r="D936" s="94">
        <v>2023</v>
      </c>
      <c r="E936" s="71">
        <f>old_TB발!A932</f>
        <v>0</v>
      </c>
      <c r="F936" s="71">
        <f>old_TB발!B932</f>
        <v>0</v>
      </c>
      <c r="H936" s="94">
        <v>6</v>
      </c>
      <c r="I936" s="97" t="e">
        <f>old_TB발!#REF!</f>
        <v>#REF!</v>
      </c>
      <c r="J936" s="98" t="e">
        <f t="shared" si="29"/>
        <v>#REF!</v>
      </c>
      <c r="K936" s="98" t="e">
        <f t="shared" si="30"/>
        <v>#REF!</v>
      </c>
      <c r="L936" s="97" t="e">
        <f>old_TB발!#REF!</f>
        <v>#REF!</v>
      </c>
      <c r="M936" s="97" t="e">
        <f>old_TB발!#REF!</f>
        <v>#REF!</v>
      </c>
    </row>
    <row r="937" spans="3:13">
      <c r="C937" s="94" t="s">
        <v>63</v>
      </c>
      <c r="D937" s="94">
        <v>2023</v>
      </c>
      <c r="E937" s="71">
        <f>old_TB발!A933</f>
        <v>0</v>
      </c>
      <c r="F937" s="71">
        <f>old_TB발!B933</f>
        <v>0</v>
      </c>
      <c r="H937" s="94">
        <v>6</v>
      </c>
      <c r="I937" s="97" t="e">
        <f>old_TB발!#REF!</f>
        <v>#REF!</v>
      </c>
      <c r="J937" s="98" t="e">
        <f t="shared" si="29"/>
        <v>#REF!</v>
      </c>
      <c r="K937" s="98" t="e">
        <f t="shared" si="30"/>
        <v>#REF!</v>
      </c>
      <c r="L937" s="97" t="e">
        <f>old_TB발!#REF!</f>
        <v>#REF!</v>
      </c>
      <c r="M937" s="97" t="e">
        <f>old_TB발!#REF!</f>
        <v>#REF!</v>
      </c>
    </row>
    <row r="938" spans="3:13">
      <c r="C938" s="94" t="s">
        <v>63</v>
      </c>
      <c r="D938" s="94">
        <v>2023</v>
      </c>
      <c r="E938" s="71">
        <f>old_TB발!A934</f>
        <v>0</v>
      </c>
      <c r="F938" s="71">
        <f>old_TB발!B934</f>
        <v>0</v>
      </c>
      <c r="H938" s="94">
        <v>6</v>
      </c>
      <c r="I938" s="97" t="e">
        <f>old_TB발!#REF!</f>
        <v>#REF!</v>
      </c>
      <c r="J938" s="98" t="e">
        <f t="shared" si="29"/>
        <v>#REF!</v>
      </c>
      <c r="K938" s="98" t="e">
        <f t="shared" si="30"/>
        <v>#REF!</v>
      </c>
      <c r="L938" s="97" t="e">
        <f>old_TB발!#REF!</f>
        <v>#REF!</v>
      </c>
      <c r="M938" s="97" t="e">
        <f>old_TB발!#REF!</f>
        <v>#REF!</v>
      </c>
    </row>
    <row r="939" spans="3:13">
      <c r="C939" s="94" t="s">
        <v>63</v>
      </c>
      <c r="D939" s="94">
        <v>2023</v>
      </c>
      <c r="E939" s="71">
        <f>old_TB발!A935</f>
        <v>0</v>
      </c>
      <c r="F939" s="71">
        <f>old_TB발!B935</f>
        <v>0</v>
      </c>
      <c r="H939" s="94">
        <v>6</v>
      </c>
      <c r="I939" s="97" t="e">
        <f>old_TB발!#REF!</f>
        <v>#REF!</v>
      </c>
      <c r="J939" s="98" t="e">
        <f t="shared" si="29"/>
        <v>#REF!</v>
      </c>
      <c r="K939" s="98" t="e">
        <f t="shared" si="30"/>
        <v>#REF!</v>
      </c>
      <c r="L939" s="97" t="e">
        <f>old_TB발!#REF!</f>
        <v>#REF!</v>
      </c>
      <c r="M939" s="97" t="e">
        <f>old_TB발!#REF!</f>
        <v>#REF!</v>
      </c>
    </row>
    <row r="940" spans="3:13">
      <c r="C940" s="94" t="s">
        <v>63</v>
      </c>
      <c r="D940" s="94">
        <v>2023</v>
      </c>
      <c r="E940" s="71">
        <f>old_TB발!A936</f>
        <v>0</v>
      </c>
      <c r="F940" s="71">
        <f>old_TB발!B936</f>
        <v>0</v>
      </c>
      <c r="H940" s="94">
        <v>6</v>
      </c>
      <c r="I940" s="97" t="e">
        <f>old_TB발!#REF!</f>
        <v>#REF!</v>
      </c>
      <c r="J940" s="98" t="e">
        <f t="shared" si="29"/>
        <v>#REF!</v>
      </c>
      <c r="K940" s="98" t="e">
        <f t="shared" si="30"/>
        <v>#REF!</v>
      </c>
      <c r="L940" s="97" t="e">
        <f>old_TB발!#REF!</f>
        <v>#REF!</v>
      </c>
      <c r="M940" s="97" t="e">
        <f>old_TB발!#REF!</f>
        <v>#REF!</v>
      </c>
    </row>
    <row r="941" spans="3:13">
      <c r="C941" s="94" t="s">
        <v>63</v>
      </c>
      <c r="D941" s="94">
        <v>2023</v>
      </c>
      <c r="E941" s="71">
        <f>old_TB발!A937</f>
        <v>0</v>
      </c>
      <c r="F941" s="71">
        <f>old_TB발!B937</f>
        <v>0</v>
      </c>
      <c r="H941" s="94">
        <v>6</v>
      </c>
      <c r="I941" s="97" t="e">
        <f>old_TB발!#REF!</f>
        <v>#REF!</v>
      </c>
      <c r="J941" s="98" t="e">
        <f t="shared" si="29"/>
        <v>#REF!</v>
      </c>
      <c r="K941" s="98" t="e">
        <f t="shared" si="30"/>
        <v>#REF!</v>
      </c>
      <c r="L941" s="97" t="e">
        <f>old_TB발!#REF!</f>
        <v>#REF!</v>
      </c>
      <c r="M941" s="97" t="e">
        <f>old_TB발!#REF!</f>
        <v>#REF!</v>
      </c>
    </row>
    <row r="942" spans="3:13">
      <c r="C942" s="94" t="s">
        <v>63</v>
      </c>
      <c r="D942" s="94">
        <v>2023</v>
      </c>
      <c r="E942" s="71">
        <f>old_TB발!A938</f>
        <v>0</v>
      </c>
      <c r="F942" s="71">
        <f>old_TB발!B938</f>
        <v>0</v>
      </c>
      <c r="H942" s="94">
        <v>6</v>
      </c>
      <c r="I942" s="97" t="e">
        <f>old_TB발!#REF!</f>
        <v>#REF!</v>
      </c>
      <c r="J942" s="98" t="e">
        <f t="shared" si="29"/>
        <v>#REF!</v>
      </c>
      <c r="K942" s="98" t="e">
        <f t="shared" si="30"/>
        <v>#REF!</v>
      </c>
      <c r="L942" s="97" t="e">
        <f>old_TB발!#REF!</f>
        <v>#REF!</v>
      </c>
      <c r="M942" s="97" t="e">
        <f>old_TB발!#REF!</f>
        <v>#REF!</v>
      </c>
    </row>
    <row r="943" spans="3:13">
      <c r="C943" s="94" t="s">
        <v>63</v>
      </c>
      <c r="D943" s="94">
        <v>2023</v>
      </c>
      <c r="E943" s="71">
        <f>old_TB발!A939</f>
        <v>0</v>
      </c>
      <c r="F943" s="71">
        <f>old_TB발!B939</f>
        <v>0</v>
      </c>
      <c r="H943" s="94">
        <v>6</v>
      </c>
      <c r="I943" s="97" t="e">
        <f>old_TB발!#REF!</f>
        <v>#REF!</v>
      </c>
      <c r="J943" s="98" t="e">
        <f t="shared" si="29"/>
        <v>#REF!</v>
      </c>
      <c r="K943" s="98" t="e">
        <f t="shared" si="30"/>
        <v>#REF!</v>
      </c>
      <c r="L943" s="97" t="e">
        <f>old_TB발!#REF!</f>
        <v>#REF!</v>
      </c>
      <c r="M943" s="97" t="e">
        <f>old_TB발!#REF!</f>
        <v>#REF!</v>
      </c>
    </row>
    <row r="944" spans="3:13">
      <c r="C944" s="94" t="s">
        <v>63</v>
      </c>
      <c r="D944" s="94">
        <v>2023</v>
      </c>
      <c r="E944" s="71">
        <f>old_TB발!A940</f>
        <v>0</v>
      </c>
      <c r="F944" s="71">
        <f>old_TB발!B940</f>
        <v>0</v>
      </c>
      <c r="H944" s="94">
        <v>6</v>
      </c>
      <c r="I944" s="97" t="e">
        <f>old_TB발!#REF!</f>
        <v>#REF!</v>
      </c>
      <c r="J944" s="98" t="e">
        <f t="shared" si="29"/>
        <v>#REF!</v>
      </c>
      <c r="K944" s="98" t="e">
        <f t="shared" si="30"/>
        <v>#REF!</v>
      </c>
      <c r="L944" s="97" t="e">
        <f>old_TB발!#REF!</f>
        <v>#REF!</v>
      </c>
      <c r="M944" s="97" t="e">
        <f>old_TB발!#REF!</f>
        <v>#REF!</v>
      </c>
    </row>
    <row r="945" spans="3:13">
      <c r="C945" s="94" t="s">
        <v>63</v>
      </c>
      <c r="D945" s="94">
        <v>2023</v>
      </c>
      <c r="E945" s="71">
        <f>old_TB발!A941</f>
        <v>0</v>
      </c>
      <c r="F945" s="71">
        <f>old_TB발!B941</f>
        <v>0</v>
      </c>
      <c r="H945" s="94">
        <v>6</v>
      </c>
      <c r="I945" s="97" t="e">
        <f>old_TB발!#REF!</f>
        <v>#REF!</v>
      </c>
      <c r="J945" s="98" t="e">
        <f t="shared" si="29"/>
        <v>#REF!</v>
      </c>
      <c r="K945" s="98" t="e">
        <f t="shared" si="30"/>
        <v>#REF!</v>
      </c>
      <c r="L945" s="97" t="e">
        <f>old_TB발!#REF!</f>
        <v>#REF!</v>
      </c>
      <c r="M945" s="97" t="e">
        <f>old_TB발!#REF!</f>
        <v>#REF!</v>
      </c>
    </row>
    <row r="946" spans="3:13">
      <c r="C946" s="94" t="s">
        <v>63</v>
      </c>
      <c r="D946" s="94">
        <v>2023</v>
      </c>
      <c r="E946" s="71">
        <f>old_TB발!A942</f>
        <v>0</v>
      </c>
      <c r="F946" s="71">
        <f>old_TB발!B942</f>
        <v>0</v>
      </c>
      <c r="H946" s="94">
        <v>6</v>
      </c>
      <c r="I946" s="97" t="e">
        <f>old_TB발!#REF!</f>
        <v>#REF!</v>
      </c>
      <c r="J946" s="98" t="e">
        <f t="shared" si="29"/>
        <v>#REF!</v>
      </c>
      <c r="K946" s="98" t="e">
        <f t="shared" si="30"/>
        <v>#REF!</v>
      </c>
      <c r="L946" s="97" t="e">
        <f>old_TB발!#REF!</f>
        <v>#REF!</v>
      </c>
      <c r="M946" s="97" t="e">
        <f>old_TB발!#REF!</f>
        <v>#REF!</v>
      </c>
    </row>
    <row r="947" spans="3:13">
      <c r="C947" s="94" t="s">
        <v>63</v>
      </c>
      <c r="D947" s="94">
        <v>2023</v>
      </c>
      <c r="E947" s="71">
        <f>old_TB발!A943</f>
        <v>0</v>
      </c>
      <c r="F947" s="71">
        <f>old_TB발!B943</f>
        <v>0</v>
      </c>
      <c r="H947" s="94">
        <v>6</v>
      </c>
      <c r="I947" s="97" t="e">
        <f>old_TB발!#REF!</f>
        <v>#REF!</v>
      </c>
      <c r="J947" s="98" t="e">
        <f t="shared" si="29"/>
        <v>#REF!</v>
      </c>
      <c r="K947" s="98" t="e">
        <f t="shared" si="30"/>
        <v>#REF!</v>
      </c>
      <c r="L947" s="97" t="e">
        <f>old_TB발!#REF!</f>
        <v>#REF!</v>
      </c>
      <c r="M947" s="97" t="e">
        <f>old_TB발!#REF!</f>
        <v>#REF!</v>
      </c>
    </row>
    <row r="948" spans="3:13">
      <c r="C948" s="94" t="s">
        <v>63</v>
      </c>
      <c r="D948" s="94">
        <v>2023</v>
      </c>
      <c r="E948" s="71">
        <f>old_TB발!A944</f>
        <v>0</v>
      </c>
      <c r="F948" s="71">
        <f>old_TB발!B944</f>
        <v>0</v>
      </c>
      <c r="H948" s="94">
        <v>6</v>
      </c>
      <c r="I948" s="97" t="e">
        <f>old_TB발!#REF!</f>
        <v>#REF!</v>
      </c>
      <c r="J948" s="98" t="e">
        <f t="shared" si="29"/>
        <v>#REF!</v>
      </c>
      <c r="K948" s="98" t="e">
        <f t="shared" si="30"/>
        <v>#REF!</v>
      </c>
      <c r="L948" s="97" t="e">
        <f>old_TB발!#REF!</f>
        <v>#REF!</v>
      </c>
      <c r="M948" s="97" t="e">
        <f>old_TB발!#REF!</f>
        <v>#REF!</v>
      </c>
    </row>
    <row r="949" spans="3:13">
      <c r="C949" s="94" t="s">
        <v>63</v>
      </c>
      <c r="D949" s="94">
        <v>2023</v>
      </c>
      <c r="E949" s="71">
        <f>old_TB발!A945</f>
        <v>0</v>
      </c>
      <c r="F949" s="71">
        <f>old_TB발!B945</f>
        <v>0</v>
      </c>
      <c r="H949" s="94">
        <v>6</v>
      </c>
      <c r="I949" s="97" t="e">
        <f>old_TB발!#REF!</f>
        <v>#REF!</v>
      </c>
      <c r="J949" s="98" t="e">
        <f t="shared" si="29"/>
        <v>#REF!</v>
      </c>
      <c r="K949" s="98" t="e">
        <f t="shared" si="30"/>
        <v>#REF!</v>
      </c>
      <c r="L949" s="97" t="e">
        <f>old_TB발!#REF!</f>
        <v>#REF!</v>
      </c>
      <c r="M949" s="97" t="e">
        <f>old_TB발!#REF!</f>
        <v>#REF!</v>
      </c>
    </row>
    <row r="950" spans="3:13">
      <c r="C950" s="94" t="s">
        <v>63</v>
      </c>
      <c r="D950" s="94">
        <v>2023</v>
      </c>
      <c r="E950" s="71">
        <f>old_TB발!A946</f>
        <v>0</v>
      </c>
      <c r="F950" s="71">
        <f>old_TB발!B946</f>
        <v>0</v>
      </c>
      <c r="H950" s="94">
        <v>6</v>
      </c>
      <c r="I950" s="97" t="e">
        <f>old_TB발!#REF!</f>
        <v>#REF!</v>
      </c>
      <c r="J950" s="98" t="e">
        <f t="shared" si="29"/>
        <v>#REF!</v>
      </c>
      <c r="K950" s="98" t="e">
        <f t="shared" si="30"/>
        <v>#REF!</v>
      </c>
      <c r="L950" s="97" t="e">
        <f>old_TB발!#REF!</f>
        <v>#REF!</v>
      </c>
      <c r="M950" s="97" t="e">
        <f>old_TB발!#REF!</f>
        <v>#REF!</v>
      </c>
    </row>
    <row r="951" spans="3:13">
      <c r="C951" s="94" t="s">
        <v>63</v>
      </c>
      <c r="D951" s="94">
        <v>2023</v>
      </c>
      <c r="E951" s="71">
        <f>old_TB발!A947</f>
        <v>0</v>
      </c>
      <c r="F951" s="71">
        <f>old_TB발!B947</f>
        <v>0</v>
      </c>
      <c r="H951" s="94">
        <v>6</v>
      </c>
      <c r="I951" s="97" t="e">
        <f>old_TB발!#REF!</f>
        <v>#REF!</v>
      </c>
      <c r="J951" s="98" t="e">
        <f t="shared" si="29"/>
        <v>#REF!</v>
      </c>
      <c r="K951" s="98" t="e">
        <f t="shared" si="30"/>
        <v>#REF!</v>
      </c>
      <c r="L951" s="97" t="e">
        <f>old_TB발!#REF!</f>
        <v>#REF!</v>
      </c>
      <c r="M951" s="97" t="e">
        <f>old_TB발!#REF!</f>
        <v>#REF!</v>
      </c>
    </row>
    <row r="952" spans="3:13">
      <c r="C952" s="94" t="s">
        <v>63</v>
      </c>
      <c r="D952" s="94">
        <v>2023</v>
      </c>
      <c r="E952" s="71">
        <f>old_TB발!A948</f>
        <v>0</v>
      </c>
      <c r="F952" s="71">
        <f>old_TB발!B948</f>
        <v>0</v>
      </c>
      <c r="H952" s="94">
        <v>6</v>
      </c>
      <c r="I952" s="97" t="e">
        <f>old_TB발!#REF!</f>
        <v>#REF!</v>
      </c>
      <c r="J952" s="98" t="e">
        <f t="shared" si="29"/>
        <v>#REF!</v>
      </c>
      <c r="K952" s="98" t="e">
        <f t="shared" si="30"/>
        <v>#REF!</v>
      </c>
      <c r="L952" s="97" t="e">
        <f>old_TB발!#REF!</f>
        <v>#REF!</v>
      </c>
      <c r="M952" s="97" t="e">
        <f>old_TB발!#REF!</f>
        <v>#REF!</v>
      </c>
    </row>
    <row r="953" spans="3:13">
      <c r="C953" s="94" t="s">
        <v>63</v>
      </c>
      <c r="D953" s="94">
        <v>2023</v>
      </c>
      <c r="E953" s="71">
        <f>old_TB발!A949</f>
        <v>0</v>
      </c>
      <c r="F953" s="71">
        <f>old_TB발!B949</f>
        <v>0</v>
      </c>
      <c r="H953" s="94">
        <v>6</v>
      </c>
      <c r="I953" s="97" t="e">
        <f>old_TB발!#REF!</f>
        <v>#REF!</v>
      </c>
      <c r="J953" s="98" t="e">
        <f t="shared" si="29"/>
        <v>#REF!</v>
      </c>
      <c r="K953" s="98" t="e">
        <f t="shared" si="30"/>
        <v>#REF!</v>
      </c>
      <c r="L953" s="97" t="e">
        <f>old_TB발!#REF!</f>
        <v>#REF!</v>
      </c>
      <c r="M953" s="97" t="e">
        <f>old_TB발!#REF!</f>
        <v>#REF!</v>
      </c>
    </row>
    <row r="954" spans="3:13">
      <c r="C954" s="94" t="s">
        <v>63</v>
      </c>
      <c r="D954" s="94">
        <v>2023</v>
      </c>
      <c r="E954" s="71">
        <f>old_TB발!A950</f>
        <v>0</v>
      </c>
      <c r="F954" s="71">
        <f>old_TB발!B950</f>
        <v>0</v>
      </c>
      <c r="H954" s="94">
        <v>6</v>
      </c>
      <c r="I954" s="97" t="e">
        <f>old_TB발!#REF!</f>
        <v>#REF!</v>
      </c>
      <c r="J954" s="98" t="e">
        <f t="shared" si="29"/>
        <v>#REF!</v>
      </c>
      <c r="K954" s="98" t="e">
        <f t="shared" si="30"/>
        <v>#REF!</v>
      </c>
      <c r="L954" s="97" t="e">
        <f>old_TB발!#REF!</f>
        <v>#REF!</v>
      </c>
      <c r="M954" s="97" t="e">
        <f>old_TB발!#REF!</f>
        <v>#REF!</v>
      </c>
    </row>
    <row r="955" spans="3:13">
      <c r="C955" s="94" t="s">
        <v>63</v>
      </c>
      <c r="D955" s="94">
        <v>2023</v>
      </c>
      <c r="E955" s="71">
        <f>old_TB발!A951</f>
        <v>0</v>
      </c>
      <c r="F955" s="71">
        <f>old_TB발!B951</f>
        <v>0</v>
      </c>
      <c r="H955" s="94">
        <v>6</v>
      </c>
      <c r="I955" s="97" t="e">
        <f>old_TB발!#REF!</f>
        <v>#REF!</v>
      </c>
      <c r="J955" s="98" t="e">
        <f t="shared" si="29"/>
        <v>#REF!</v>
      </c>
      <c r="K955" s="98" t="e">
        <f t="shared" si="30"/>
        <v>#REF!</v>
      </c>
      <c r="L955" s="97" t="e">
        <f>old_TB발!#REF!</f>
        <v>#REF!</v>
      </c>
      <c r="M955" s="97" t="e">
        <f>old_TB발!#REF!</f>
        <v>#REF!</v>
      </c>
    </row>
    <row r="956" spans="3:13">
      <c r="C956" s="94" t="s">
        <v>63</v>
      </c>
      <c r="D956" s="94">
        <v>2023</v>
      </c>
      <c r="E956" s="71">
        <f>old_TB발!A952</f>
        <v>0</v>
      </c>
      <c r="F956" s="71">
        <f>old_TB발!B952</f>
        <v>0</v>
      </c>
      <c r="H956" s="94">
        <v>6</v>
      </c>
      <c r="I956" s="97" t="e">
        <f>old_TB발!#REF!</f>
        <v>#REF!</v>
      </c>
      <c r="J956" s="98" t="e">
        <f t="shared" si="29"/>
        <v>#REF!</v>
      </c>
      <c r="K956" s="98" t="e">
        <f t="shared" si="30"/>
        <v>#REF!</v>
      </c>
      <c r="L956" s="97" t="e">
        <f>old_TB발!#REF!</f>
        <v>#REF!</v>
      </c>
      <c r="M956" s="97" t="e">
        <f>old_TB발!#REF!</f>
        <v>#REF!</v>
      </c>
    </row>
    <row r="957" spans="3:13">
      <c r="C957" s="94" t="s">
        <v>63</v>
      </c>
      <c r="D957" s="94">
        <v>2023</v>
      </c>
      <c r="E957" s="71">
        <f>old_TB발!A953</f>
        <v>0</v>
      </c>
      <c r="F957" s="71">
        <f>old_TB발!B953</f>
        <v>0</v>
      </c>
      <c r="H957" s="94">
        <v>6</v>
      </c>
      <c r="I957" s="97" t="e">
        <f>old_TB발!#REF!</f>
        <v>#REF!</v>
      </c>
      <c r="J957" s="98" t="e">
        <f t="shared" si="29"/>
        <v>#REF!</v>
      </c>
      <c r="K957" s="98" t="e">
        <f t="shared" si="30"/>
        <v>#REF!</v>
      </c>
      <c r="L957" s="97" t="e">
        <f>old_TB발!#REF!</f>
        <v>#REF!</v>
      </c>
      <c r="M957" s="97" t="e">
        <f>old_TB발!#REF!</f>
        <v>#REF!</v>
      </c>
    </row>
    <row r="958" spans="3:13">
      <c r="C958" s="94" t="s">
        <v>63</v>
      </c>
      <c r="D958" s="94">
        <v>2023</v>
      </c>
      <c r="E958" s="71">
        <f>old_TB발!A954</f>
        <v>0</v>
      </c>
      <c r="F958" s="71">
        <f>old_TB발!B954</f>
        <v>0</v>
      </c>
      <c r="H958" s="94">
        <v>6</v>
      </c>
      <c r="I958" s="97" t="e">
        <f>old_TB발!#REF!</f>
        <v>#REF!</v>
      </c>
      <c r="J958" s="98" t="e">
        <f t="shared" si="29"/>
        <v>#REF!</v>
      </c>
      <c r="K958" s="98" t="e">
        <f t="shared" si="30"/>
        <v>#REF!</v>
      </c>
      <c r="L958" s="97" t="e">
        <f>old_TB발!#REF!</f>
        <v>#REF!</v>
      </c>
      <c r="M958" s="97" t="e">
        <f>old_TB발!#REF!</f>
        <v>#REF!</v>
      </c>
    </row>
    <row r="959" spans="3:13">
      <c r="C959" s="94" t="s">
        <v>63</v>
      </c>
      <c r="D959" s="94">
        <v>2023</v>
      </c>
      <c r="E959" s="71">
        <f>old_TB발!A955</f>
        <v>0</v>
      </c>
      <c r="F959" s="71">
        <f>old_TB발!B955</f>
        <v>0</v>
      </c>
      <c r="H959" s="94">
        <v>6</v>
      </c>
      <c r="I959" s="97" t="e">
        <f>old_TB발!#REF!</f>
        <v>#REF!</v>
      </c>
      <c r="J959" s="98" t="e">
        <f t="shared" si="29"/>
        <v>#REF!</v>
      </c>
      <c r="K959" s="98" t="e">
        <f t="shared" si="30"/>
        <v>#REF!</v>
      </c>
      <c r="L959" s="97" t="e">
        <f>old_TB발!#REF!</f>
        <v>#REF!</v>
      </c>
      <c r="M959" s="97" t="e">
        <f>old_TB발!#REF!</f>
        <v>#REF!</v>
      </c>
    </row>
    <row r="960" spans="3:13">
      <c r="C960" s="94" t="s">
        <v>63</v>
      </c>
      <c r="D960" s="94">
        <v>2023</v>
      </c>
      <c r="E960" s="71">
        <f>old_TB발!A956</f>
        <v>0</v>
      </c>
      <c r="F960" s="71">
        <f>old_TB발!B956</f>
        <v>0</v>
      </c>
      <c r="H960" s="94">
        <v>6</v>
      </c>
      <c r="I960" s="97" t="e">
        <f>old_TB발!#REF!</f>
        <v>#REF!</v>
      </c>
      <c r="J960" s="98" t="e">
        <f t="shared" si="29"/>
        <v>#REF!</v>
      </c>
      <c r="K960" s="98" t="e">
        <f t="shared" si="30"/>
        <v>#REF!</v>
      </c>
      <c r="L960" s="97" t="e">
        <f>old_TB발!#REF!</f>
        <v>#REF!</v>
      </c>
      <c r="M960" s="97" t="e">
        <f>old_TB발!#REF!</f>
        <v>#REF!</v>
      </c>
    </row>
    <row r="961" spans="3:13">
      <c r="C961" s="94" t="s">
        <v>63</v>
      </c>
      <c r="D961" s="94">
        <v>2023</v>
      </c>
      <c r="E961" s="71">
        <f>old_TB발!A957</f>
        <v>0</v>
      </c>
      <c r="F961" s="71">
        <f>old_TB발!B957</f>
        <v>0</v>
      </c>
      <c r="H961" s="94">
        <v>6</v>
      </c>
      <c r="I961" s="97" t="e">
        <f>old_TB발!#REF!</f>
        <v>#REF!</v>
      </c>
      <c r="J961" s="98" t="e">
        <f t="shared" si="29"/>
        <v>#REF!</v>
      </c>
      <c r="K961" s="98" t="e">
        <f t="shared" si="30"/>
        <v>#REF!</v>
      </c>
      <c r="L961" s="97" t="e">
        <f>old_TB발!#REF!</f>
        <v>#REF!</v>
      </c>
      <c r="M961" s="97" t="e">
        <f>old_TB발!#REF!</f>
        <v>#REF!</v>
      </c>
    </row>
    <row r="962" spans="3:13">
      <c r="C962" s="94" t="s">
        <v>63</v>
      </c>
      <c r="D962" s="94">
        <v>2023</v>
      </c>
      <c r="E962" s="71">
        <f>old_TB발!A958</f>
        <v>0</v>
      </c>
      <c r="F962" s="71">
        <f>old_TB발!B958</f>
        <v>0</v>
      </c>
      <c r="H962" s="94">
        <v>6</v>
      </c>
      <c r="I962" s="97" t="e">
        <f>old_TB발!#REF!</f>
        <v>#REF!</v>
      </c>
      <c r="J962" s="98" t="e">
        <f t="shared" si="29"/>
        <v>#REF!</v>
      </c>
      <c r="K962" s="98" t="e">
        <f t="shared" si="30"/>
        <v>#REF!</v>
      </c>
      <c r="L962" s="97" t="e">
        <f>old_TB발!#REF!</f>
        <v>#REF!</v>
      </c>
      <c r="M962" s="97" t="e">
        <f>old_TB발!#REF!</f>
        <v>#REF!</v>
      </c>
    </row>
    <row r="963" spans="3:13">
      <c r="C963" s="94" t="s">
        <v>63</v>
      </c>
      <c r="D963" s="94">
        <v>2023</v>
      </c>
      <c r="E963" s="71">
        <f>old_TB발!A959</f>
        <v>0</v>
      </c>
      <c r="F963" s="71">
        <f>old_TB발!B959</f>
        <v>0</v>
      </c>
      <c r="H963" s="94">
        <v>6</v>
      </c>
      <c r="I963" s="97" t="e">
        <f>old_TB발!#REF!</f>
        <v>#REF!</v>
      </c>
      <c r="J963" s="98" t="e">
        <f t="shared" si="29"/>
        <v>#REF!</v>
      </c>
      <c r="K963" s="98" t="e">
        <f t="shared" si="30"/>
        <v>#REF!</v>
      </c>
      <c r="L963" s="97" t="e">
        <f>old_TB발!#REF!</f>
        <v>#REF!</v>
      </c>
      <c r="M963" s="97" t="e">
        <f>old_TB발!#REF!</f>
        <v>#REF!</v>
      </c>
    </row>
    <row r="964" spans="3:13">
      <c r="C964" s="94" t="s">
        <v>63</v>
      </c>
      <c r="D964" s="94">
        <v>2023</v>
      </c>
      <c r="E964" s="71">
        <f>old_TB발!A960</f>
        <v>0</v>
      </c>
      <c r="F964" s="71">
        <f>old_TB발!B960</f>
        <v>0</v>
      </c>
      <c r="H964" s="94">
        <v>6</v>
      </c>
      <c r="I964" s="97" t="e">
        <f>old_TB발!#REF!</f>
        <v>#REF!</v>
      </c>
      <c r="J964" s="98" t="e">
        <f t="shared" si="29"/>
        <v>#REF!</v>
      </c>
      <c r="K964" s="98" t="e">
        <f t="shared" si="30"/>
        <v>#REF!</v>
      </c>
      <c r="L964" s="97" t="e">
        <f>old_TB발!#REF!</f>
        <v>#REF!</v>
      </c>
      <c r="M964" s="97" t="e">
        <f>old_TB발!#REF!</f>
        <v>#REF!</v>
      </c>
    </row>
    <row r="965" spans="3:13">
      <c r="C965" s="94" t="s">
        <v>63</v>
      </c>
      <c r="D965" s="94">
        <v>2023</v>
      </c>
      <c r="E965" s="71">
        <f>old_TB발!A961</f>
        <v>0</v>
      </c>
      <c r="F965" s="71">
        <f>old_TB발!B961</f>
        <v>0</v>
      </c>
      <c r="H965" s="94">
        <v>6</v>
      </c>
      <c r="I965" s="97" t="e">
        <f>old_TB발!#REF!</f>
        <v>#REF!</v>
      </c>
      <c r="J965" s="98" t="e">
        <f t="shared" si="29"/>
        <v>#REF!</v>
      </c>
      <c r="K965" s="98" t="e">
        <f t="shared" si="30"/>
        <v>#REF!</v>
      </c>
      <c r="L965" s="97" t="e">
        <f>old_TB발!#REF!</f>
        <v>#REF!</v>
      </c>
      <c r="M965" s="97" t="e">
        <f>old_TB발!#REF!</f>
        <v>#REF!</v>
      </c>
    </row>
    <row r="966" spans="3:13">
      <c r="C966" s="94" t="s">
        <v>63</v>
      </c>
      <c r="D966" s="94">
        <v>2023</v>
      </c>
      <c r="E966" s="71">
        <f>old_TB발!A962</f>
        <v>0</v>
      </c>
      <c r="F966" s="71">
        <f>old_TB발!B962</f>
        <v>0</v>
      </c>
      <c r="H966" s="94">
        <v>6</v>
      </c>
      <c r="I966" s="97" t="e">
        <f>old_TB발!#REF!</f>
        <v>#REF!</v>
      </c>
      <c r="J966" s="98" t="e">
        <f t="shared" si="29"/>
        <v>#REF!</v>
      </c>
      <c r="K966" s="98" t="e">
        <f t="shared" si="30"/>
        <v>#REF!</v>
      </c>
      <c r="L966" s="97" t="e">
        <f>old_TB발!#REF!</f>
        <v>#REF!</v>
      </c>
      <c r="M966" s="97" t="e">
        <f>old_TB발!#REF!</f>
        <v>#REF!</v>
      </c>
    </row>
    <row r="967" spans="3:13">
      <c r="C967" s="94" t="s">
        <v>63</v>
      </c>
      <c r="D967" s="94">
        <v>2023</v>
      </c>
      <c r="E967" s="71">
        <f>old_TB발!A963</f>
        <v>0</v>
      </c>
      <c r="F967" s="71">
        <f>old_TB발!B963</f>
        <v>0</v>
      </c>
      <c r="H967" s="94">
        <v>6</v>
      </c>
      <c r="I967" s="97" t="e">
        <f>old_TB발!#REF!</f>
        <v>#REF!</v>
      </c>
      <c r="J967" s="98" t="e">
        <f t="shared" si="29"/>
        <v>#REF!</v>
      </c>
      <c r="K967" s="98" t="e">
        <f t="shared" si="30"/>
        <v>#REF!</v>
      </c>
      <c r="L967" s="97" t="e">
        <f>old_TB발!#REF!</f>
        <v>#REF!</v>
      </c>
      <c r="M967" s="97" t="e">
        <f>old_TB발!#REF!</f>
        <v>#REF!</v>
      </c>
    </row>
    <row r="968" spans="3:13">
      <c r="C968" s="94" t="s">
        <v>63</v>
      </c>
      <c r="D968" s="94">
        <v>2023</v>
      </c>
      <c r="E968" s="71">
        <f>old_TB발!A964</f>
        <v>0</v>
      </c>
      <c r="F968" s="71">
        <f>old_TB발!B964</f>
        <v>0</v>
      </c>
      <c r="H968" s="94">
        <v>6</v>
      </c>
      <c r="I968" s="97" t="e">
        <f>old_TB발!#REF!</f>
        <v>#REF!</v>
      </c>
      <c r="J968" s="98" t="e">
        <f t="shared" ref="J968:J1031" si="31">IF($L968&gt;0,$L968,0)</f>
        <v>#REF!</v>
      </c>
      <c r="K968" s="98" t="e">
        <f t="shared" ref="K968:K1031" si="32">ABS(L968-J968)</f>
        <v>#REF!</v>
      </c>
      <c r="L968" s="97" t="e">
        <f>old_TB발!#REF!</f>
        <v>#REF!</v>
      </c>
      <c r="M968" s="97" t="e">
        <f>old_TB발!#REF!</f>
        <v>#REF!</v>
      </c>
    </row>
    <row r="969" spans="3:13">
      <c r="C969" s="94" t="s">
        <v>63</v>
      </c>
      <c r="D969" s="94">
        <v>2023</v>
      </c>
      <c r="E969" s="71">
        <f>old_TB발!A965</f>
        <v>0</v>
      </c>
      <c r="F969" s="71">
        <f>old_TB발!B965</f>
        <v>0</v>
      </c>
      <c r="H969" s="94">
        <v>6</v>
      </c>
      <c r="I969" s="97" t="e">
        <f>old_TB발!#REF!</f>
        <v>#REF!</v>
      </c>
      <c r="J969" s="98" t="e">
        <f t="shared" si="31"/>
        <v>#REF!</v>
      </c>
      <c r="K969" s="98" t="e">
        <f t="shared" si="32"/>
        <v>#REF!</v>
      </c>
      <c r="L969" s="97" t="e">
        <f>old_TB발!#REF!</f>
        <v>#REF!</v>
      </c>
      <c r="M969" s="97" t="e">
        <f>old_TB발!#REF!</f>
        <v>#REF!</v>
      </c>
    </row>
    <row r="970" spans="3:13">
      <c r="C970" s="94" t="s">
        <v>63</v>
      </c>
      <c r="D970" s="94">
        <v>2023</v>
      </c>
      <c r="E970" s="71">
        <f>old_TB발!A966</f>
        <v>0</v>
      </c>
      <c r="F970" s="71">
        <f>old_TB발!B966</f>
        <v>0</v>
      </c>
      <c r="H970" s="94">
        <v>6</v>
      </c>
      <c r="I970" s="97" t="e">
        <f>old_TB발!#REF!</f>
        <v>#REF!</v>
      </c>
      <c r="J970" s="98" t="e">
        <f t="shared" si="31"/>
        <v>#REF!</v>
      </c>
      <c r="K970" s="98" t="e">
        <f t="shared" si="32"/>
        <v>#REF!</v>
      </c>
      <c r="L970" s="97" t="e">
        <f>old_TB발!#REF!</f>
        <v>#REF!</v>
      </c>
      <c r="M970" s="97" t="e">
        <f>old_TB발!#REF!</f>
        <v>#REF!</v>
      </c>
    </row>
    <row r="971" spans="3:13">
      <c r="C971" s="94" t="s">
        <v>63</v>
      </c>
      <c r="D971" s="94">
        <v>2023</v>
      </c>
      <c r="E971" s="71">
        <f>old_TB발!A967</f>
        <v>0</v>
      </c>
      <c r="F971" s="71">
        <f>old_TB발!B967</f>
        <v>0</v>
      </c>
      <c r="H971" s="94">
        <v>6</v>
      </c>
      <c r="I971" s="97" t="e">
        <f>old_TB발!#REF!</f>
        <v>#REF!</v>
      </c>
      <c r="J971" s="98" t="e">
        <f t="shared" si="31"/>
        <v>#REF!</v>
      </c>
      <c r="K971" s="98" t="e">
        <f t="shared" si="32"/>
        <v>#REF!</v>
      </c>
      <c r="L971" s="97" t="e">
        <f>old_TB발!#REF!</f>
        <v>#REF!</v>
      </c>
      <c r="M971" s="97" t="e">
        <f>old_TB발!#REF!</f>
        <v>#REF!</v>
      </c>
    </row>
    <row r="972" spans="3:13">
      <c r="C972" s="94" t="s">
        <v>63</v>
      </c>
      <c r="D972" s="94">
        <v>2023</v>
      </c>
      <c r="E972" s="71">
        <f>old_TB발!A968</f>
        <v>0</v>
      </c>
      <c r="F972" s="71">
        <f>old_TB발!B968</f>
        <v>0</v>
      </c>
      <c r="H972" s="94">
        <v>6</v>
      </c>
      <c r="I972" s="97" t="e">
        <f>old_TB발!#REF!</f>
        <v>#REF!</v>
      </c>
      <c r="J972" s="98" t="e">
        <f t="shared" si="31"/>
        <v>#REF!</v>
      </c>
      <c r="K972" s="98" t="e">
        <f t="shared" si="32"/>
        <v>#REF!</v>
      </c>
      <c r="L972" s="97" t="e">
        <f>old_TB발!#REF!</f>
        <v>#REF!</v>
      </c>
      <c r="M972" s="97" t="e">
        <f>old_TB발!#REF!</f>
        <v>#REF!</v>
      </c>
    </row>
    <row r="973" spans="3:13">
      <c r="C973" s="94" t="s">
        <v>63</v>
      </c>
      <c r="D973" s="94">
        <v>2023</v>
      </c>
      <c r="E973" s="71">
        <f>old_TB발!A969</f>
        <v>0</v>
      </c>
      <c r="F973" s="71">
        <f>old_TB발!B969</f>
        <v>0</v>
      </c>
      <c r="H973" s="94">
        <v>6</v>
      </c>
      <c r="I973" s="97" t="e">
        <f>old_TB발!#REF!</f>
        <v>#REF!</v>
      </c>
      <c r="J973" s="98" t="e">
        <f t="shared" si="31"/>
        <v>#REF!</v>
      </c>
      <c r="K973" s="98" t="e">
        <f t="shared" si="32"/>
        <v>#REF!</v>
      </c>
      <c r="L973" s="97" t="e">
        <f>old_TB발!#REF!</f>
        <v>#REF!</v>
      </c>
      <c r="M973" s="97" t="e">
        <f>old_TB발!#REF!</f>
        <v>#REF!</v>
      </c>
    </row>
    <row r="974" spans="3:13">
      <c r="C974" s="94" t="s">
        <v>63</v>
      </c>
      <c r="D974" s="94">
        <v>2023</v>
      </c>
      <c r="E974" s="71">
        <f>old_TB발!A970</f>
        <v>0</v>
      </c>
      <c r="F974" s="71">
        <f>old_TB발!B970</f>
        <v>0</v>
      </c>
      <c r="H974" s="94">
        <v>6</v>
      </c>
      <c r="I974" s="97" t="e">
        <f>old_TB발!#REF!</f>
        <v>#REF!</v>
      </c>
      <c r="J974" s="98" t="e">
        <f t="shared" si="31"/>
        <v>#REF!</v>
      </c>
      <c r="K974" s="98" t="e">
        <f t="shared" si="32"/>
        <v>#REF!</v>
      </c>
      <c r="L974" s="97" t="e">
        <f>old_TB발!#REF!</f>
        <v>#REF!</v>
      </c>
      <c r="M974" s="97" t="e">
        <f>old_TB발!#REF!</f>
        <v>#REF!</v>
      </c>
    </row>
    <row r="975" spans="3:13">
      <c r="C975" s="94" t="s">
        <v>63</v>
      </c>
      <c r="D975" s="94">
        <v>2023</v>
      </c>
      <c r="E975" s="71">
        <f>old_TB발!A971</f>
        <v>0</v>
      </c>
      <c r="F975" s="71">
        <f>old_TB발!B971</f>
        <v>0</v>
      </c>
      <c r="H975" s="94">
        <v>6</v>
      </c>
      <c r="I975" s="97" t="e">
        <f>old_TB발!#REF!</f>
        <v>#REF!</v>
      </c>
      <c r="J975" s="98" t="e">
        <f t="shared" si="31"/>
        <v>#REF!</v>
      </c>
      <c r="K975" s="98" t="e">
        <f t="shared" si="32"/>
        <v>#REF!</v>
      </c>
      <c r="L975" s="97" t="e">
        <f>old_TB발!#REF!</f>
        <v>#REF!</v>
      </c>
      <c r="M975" s="97" t="e">
        <f>old_TB발!#REF!</f>
        <v>#REF!</v>
      </c>
    </row>
    <row r="976" spans="3:13">
      <c r="C976" s="94" t="s">
        <v>63</v>
      </c>
      <c r="D976" s="94">
        <v>2023</v>
      </c>
      <c r="E976" s="71">
        <f>old_TB발!A972</f>
        <v>0</v>
      </c>
      <c r="F976" s="71">
        <f>old_TB발!B972</f>
        <v>0</v>
      </c>
      <c r="H976" s="94">
        <v>6</v>
      </c>
      <c r="I976" s="97" t="e">
        <f>old_TB발!#REF!</f>
        <v>#REF!</v>
      </c>
      <c r="J976" s="98" t="e">
        <f t="shared" si="31"/>
        <v>#REF!</v>
      </c>
      <c r="K976" s="98" t="e">
        <f t="shared" si="32"/>
        <v>#REF!</v>
      </c>
      <c r="L976" s="97" t="e">
        <f>old_TB발!#REF!</f>
        <v>#REF!</v>
      </c>
      <c r="M976" s="97" t="e">
        <f>old_TB발!#REF!</f>
        <v>#REF!</v>
      </c>
    </row>
    <row r="977" spans="3:13">
      <c r="C977" s="94" t="s">
        <v>63</v>
      </c>
      <c r="D977" s="94">
        <v>2023</v>
      </c>
      <c r="E977" s="71">
        <f>old_TB발!A973</f>
        <v>0</v>
      </c>
      <c r="F977" s="71">
        <f>old_TB발!B973</f>
        <v>0</v>
      </c>
      <c r="H977" s="94">
        <v>6</v>
      </c>
      <c r="I977" s="97" t="e">
        <f>old_TB발!#REF!</f>
        <v>#REF!</v>
      </c>
      <c r="J977" s="98" t="e">
        <f t="shared" si="31"/>
        <v>#REF!</v>
      </c>
      <c r="K977" s="98" t="e">
        <f t="shared" si="32"/>
        <v>#REF!</v>
      </c>
      <c r="L977" s="97" t="e">
        <f>old_TB발!#REF!</f>
        <v>#REF!</v>
      </c>
      <c r="M977" s="97" t="e">
        <f>old_TB발!#REF!</f>
        <v>#REF!</v>
      </c>
    </row>
    <row r="978" spans="3:13">
      <c r="C978" s="94" t="s">
        <v>63</v>
      </c>
      <c r="D978" s="94">
        <v>2023</v>
      </c>
      <c r="E978" s="71">
        <f>old_TB발!A974</f>
        <v>0</v>
      </c>
      <c r="F978" s="71">
        <f>old_TB발!B974</f>
        <v>0</v>
      </c>
      <c r="H978" s="94">
        <v>6</v>
      </c>
      <c r="I978" s="97" t="e">
        <f>old_TB발!#REF!</f>
        <v>#REF!</v>
      </c>
      <c r="J978" s="98" t="e">
        <f t="shared" si="31"/>
        <v>#REF!</v>
      </c>
      <c r="K978" s="98" t="e">
        <f t="shared" si="32"/>
        <v>#REF!</v>
      </c>
      <c r="L978" s="97" t="e">
        <f>old_TB발!#REF!</f>
        <v>#REF!</v>
      </c>
      <c r="M978" s="97" t="e">
        <f>old_TB발!#REF!</f>
        <v>#REF!</v>
      </c>
    </row>
    <row r="979" spans="3:13">
      <c r="C979" s="94" t="s">
        <v>63</v>
      </c>
      <c r="D979" s="94">
        <v>2023</v>
      </c>
      <c r="E979" s="71">
        <f>old_TB발!A975</f>
        <v>0</v>
      </c>
      <c r="F979" s="71">
        <f>old_TB발!B975</f>
        <v>0</v>
      </c>
      <c r="H979" s="94">
        <v>6</v>
      </c>
      <c r="I979" s="97" t="e">
        <f>old_TB발!#REF!</f>
        <v>#REF!</v>
      </c>
      <c r="J979" s="98" t="e">
        <f t="shared" si="31"/>
        <v>#REF!</v>
      </c>
      <c r="K979" s="98" t="e">
        <f t="shared" si="32"/>
        <v>#REF!</v>
      </c>
      <c r="L979" s="97" t="e">
        <f>old_TB발!#REF!</f>
        <v>#REF!</v>
      </c>
      <c r="M979" s="97" t="e">
        <f>old_TB발!#REF!</f>
        <v>#REF!</v>
      </c>
    </row>
    <row r="980" spans="3:13">
      <c r="C980" s="94" t="s">
        <v>63</v>
      </c>
      <c r="D980" s="94">
        <v>2023</v>
      </c>
      <c r="E980" s="71">
        <f>old_TB발!A976</f>
        <v>0</v>
      </c>
      <c r="F980" s="71">
        <f>old_TB발!B976</f>
        <v>0</v>
      </c>
      <c r="H980" s="94">
        <v>6</v>
      </c>
      <c r="I980" s="97" t="e">
        <f>old_TB발!#REF!</f>
        <v>#REF!</v>
      </c>
      <c r="J980" s="98" t="e">
        <f t="shared" si="31"/>
        <v>#REF!</v>
      </c>
      <c r="K980" s="98" t="e">
        <f t="shared" si="32"/>
        <v>#REF!</v>
      </c>
      <c r="L980" s="97" t="e">
        <f>old_TB발!#REF!</f>
        <v>#REF!</v>
      </c>
      <c r="M980" s="97" t="e">
        <f>old_TB발!#REF!</f>
        <v>#REF!</v>
      </c>
    </row>
    <row r="981" spans="3:13">
      <c r="C981" s="94" t="s">
        <v>63</v>
      </c>
      <c r="D981" s="94">
        <v>2023</v>
      </c>
      <c r="E981" s="71">
        <f>old_TB발!A977</f>
        <v>0</v>
      </c>
      <c r="F981" s="71">
        <f>old_TB발!B977</f>
        <v>0</v>
      </c>
      <c r="H981" s="94">
        <v>6</v>
      </c>
      <c r="I981" s="97" t="e">
        <f>old_TB발!#REF!</f>
        <v>#REF!</v>
      </c>
      <c r="J981" s="98" t="e">
        <f t="shared" si="31"/>
        <v>#REF!</v>
      </c>
      <c r="K981" s="98" t="e">
        <f t="shared" si="32"/>
        <v>#REF!</v>
      </c>
      <c r="L981" s="97" t="e">
        <f>old_TB발!#REF!</f>
        <v>#REF!</v>
      </c>
      <c r="M981" s="97" t="e">
        <f>old_TB발!#REF!</f>
        <v>#REF!</v>
      </c>
    </row>
    <row r="982" spans="3:13">
      <c r="C982" s="94" t="s">
        <v>63</v>
      </c>
      <c r="D982" s="94">
        <v>2023</v>
      </c>
      <c r="E982" s="71">
        <f>old_TB발!A978</f>
        <v>0</v>
      </c>
      <c r="F982" s="71">
        <f>old_TB발!B978</f>
        <v>0</v>
      </c>
      <c r="H982" s="94">
        <v>6</v>
      </c>
      <c r="I982" s="97" t="e">
        <f>old_TB발!#REF!</f>
        <v>#REF!</v>
      </c>
      <c r="J982" s="98" t="e">
        <f t="shared" si="31"/>
        <v>#REF!</v>
      </c>
      <c r="K982" s="98" t="e">
        <f t="shared" si="32"/>
        <v>#REF!</v>
      </c>
      <c r="L982" s="97" t="e">
        <f>old_TB발!#REF!</f>
        <v>#REF!</v>
      </c>
      <c r="M982" s="97" t="e">
        <f>old_TB발!#REF!</f>
        <v>#REF!</v>
      </c>
    </row>
    <row r="983" spans="3:13">
      <c r="C983" s="94" t="s">
        <v>63</v>
      </c>
      <c r="D983" s="94">
        <v>2023</v>
      </c>
      <c r="E983" s="71">
        <f>old_TB발!A979</f>
        <v>0</v>
      </c>
      <c r="F983" s="71">
        <f>old_TB발!B979</f>
        <v>0</v>
      </c>
      <c r="H983" s="94">
        <v>6</v>
      </c>
      <c r="I983" s="97" t="e">
        <f>old_TB발!#REF!</f>
        <v>#REF!</v>
      </c>
      <c r="J983" s="98" t="e">
        <f t="shared" si="31"/>
        <v>#REF!</v>
      </c>
      <c r="K983" s="98" t="e">
        <f t="shared" si="32"/>
        <v>#REF!</v>
      </c>
      <c r="L983" s="97" t="e">
        <f>old_TB발!#REF!</f>
        <v>#REF!</v>
      </c>
      <c r="M983" s="97" t="e">
        <f>old_TB발!#REF!</f>
        <v>#REF!</v>
      </c>
    </row>
    <row r="984" spans="3:13">
      <c r="C984" s="94" t="s">
        <v>63</v>
      </c>
      <c r="D984" s="94">
        <v>2023</v>
      </c>
      <c r="E984" s="71">
        <f>old_TB발!A980</f>
        <v>0</v>
      </c>
      <c r="F984" s="71">
        <f>old_TB발!B980</f>
        <v>0</v>
      </c>
      <c r="H984" s="94">
        <v>6</v>
      </c>
      <c r="I984" s="97" t="e">
        <f>old_TB발!#REF!</f>
        <v>#REF!</v>
      </c>
      <c r="J984" s="98" t="e">
        <f t="shared" si="31"/>
        <v>#REF!</v>
      </c>
      <c r="K984" s="98" t="e">
        <f t="shared" si="32"/>
        <v>#REF!</v>
      </c>
      <c r="L984" s="97" t="e">
        <f>old_TB발!#REF!</f>
        <v>#REF!</v>
      </c>
      <c r="M984" s="97" t="e">
        <f>old_TB발!#REF!</f>
        <v>#REF!</v>
      </c>
    </row>
    <row r="985" spans="3:13">
      <c r="C985" s="94" t="s">
        <v>63</v>
      </c>
      <c r="D985" s="94">
        <v>2023</v>
      </c>
      <c r="E985" s="71">
        <f>old_TB발!A981</f>
        <v>0</v>
      </c>
      <c r="F985" s="71">
        <f>old_TB발!B981</f>
        <v>0</v>
      </c>
      <c r="H985" s="94">
        <v>6</v>
      </c>
      <c r="I985" s="97" t="e">
        <f>old_TB발!#REF!</f>
        <v>#REF!</v>
      </c>
      <c r="J985" s="98" t="e">
        <f t="shared" si="31"/>
        <v>#REF!</v>
      </c>
      <c r="K985" s="98" t="e">
        <f t="shared" si="32"/>
        <v>#REF!</v>
      </c>
      <c r="L985" s="97" t="e">
        <f>old_TB발!#REF!</f>
        <v>#REF!</v>
      </c>
      <c r="M985" s="97" t="e">
        <f>old_TB발!#REF!</f>
        <v>#REF!</v>
      </c>
    </row>
    <row r="986" spans="3:13">
      <c r="C986" s="94" t="s">
        <v>63</v>
      </c>
      <c r="D986" s="94">
        <v>2023</v>
      </c>
      <c r="E986" s="71">
        <f>old_TB발!A982</f>
        <v>0</v>
      </c>
      <c r="F986" s="71">
        <f>old_TB발!B982</f>
        <v>0</v>
      </c>
      <c r="H986" s="94">
        <v>6</v>
      </c>
      <c r="I986" s="97" t="e">
        <f>old_TB발!#REF!</f>
        <v>#REF!</v>
      </c>
      <c r="J986" s="98" t="e">
        <f t="shared" si="31"/>
        <v>#REF!</v>
      </c>
      <c r="K986" s="98" t="e">
        <f t="shared" si="32"/>
        <v>#REF!</v>
      </c>
      <c r="L986" s="97" t="e">
        <f>old_TB발!#REF!</f>
        <v>#REF!</v>
      </c>
      <c r="M986" s="97" t="e">
        <f>old_TB발!#REF!</f>
        <v>#REF!</v>
      </c>
    </row>
    <row r="987" spans="3:13">
      <c r="C987" s="94" t="s">
        <v>63</v>
      </c>
      <c r="D987" s="94">
        <v>2023</v>
      </c>
      <c r="E987" s="71">
        <f>old_TB발!A983</f>
        <v>0</v>
      </c>
      <c r="F987" s="71">
        <f>old_TB발!B983</f>
        <v>0</v>
      </c>
      <c r="H987" s="94">
        <v>6</v>
      </c>
      <c r="I987" s="97" t="e">
        <f>old_TB발!#REF!</f>
        <v>#REF!</v>
      </c>
      <c r="J987" s="98" t="e">
        <f t="shared" si="31"/>
        <v>#REF!</v>
      </c>
      <c r="K987" s="98" t="e">
        <f t="shared" si="32"/>
        <v>#REF!</v>
      </c>
      <c r="L987" s="97" t="e">
        <f>old_TB발!#REF!</f>
        <v>#REF!</v>
      </c>
      <c r="M987" s="97" t="e">
        <f>old_TB발!#REF!</f>
        <v>#REF!</v>
      </c>
    </row>
    <row r="988" spans="3:13">
      <c r="C988" s="94" t="s">
        <v>63</v>
      </c>
      <c r="D988" s="94">
        <v>2023</v>
      </c>
      <c r="E988" s="71">
        <f>old_TB발!A984</f>
        <v>0</v>
      </c>
      <c r="F988" s="71">
        <f>old_TB발!B984</f>
        <v>0</v>
      </c>
      <c r="H988" s="94">
        <v>6</v>
      </c>
      <c r="I988" s="97" t="e">
        <f>old_TB발!#REF!</f>
        <v>#REF!</v>
      </c>
      <c r="J988" s="98" t="e">
        <f t="shared" si="31"/>
        <v>#REF!</v>
      </c>
      <c r="K988" s="98" t="e">
        <f t="shared" si="32"/>
        <v>#REF!</v>
      </c>
      <c r="L988" s="97" t="e">
        <f>old_TB발!#REF!</f>
        <v>#REF!</v>
      </c>
      <c r="M988" s="97" t="e">
        <f>old_TB발!#REF!</f>
        <v>#REF!</v>
      </c>
    </row>
    <row r="989" spans="3:13">
      <c r="C989" s="94" t="s">
        <v>63</v>
      </c>
      <c r="D989" s="94">
        <v>2023</v>
      </c>
      <c r="E989" s="71">
        <f>old_TB발!A985</f>
        <v>0</v>
      </c>
      <c r="F989" s="71">
        <f>old_TB발!B985</f>
        <v>0</v>
      </c>
      <c r="H989" s="94">
        <v>6</v>
      </c>
      <c r="I989" s="97" t="e">
        <f>old_TB발!#REF!</f>
        <v>#REF!</v>
      </c>
      <c r="J989" s="98" t="e">
        <f t="shared" si="31"/>
        <v>#REF!</v>
      </c>
      <c r="K989" s="98" t="e">
        <f t="shared" si="32"/>
        <v>#REF!</v>
      </c>
      <c r="L989" s="97" t="e">
        <f>old_TB발!#REF!</f>
        <v>#REF!</v>
      </c>
      <c r="M989" s="97" t="e">
        <f>old_TB발!#REF!</f>
        <v>#REF!</v>
      </c>
    </row>
    <row r="990" spans="3:13">
      <c r="C990" s="94" t="s">
        <v>63</v>
      </c>
      <c r="D990" s="94">
        <v>2023</v>
      </c>
      <c r="E990" s="71">
        <f>old_TB발!A986</f>
        <v>0</v>
      </c>
      <c r="F990" s="71">
        <f>old_TB발!B986</f>
        <v>0</v>
      </c>
      <c r="H990" s="94">
        <v>6</v>
      </c>
      <c r="I990" s="97" t="e">
        <f>old_TB발!#REF!</f>
        <v>#REF!</v>
      </c>
      <c r="J990" s="98" t="e">
        <f t="shared" si="31"/>
        <v>#REF!</v>
      </c>
      <c r="K990" s="98" t="e">
        <f t="shared" si="32"/>
        <v>#REF!</v>
      </c>
      <c r="L990" s="97" t="e">
        <f>old_TB발!#REF!</f>
        <v>#REF!</v>
      </c>
      <c r="M990" s="97" t="e">
        <f>old_TB발!#REF!</f>
        <v>#REF!</v>
      </c>
    </row>
    <row r="991" spans="3:13">
      <c r="C991" s="94" t="s">
        <v>63</v>
      </c>
      <c r="D991" s="94">
        <v>2023</v>
      </c>
      <c r="E991" s="71">
        <f>old_TB발!A987</f>
        <v>0</v>
      </c>
      <c r="F991" s="71">
        <f>old_TB발!B987</f>
        <v>0</v>
      </c>
      <c r="H991" s="94">
        <v>6</v>
      </c>
      <c r="I991" s="97" t="e">
        <f>old_TB발!#REF!</f>
        <v>#REF!</v>
      </c>
      <c r="J991" s="98" t="e">
        <f t="shared" si="31"/>
        <v>#REF!</v>
      </c>
      <c r="K991" s="98" t="e">
        <f t="shared" si="32"/>
        <v>#REF!</v>
      </c>
      <c r="L991" s="97" t="e">
        <f>old_TB발!#REF!</f>
        <v>#REF!</v>
      </c>
      <c r="M991" s="97" t="e">
        <f>old_TB발!#REF!</f>
        <v>#REF!</v>
      </c>
    </row>
    <row r="992" spans="3:13">
      <c r="C992" s="94" t="s">
        <v>63</v>
      </c>
      <c r="D992" s="94">
        <v>2023</v>
      </c>
      <c r="E992" s="71">
        <f>old_TB발!A988</f>
        <v>0</v>
      </c>
      <c r="F992" s="71">
        <f>old_TB발!B988</f>
        <v>0</v>
      </c>
      <c r="H992" s="94">
        <v>6</v>
      </c>
      <c r="I992" s="97" t="e">
        <f>old_TB발!#REF!</f>
        <v>#REF!</v>
      </c>
      <c r="J992" s="98" t="e">
        <f t="shared" si="31"/>
        <v>#REF!</v>
      </c>
      <c r="K992" s="98" t="e">
        <f t="shared" si="32"/>
        <v>#REF!</v>
      </c>
      <c r="L992" s="97" t="e">
        <f>old_TB발!#REF!</f>
        <v>#REF!</v>
      </c>
      <c r="M992" s="97" t="e">
        <f>old_TB발!#REF!</f>
        <v>#REF!</v>
      </c>
    </row>
    <row r="993" spans="3:13">
      <c r="C993" s="94" t="s">
        <v>63</v>
      </c>
      <c r="D993" s="94">
        <v>2023</v>
      </c>
      <c r="E993" s="71">
        <f>old_TB발!A989</f>
        <v>0</v>
      </c>
      <c r="F993" s="71">
        <f>old_TB발!B989</f>
        <v>0</v>
      </c>
      <c r="H993" s="94">
        <v>6</v>
      </c>
      <c r="I993" s="97" t="e">
        <f>old_TB발!#REF!</f>
        <v>#REF!</v>
      </c>
      <c r="J993" s="98" t="e">
        <f t="shared" si="31"/>
        <v>#REF!</v>
      </c>
      <c r="K993" s="98" t="e">
        <f t="shared" si="32"/>
        <v>#REF!</v>
      </c>
      <c r="L993" s="97" t="e">
        <f>old_TB발!#REF!</f>
        <v>#REF!</v>
      </c>
      <c r="M993" s="97" t="e">
        <f>old_TB발!#REF!</f>
        <v>#REF!</v>
      </c>
    </row>
    <row r="994" spans="3:13">
      <c r="C994" s="94" t="s">
        <v>63</v>
      </c>
      <c r="D994" s="94">
        <v>2023</v>
      </c>
      <c r="E994" s="71">
        <f>old_TB발!A990</f>
        <v>0</v>
      </c>
      <c r="F994" s="71">
        <f>old_TB발!B990</f>
        <v>0</v>
      </c>
      <c r="H994" s="94">
        <v>6</v>
      </c>
      <c r="I994" s="97" t="e">
        <f>old_TB발!#REF!</f>
        <v>#REF!</v>
      </c>
      <c r="J994" s="98" t="e">
        <f t="shared" si="31"/>
        <v>#REF!</v>
      </c>
      <c r="K994" s="98" t="e">
        <f t="shared" si="32"/>
        <v>#REF!</v>
      </c>
      <c r="L994" s="97" t="e">
        <f>old_TB발!#REF!</f>
        <v>#REF!</v>
      </c>
      <c r="M994" s="97" t="e">
        <f>old_TB발!#REF!</f>
        <v>#REF!</v>
      </c>
    </row>
    <row r="995" spans="3:13">
      <c r="C995" s="94" t="s">
        <v>63</v>
      </c>
      <c r="D995" s="94">
        <v>2023</v>
      </c>
      <c r="E995" s="71">
        <f>old_TB발!A991</f>
        <v>0</v>
      </c>
      <c r="F995" s="71">
        <f>old_TB발!B991</f>
        <v>0</v>
      </c>
      <c r="H995" s="94">
        <v>6</v>
      </c>
      <c r="I995" s="97" t="e">
        <f>old_TB발!#REF!</f>
        <v>#REF!</v>
      </c>
      <c r="J995" s="98" t="e">
        <f t="shared" si="31"/>
        <v>#REF!</v>
      </c>
      <c r="K995" s="98" t="e">
        <f t="shared" si="32"/>
        <v>#REF!</v>
      </c>
      <c r="L995" s="97" t="e">
        <f>old_TB발!#REF!</f>
        <v>#REF!</v>
      </c>
      <c r="M995" s="97" t="e">
        <f>old_TB발!#REF!</f>
        <v>#REF!</v>
      </c>
    </row>
    <row r="996" spans="3:13">
      <c r="C996" s="94" t="s">
        <v>63</v>
      </c>
      <c r="D996" s="94">
        <v>2023</v>
      </c>
      <c r="E996" s="71">
        <f>old_TB발!A992</f>
        <v>0</v>
      </c>
      <c r="F996" s="71">
        <f>old_TB발!B992</f>
        <v>0</v>
      </c>
      <c r="H996" s="94">
        <v>6</v>
      </c>
      <c r="I996" s="97" t="e">
        <f>old_TB발!#REF!</f>
        <v>#REF!</v>
      </c>
      <c r="J996" s="98" t="e">
        <f t="shared" si="31"/>
        <v>#REF!</v>
      </c>
      <c r="K996" s="98" t="e">
        <f t="shared" si="32"/>
        <v>#REF!</v>
      </c>
      <c r="L996" s="97" t="e">
        <f>old_TB발!#REF!</f>
        <v>#REF!</v>
      </c>
      <c r="M996" s="97" t="e">
        <f>old_TB발!#REF!</f>
        <v>#REF!</v>
      </c>
    </row>
    <row r="997" spans="3:13">
      <c r="C997" s="94" t="s">
        <v>63</v>
      </c>
      <c r="D997" s="94">
        <v>2023</v>
      </c>
      <c r="E997" s="71">
        <f>old_TB발!A993</f>
        <v>0</v>
      </c>
      <c r="F997" s="71">
        <f>old_TB발!B993</f>
        <v>0</v>
      </c>
      <c r="H997" s="94">
        <v>6</v>
      </c>
      <c r="I997" s="97" t="e">
        <f>old_TB발!#REF!</f>
        <v>#REF!</v>
      </c>
      <c r="J997" s="98" t="e">
        <f t="shared" si="31"/>
        <v>#REF!</v>
      </c>
      <c r="K997" s="98" t="e">
        <f t="shared" si="32"/>
        <v>#REF!</v>
      </c>
      <c r="L997" s="97" t="e">
        <f>old_TB발!#REF!</f>
        <v>#REF!</v>
      </c>
      <c r="M997" s="97" t="e">
        <f>old_TB발!#REF!</f>
        <v>#REF!</v>
      </c>
    </row>
    <row r="998" spans="3:13">
      <c r="C998" s="94" t="s">
        <v>63</v>
      </c>
      <c r="D998" s="94">
        <v>2023</v>
      </c>
      <c r="E998" s="71">
        <f>old_TB발!A994</f>
        <v>0</v>
      </c>
      <c r="F998" s="71">
        <f>old_TB발!B994</f>
        <v>0</v>
      </c>
      <c r="H998" s="94">
        <v>6</v>
      </c>
      <c r="I998" s="97" t="e">
        <f>old_TB발!#REF!</f>
        <v>#REF!</v>
      </c>
      <c r="J998" s="98" t="e">
        <f t="shared" si="31"/>
        <v>#REF!</v>
      </c>
      <c r="K998" s="98" t="e">
        <f t="shared" si="32"/>
        <v>#REF!</v>
      </c>
      <c r="L998" s="97" t="e">
        <f>old_TB발!#REF!</f>
        <v>#REF!</v>
      </c>
      <c r="M998" s="97" t="e">
        <f>old_TB발!#REF!</f>
        <v>#REF!</v>
      </c>
    </row>
    <row r="999" spans="3:13">
      <c r="C999" s="94" t="s">
        <v>63</v>
      </c>
      <c r="D999" s="94">
        <v>2023</v>
      </c>
      <c r="E999" s="71">
        <f>old_TB발!A995</f>
        <v>0</v>
      </c>
      <c r="F999" s="71">
        <f>old_TB발!B995</f>
        <v>0</v>
      </c>
      <c r="H999" s="94">
        <v>6</v>
      </c>
      <c r="I999" s="97" t="e">
        <f>old_TB발!#REF!</f>
        <v>#REF!</v>
      </c>
      <c r="J999" s="98" t="e">
        <f t="shared" si="31"/>
        <v>#REF!</v>
      </c>
      <c r="K999" s="98" t="e">
        <f t="shared" si="32"/>
        <v>#REF!</v>
      </c>
      <c r="L999" s="97" t="e">
        <f>old_TB발!#REF!</f>
        <v>#REF!</v>
      </c>
      <c r="M999" s="97" t="e">
        <f>old_TB발!#REF!</f>
        <v>#REF!</v>
      </c>
    </row>
    <row r="1000" spans="3:13">
      <c r="C1000" s="94" t="s">
        <v>63</v>
      </c>
      <c r="D1000" s="94">
        <v>2023</v>
      </c>
      <c r="E1000" s="71">
        <f>old_TB발!A996</f>
        <v>0</v>
      </c>
      <c r="F1000" s="71">
        <f>old_TB발!B996</f>
        <v>0</v>
      </c>
      <c r="H1000" s="94">
        <v>6</v>
      </c>
      <c r="I1000" s="97" t="e">
        <f>old_TB발!#REF!</f>
        <v>#REF!</v>
      </c>
      <c r="J1000" s="98" t="e">
        <f t="shared" si="31"/>
        <v>#REF!</v>
      </c>
      <c r="K1000" s="98" t="e">
        <f t="shared" si="32"/>
        <v>#REF!</v>
      </c>
      <c r="L1000" s="97" t="e">
        <f>old_TB발!#REF!</f>
        <v>#REF!</v>
      </c>
      <c r="M1000" s="97" t="e">
        <f>old_TB발!#REF!</f>
        <v>#REF!</v>
      </c>
    </row>
    <row r="1001" spans="3:13">
      <c r="C1001" s="94" t="s">
        <v>63</v>
      </c>
      <c r="D1001" s="94">
        <v>2023</v>
      </c>
      <c r="E1001" s="71">
        <f>old_TB발!A997</f>
        <v>0</v>
      </c>
      <c r="F1001" s="71">
        <f>old_TB발!B997</f>
        <v>0</v>
      </c>
      <c r="H1001" s="94">
        <v>6</v>
      </c>
      <c r="I1001" s="97" t="e">
        <f>old_TB발!#REF!</f>
        <v>#REF!</v>
      </c>
      <c r="J1001" s="98" t="e">
        <f t="shared" si="31"/>
        <v>#REF!</v>
      </c>
      <c r="K1001" s="98" t="e">
        <f t="shared" si="32"/>
        <v>#REF!</v>
      </c>
      <c r="L1001" s="97" t="e">
        <f>old_TB발!#REF!</f>
        <v>#REF!</v>
      </c>
      <c r="M1001" s="97" t="e">
        <f>old_TB발!#REF!</f>
        <v>#REF!</v>
      </c>
    </row>
    <row r="1002" spans="3:13">
      <c r="C1002" s="94" t="s">
        <v>63</v>
      </c>
      <c r="D1002" s="94">
        <v>2023</v>
      </c>
      <c r="E1002" s="71">
        <f>old_TB발!A998</f>
        <v>0</v>
      </c>
      <c r="F1002" s="71">
        <f>old_TB발!B998</f>
        <v>0</v>
      </c>
      <c r="H1002" s="94">
        <v>6</v>
      </c>
      <c r="I1002" s="97" t="e">
        <f>old_TB발!#REF!</f>
        <v>#REF!</v>
      </c>
      <c r="J1002" s="98" t="e">
        <f t="shared" si="31"/>
        <v>#REF!</v>
      </c>
      <c r="K1002" s="98" t="e">
        <f t="shared" si="32"/>
        <v>#REF!</v>
      </c>
      <c r="L1002" s="97" t="e">
        <f>old_TB발!#REF!</f>
        <v>#REF!</v>
      </c>
      <c r="M1002" s="97" t="e">
        <f>old_TB발!#REF!</f>
        <v>#REF!</v>
      </c>
    </row>
    <row r="1003" spans="3:13">
      <c r="C1003" s="94" t="s">
        <v>63</v>
      </c>
      <c r="D1003" s="94">
        <v>2023</v>
      </c>
      <c r="E1003" s="71">
        <f>old_TB발!A999</f>
        <v>0</v>
      </c>
      <c r="F1003" s="71">
        <f>old_TB발!B999</f>
        <v>0</v>
      </c>
      <c r="H1003" s="94">
        <v>6</v>
      </c>
      <c r="I1003" s="97" t="e">
        <f>old_TB발!#REF!</f>
        <v>#REF!</v>
      </c>
      <c r="J1003" s="98" t="e">
        <f t="shared" si="31"/>
        <v>#REF!</v>
      </c>
      <c r="K1003" s="98" t="e">
        <f t="shared" si="32"/>
        <v>#REF!</v>
      </c>
      <c r="L1003" s="97" t="e">
        <f>old_TB발!#REF!</f>
        <v>#REF!</v>
      </c>
      <c r="M1003" s="97" t="e">
        <f>old_TB발!#REF!</f>
        <v>#REF!</v>
      </c>
    </row>
    <row r="1004" spans="3:13">
      <c r="C1004" s="94" t="s">
        <v>63</v>
      </c>
      <c r="D1004" s="94">
        <v>2023</v>
      </c>
      <c r="E1004" s="71">
        <f>old_TB발!A1000</f>
        <v>0</v>
      </c>
      <c r="F1004" s="71">
        <f>old_TB발!B1000</f>
        <v>0</v>
      </c>
      <c r="H1004" s="94">
        <v>6</v>
      </c>
      <c r="I1004" s="97" t="e">
        <f>old_TB발!#REF!</f>
        <v>#REF!</v>
      </c>
      <c r="J1004" s="98" t="e">
        <f t="shared" si="31"/>
        <v>#REF!</v>
      </c>
      <c r="K1004" s="98" t="e">
        <f t="shared" si="32"/>
        <v>#REF!</v>
      </c>
      <c r="L1004" s="97" t="e">
        <f>old_TB발!#REF!</f>
        <v>#REF!</v>
      </c>
      <c r="M1004" s="97" t="e">
        <f>old_TB발!#REF!</f>
        <v>#REF!</v>
      </c>
    </row>
    <row r="1005" spans="3:13">
      <c r="C1005" s="94" t="s">
        <v>63</v>
      </c>
      <c r="D1005" s="94">
        <v>2023</v>
      </c>
      <c r="E1005" s="71">
        <f>old_TB발!A1001</f>
        <v>0</v>
      </c>
      <c r="F1005" s="71">
        <f>old_TB발!B1001</f>
        <v>0</v>
      </c>
      <c r="H1005" s="94">
        <v>6</v>
      </c>
      <c r="I1005" s="97" t="e">
        <f>old_TB발!#REF!</f>
        <v>#REF!</v>
      </c>
      <c r="J1005" s="98" t="e">
        <f t="shared" si="31"/>
        <v>#REF!</v>
      </c>
      <c r="K1005" s="98" t="e">
        <f t="shared" si="32"/>
        <v>#REF!</v>
      </c>
      <c r="L1005" s="97" t="e">
        <f>old_TB발!#REF!</f>
        <v>#REF!</v>
      </c>
      <c r="M1005" s="97" t="e">
        <f>old_TB발!#REF!</f>
        <v>#REF!</v>
      </c>
    </row>
    <row r="1006" spans="3:13">
      <c r="C1006" s="94" t="s">
        <v>63</v>
      </c>
      <c r="D1006" s="94">
        <v>2023</v>
      </c>
      <c r="E1006" s="71">
        <f>old_TB발!A1002</f>
        <v>0</v>
      </c>
      <c r="F1006" s="71">
        <f>old_TB발!B1002</f>
        <v>0</v>
      </c>
      <c r="H1006" s="94">
        <v>6</v>
      </c>
      <c r="I1006" s="97" t="e">
        <f>old_TB발!#REF!</f>
        <v>#REF!</v>
      </c>
      <c r="J1006" s="98" t="e">
        <f t="shared" si="31"/>
        <v>#REF!</v>
      </c>
      <c r="K1006" s="98" t="e">
        <f t="shared" si="32"/>
        <v>#REF!</v>
      </c>
      <c r="L1006" s="97" t="e">
        <f>old_TB발!#REF!</f>
        <v>#REF!</v>
      </c>
      <c r="M1006" s="97" t="e">
        <f>old_TB발!#REF!</f>
        <v>#REF!</v>
      </c>
    </row>
    <row r="1007" spans="3:13">
      <c r="C1007" s="94" t="s">
        <v>63</v>
      </c>
      <c r="D1007" s="94">
        <v>2023</v>
      </c>
      <c r="E1007" s="71">
        <f>old_TB발!A1003</f>
        <v>0</v>
      </c>
      <c r="F1007" s="71">
        <f>old_TB발!B1003</f>
        <v>0</v>
      </c>
      <c r="H1007" s="94">
        <v>6</v>
      </c>
      <c r="I1007" s="97" t="e">
        <f>old_TB발!#REF!</f>
        <v>#REF!</v>
      </c>
      <c r="J1007" s="98" t="e">
        <f t="shared" si="31"/>
        <v>#REF!</v>
      </c>
      <c r="K1007" s="98" t="e">
        <f t="shared" si="32"/>
        <v>#REF!</v>
      </c>
      <c r="L1007" s="97" t="e">
        <f>old_TB발!#REF!</f>
        <v>#REF!</v>
      </c>
      <c r="M1007" s="97" t="e">
        <f>old_TB발!#REF!</f>
        <v>#REF!</v>
      </c>
    </row>
    <row r="1008" spans="3:13">
      <c r="C1008" s="94" t="s">
        <v>63</v>
      </c>
      <c r="D1008" s="94">
        <v>2023</v>
      </c>
      <c r="E1008" s="71">
        <f>old_TB발!A1004</f>
        <v>0</v>
      </c>
      <c r="F1008" s="71">
        <f>old_TB발!B1004</f>
        <v>0</v>
      </c>
      <c r="H1008" s="94">
        <v>6</v>
      </c>
      <c r="I1008" s="97" t="e">
        <f>old_TB발!#REF!</f>
        <v>#REF!</v>
      </c>
      <c r="J1008" s="98" t="e">
        <f t="shared" si="31"/>
        <v>#REF!</v>
      </c>
      <c r="K1008" s="98" t="e">
        <f t="shared" si="32"/>
        <v>#REF!</v>
      </c>
      <c r="L1008" s="97" t="e">
        <f>old_TB발!#REF!</f>
        <v>#REF!</v>
      </c>
      <c r="M1008" s="97" t="e">
        <f>old_TB발!#REF!</f>
        <v>#REF!</v>
      </c>
    </row>
    <row r="1009" spans="3:13">
      <c r="C1009" s="94" t="s">
        <v>63</v>
      </c>
      <c r="D1009" s="94">
        <v>2023</v>
      </c>
      <c r="E1009" s="71">
        <f>old_TB발!A1005</f>
        <v>0</v>
      </c>
      <c r="F1009" s="71">
        <f>old_TB발!B1005</f>
        <v>0</v>
      </c>
      <c r="H1009" s="94">
        <v>6</v>
      </c>
      <c r="I1009" s="97" t="e">
        <f>old_TB발!#REF!</f>
        <v>#REF!</v>
      </c>
      <c r="J1009" s="98" t="e">
        <f t="shared" si="31"/>
        <v>#REF!</v>
      </c>
      <c r="K1009" s="98" t="e">
        <f t="shared" si="32"/>
        <v>#REF!</v>
      </c>
      <c r="L1009" s="97" t="e">
        <f>old_TB발!#REF!</f>
        <v>#REF!</v>
      </c>
      <c r="M1009" s="97" t="e">
        <f>old_TB발!#REF!</f>
        <v>#REF!</v>
      </c>
    </row>
    <row r="1010" spans="3:13">
      <c r="C1010" s="94" t="s">
        <v>63</v>
      </c>
      <c r="D1010" s="94">
        <v>2023</v>
      </c>
      <c r="E1010" s="71">
        <f>old_TB발!A1006</f>
        <v>0</v>
      </c>
      <c r="F1010" s="71">
        <f>old_TB발!B1006</f>
        <v>0</v>
      </c>
      <c r="H1010" s="94">
        <v>6</v>
      </c>
      <c r="I1010" s="97" t="e">
        <f>old_TB발!#REF!</f>
        <v>#REF!</v>
      </c>
      <c r="J1010" s="98" t="e">
        <f t="shared" si="31"/>
        <v>#REF!</v>
      </c>
      <c r="K1010" s="98" t="e">
        <f t="shared" si="32"/>
        <v>#REF!</v>
      </c>
      <c r="L1010" s="97" t="e">
        <f>old_TB발!#REF!</f>
        <v>#REF!</v>
      </c>
      <c r="M1010" s="97" t="e">
        <f>old_TB발!#REF!</f>
        <v>#REF!</v>
      </c>
    </row>
    <row r="1011" spans="3:13">
      <c r="C1011" s="94" t="s">
        <v>63</v>
      </c>
      <c r="D1011" s="94">
        <v>2023</v>
      </c>
      <c r="E1011" s="71">
        <f>old_TB발!A1007</f>
        <v>0</v>
      </c>
      <c r="F1011" s="71">
        <f>old_TB발!B1007</f>
        <v>0</v>
      </c>
      <c r="H1011" s="94">
        <v>6</v>
      </c>
      <c r="I1011" s="97" t="e">
        <f>old_TB발!#REF!</f>
        <v>#REF!</v>
      </c>
      <c r="J1011" s="98" t="e">
        <f t="shared" si="31"/>
        <v>#REF!</v>
      </c>
      <c r="K1011" s="98" t="e">
        <f t="shared" si="32"/>
        <v>#REF!</v>
      </c>
      <c r="L1011" s="97" t="e">
        <f>old_TB발!#REF!</f>
        <v>#REF!</v>
      </c>
      <c r="M1011" s="97" t="e">
        <f>old_TB발!#REF!</f>
        <v>#REF!</v>
      </c>
    </row>
    <row r="1012" spans="3:13">
      <c r="C1012" s="94" t="s">
        <v>63</v>
      </c>
      <c r="D1012" s="94">
        <v>2023</v>
      </c>
      <c r="E1012" s="71">
        <f>old_TB발!A1008</f>
        <v>0</v>
      </c>
      <c r="F1012" s="71">
        <f>old_TB발!B1008</f>
        <v>0</v>
      </c>
      <c r="H1012" s="94">
        <v>6</v>
      </c>
      <c r="I1012" s="97" t="e">
        <f>old_TB발!#REF!</f>
        <v>#REF!</v>
      </c>
      <c r="J1012" s="98" t="e">
        <f t="shared" si="31"/>
        <v>#REF!</v>
      </c>
      <c r="K1012" s="98" t="e">
        <f t="shared" si="32"/>
        <v>#REF!</v>
      </c>
      <c r="L1012" s="97" t="e">
        <f>old_TB발!#REF!</f>
        <v>#REF!</v>
      </c>
      <c r="M1012" s="97" t="e">
        <f>old_TB발!#REF!</f>
        <v>#REF!</v>
      </c>
    </row>
    <row r="1013" spans="3:13">
      <c r="C1013" s="94" t="s">
        <v>63</v>
      </c>
      <c r="D1013" s="94">
        <v>2023</v>
      </c>
      <c r="E1013" s="71">
        <f>old_TB발!A1009</f>
        <v>0</v>
      </c>
      <c r="F1013" s="71">
        <f>old_TB발!B1009</f>
        <v>0</v>
      </c>
      <c r="H1013" s="94">
        <v>6</v>
      </c>
      <c r="I1013" s="97" t="e">
        <f>old_TB발!#REF!</f>
        <v>#REF!</v>
      </c>
      <c r="J1013" s="98" t="e">
        <f t="shared" si="31"/>
        <v>#REF!</v>
      </c>
      <c r="K1013" s="98" t="e">
        <f t="shared" si="32"/>
        <v>#REF!</v>
      </c>
      <c r="L1013" s="97" t="e">
        <f>old_TB발!#REF!</f>
        <v>#REF!</v>
      </c>
      <c r="M1013" s="97" t="e">
        <f>old_TB발!#REF!</f>
        <v>#REF!</v>
      </c>
    </row>
    <row r="1014" spans="3:13">
      <c r="C1014" s="94" t="s">
        <v>63</v>
      </c>
      <c r="D1014" s="94">
        <v>2023</v>
      </c>
      <c r="E1014" s="71">
        <f>old_TB발!A1010</f>
        <v>0</v>
      </c>
      <c r="F1014" s="71">
        <f>old_TB발!B1010</f>
        <v>0</v>
      </c>
      <c r="H1014" s="94">
        <v>6</v>
      </c>
      <c r="I1014" s="97" t="e">
        <f>old_TB발!#REF!</f>
        <v>#REF!</v>
      </c>
      <c r="J1014" s="98" t="e">
        <f t="shared" si="31"/>
        <v>#REF!</v>
      </c>
      <c r="K1014" s="98" t="e">
        <f t="shared" si="32"/>
        <v>#REF!</v>
      </c>
      <c r="L1014" s="97" t="e">
        <f>old_TB발!#REF!</f>
        <v>#REF!</v>
      </c>
      <c r="M1014" s="97" t="e">
        <f>old_TB발!#REF!</f>
        <v>#REF!</v>
      </c>
    </row>
    <row r="1015" spans="3:13">
      <c r="C1015" s="94" t="s">
        <v>63</v>
      </c>
      <c r="D1015" s="94">
        <v>2023</v>
      </c>
      <c r="E1015" s="71">
        <f>old_TB발!A1011</f>
        <v>0</v>
      </c>
      <c r="F1015" s="71">
        <f>old_TB발!B1011</f>
        <v>0</v>
      </c>
      <c r="H1015" s="94">
        <v>6</v>
      </c>
      <c r="I1015" s="97" t="e">
        <f>old_TB발!#REF!</f>
        <v>#REF!</v>
      </c>
      <c r="J1015" s="98" t="e">
        <f t="shared" si="31"/>
        <v>#REF!</v>
      </c>
      <c r="K1015" s="98" t="e">
        <f t="shared" si="32"/>
        <v>#REF!</v>
      </c>
      <c r="L1015" s="97" t="e">
        <f>old_TB발!#REF!</f>
        <v>#REF!</v>
      </c>
      <c r="M1015" s="97" t="e">
        <f>old_TB발!#REF!</f>
        <v>#REF!</v>
      </c>
    </row>
    <row r="1016" spans="3:13">
      <c r="C1016" s="94" t="s">
        <v>63</v>
      </c>
      <c r="D1016" s="94">
        <v>2023</v>
      </c>
      <c r="E1016" s="71">
        <f>old_TB발!A1012</f>
        <v>0</v>
      </c>
      <c r="F1016" s="71">
        <f>old_TB발!B1012</f>
        <v>0</v>
      </c>
      <c r="H1016" s="94">
        <v>6</v>
      </c>
      <c r="I1016" s="97" t="e">
        <f>old_TB발!#REF!</f>
        <v>#REF!</v>
      </c>
      <c r="J1016" s="98" t="e">
        <f t="shared" si="31"/>
        <v>#REF!</v>
      </c>
      <c r="K1016" s="98" t="e">
        <f t="shared" si="32"/>
        <v>#REF!</v>
      </c>
      <c r="L1016" s="97" t="e">
        <f>old_TB발!#REF!</f>
        <v>#REF!</v>
      </c>
      <c r="M1016" s="97" t="e">
        <f>old_TB발!#REF!</f>
        <v>#REF!</v>
      </c>
    </row>
    <row r="1017" spans="3:13">
      <c r="C1017" s="94" t="s">
        <v>63</v>
      </c>
      <c r="D1017" s="94">
        <v>2023</v>
      </c>
      <c r="E1017" s="71">
        <f>old_TB발!A1013</f>
        <v>0</v>
      </c>
      <c r="F1017" s="71">
        <f>old_TB발!B1013</f>
        <v>0</v>
      </c>
      <c r="H1017" s="94">
        <v>6</v>
      </c>
      <c r="I1017" s="97" t="e">
        <f>old_TB발!#REF!</f>
        <v>#REF!</v>
      </c>
      <c r="J1017" s="98" t="e">
        <f t="shared" si="31"/>
        <v>#REF!</v>
      </c>
      <c r="K1017" s="98" t="e">
        <f t="shared" si="32"/>
        <v>#REF!</v>
      </c>
      <c r="L1017" s="97" t="e">
        <f>old_TB발!#REF!</f>
        <v>#REF!</v>
      </c>
      <c r="M1017" s="97" t="e">
        <f>old_TB발!#REF!</f>
        <v>#REF!</v>
      </c>
    </row>
    <row r="1018" spans="3:13">
      <c r="C1018" s="94" t="s">
        <v>63</v>
      </c>
      <c r="D1018" s="94">
        <v>2023</v>
      </c>
      <c r="E1018" s="71">
        <f>old_TB발!A1014</f>
        <v>0</v>
      </c>
      <c r="F1018" s="71">
        <f>old_TB발!B1014</f>
        <v>0</v>
      </c>
      <c r="H1018" s="94">
        <v>6</v>
      </c>
      <c r="I1018" s="97" t="e">
        <f>old_TB발!#REF!</f>
        <v>#REF!</v>
      </c>
      <c r="J1018" s="98" t="e">
        <f t="shared" si="31"/>
        <v>#REF!</v>
      </c>
      <c r="K1018" s="98" t="e">
        <f t="shared" si="32"/>
        <v>#REF!</v>
      </c>
      <c r="L1018" s="97" t="e">
        <f>old_TB발!#REF!</f>
        <v>#REF!</v>
      </c>
      <c r="M1018" s="97" t="e">
        <f>old_TB발!#REF!</f>
        <v>#REF!</v>
      </c>
    </row>
    <row r="1019" spans="3:13">
      <c r="C1019" s="94" t="s">
        <v>63</v>
      </c>
      <c r="D1019" s="94">
        <v>2023</v>
      </c>
      <c r="E1019" s="71">
        <f>old_TB발!A1015</f>
        <v>0</v>
      </c>
      <c r="F1019" s="71">
        <f>old_TB발!B1015</f>
        <v>0</v>
      </c>
      <c r="H1019" s="94">
        <v>6</v>
      </c>
      <c r="I1019" s="97" t="e">
        <f>old_TB발!#REF!</f>
        <v>#REF!</v>
      </c>
      <c r="J1019" s="98" t="e">
        <f t="shared" si="31"/>
        <v>#REF!</v>
      </c>
      <c r="K1019" s="98" t="e">
        <f t="shared" si="32"/>
        <v>#REF!</v>
      </c>
      <c r="L1019" s="97" t="e">
        <f>old_TB발!#REF!</f>
        <v>#REF!</v>
      </c>
      <c r="M1019" s="97" t="e">
        <f>old_TB발!#REF!</f>
        <v>#REF!</v>
      </c>
    </row>
    <row r="1020" spans="3:13">
      <c r="C1020" s="94" t="s">
        <v>63</v>
      </c>
      <c r="D1020" s="94">
        <v>2023</v>
      </c>
      <c r="E1020" s="71">
        <f>old_TB발!A1016</f>
        <v>0</v>
      </c>
      <c r="F1020" s="71">
        <f>old_TB발!B1016</f>
        <v>0</v>
      </c>
      <c r="H1020" s="94">
        <v>6</v>
      </c>
      <c r="I1020" s="97" t="e">
        <f>old_TB발!#REF!</f>
        <v>#REF!</v>
      </c>
      <c r="J1020" s="98" t="e">
        <f t="shared" si="31"/>
        <v>#REF!</v>
      </c>
      <c r="K1020" s="98" t="e">
        <f t="shared" si="32"/>
        <v>#REF!</v>
      </c>
      <c r="L1020" s="97" t="e">
        <f>old_TB발!#REF!</f>
        <v>#REF!</v>
      </c>
      <c r="M1020" s="97" t="e">
        <f>old_TB발!#REF!</f>
        <v>#REF!</v>
      </c>
    </row>
    <row r="1021" spans="3:13">
      <c r="C1021" s="94" t="s">
        <v>63</v>
      </c>
      <c r="D1021" s="94">
        <v>2023</v>
      </c>
      <c r="E1021" s="71">
        <f>old_TB발!A1017</f>
        <v>0</v>
      </c>
      <c r="F1021" s="71">
        <f>old_TB발!B1017</f>
        <v>0</v>
      </c>
      <c r="H1021" s="94">
        <v>6</v>
      </c>
      <c r="I1021" s="97" t="e">
        <f>old_TB발!#REF!</f>
        <v>#REF!</v>
      </c>
      <c r="J1021" s="98" t="e">
        <f t="shared" si="31"/>
        <v>#REF!</v>
      </c>
      <c r="K1021" s="98" t="e">
        <f t="shared" si="32"/>
        <v>#REF!</v>
      </c>
      <c r="L1021" s="97" t="e">
        <f>old_TB발!#REF!</f>
        <v>#REF!</v>
      </c>
      <c r="M1021" s="97" t="e">
        <f>old_TB발!#REF!</f>
        <v>#REF!</v>
      </c>
    </row>
    <row r="1022" spans="3:13">
      <c r="C1022" s="94" t="s">
        <v>63</v>
      </c>
      <c r="D1022" s="94">
        <v>2023</v>
      </c>
      <c r="E1022" s="71">
        <f>old_TB발!A1018</f>
        <v>0</v>
      </c>
      <c r="F1022" s="71">
        <f>old_TB발!B1018</f>
        <v>0</v>
      </c>
      <c r="H1022" s="94">
        <v>6</v>
      </c>
      <c r="I1022" s="97" t="e">
        <f>old_TB발!#REF!</f>
        <v>#REF!</v>
      </c>
      <c r="J1022" s="98" t="e">
        <f t="shared" si="31"/>
        <v>#REF!</v>
      </c>
      <c r="K1022" s="98" t="e">
        <f t="shared" si="32"/>
        <v>#REF!</v>
      </c>
      <c r="L1022" s="97" t="e">
        <f>old_TB발!#REF!</f>
        <v>#REF!</v>
      </c>
      <c r="M1022" s="97" t="e">
        <f>old_TB발!#REF!</f>
        <v>#REF!</v>
      </c>
    </row>
    <row r="1023" spans="3:13">
      <c r="C1023" s="94" t="s">
        <v>63</v>
      </c>
      <c r="D1023" s="94">
        <v>2023</v>
      </c>
      <c r="E1023" s="71">
        <f>old_TB발!A1019</f>
        <v>0</v>
      </c>
      <c r="F1023" s="71">
        <f>old_TB발!B1019</f>
        <v>0</v>
      </c>
      <c r="H1023" s="94">
        <v>6</v>
      </c>
      <c r="I1023" s="97" t="e">
        <f>old_TB발!#REF!</f>
        <v>#REF!</v>
      </c>
      <c r="J1023" s="98" t="e">
        <f t="shared" si="31"/>
        <v>#REF!</v>
      </c>
      <c r="K1023" s="98" t="e">
        <f t="shared" si="32"/>
        <v>#REF!</v>
      </c>
      <c r="L1023" s="97" t="e">
        <f>old_TB발!#REF!</f>
        <v>#REF!</v>
      </c>
      <c r="M1023" s="97" t="e">
        <f>old_TB발!#REF!</f>
        <v>#REF!</v>
      </c>
    </row>
    <row r="1024" spans="3:13">
      <c r="C1024" s="94" t="s">
        <v>63</v>
      </c>
      <c r="D1024" s="94">
        <v>2023</v>
      </c>
      <c r="E1024" s="71">
        <f>old_TB발!A1020</f>
        <v>0</v>
      </c>
      <c r="F1024" s="71">
        <f>old_TB발!B1020</f>
        <v>0</v>
      </c>
      <c r="H1024" s="94">
        <v>6</v>
      </c>
      <c r="I1024" s="97" t="e">
        <f>old_TB발!#REF!</f>
        <v>#REF!</v>
      </c>
      <c r="J1024" s="98" t="e">
        <f t="shared" si="31"/>
        <v>#REF!</v>
      </c>
      <c r="K1024" s="98" t="e">
        <f t="shared" si="32"/>
        <v>#REF!</v>
      </c>
      <c r="L1024" s="97" t="e">
        <f>old_TB발!#REF!</f>
        <v>#REF!</v>
      </c>
      <c r="M1024" s="97" t="e">
        <f>old_TB발!#REF!</f>
        <v>#REF!</v>
      </c>
    </row>
    <row r="1025" spans="3:13">
      <c r="C1025" s="94" t="s">
        <v>63</v>
      </c>
      <c r="D1025" s="94">
        <v>2023</v>
      </c>
      <c r="E1025" s="71">
        <f>old_TB발!A1021</f>
        <v>0</v>
      </c>
      <c r="F1025" s="71">
        <f>old_TB발!B1021</f>
        <v>0</v>
      </c>
      <c r="H1025" s="94">
        <v>6</v>
      </c>
      <c r="I1025" s="97" t="e">
        <f>old_TB발!#REF!</f>
        <v>#REF!</v>
      </c>
      <c r="J1025" s="98" t="e">
        <f t="shared" si="31"/>
        <v>#REF!</v>
      </c>
      <c r="K1025" s="98" t="e">
        <f t="shared" si="32"/>
        <v>#REF!</v>
      </c>
      <c r="L1025" s="97" t="e">
        <f>old_TB발!#REF!</f>
        <v>#REF!</v>
      </c>
      <c r="M1025" s="97" t="e">
        <f>old_TB발!#REF!</f>
        <v>#REF!</v>
      </c>
    </row>
    <row r="1026" spans="3:13">
      <c r="C1026" s="94" t="s">
        <v>63</v>
      </c>
      <c r="D1026" s="94">
        <v>2023</v>
      </c>
      <c r="E1026" s="71">
        <f>old_TB발!A1022</f>
        <v>0</v>
      </c>
      <c r="F1026" s="71">
        <f>old_TB발!B1022</f>
        <v>0</v>
      </c>
      <c r="H1026" s="94">
        <v>6</v>
      </c>
      <c r="I1026" s="97" t="e">
        <f>old_TB발!#REF!</f>
        <v>#REF!</v>
      </c>
      <c r="J1026" s="98" t="e">
        <f t="shared" si="31"/>
        <v>#REF!</v>
      </c>
      <c r="K1026" s="98" t="e">
        <f t="shared" si="32"/>
        <v>#REF!</v>
      </c>
      <c r="L1026" s="97" t="e">
        <f>old_TB발!#REF!</f>
        <v>#REF!</v>
      </c>
      <c r="M1026" s="97" t="e">
        <f>old_TB발!#REF!</f>
        <v>#REF!</v>
      </c>
    </row>
    <row r="1027" spans="3:13">
      <c r="C1027" s="94" t="s">
        <v>63</v>
      </c>
      <c r="D1027" s="94">
        <v>2023</v>
      </c>
      <c r="E1027" s="71">
        <f>old_TB발!A1023</f>
        <v>0</v>
      </c>
      <c r="F1027" s="71">
        <f>old_TB발!B1023</f>
        <v>0</v>
      </c>
      <c r="H1027" s="94">
        <v>6</v>
      </c>
      <c r="I1027" s="97" t="e">
        <f>old_TB발!#REF!</f>
        <v>#REF!</v>
      </c>
      <c r="J1027" s="98" t="e">
        <f t="shared" si="31"/>
        <v>#REF!</v>
      </c>
      <c r="K1027" s="98" t="e">
        <f t="shared" si="32"/>
        <v>#REF!</v>
      </c>
      <c r="L1027" s="97" t="e">
        <f>old_TB발!#REF!</f>
        <v>#REF!</v>
      </c>
      <c r="M1027" s="97" t="e">
        <f>old_TB발!#REF!</f>
        <v>#REF!</v>
      </c>
    </row>
    <row r="1028" spans="3:13">
      <c r="C1028" s="94" t="s">
        <v>63</v>
      </c>
      <c r="D1028" s="94">
        <v>2023</v>
      </c>
      <c r="E1028" s="71">
        <f>old_TB발!A1024</f>
        <v>0</v>
      </c>
      <c r="F1028" s="71">
        <f>old_TB발!B1024</f>
        <v>0</v>
      </c>
      <c r="H1028" s="94">
        <v>6</v>
      </c>
      <c r="I1028" s="97" t="e">
        <f>old_TB발!#REF!</f>
        <v>#REF!</v>
      </c>
      <c r="J1028" s="98" t="e">
        <f t="shared" si="31"/>
        <v>#REF!</v>
      </c>
      <c r="K1028" s="98" t="e">
        <f t="shared" si="32"/>
        <v>#REF!</v>
      </c>
      <c r="L1028" s="97" t="e">
        <f>old_TB발!#REF!</f>
        <v>#REF!</v>
      </c>
      <c r="M1028" s="97" t="e">
        <f>old_TB발!#REF!</f>
        <v>#REF!</v>
      </c>
    </row>
    <row r="1029" spans="3:13">
      <c r="C1029" s="94" t="s">
        <v>63</v>
      </c>
      <c r="D1029" s="94">
        <v>2023</v>
      </c>
      <c r="E1029" s="71">
        <f>old_TB발!A1025</f>
        <v>0</v>
      </c>
      <c r="F1029" s="71">
        <f>old_TB발!B1025</f>
        <v>0</v>
      </c>
      <c r="H1029" s="94">
        <v>6</v>
      </c>
      <c r="I1029" s="97" t="e">
        <f>old_TB발!#REF!</f>
        <v>#REF!</v>
      </c>
      <c r="J1029" s="98" t="e">
        <f t="shared" si="31"/>
        <v>#REF!</v>
      </c>
      <c r="K1029" s="98" t="e">
        <f t="shared" si="32"/>
        <v>#REF!</v>
      </c>
      <c r="L1029" s="97" t="e">
        <f>old_TB발!#REF!</f>
        <v>#REF!</v>
      </c>
      <c r="M1029" s="97" t="e">
        <f>old_TB발!#REF!</f>
        <v>#REF!</v>
      </c>
    </row>
    <row r="1030" spans="3:13">
      <c r="C1030" s="94" t="s">
        <v>63</v>
      </c>
      <c r="D1030" s="94">
        <v>2023</v>
      </c>
      <c r="E1030" s="71">
        <f>old_TB발!A1026</f>
        <v>0</v>
      </c>
      <c r="F1030" s="71">
        <f>old_TB발!B1026</f>
        <v>0</v>
      </c>
      <c r="H1030" s="94">
        <v>6</v>
      </c>
      <c r="I1030" s="97" t="e">
        <f>old_TB발!#REF!</f>
        <v>#REF!</v>
      </c>
      <c r="J1030" s="98" t="e">
        <f t="shared" si="31"/>
        <v>#REF!</v>
      </c>
      <c r="K1030" s="98" t="e">
        <f t="shared" si="32"/>
        <v>#REF!</v>
      </c>
      <c r="L1030" s="97" t="e">
        <f>old_TB발!#REF!</f>
        <v>#REF!</v>
      </c>
      <c r="M1030" s="97" t="e">
        <f>old_TB발!#REF!</f>
        <v>#REF!</v>
      </c>
    </row>
    <row r="1031" spans="3:13">
      <c r="C1031" s="94" t="s">
        <v>63</v>
      </c>
      <c r="D1031" s="94">
        <v>2023</v>
      </c>
      <c r="E1031" s="71">
        <f>old_TB발!A1027</f>
        <v>0</v>
      </c>
      <c r="F1031" s="71">
        <f>old_TB발!B1027</f>
        <v>0</v>
      </c>
      <c r="H1031" s="94">
        <v>6</v>
      </c>
      <c r="I1031" s="97" t="e">
        <f>old_TB발!#REF!</f>
        <v>#REF!</v>
      </c>
      <c r="J1031" s="98" t="e">
        <f t="shared" si="31"/>
        <v>#REF!</v>
      </c>
      <c r="K1031" s="98" t="e">
        <f t="shared" si="32"/>
        <v>#REF!</v>
      </c>
      <c r="L1031" s="97" t="e">
        <f>old_TB발!#REF!</f>
        <v>#REF!</v>
      </c>
      <c r="M1031" s="97" t="e">
        <f>old_TB발!#REF!</f>
        <v>#REF!</v>
      </c>
    </row>
    <row r="1032" spans="3:13">
      <c r="C1032" s="94" t="s">
        <v>63</v>
      </c>
      <c r="D1032" s="94">
        <v>2023</v>
      </c>
      <c r="E1032" s="71">
        <f>old_TB발!A1028</f>
        <v>0</v>
      </c>
      <c r="F1032" s="71">
        <f>old_TB발!B1028</f>
        <v>0</v>
      </c>
      <c r="H1032" s="94">
        <v>6</v>
      </c>
      <c r="I1032" s="97" t="e">
        <f>old_TB발!#REF!</f>
        <v>#REF!</v>
      </c>
      <c r="J1032" s="98" t="e">
        <f t="shared" ref="J1032:J1095" si="33">IF($L1032&gt;0,$L1032,0)</f>
        <v>#REF!</v>
      </c>
      <c r="K1032" s="98" t="e">
        <f t="shared" ref="K1032:K1095" si="34">ABS(L1032-J1032)</f>
        <v>#REF!</v>
      </c>
      <c r="L1032" s="97" t="e">
        <f>old_TB발!#REF!</f>
        <v>#REF!</v>
      </c>
      <c r="M1032" s="97" t="e">
        <f>old_TB발!#REF!</f>
        <v>#REF!</v>
      </c>
    </row>
    <row r="1033" spans="3:13">
      <c r="C1033" s="94" t="s">
        <v>63</v>
      </c>
      <c r="D1033" s="94">
        <v>2023</v>
      </c>
      <c r="E1033" s="71">
        <f>old_TB발!A1029</f>
        <v>0</v>
      </c>
      <c r="F1033" s="71">
        <f>old_TB발!B1029</f>
        <v>0</v>
      </c>
      <c r="H1033" s="94">
        <v>6</v>
      </c>
      <c r="I1033" s="97" t="e">
        <f>old_TB발!#REF!</f>
        <v>#REF!</v>
      </c>
      <c r="J1033" s="98" t="e">
        <f t="shared" si="33"/>
        <v>#REF!</v>
      </c>
      <c r="K1033" s="98" t="e">
        <f t="shared" si="34"/>
        <v>#REF!</v>
      </c>
      <c r="L1033" s="97" t="e">
        <f>old_TB발!#REF!</f>
        <v>#REF!</v>
      </c>
      <c r="M1033" s="97" t="e">
        <f>old_TB발!#REF!</f>
        <v>#REF!</v>
      </c>
    </row>
    <row r="1034" spans="3:13">
      <c r="C1034" s="94" t="s">
        <v>63</v>
      </c>
      <c r="D1034" s="94">
        <v>2023</v>
      </c>
      <c r="E1034" s="71">
        <f>old_TB발!A1030</f>
        <v>0</v>
      </c>
      <c r="F1034" s="71">
        <f>old_TB발!B1030</f>
        <v>0</v>
      </c>
      <c r="H1034" s="94">
        <v>6</v>
      </c>
      <c r="I1034" s="97" t="e">
        <f>old_TB발!#REF!</f>
        <v>#REF!</v>
      </c>
      <c r="J1034" s="98" t="e">
        <f t="shared" si="33"/>
        <v>#REF!</v>
      </c>
      <c r="K1034" s="98" t="e">
        <f t="shared" si="34"/>
        <v>#REF!</v>
      </c>
      <c r="L1034" s="97" t="e">
        <f>old_TB발!#REF!</f>
        <v>#REF!</v>
      </c>
      <c r="M1034" s="97" t="e">
        <f>old_TB발!#REF!</f>
        <v>#REF!</v>
      </c>
    </row>
    <row r="1035" spans="3:13">
      <c r="C1035" s="94" t="s">
        <v>63</v>
      </c>
      <c r="D1035" s="94">
        <v>2023</v>
      </c>
      <c r="E1035" s="71">
        <f>old_TB발!A1031</f>
        <v>0</v>
      </c>
      <c r="F1035" s="71">
        <f>old_TB발!B1031</f>
        <v>0</v>
      </c>
      <c r="H1035" s="94">
        <v>6</v>
      </c>
      <c r="I1035" s="97" t="e">
        <f>old_TB발!#REF!</f>
        <v>#REF!</v>
      </c>
      <c r="J1035" s="98" t="e">
        <f t="shared" si="33"/>
        <v>#REF!</v>
      </c>
      <c r="K1035" s="98" t="e">
        <f t="shared" si="34"/>
        <v>#REF!</v>
      </c>
      <c r="L1035" s="97" t="e">
        <f>old_TB발!#REF!</f>
        <v>#REF!</v>
      </c>
      <c r="M1035" s="97" t="e">
        <f>old_TB발!#REF!</f>
        <v>#REF!</v>
      </c>
    </row>
    <row r="1036" spans="3:13">
      <c r="C1036" s="94" t="s">
        <v>63</v>
      </c>
      <c r="D1036" s="94">
        <v>2023</v>
      </c>
      <c r="E1036" s="71">
        <f>old_TB발!A1032</f>
        <v>0</v>
      </c>
      <c r="F1036" s="71">
        <f>old_TB발!B1032</f>
        <v>0</v>
      </c>
      <c r="H1036" s="94">
        <v>6</v>
      </c>
      <c r="I1036" s="97" t="e">
        <f>old_TB발!#REF!</f>
        <v>#REF!</v>
      </c>
      <c r="J1036" s="98" t="e">
        <f t="shared" si="33"/>
        <v>#REF!</v>
      </c>
      <c r="K1036" s="98" t="e">
        <f t="shared" si="34"/>
        <v>#REF!</v>
      </c>
      <c r="L1036" s="97" t="e">
        <f>old_TB발!#REF!</f>
        <v>#REF!</v>
      </c>
      <c r="M1036" s="97" t="e">
        <f>old_TB발!#REF!</f>
        <v>#REF!</v>
      </c>
    </row>
    <row r="1037" spans="3:13">
      <c r="C1037" s="94" t="s">
        <v>63</v>
      </c>
      <c r="D1037" s="94">
        <v>2023</v>
      </c>
      <c r="E1037" s="71">
        <f>old_TB발!A1033</f>
        <v>0</v>
      </c>
      <c r="F1037" s="71">
        <f>old_TB발!B1033</f>
        <v>0</v>
      </c>
      <c r="H1037" s="94">
        <v>6</v>
      </c>
      <c r="I1037" s="97" t="e">
        <f>old_TB발!#REF!</f>
        <v>#REF!</v>
      </c>
      <c r="J1037" s="98" t="e">
        <f t="shared" si="33"/>
        <v>#REF!</v>
      </c>
      <c r="K1037" s="98" t="e">
        <f t="shared" si="34"/>
        <v>#REF!</v>
      </c>
      <c r="L1037" s="97" t="e">
        <f>old_TB발!#REF!</f>
        <v>#REF!</v>
      </c>
      <c r="M1037" s="97" t="e">
        <f>old_TB발!#REF!</f>
        <v>#REF!</v>
      </c>
    </row>
    <row r="1038" spans="3:13">
      <c r="C1038" s="94" t="s">
        <v>63</v>
      </c>
      <c r="D1038" s="94">
        <v>2023</v>
      </c>
      <c r="E1038" s="71">
        <f>old_TB발!A1034</f>
        <v>0</v>
      </c>
      <c r="F1038" s="71">
        <f>old_TB발!B1034</f>
        <v>0</v>
      </c>
      <c r="H1038" s="94">
        <v>6</v>
      </c>
      <c r="I1038" s="97" t="e">
        <f>old_TB발!#REF!</f>
        <v>#REF!</v>
      </c>
      <c r="J1038" s="98" t="e">
        <f t="shared" si="33"/>
        <v>#REF!</v>
      </c>
      <c r="K1038" s="98" t="e">
        <f t="shared" si="34"/>
        <v>#REF!</v>
      </c>
      <c r="L1038" s="97" t="e">
        <f>old_TB발!#REF!</f>
        <v>#REF!</v>
      </c>
      <c r="M1038" s="97" t="e">
        <f>old_TB발!#REF!</f>
        <v>#REF!</v>
      </c>
    </row>
    <row r="1039" spans="3:13">
      <c r="C1039" s="94" t="s">
        <v>63</v>
      </c>
      <c r="D1039" s="94">
        <v>2023</v>
      </c>
      <c r="E1039" s="71">
        <f>old_TB발!A1035</f>
        <v>0</v>
      </c>
      <c r="F1039" s="71">
        <f>old_TB발!B1035</f>
        <v>0</v>
      </c>
      <c r="H1039" s="94">
        <v>6</v>
      </c>
      <c r="I1039" s="97" t="e">
        <f>old_TB발!#REF!</f>
        <v>#REF!</v>
      </c>
      <c r="J1039" s="98" t="e">
        <f t="shared" si="33"/>
        <v>#REF!</v>
      </c>
      <c r="K1039" s="98" t="e">
        <f t="shared" si="34"/>
        <v>#REF!</v>
      </c>
      <c r="L1039" s="97" t="e">
        <f>old_TB발!#REF!</f>
        <v>#REF!</v>
      </c>
      <c r="M1039" s="97" t="e">
        <f>old_TB발!#REF!</f>
        <v>#REF!</v>
      </c>
    </row>
    <row r="1040" spans="3:13">
      <c r="C1040" s="94" t="s">
        <v>63</v>
      </c>
      <c r="D1040" s="94">
        <v>2023</v>
      </c>
      <c r="E1040" s="71">
        <f>old_TB발!A1036</f>
        <v>0</v>
      </c>
      <c r="F1040" s="71">
        <f>old_TB발!B1036</f>
        <v>0</v>
      </c>
      <c r="H1040" s="94">
        <v>6</v>
      </c>
      <c r="I1040" s="97" t="e">
        <f>old_TB발!#REF!</f>
        <v>#REF!</v>
      </c>
      <c r="J1040" s="98" t="e">
        <f t="shared" si="33"/>
        <v>#REF!</v>
      </c>
      <c r="K1040" s="98" t="e">
        <f t="shared" si="34"/>
        <v>#REF!</v>
      </c>
      <c r="L1040" s="97" t="e">
        <f>old_TB발!#REF!</f>
        <v>#REF!</v>
      </c>
      <c r="M1040" s="97" t="e">
        <f>old_TB발!#REF!</f>
        <v>#REF!</v>
      </c>
    </row>
    <row r="1041" spans="3:13">
      <c r="C1041" s="94" t="s">
        <v>63</v>
      </c>
      <c r="D1041" s="94">
        <v>2023</v>
      </c>
      <c r="E1041" s="71">
        <f>old_TB발!A1037</f>
        <v>0</v>
      </c>
      <c r="F1041" s="71">
        <f>old_TB발!B1037</f>
        <v>0</v>
      </c>
      <c r="H1041" s="94">
        <v>6</v>
      </c>
      <c r="I1041" s="97" t="e">
        <f>old_TB발!#REF!</f>
        <v>#REF!</v>
      </c>
      <c r="J1041" s="98" t="e">
        <f t="shared" si="33"/>
        <v>#REF!</v>
      </c>
      <c r="K1041" s="98" t="e">
        <f t="shared" si="34"/>
        <v>#REF!</v>
      </c>
      <c r="L1041" s="97" t="e">
        <f>old_TB발!#REF!</f>
        <v>#REF!</v>
      </c>
      <c r="M1041" s="97" t="e">
        <f>old_TB발!#REF!</f>
        <v>#REF!</v>
      </c>
    </row>
    <row r="1042" spans="3:13">
      <c r="C1042" s="94" t="s">
        <v>63</v>
      </c>
      <c r="D1042" s="94">
        <v>2023</v>
      </c>
      <c r="E1042" s="71">
        <f>old_TB발!A1038</f>
        <v>0</v>
      </c>
      <c r="F1042" s="71">
        <f>old_TB발!B1038</f>
        <v>0</v>
      </c>
      <c r="H1042" s="94">
        <v>6</v>
      </c>
      <c r="I1042" s="97" t="e">
        <f>old_TB발!#REF!</f>
        <v>#REF!</v>
      </c>
      <c r="J1042" s="98" t="e">
        <f t="shared" si="33"/>
        <v>#REF!</v>
      </c>
      <c r="K1042" s="98" t="e">
        <f t="shared" si="34"/>
        <v>#REF!</v>
      </c>
      <c r="L1042" s="97" t="e">
        <f>old_TB발!#REF!</f>
        <v>#REF!</v>
      </c>
      <c r="M1042" s="97" t="e">
        <f>old_TB발!#REF!</f>
        <v>#REF!</v>
      </c>
    </row>
    <row r="1043" spans="3:13">
      <c r="C1043" s="94" t="s">
        <v>63</v>
      </c>
      <c r="D1043" s="94">
        <v>2023</v>
      </c>
      <c r="E1043" s="71">
        <f>old_TB발!A1039</f>
        <v>0</v>
      </c>
      <c r="F1043" s="71">
        <f>old_TB발!B1039</f>
        <v>0</v>
      </c>
      <c r="H1043" s="94">
        <v>6</v>
      </c>
      <c r="I1043" s="97" t="e">
        <f>old_TB발!#REF!</f>
        <v>#REF!</v>
      </c>
      <c r="J1043" s="98" t="e">
        <f t="shared" si="33"/>
        <v>#REF!</v>
      </c>
      <c r="K1043" s="98" t="e">
        <f t="shared" si="34"/>
        <v>#REF!</v>
      </c>
      <c r="L1043" s="97" t="e">
        <f>old_TB발!#REF!</f>
        <v>#REF!</v>
      </c>
      <c r="M1043" s="97" t="e">
        <f>old_TB발!#REF!</f>
        <v>#REF!</v>
      </c>
    </row>
    <row r="1044" spans="3:13">
      <c r="C1044" s="94" t="s">
        <v>63</v>
      </c>
      <c r="D1044" s="94">
        <v>2023</v>
      </c>
      <c r="E1044" s="71">
        <f>old_TB발!A1040</f>
        <v>0</v>
      </c>
      <c r="F1044" s="71">
        <f>old_TB발!B1040</f>
        <v>0</v>
      </c>
      <c r="H1044" s="94">
        <v>6</v>
      </c>
      <c r="I1044" s="97" t="e">
        <f>old_TB발!#REF!</f>
        <v>#REF!</v>
      </c>
      <c r="J1044" s="98" t="e">
        <f t="shared" si="33"/>
        <v>#REF!</v>
      </c>
      <c r="K1044" s="98" t="e">
        <f t="shared" si="34"/>
        <v>#REF!</v>
      </c>
      <c r="L1044" s="97" t="e">
        <f>old_TB발!#REF!</f>
        <v>#REF!</v>
      </c>
      <c r="M1044" s="97" t="e">
        <f>old_TB발!#REF!</f>
        <v>#REF!</v>
      </c>
    </row>
    <row r="1045" spans="3:13">
      <c r="C1045" s="94" t="s">
        <v>63</v>
      </c>
      <c r="D1045" s="94">
        <v>2023</v>
      </c>
      <c r="E1045" s="71">
        <f>old_TB발!A1041</f>
        <v>0</v>
      </c>
      <c r="F1045" s="71">
        <f>old_TB발!B1041</f>
        <v>0</v>
      </c>
      <c r="H1045" s="94">
        <v>6</v>
      </c>
      <c r="I1045" s="97" t="e">
        <f>old_TB발!#REF!</f>
        <v>#REF!</v>
      </c>
      <c r="J1045" s="98" t="e">
        <f t="shared" si="33"/>
        <v>#REF!</v>
      </c>
      <c r="K1045" s="98" t="e">
        <f t="shared" si="34"/>
        <v>#REF!</v>
      </c>
      <c r="L1045" s="97" t="e">
        <f>old_TB발!#REF!</f>
        <v>#REF!</v>
      </c>
      <c r="M1045" s="97" t="e">
        <f>old_TB발!#REF!</f>
        <v>#REF!</v>
      </c>
    </row>
    <row r="1046" spans="3:13">
      <c r="C1046" s="94" t="s">
        <v>63</v>
      </c>
      <c r="D1046" s="94">
        <v>2023</v>
      </c>
      <c r="E1046" s="71">
        <f>old_TB발!A1042</f>
        <v>0</v>
      </c>
      <c r="F1046" s="71">
        <f>old_TB발!B1042</f>
        <v>0</v>
      </c>
      <c r="H1046" s="94">
        <v>6</v>
      </c>
      <c r="I1046" s="97" t="e">
        <f>old_TB발!#REF!</f>
        <v>#REF!</v>
      </c>
      <c r="J1046" s="98" t="e">
        <f t="shared" si="33"/>
        <v>#REF!</v>
      </c>
      <c r="K1046" s="98" t="e">
        <f t="shared" si="34"/>
        <v>#REF!</v>
      </c>
      <c r="L1046" s="97" t="e">
        <f>old_TB발!#REF!</f>
        <v>#REF!</v>
      </c>
      <c r="M1046" s="97" t="e">
        <f>old_TB발!#REF!</f>
        <v>#REF!</v>
      </c>
    </row>
    <row r="1047" spans="3:13">
      <c r="C1047" s="94" t="s">
        <v>63</v>
      </c>
      <c r="D1047" s="94">
        <v>2023</v>
      </c>
      <c r="E1047" s="71">
        <f>old_TB발!A1043</f>
        <v>0</v>
      </c>
      <c r="F1047" s="71">
        <f>old_TB발!B1043</f>
        <v>0</v>
      </c>
      <c r="H1047" s="94">
        <v>6</v>
      </c>
      <c r="I1047" s="97" t="e">
        <f>old_TB발!#REF!</f>
        <v>#REF!</v>
      </c>
      <c r="J1047" s="98" t="e">
        <f t="shared" si="33"/>
        <v>#REF!</v>
      </c>
      <c r="K1047" s="98" t="e">
        <f t="shared" si="34"/>
        <v>#REF!</v>
      </c>
      <c r="L1047" s="97" t="e">
        <f>old_TB발!#REF!</f>
        <v>#REF!</v>
      </c>
      <c r="M1047" s="97" t="e">
        <f>old_TB발!#REF!</f>
        <v>#REF!</v>
      </c>
    </row>
    <row r="1048" spans="3:13">
      <c r="C1048" s="94" t="s">
        <v>63</v>
      </c>
      <c r="D1048" s="94">
        <v>2023</v>
      </c>
      <c r="E1048" s="71">
        <f>old_TB발!A1044</f>
        <v>0</v>
      </c>
      <c r="F1048" s="71">
        <f>old_TB발!B1044</f>
        <v>0</v>
      </c>
      <c r="H1048" s="94">
        <v>6</v>
      </c>
      <c r="I1048" s="97" t="e">
        <f>old_TB발!#REF!</f>
        <v>#REF!</v>
      </c>
      <c r="J1048" s="98" t="e">
        <f t="shared" si="33"/>
        <v>#REF!</v>
      </c>
      <c r="K1048" s="98" t="e">
        <f t="shared" si="34"/>
        <v>#REF!</v>
      </c>
      <c r="L1048" s="97" t="e">
        <f>old_TB발!#REF!</f>
        <v>#REF!</v>
      </c>
      <c r="M1048" s="97" t="e">
        <f>old_TB발!#REF!</f>
        <v>#REF!</v>
      </c>
    </row>
    <row r="1049" spans="3:13">
      <c r="C1049" s="94" t="s">
        <v>63</v>
      </c>
      <c r="D1049" s="94">
        <v>2023</v>
      </c>
      <c r="E1049" s="71">
        <f>old_TB발!A1045</f>
        <v>0</v>
      </c>
      <c r="F1049" s="71">
        <f>old_TB발!B1045</f>
        <v>0</v>
      </c>
      <c r="H1049" s="94">
        <v>6</v>
      </c>
      <c r="I1049" s="97" t="e">
        <f>old_TB발!#REF!</f>
        <v>#REF!</v>
      </c>
      <c r="J1049" s="98" t="e">
        <f t="shared" si="33"/>
        <v>#REF!</v>
      </c>
      <c r="K1049" s="98" t="e">
        <f t="shared" si="34"/>
        <v>#REF!</v>
      </c>
      <c r="L1049" s="97" t="e">
        <f>old_TB발!#REF!</f>
        <v>#REF!</v>
      </c>
      <c r="M1049" s="97" t="e">
        <f>old_TB발!#REF!</f>
        <v>#REF!</v>
      </c>
    </row>
    <row r="1050" spans="3:13">
      <c r="C1050" s="94" t="s">
        <v>63</v>
      </c>
      <c r="D1050" s="94">
        <v>2023</v>
      </c>
      <c r="E1050" s="71">
        <f>old_TB발!A1046</f>
        <v>0</v>
      </c>
      <c r="F1050" s="71">
        <f>old_TB발!B1046</f>
        <v>0</v>
      </c>
      <c r="H1050" s="94">
        <v>6</v>
      </c>
      <c r="I1050" s="97" t="e">
        <f>old_TB발!#REF!</f>
        <v>#REF!</v>
      </c>
      <c r="J1050" s="98" t="e">
        <f t="shared" si="33"/>
        <v>#REF!</v>
      </c>
      <c r="K1050" s="98" t="e">
        <f t="shared" si="34"/>
        <v>#REF!</v>
      </c>
      <c r="L1050" s="97" t="e">
        <f>old_TB발!#REF!</f>
        <v>#REF!</v>
      </c>
      <c r="M1050" s="97" t="e">
        <f>old_TB발!#REF!</f>
        <v>#REF!</v>
      </c>
    </row>
    <row r="1051" spans="3:13">
      <c r="C1051" s="94" t="s">
        <v>63</v>
      </c>
      <c r="D1051" s="94">
        <v>2023</v>
      </c>
      <c r="E1051" s="71">
        <f>old_TB발!A1047</f>
        <v>0</v>
      </c>
      <c r="F1051" s="71">
        <f>old_TB발!B1047</f>
        <v>0</v>
      </c>
      <c r="H1051" s="94">
        <v>6</v>
      </c>
      <c r="I1051" s="97" t="e">
        <f>old_TB발!#REF!</f>
        <v>#REF!</v>
      </c>
      <c r="J1051" s="98" t="e">
        <f t="shared" si="33"/>
        <v>#REF!</v>
      </c>
      <c r="K1051" s="98" t="e">
        <f t="shared" si="34"/>
        <v>#REF!</v>
      </c>
      <c r="L1051" s="97" t="e">
        <f>old_TB발!#REF!</f>
        <v>#REF!</v>
      </c>
      <c r="M1051" s="97" t="e">
        <f>old_TB발!#REF!</f>
        <v>#REF!</v>
      </c>
    </row>
    <row r="1052" spans="3:13">
      <c r="C1052" s="94" t="s">
        <v>63</v>
      </c>
      <c r="D1052" s="94">
        <v>2023</v>
      </c>
      <c r="E1052" s="71">
        <f>old_TB발!A1048</f>
        <v>0</v>
      </c>
      <c r="F1052" s="71">
        <f>old_TB발!B1048</f>
        <v>0</v>
      </c>
      <c r="H1052" s="94">
        <v>6</v>
      </c>
      <c r="I1052" s="97" t="e">
        <f>old_TB발!#REF!</f>
        <v>#REF!</v>
      </c>
      <c r="J1052" s="98" t="e">
        <f t="shared" si="33"/>
        <v>#REF!</v>
      </c>
      <c r="K1052" s="98" t="e">
        <f t="shared" si="34"/>
        <v>#REF!</v>
      </c>
      <c r="L1052" s="97" t="e">
        <f>old_TB발!#REF!</f>
        <v>#REF!</v>
      </c>
      <c r="M1052" s="97" t="e">
        <f>old_TB발!#REF!</f>
        <v>#REF!</v>
      </c>
    </row>
    <row r="1053" spans="3:13">
      <c r="C1053" s="94" t="s">
        <v>63</v>
      </c>
      <c r="D1053" s="94">
        <v>2023</v>
      </c>
      <c r="E1053" s="71">
        <f>old_TB발!A1049</f>
        <v>0</v>
      </c>
      <c r="F1053" s="71">
        <f>old_TB발!B1049</f>
        <v>0</v>
      </c>
      <c r="H1053" s="94">
        <v>6</v>
      </c>
      <c r="I1053" s="97" t="e">
        <f>old_TB발!#REF!</f>
        <v>#REF!</v>
      </c>
      <c r="J1053" s="98" t="e">
        <f t="shared" si="33"/>
        <v>#REF!</v>
      </c>
      <c r="K1053" s="98" t="e">
        <f t="shared" si="34"/>
        <v>#REF!</v>
      </c>
      <c r="L1053" s="97" t="e">
        <f>old_TB발!#REF!</f>
        <v>#REF!</v>
      </c>
      <c r="M1053" s="97" t="e">
        <f>old_TB발!#REF!</f>
        <v>#REF!</v>
      </c>
    </row>
    <row r="1054" spans="3:13">
      <c r="C1054" s="94" t="s">
        <v>63</v>
      </c>
      <c r="D1054" s="94">
        <v>2023</v>
      </c>
      <c r="E1054" s="71">
        <f>old_TB발!A1050</f>
        <v>0</v>
      </c>
      <c r="F1054" s="71">
        <f>old_TB발!B1050</f>
        <v>0</v>
      </c>
      <c r="H1054" s="94">
        <v>6</v>
      </c>
      <c r="I1054" s="97" t="e">
        <f>old_TB발!#REF!</f>
        <v>#REF!</v>
      </c>
      <c r="J1054" s="98" t="e">
        <f t="shared" si="33"/>
        <v>#REF!</v>
      </c>
      <c r="K1054" s="98" t="e">
        <f t="shared" si="34"/>
        <v>#REF!</v>
      </c>
      <c r="L1054" s="97" t="e">
        <f>old_TB발!#REF!</f>
        <v>#REF!</v>
      </c>
      <c r="M1054" s="97" t="e">
        <f>old_TB발!#REF!</f>
        <v>#REF!</v>
      </c>
    </row>
    <row r="1055" spans="3:13">
      <c r="C1055" s="94" t="s">
        <v>63</v>
      </c>
      <c r="D1055" s="94">
        <v>2023</v>
      </c>
      <c r="E1055" s="71">
        <f>old_TB발!A1051</f>
        <v>0</v>
      </c>
      <c r="F1055" s="71">
        <f>old_TB발!B1051</f>
        <v>0</v>
      </c>
      <c r="H1055" s="94">
        <v>6</v>
      </c>
      <c r="I1055" s="97" t="e">
        <f>old_TB발!#REF!</f>
        <v>#REF!</v>
      </c>
      <c r="J1055" s="98" t="e">
        <f t="shared" si="33"/>
        <v>#REF!</v>
      </c>
      <c r="K1055" s="98" t="e">
        <f t="shared" si="34"/>
        <v>#REF!</v>
      </c>
      <c r="L1055" s="97" t="e">
        <f>old_TB발!#REF!</f>
        <v>#REF!</v>
      </c>
      <c r="M1055" s="97" t="e">
        <f>old_TB발!#REF!</f>
        <v>#REF!</v>
      </c>
    </row>
    <row r="1056" spans="3:13">
      <c r="C1056" s="94" t="s">
        <v>63</v>
      </c>
      <c r="D1056" s="94">
        <v>2023</v>
      </c>
      <c r="E1056" s="71">
        <f>old_TB발!A1052</f>
        <v>0</v>
      </c>
      <c r="F1056" s="71">
        <f>old_TB발!B1052</f>
        <v>0</v>
      </c>
      <c r="H1056" s="94">
        <v>6</v>
      </c>
      <c r="I1056" s="97" t="e">
        <f>old_TB발!#REF!</f>
        <v>#REF!</v>
      </c>
      <c r="J1056" s="98" t="e">
        <f t="shared" si="33"/>
        <v>#REF!</v>
      </c>
      <c r="K1056" s="98" t="e">
        <f t="shared" si="34"/>
        <v>#REF!</v>
      </c>
      <c r="L1056" s="97" t="e">
        <f>old_TB발!#REF!</f>
        <v>#REF!</v>
      </c>
      <c r="M1056" s="97" t="e">
        <f>old_TB발!#REF!</f>
        <v>#REF!</v>
      </c>
    </row>
    <row r="1057" spans="3:13">
      <c r="C1057" s="94" t="s">
        <v>63</v>
      </c>
      <c r="D1057" s="94">
        <v>2023</v>
      </c>
      <c r="E1057" s="71">
        <f>old_TB발!A1053</f>
        <v>0</v>
      </c>
      <c r="F1057" s="71">
        <f>old_TB발!B1053</f>
        <v>0</v>
      </c>
      <c r="H1057" s="94">
        <v>6</v>
      </c>
      <c r="I1057" s="97" t="e">
        <f>old_TB발!#REF!</f>
        <v>#REF!</v>
      </c>
      <c r="J1057" s="98" t="e">
        <f t="shared" si="33"/>
        <v>#REF!</v>
      </c>
      <c r="K1057" s="98" t="e">
        <f t="shared" si="34"/>
        <v>#REF!</v>
      </c>
      <c r="L1057" s="97" t="e">
        <f>old_TB발!#REF!</f>
        <v>#REF!</v>
      </c>
      <c r="M1057" s="97" t="e">
        <f>old_TB발!#REF!</f>
        <v>#REF!</v>
      </c>
    </row>
    <row r="1058" spans="3:13">
      <c r="C1058" s="94" t="s">
        <v>63</v>
      </c>
      <c r="D1058" s="94">
        <v>2023</v>
      </c>
      <c r="E1058" s="71">
        <f>old_TB발!A1054</f>
        <v>0</v>
      </c>
      <c r="F1058" s="71">
        <f>old_TB발!B1054</f>
        <v>0</v>
      </c>
      <c r="H1058" s="94">
        <v>6</v>
      </c>
      <c r="I1058" s="97" t="e">
        <f>old_TB발!#REF!</f>
        <v>#REF!</v>
      </c>
      <c r="J1058" s="98" t="e">
        <f t="shared" si="33"/>
        <v>#REF!</v>
      </c>
      <c r="K1058" s="98" t="e">
        <f t="shared" si="34"/>
        <v>#REF!</v>
      </c>
      <c r="L1058" s="97" t="e">
        <f>old_TB발!#REF!</f>
        <v>#REF!</v>
      </c>
      <c r="M1058" s="97" t="e">
        <f>old_TB발!#REF!</f>
        <v>#REF!</v>
      </c>
    </row>
    <row r="1059" spans="3:13">
      <c r="C1059" s="94" t="s">
        <v>63</v>
      </c>
      <c r="D1059" s="94">
        <v>2023</v>
      </c>
      <c r="E1059" s="71">
        <f>old_TB발!A1055</f>
        <v>0</v>
      </c>
      <c r="F1059" s="71">
        <f>old_TB발!B1055</f>
        <v>0</v>
      </c>
      <c r="H1059" s="94">
        <v>6</v>
      </c>
      <c r="I1059" s="97" t="e">
        <f>old_TB발!#REF!</f>
        <v>#REF!</v>
      </c>
      <c r="J1059" s="98" t="e">
        <f t="shared" si="33"/>
        <v>#REF!</v>
      </c>
      <c r="K1059" s="98" t="e">
        <f t="shared" si="34"/>
        <v>#REF!</v>
      </c>
      <c r="L1059" s="97" t="e">
        <f>old_TB발!#REF!</f>
        <v>#REF!</v>
      </c>
      <c r="M1059" s="97" t="e">
        <f>old_TB발!#REF!</f>
        <v>#REF!</v>
      </c>
    </row>
    <row r="1060" spans="3:13">
      <c r="C1060" s="94" t="s">
        <v>63</v>
      </c>
      <c r="D1060" s="94">
        <v>2023</v>
      </c>
      <c r="E1060" s="71">
        <f>old_TB발!A1056</f>
        <v>0</v>
      </c>
      <c r="F1060" s="71">
        <f>old_TB발!B1056</f>
        <v>0</v>
      </c>
      <c r="H1060" s="94">
        <v>6</v>
      </c>
      <c r="I1060" s="97" t="e">
        <f>old_TB발!#REF!</f>
        <v>#REF!</v>
      </c>
      <c r="J1060" s="98" t="e">
        <f t="shared" si="33"/>
        <v>#REF!</v>
      </c>
      <c r="K1060" s="98" t="e">
        <f t="shared" si="34"/>
        <v>#REF!</v>
      </c>
      <c r="L1060" s="97" t="e">
        <f>old_TB발!#REF!</f>
        <v>#REF!</v>
      </c>
      <c r="M1060" s="97" t="e">
        <f>old_TB발!#REF!</f>
        <v>#REF!</v>
      </c>
    </row>
    <row r="1061" spans="3:13">
      <c r="C1061" s="94" t="s">
        <v>63</v>
      </c>
      <c r="D1061" s="94">
        <v>2023</v>
      </c>
      <c r="E1061" s="71">
        <f>old_TB발!A1057</f>
        <v>0</v>
      </c>
      <c r="F1061" s="71">
        <f>old_TB발!B1057</f>
        <v>0</v>
      </c>
      <c r="H1061" s="94">
        <v>6</v>
      </c>
      <c r="I1061" s="97" t="e">
        <f>old_TB발!#REF!</f>
        <v>#REF!</v>
      </c>
      <c r="J1061" s="98" t="e">
        <f t="shared" si="33"/>
        <v>#REF!</v>
      </c>
      <c r="K1061" s="98" t="e">
        <f t="shared" si="34"/>
        <v>#REF!</v>
      </c>
      <c r="L1061" s="97" t="e">
        <f>old_TB발!#REF!</f>
        <v>#REF!</v>
      </c>
      <c r="M1061" s="97" t="e">
        <f>old_TB발!#REF!</f>
        <v>#REF!</v>
      </c>
    </row>
    <row r="1062" spans="3:13">
      <c r="C1062" s="94" t="s">
        <v>63</v>
      </c>
      <c r="D1062" s="94">
        <v>2023</v>
      </c>
      <c r="E1062" s="71">
        <f>old_TB발!A1058</f>
        <v>0</v>
      </c>
      <c r="F1062" s="71">
        <f>old_TB발!B1058</f>
        <v>0</v>
      </c>
      <c r="H1062" s="94">
        <v>6</v>
      </c>
      <c r="I1062" s="97" t="e">
        <f>old_TB발!#REF!</f>
        <v>#REF!</v>
      </c>
      <c r="J1062" s="98" t="e">
        <f t="shared" si="33"/>
        <v>#REF!</v>
      </c>
      <c r="K1062" s="98" t="e">
        <f t="shared" si="34"/>
        <v>#REF!</v>
      </c>
      <c r="L1062" s="97" t="e">
        <f>old_TB발!#REF!</f>
        <v>#REF!</v>
      </c>
      <c r="M1062" s="97" t="e">
        <f>old_TB발!#REF!</f>
        <v>#REF!</v>
      </c>
    </row>
    <row r="1063" spans="3:13">
      <c r="C1063" s="94" t="s">
        <v>63</v>
      </c>
      <c r="D1063" s="94">
        <v>2023</v>
      </c>
      <c r="E1063" s="71">
        <f>old_TB발!A1059</f>
        <v>0</v>
      </c>
      <c r="F1063" s="71">
        <f>old_TB발!B1059</f>
        <v>0</v>
      </c>
      <c r="H1063" s="94">
        <v>6</v>
      </c>
      <c r="I1063" s="97" t="e">
        <f>old_TB발!#REF!</f>
        <v>#REF!</v>
      </c>
      <c r="J1063" s="98" t="e">
        <f t="shared" si="33"/>
        <v>#REF!</v>
      </c>
      <c r="K1063" s="98" t="e">
        <f t="shared" si="34"/>
        <v>#REF!</v>
      </c>
      <c r="L1063" s="97" t="e">
        <f>old_TB발!#REF!</f>
        <v>#REF!</v>
      </c>
      <c r="M1063" s="97" t="e">
        <f>old_TB발!#REF!</f>
        <v>#REF!</v>
      </c>
    </row>
    <row r="1064" spans="3:13">
      <c r="C1064" s="94" t="s">
        <v>63</v>
      </c>
      <c r="D1064" s="94">
        <v>2023</v>
      </c>
      <c r="E1064" s="71">
        <f>old_TB발!A1060</f>
        <v>0</v>
      </c>
      <c r="F1064" s="71">
        <f>old_TB발!B1060</f>
        <v>0</v>
      </c>
      <c r="H1064" s="94">
        <v>6</v>
      </c>
      <c r="I1064" s="97" t="e">
        <f>old_TB발!#REF!</f>
        <v>#REF!</v>
      </c>
      <c r="J1064" s="98" t="e">
        <f t="shared" si="33"/>
        <v>#REF!</v>
      </c>
      <c r="K1064" s="98" t="e">
        <f t="shared" si="34"/>
        <v>#REF!</v>
      </c>
      <c r="L1064" s="97" t="e">
        <f>old_TB발!#REF!</f>
        <v>#REF!</v>
      </c>
      <c r="M1064" s="97" t="e">
        <f>old_TB발!#REF!</f>
        <v>#REF!</v>
      </c>
    </row>
    <row r="1065" spans="3:13">
      <c r="C1065" s="94" t="s">
        <v>63</v>
      </c>
      <c r="D1065" s="94">
        <v>2023</v>
      </c>
      <c r="E1065" s="71">
        <f>old_TB발!A1061</f>
        <v>0</v>
      </c>
      <c r="F1065" s="71">
        <f>old_TB발!B1061</f>
        <v>0</v>
      </c>
      <c r="H1065" s="94">
        <v>6</v>
      </c>
      <c r="I1065" s="97" t="e">
        <f>old_TB발!#REF!</f>
        <v>#REF!</v>
      </c>
      <c r="J1065" s="98" t="e">
        <f t="shared" si="33"/>
        <v>#REF!</v>
      </c>
      <c r="K1065" s="98" t="e">
        <f t="shared" si="34"/>
        <v>#REF!</v>
      </c>
      <c r="L1065" s="97" t="e">
        <f>old_TB발!#REF!</f>
        <v>#REF!</v>
      </c>
      <c r="M1065" s="97" t="e">
        <f>old_TB발!#REF!</f>
        <v>#REF!</v>
      </c>
    </row>
    <row r="1066" spans="3:13">
      <c r="C1066" s="94" t="s">
        <v>63</v>
      </c>
      <c r="D1066" s="94">
        <v>2023</v>
      </c>
      <c r="E1066" s="71">
        <f>old_TB발!A1062</f>
        <v>0</v>
      </c>
      <c r="F1066" s="71">
        <f>old_TB발!B1062</f>
        <v>0</v>
      </c>
      <c r="H1066" s="94">
        <v>6</v>
      </c>
      <c r="I1066" s="97" t="e">
        <f>old_TB발!#REF!</f>
        <v>#REF!</v>
      </c>
      <c r="J1066" s="98" t="e">
        <f t="shared" si="33"/>
        <v>#REF!</v>
      </c>
      <c r="K1066" s="98" t="e">
        <f t="shared" si="34"/>
        <v>#REF!</v>
      </c>
      <c r="L1066" s="97" t="e">
        <f>old_TB발!#REF!</f>
        <v>#REF!</v>
      </c>
      <c r="M1066" s="97" t="e">
        <f>old_TB발!#REF!</f>
        <v>#REF!</v>
      </c>
    </row>
    <row r="1067" spans="3:13">
      <c r="C1067" s="94" t="s">
        <v>63</v>
      </c>
      <c r="D1067" s="94">
        <v>2023</v>
      </c>
      <c r="E1067" s="71">
        <f>old_TB발!A1063</f>
        <v>0</v>
      </c>
      <c r="F1067" s="71">
        <f>old_TB발!B1063</f>
        <v>0</v>
      </c>
      <c r="H1067" s="94">
        <v>6</v>
      </c>
      <c r="I1067" s="97" t="e">
        <f>old_TB발!#REF!</f>
        <v>#REF!</v>
      </c>
      <c r="J1067" s="98" t="e">
        <f t="shared" si="33"/>
        <v>#REF!</v>
      </c>
      <c r="K1067" s="98" t="e">
        <f t="shared" si="34"/>
        <v>#REF!</v>
      </c>
      <c r="L1067" s="97" t="e">
        <f>old_TB발!#REF!</f>
        <v>#REF!</v>
      </c>
      <c r="M1067" s="97" t="e">
        <f>old_TB발!#REF!</f>
        <v>#REF!</v>
      </c>
    </row>
    <row r="1068" spans="3:13">
      <c r="C1068" s="94" t="s">
        <v>63</v>
      </c>
      <c r="D1068" s="94">
        <v>2023</v>
      </c>
      <c r="E1068" s="71">
        <f>old_TB발!A1064</f>
        <v>0</v>
      </c>
      <c r="F1068" s="71">
        <f>old_TB발!B1064</f>
        <v>0</v>
      </c>
      <c r="H1068" s="94">
        <v>6</v>
      </c>
      <c r="I1068" s="97" t="e">
        <f>old_TB발!#REF!</f>
        <v>#REF!</v>
      </c>
      <c r="J1068" s="98" t="e">
        <f t="shared" si="33"/>
        <v>#REF!</v>
      </c>
      <c r="K1068" s="98" t="e">
        <f t="shared" si="34"/>
        <v>#REF!</v>
      </c>
      <c r="L1068" s="97" t="e">
        <f>old_TB발!#REF!</f>
        <v>#REF!</v>
      </c>
      <c r="M1068" s="97" t="e">
        <f>old_TB발!#REF!</f>
        <v>#REF!</v>
      </c>
    </row>
    <row r="1069" spans="3:13">
      <c r="C1069" s="94" t="s">
        <v>63</v>
      </c>
      <c r="D1069" s="94">
        <v>2023</v>
      </c>
      <c r="E1069" s="71">
        <f>old_TB발!A1065</f>
        <v>0</v>
      </c>
      <c r="F1069" s="71">
        <f>old_TB발!B1065</f>
        <v>0</v>
      </c>
      <c r="H1069" s="94">
        <v>6</v>
      </c>
      <c r="I1069" s="97" t="e">
        <f>old_TB발!#REF!</f>
        <v>#REF!</v>
      </c>
      <c r="J1069" s="98" t="e">
        <f t="shared" si="33"/>
        <v>#REF!</v>
      </c>
      <c r="K1069" s="98" t="e">
        <f t="shared" si="34"/>
        <v>#REF!</v>
      </c>
      <c r="L1069" s="97" t="e">
        <f>old_TB발!#REF!</f>
        <v>#REF!</v>
      </c>
      <c r="M1069" s="97" t="e">
        <f>old_TB발!#REF!</f>
        <v>#REF!</v>
      </c>
    </row>
    <row r="1070" spans="3:13">
      <c r="C1070" s="94" t="s">
        <v>63</v>
      </c>
      <c r="D1070" s="94">
        <v>2023</v>
      </c>
      <c r="E1070" s="71">
        <f>old_TB발!A1066</f>
        <v>0</v>
      </c>
      <c r="F1070" s="71">
        <f>old_TB발!B1066</f>
        <v>0</v>
      </c>
      <c r="H1070" s="94">
        <v>6</v>
      </c>
      <c r="I1070" s="97" t="e">
        <f>old_TB발!#REF!</f>
        <v>#REF!</v>
      </c>
      <c r="J1070" s="98" t="e">
        <f t="shared" si="33"/>
        <v>#REF!</v>
      </c>
      <c r="K1070" s="98" t="e">
        <f t="shared" si="34"/>
        <v>#REF!</v>
      </c>
      <c r="L1070" s="97" t="e">
        <f>old_TB발!#REF!</f>
        <v>#REF!</v>
      </c>
      <c r="M1070" s="97" t="e">
        <f>old_TB발!#REF!</f>
        <v>#REF!</v>
      </c>
    </row>
    <row r="1071" spans="3:13">
      <c r="C1071" s="94" t="s">
        <v>63</v>
      </c>
      <c r="D1071" s="94">
        <v>2023</v>
      </c>
      <c r="E1071" s="71">
        <f>old_TB발!A1067</f>
        <v>0</v>
      </c>
      <c r="F1071" s="71">
        <f>old_TB발!B1067</f>
        <v>0</v>
      </c>
      <c r="H1071" s="94">
        <v>6</v>
      </c>
      <c r="I1071" s="97" t="e">
        <f>old_TB발!#REF!</f>
        <v>#REF!</v>
      </c>
      <c r="J1071" s="98" t="e">
        <f t="shared" si="33"/>
        <v>#REF!</v>
      </c>
      <c r="K1071" s="98" t="e">
        <f t="shared" si="34"/>
        <v>#REF!</v>
      </c>
      <c r="L1071" s="97" t="e">
        <f>old_TB발!#REF!</f>
        <v>#REF!</v>
      </c>
      <c r="M1071" s="97" t="e">
        <f>old_TB발!#REF!</f>
        <v>#REF!</v>
      </c>
    </row>
    <row r="1072" spans="3:13">
      <c r="C1072" s="94" t="s">
        <v>63</v>
      </c>
      <c r="D1072" s="94">
        <v>2023</v>
      </c>
      <c r="E1072" s="71">
        <f>old_TB발!A1068</f>
        <v>0</v>
      </c>
      <c r="F1072" s="71">
        <f>old_TB발!B1068</f>
        <v>0</v>
      </c>
      <c r="H1072" s="94">
        <v>6</v>
      </c>
      <c r="I1072" s="97" t="e">
        <f>old_TB발!#REF!</f>
        <v>#REF!</v>
      </c>
      <c r="J1072" s="98" t="e">
        <f t="shared" si="33"/>
        <v>#REF!</v>
      </c>
      <c r="K1072" s="98" t="e">
        <f t="shared" si="34"/>
        <v>#REF!</v>
      </c>
      <c r="L1072" s="97" t="e">
        <f>old_TB발!#REF!</f>
        <v>#REF!</v>
      </c>
      <c r="M1072" s="97" t="e">
        <f>old_TB발!#REF!</f>
        <v>#REF!</v>
      </c>
    </row>
    <row r="1073" spans="3:13">
      <c r="C1073" s="94" t="s">
        <v>63</v>
      </c>
      <c r="D1073" s="94">
        <v>2023</v>
      </c>
      <c r="E1073" s="71">
        <f>old_TB발!A1069</f>
        <v>0</v>
      </c>
      <c r="F1073" s="71">
        <f>old_TB발!B1069</f>
        <v>0</v>
      </c>
      <c r="H1073" s="94">
        <v>6</v>
      </c>
      <c r="I1073" s="97" t="e">
        <f>old_TB발!#REF!</f>
        <v>#REF!</v>
      </c>
      <c r="J1073" s="98" t="e">
        <f t="shared" si="33"/>
        <v>#REF!</v>
      </c>
      <c r="K1073" s="98" t="e">
        <f t="shared" si="34"/>
        <v>#REF!</v>
      </c>
      <c r="L1073" s="97" t="e">
        <f>old_TB발!#REF!</f>
        <v>#REF!</v>
      </c>
      <c r="M1073" s="97" t="e">
        <f>old_TB발!#REF!</f>
        <v>#REF!</v>
      </c>
    </row>
    <row r="1074" spans="3:13">
      <c r="C1074" s="94" t="s">
        <v>63</v>
      </c>
      <c r="D1074" s="94">
        <v>2023</v>
      </c>
      <c r="E1074" s="71">
        <f>old_TB발!A1070</f>
        <v>0</v>
      </c>
      <c r="F1074" s="71">
        <f>old_TB발!B1070</f>
        <v>0</v>
      </c>
      <c r="H1074" s="94">
        <v>6</v>
      </c>
      <c r="I1074" s="97" t="e">
        <f>old_TB발!#REF!</f>
        <v>#REF!</v>
      </c>
      <c r="J1074" s="98" t="e">
        <f t="shared" si="33"/>
        <v>#REF!</v>
      </c>
      <c r="K1074" s="98" t="e">
        <f t="shared" si="34"/>
        <v>#REF!</v>
      </c>
      <c r="L1074" s="97" t="e">
        <f>old_TB발!#REF!</f>
        <v>#REF!</v>
      </c>
      <c r="M1074" s="97" t="e">
        <f>old_TB발!#REF!</f>
        <v>#REF!</v>
      </c>
    </row>
    <row r="1075" spans="3:13">
      <c r="C1075" s="94" t="s">
        <v>63</v>
      </c>
      <c r="D1075" s="94">
        <v>2023</v>
      </c>
      <c r="E1075" s="71">
        <f>old_TB발!A1071</f>
        <v>0</v>
      </c>
      <c r="F1075" s="71">
        <f>old_TB발!B1071</f>
        <v>0</v>
      </c>
      <c r="H1075" s="94">
        <v>6</v>
      </c>
      <c r="I1075" s="97" t="e">
        <f>old_TB발!#REF!</f>
        <v>#REF!</v>
      </c>
      <c r="J1075" s="98" t="e">
        <f t="shared" si="33"/>
        <v>#REF!</v>
      </c>
      <c r="K1075" s="98" t="e">
        <f t="shared" si="34"/>
        <v>#REF!</v>
      </c>
      <c r="L1075" s="97" t="e">
        <f>old_TB발!#REF!</f>
        <v>#REF!</v>
      </c>
      <c r="M1075" s="97" t="e">
        <f>old_TB발!#REF!</f>
        <v>#REF!</v>
      </c>
    </row>
    <row r="1076" spans="3:13">
      <c r="C1076" s="94" t="s">
        <v>63</v>
      </c>
      <c r="D1076" s="94">
        <v>2023</v>
      </c>
      <c r="E1076" s="71">
        <f>old_TB발!A1072</f>
        <v>0</v>
      </c>
      <c r="F1076" s="71">
        <f>old_TB발!B1072</f>
        <v>0</v>
      </c>
      <c r="H1076" s="94">
        <v>6</v>
      </c>
      <c r="I1076" s="97" t="e">
        <f>old_TB발!#REF!</f>
        <v>#REF!</v>
      </c>
      <c r="J1076" s="98" t="e">
        <f t="shared" si="33"/>
        <v>#REF!</v>
      </c>
      <c r="K1076" s="98" t="e">
        <f t="shared" si="34"/>
        <v>#REF!</v>
      </c>
      <c r="L1076" s="97" t="e">
        <f>old_TB발!#REF!</f>
        <v>#REF!</v>
      </c>
      <c r="M1076" s="97" t="e">
        <f>old_TB발!#REF!</f>
        <v>#REF!</v>
      </c>
    </row>
    <row r="1077" spans="3:13">
      <c r="C1077" s="94" t="s">
        <v>63</v>
      </c>
      <c r="D1077" s="94">
        <v>2023</v>
      </c>
      <c r="E1077" s="71">
        <f>old_TB발!A1073</f>
        <v>0</v>
      </c>
      <c r="F1077" s="71">
        <f>old_TB발!B1073</f>
        <v>0</v>
      </c>
      <c r="H1077" s="94">
        <v>6</v>
      </c>
      <c r="I1077" s="97" t="e">
        <f>old_TB발!#REF!</f>
        <v>#REF!</v>
      </c>
      <c r="J1077" s="98" t="e">
        <f t="shared" si="33"/>
        <v>#REF!</v>
      </c>
      <c r="K1077" s="98" t="e">
        <f t="shared" si="34"/>
        <v>#REF!</v>
      </c>
      <c r="L1077" s="97" t="e">
        <f>old_TB발!#REF!</f>
        <v>#REF!</v>
      </c>
      <c r="M1077" s="97" t="e">
        <f>old_TB발!#REF!</f>
        <v>#REF!</v>
      </c>
    </row>
    <row r="1078" spans="3:13">
      <c r="C1078" s="94" t="s">
        <v>63</v>
      </c>
      <c r="D1078" s="94">
        <v>2023</v>
      </c>
      <c r="E1078" s="71">
        <f>old_TB발!A1074</f>
        <v>0</v>
      </c>
      <c r="F1078" s="71">
        <f>old_TB발!B1074</f>
        <v>0</v>
      </c>
      <c r="H1078" s="94">
        <v>6</v>
      </c>
      <c r="I1078" s="97" t="e">
        <f>old_TB발!#REF!</f>
        <v>#REF!</v>
      </c>
      <c r="J1078" s="98" t="e">
        <f t="shared" si="33"/>
        <v>#REF!</v>
      </c>
      <c r="K1078" s="98" t="e">
        <f t="shared" si="34"/>
        <v>#REF!</v>
      </c>
      <c r="L1078" s="97" t="e">
        <f>old_TB발!#REF!</f>
        <v>#REF!</v>
      </c>
      <c r="M1078" s="97" t="e">
        <f>old_TB발!#REF!</f>
        <v>#REF!</v>
      </c>
    </row>
    <row r="1079" spans="3:13">
      <c r="C1079" s="94" t="s">
        <v>63</v>
      </c>
      <c r="D1079" s="94">
        <v>2023</v>
      </c>
      <c r="E1079" s="71">
        <f>old_TB발!A1075</f>
        <v>0</v>
      </c>
      <c r="F1079" s="71">
        <f>old_TB발!B1075</f>
        <v>0</v>
      </c>
      <c r="H1079" s="94">
        <v>6</v>
      </c>
      <c r="I1079" s="97" t="e">
        <f>old_TB발!#REF!</f>
        <v>#REF!</v>
      </c>
      <c r="J1079" s="98" t="e">
        <f t="shared" si="33"/>
        <v>#REF!</v>
      </c>
      <c r="K1079" s="98" t="e">
        <f t="shared" si="34"/>
        <v>#REF!</v>
      </c>
      <c r="L1079" s="97" t="e">
        <f>old_TB발!#REF!</f>
        <v>#REF!</v>
      </c>
      <c r="M1079" s="97" t="e">
        <f>old_TB발!#REF!</f>
        <v>#REF!</v>
      </c>
    </row>
    <row r="1080" spans="3:13">
      <c r="C1080" s="94" t="s">
        <v>63</v>
      </c>
      <c r="D1080" s="94">
        <v>2023</v>
      </c>
      <c r="E1080" s="71">
        <f>old_TB발!A1076</f>
        <v>0</v>
      </c>
      <c r="F1080" s="71">
        <f>old_TB발!B1076</f>
        <v>0</v>
      </c>
      <c r="H1080" s="94">
        <v>6</v>
      </c>
      <c r="I1080" s="97" t="e">
        <f>old_TB발!#REF!</f>
        <v>#REF!</v>
      </c>
      <c r="J1080" s="98" t="e">
        <f t="shared" si="33"/>
        <v>#REF!</v>
      </c>
      <c r="K1080" s="98" t="e">
        <f t="shared" si="34"/>
        <v>#REF!</v>
      </c>
      <c r="L1080" s="97" t="e">
        <f>old_TB발!#REF!</f>
        <v>#REF!</v>
      </c>
      <c r="M1080" s="97" t="e">
        <f>old_TB발!#REF!</f>
        <v>#REF!</v>
      </c>
    </row>
    <row r="1081" spans="3:13">
      <c r="C1081" s="94" t="s">
        <v>63</v>
      </c>
      <c r="D1081" s="94">
        <v>2023</v>
      </c>
      <c r="E1081" s="71">
        <f>old_TB발!A1077</f>
        <v>0</v>
      </c>
      <c r="F1081" s="71">
        <f>old_TB발!B1077</f>
        <v>0</v>
      </c>
      <c r="H1081" s="94">
        <v>6</v>
      </c>
      <c r="I1081" s="97" t="e">
        <f>old_TB발!#REF!</f>
        <v>#REF!</v>
      </c>
      <c r="J1081" s="98" t="e">
        <f t="shared" si="33"/>
        <v>#REF!</v>
      </c>
      <c r="K1081" s="98" t="e">
        <f t="shared" si="34"/>
        <v>#REF!</v>
      </c>
      <c r="L1081" s="97" t="e">
        <f>old_TB발!#REF!</f>
        <v>#REF!</v>
      </c>
      <c r="M1081" s="97" t="e">
        <f>old_TB발!#REF!</f>
        <v>#REF!</v>
      </c>
    </row>
    <row r="1082" spans="3:13">
      <c r="C1082" s="94" t="s">
        <v>63</v>
      </c>
      <c r="D1082" s="94">
        <v>2023</v>
      </c>
      <c r="E1082" s="71">
        <f>old_TB발!A1078</f>
        <v>0</v>
      </c>
      <c r="F1082" s="71">
        <f>old_TB발!B1078</f>
        <v>0</v>
      </c>
      <c r="H1082" s="94">
        <v>6</v>
      </c>
      <c r="I1082" s="97" t="e">
        <f>old_TB발!#REF!</f>
        <v>#REF!</v>
      </c>
      <c r="J1082" s="98" t="e">
        <f t="shared" si="33"/>
        <v>#REF!</v>
      </c>
      <c r="K1082" s="98" t="e">
        <f t="shared" si="34"/>
        <v>#REF!</v>
      </c>
      <c r="L1082" s="97" t="e">
        <f>old_TB발!#REF!</f>
        <v>#REF!</v>
      </c>
      <c r="M1082" s="97" t="e">
        <f>old_TB발!#REF!</f>
        <v>#REF!</v>
      </c>
    </row>
    <row r="1083" spans="3:13">
      <c r="C1083" s="94" t="s">
        <v>63</v>
      </c>
      <c r="D1083" s="94">
        <v>2023</v>
      </c>
      <c r="E1083" s="71">
        <f>old_TB발!A1079</f>
        <v>0</v>
      </c>
      <c r="F1083" s="71">
        <f>old_TB발!B1079</f>
        <v>0</v>
      </c>
      <c r="H1083" s="94">
        <v>6</v>
      </c>
      <c r="I1083" s="97" t="e">
        <f>old_TB발!#REF!</f>
        <v>#REF!</v>
      </c>
      <c r="J1083" s="98" t="e">
        <f t="shared" si="33"/>
        <v>#REF!</v>
      </c>
      <c r="K1083" s="98" t="e">
        <f t="shared" si="34"/>
        <v>#REF!</v>
      </c>
      <c r="L1083" s="97" t="e">
        <f>old_TB발!#REF!</f>
        <v>#REF!</v>
      </c>
      <c r="M1083" s="97" t="e">
        <f>old_TB발!#REF!</f>
        <v>#REF!</v>
      </c>
    </row>
    <row r="1084" spans="3:13">
      <c r="C1084" s="94" t="s">
        <v>63</v>
      </c>
      <c r="D1084" s="94">
        <v>2023</v>
      </c>
      <c r="E1084" s="71">
        <f>old_TB발!A1080</f>
        <v>0</v>
      </c>
      <c r="F1084" s="71">
        <f>old_TB발!B1080</f>
        <v>0</v>
      </c>
      <c r="H1084" s="94">
        <v>6</v>
      </c>
      <c r="I1084" s="97" t="e">
        <f>old_TB발!#REF!</f>
        <v>#REF!</v>
      </c>
      <c r="J1084" s="98" t="e">
        <f t="shared" si="33"/>
        <v>#REF!</v>
      </c>
      <c r="K1084" s="98" t="e">
        <f t="shared" si="34"/>
        <v>#REF!</v>
      </c>
      <c r="L1084" s="97" t="e">
        <f>old_TB발!#REF!</f>
        <v>#REF!</v>
      </c>
      <c r="M1084" s="97" t="e">
        <f>old_TB발!#REF!</f>
        <v>#REF!</v>
      </c>
    </row>
    <row r="1085" spans="3:13">
      <c r="C1085" s="94" t="s">
        <v>63</v>
      </c>
      <c r="D1085" s="94">
        <v>2023</v>
      </c>
      <c r="E1085" s="71">
        <f>old_TB발!A1081</f>
        <v>0</v>
      </c>
      <c r="F1085" s="71">
        <f>old_TB발!B1081</f>
        <v>0</v>
      </c>
      <c r="H1085" s="94">
        <v>6</v>
      </c>
      <c r="I1085" s="97" t="e">
        <f>old_TB발!#REF!</f>
        <v>#REF!</v>
      </c>
      <c r="J1085" s="98" t="e">
        <f t="shared" si="33"/>
        <v>#REF!</v>
      </c>
      <c r="K1085" s="98" t="e">
        <f t="shared" si="34"/>
        <v>#REF!</v>
      </c>
      <c r="L1085" s="97" t="e">
        <f>old_TB발!#REF!</f>
        <v>#REF!</v>
      </c>
      <c r="M1085" s="97" t="e">
        <f>old_TB발!#REF!</f>
        <v>#REF!</v>
      </c>
    </row>
    <row r="1086" spans="3:13">
      <c r="C1086" s="94" t="s">
        <v>63</v>
      </c>
      <c r="D1086" s="94">
        <v>2023</v>
      </c>
      <c r="E1086" s="71">
        <f>old_TB발!A1082</f>
        <v>0</v>
      </c>
      <c r="F1086" s="71">
        <f>old_TB발!B1082</f>
        <v>0</v>
      </c>
      <c r="H1086" s="94">
        <v>6</v>
      </c>
      <c r="I1086" s="97" t="e">
        <f>old_TB발!#REF!</f>
        <v>#REF!</v>
      </c>
      <c r="J1086" s="98" t="e">
        <f t="shared" si="33"/>
        <v>#REF!</v>
      </c>
      <c r="K1086" s="98" t="e">
        <f t="shared" si="34"/>
        <v>#REF!</v>
      </c>
      <c r="L1086" s="97" t="e">
        <f>old_TB발!#REF!</f>
        <v>#REF!</v>
      </c>
      <c r="M1086" s="97" t="e">
        <f>old_TB발!#REF!</f>
        <v>#REF!</v>
      </c>
    </row>
    <row r="1087" spans="3:13">
      <c r="C1087" s="94" t="s">
        <v>63</v>
      </c>
      <c r="D1087" s="94">
        <v>2023</v>
      </c>
      <c r="E1087" s="71">
        <f>old_TB발!A1083</f>
        <v>0</v>
      </c>
      <c r="F1087" s="71">
        <f>old_TB발!B1083</f>
        <v>0</v>
      </c>
      <c r="H1087" s="94">
        <v>6</v>
      </c>
      <c r="I1087" s="97" t="e">
        <f>old_TB발!#REF!</f>
        <v>#REF!</v>
      </c>
      <c r="J1087" s="98" t="e">
        <f t="shared" si="33"/>
        <v>#REF!</v>
      </c>
      <c r="K1087" s="98" t="e">
        <f t="shared" si="34"/>
        <v>#REF!</v>
      </c>
      <c r="L1087" s="97" t="e">
        <f>old_TB발!#REF!</f>
        <v>#REF!</v>
      </c>
      <c r="M1087" s="97" t="e">
        <f>old_TB발!#REF!</f>
        <v>#REF!</v>
      </c>
    </row>
    <row r="1088" spans="3:13">
      <c r="C1088" s="94" t="s">
        <v>63</v>
      </c>
      <c r="D1088" s="94">
        <v>2023</v>
      </c>
      <c r="E1088" s="71">
        <f>old_TB발!A1084</f>
        <v>0</v>
      </c>
      <c r="F1088" s="71">
        <f>old_TB발!B1084</f>
        <v>0</v>
      </c>
      <c r="H1088" s="94">
        <v>6</v>
      </c>
      <c r="I1088" s="97" t="e">
        <f>old_TB발!#REF!</f>
        <v>#REF!</v>
      </c>
      <c r="J1088" s="98" t="e">
        <f t="shared" si="33"/>
        <v>#REF!</v>
      </c>
      <c r="K1088" s="98" t="e">
        <f t="shared" si="34"/>
        <v>#REF!</v>
      </c>
      <c r="L1088" s="97" t="e">
        <f>old_TB발!#REF!</f>
        <v>#REF!</v>
      </c>
      <c r="M1088" s="97" t="e">
        <f>old_TB발!#REF!</f>
        <v>#REF!</v>
      </c>
    </row>
    <row r="1089" spans="3:13">
      <c r="C1089" s="94" t="s">
        <v>63</v>
      </c>
      <c r="D1089" s="94">
        <v>2023</v>
      </c>
      <c r="E1089" s="71">
        <f>old_TB발!A1085</f>
        <v>0</v>
      </c>
      <c r="F1089" s="71">
        <f>old_TB발!B1085</f>
        <v>0</v>
      </c>
      <c r="H1089" s="94">
        <v>6</v>
      </c>
      <c r="I1089" s="97" t="e">
        <f>old_TB발!#REF!</f>
        <v>#REF!</v>
      </c>
      <c r="J1089" s="98" t="e">
        <f t="shared" si="33"/>
        <v>#REF!</v>
      </c>
      <c r="K1089" s="98" t="e">
        <f t="shared" si="34"/>
        <v>#REF!</v>
      </c>
      <c r="L1089" s="97" t="e">
        <f>old_TB발!#REF!</f>
        <v>#REF!</v>
      </c>
      <c r="M1089" s="97" t="e">
        <f>old_TB발!#REF!</f>
        <v>#REF!</v>
      </c>
    </row>
    <row r="1090" spans="3:13">
      <c r="C1090" s="94" t="s">
        <v>63</v>
      </c>
      <c r="D1090" s="94">
        <v>2023</v>
      </c>
      <c r="E1090" s="71">
        <f>old_TB발!A1086</f>
        <v>0</v>
      </c>
      <c r="F1090" s="71">
        <f>old_TB발!B1086</f>
        <v>0</v>
      </c>
      <c r="H1090" s="94">
        <v>6</v>
      </c>
      <c r="I1090" s="97" t="e">
        <f>old_TB발!#REF!</f>
        <v>#REF!</v>
      </c>
      <c r="J1090" s="98" t="e">
        <f t="shared" si="33"/>
        <v>#REF!</v>
      </c>
      <c r="K1090" s="98" t="e">
        <f t="shared" si="34"/>
        <v>#REF!</v>
      </c>
      <c r="L1090" s="97" t="e">
        <f>old_TB발!#REF!</f>
        <v>#REF!</v>
      </c>
      <c r="M1090" s="97" t="e">
        <f>old_TB발!#REF!</f>
        <v>#REF!</v>
      </c>
    </row>
    <row r="1091" spans="3:13">
      <c r="C1091" s="94" t="s">
        <v>63</v>
      </c>
      <c r="D1091" s="94">
        <v>2023</v>
      </c>
      <c r="E1091" s="71">
        <f>old_TB발!A1087</f>
        <v>0</v>
      </c>
      <c r="F1091" s="71">
        <f>old_TB발!B1087</f>
        <v>0</v>
      </c>
      <c r="H1091" s="94">
        <v>6</v>
      </c>
      <c r="I1091" s="97" t="e">
        <f>old_TB발!#REF!</f>
        <v>#REF!</v>
      </c>
      <c r="J1091" s="98" t="e">
        <f t="shared" si="33"/>
        <v>#REF!</v>
      </c>
      <c r="K1091" s="98" t="e">
        <f t="shared" si="34"/>
        <v>#REF!</v>
      </c>
      <c r="L1091" s="97" t="e">
        <f>old_TB발!#REF!</f>
        <v>#REF!</v>
      </c>
      <c r="M1091" s="97" t="e">
        <f>old_TB발!#REF!</f>
        <v>#REF!</v>
      </c>
    </row>
    <row r="1092" spans="3:13">
      <c r="C1092" s="94" t="s">
        <v>63</v>
      </c>
      <c r="D1092" s="94">
        <v>2023</v>
      </c>
      <c r="E1092" s="71">
        <f>old_TB발!A1088</f>
        <v>0</v>
      </c>
      <c r="F1092" s="71">
        <f>old_TB발!B1088</f>
        <v>0</v>
      </c>
      <c r="H1092" s="94">
        <v>6</v>
      </c>
      <c r="I1092" s="97" t="e">
        <f>old_TB발!#REF!</f>
        <v>#REF!</v>
      </c>
      <c r="J1092" s="98" t="e">
        <f t="shared" si="33"/>
        <v>#REF!</v>
      </c>
      <c r="K1092" s="98" t="e">
        <f t="shared" si="34"/>
        <v>#REF!</v>
      </c>
      <c r="L1092" s="97" t="e">
        <f>old_TB발!#REF!</f>
        <v>#REF!</v>
      </c>
      <c r="M1092" s="97" t="e">
        <f>old_TB발!#REF!</f>
        <v>#REF!</v>
      </c>
    </row>
    <row r="1093" spans="3:13">
      <c r="C1093" s="94" t="s">
        <v>63</v>
      </c>
      <c r="D1093" s="94">
        <v>2023</v>
      </c>
      <c r="E1093" s="71">
        <f>old_TB발!A1089</f>
        <v>0</v>
      </c>
      <c r="F1093" s="71">
        <f>old_TB발!B1089</f>
        <v>0</v>
      </c>
      <c r="H1093" s="94">
        <v>6</v>
      </c>
      <c r="I1093" s="97" t="e">
        <f>old_TB발!#REF!</f>
        <v>#REF!</v>
      </c>
      <c r="J1093" s="98" t="e">
        <f t="shared" si="33"/>
        <v>#REF!</v>
      </c>
      <c r="K1093" s="98" t="e">
        <f t="shared" si="34"/>
        <v>#REF!</v>
      </c>
      <c r="L1093" s="97" t="e">
        <f>old_TB발!#REF!</f>
        <v>#REF!</v>
      </c>
      <c r="M1093" s="97" t="e">
        <f>old_TB발!#REF!</f>
        <v>#REF!</v>
      </c>
    </row>
    <row r="1094" spans="3:13">
      <c r="C1094" s="94" t="s">
        <v>63</v>
      </c>
      <c r="D1094" s="94">
        <v>2023</v>
      </c>
      <c r="E1094" s="71">
        <f>old_TB발!A1090</f>
        <v>0</v>
      </c>
      <c r="F1094" s="71">
        <f>old_TB발!B1090</f>
        <v>0</v>
      </c>
      <c r="H1094" s="94">
        <v>6</v>
      </c>
      <c r="I1094" s="97" t="e">
        <f>old_TB발!#REF!</f>
        <v>#REF!</v>
      </c>
      <c r="J1094" s="98" t="e">
        <f t="shared" si="33"/>
        <v>#REF!</v>
      </c>
      <c r="K1094" s="98" t="e">
        <f t="shared" si="34"/>
        <v>#REF!</v>
      </c>
      <c r="L1094" s="97" t="e">
        <f>old_TB발!#REF!</f>
        <v>#REF!</v>
      </c>
      <c r="M1094" s="97" t="e">
        <f>old_TB발!#REF!</f>
        <v>#REF!</v>
      </c>
    </row>
    <row r="1095" spans="3:13">
      <c r="C1095" s="94" t="s">
        <v>63</v>
      </c>
      <c r="D1095" s="94">
        <v>2023</v>
      </c>
      <c r="E1095" s="71">
        <f>old_TB발!A1091</f>
        <v>0</v>
      </c>
      <c r="F1095" s="71">
        <f>old_TB발!B1091</f>
        <v>0</v>
      </c>
      <c r="H1095" s="94">
        <v>6</v>
      </c>
      <c r="I1095" s="97" t="e">
        <f>old_TB발!#REF!</f>
        <v>#REF!</v>
      </c>
      <c r="J1095" s="98" t="e">
        <f t="shared" si="33"/>
        <v>#REF!</v>
      </c>
      <c r="K1095" s="98" t="e">
        <f t="shared" si="34"/>
        <v>#REF!</v>
      </c>
      <c r="L1095" s="97" t="e">
        <f>old_TB발!#REF!</f>
        <v>#REF!</v>
      </c>
      <c r="M1095" s="97" t="e">
        <f>old_TB발!#REF!</f>
        <v>#REF!</v>
      </c>
    </row>
    <row r="1096" spans="3:13">
      <c r="C1096" s="94" t="s">
        <v>63</v>
      </c>
      <c r="D1096" s="94">
        <v>2023</v>
      </c>
      <c r="E1096" s="71">
        <f>old_TB발!A1092</f>
        <v>0</v>
      </c>
      <c r="F1096" s="71">
        <f>old_TB발!B1092</f>
        <v>0</v>
      </c>
      <c r="H1096" s="94">
        <v>6</v>
      </c>
      <c r="I1096" s="97" t="e">
        <f>old_TB발!#REF!</f>
        <v>#REF!</v>
      </c>
      <c r="J1096" s="98" t="e">
        <f t="shared" ref="J1096:J1159" si="35">IF($L1096&gt;0,$L1096,0)</f>
        <v>#REF!</v>
      </c>
      <c r="K1096" s="98" t="e">
        <f t="shared" ref="K1096:K1159" si="36">ABS(L1096-J1096)</f>
        <v>#REF!</v>
      </c>
      <c r="L1096" s="97" t="e">
        <f>old_TB발!#REF!</f>
        <v>#REF!</v>
      </c>
      <c r="M1096" s="97" t="e">
        <f>old_TB발!#REF!</f>
        <v>#REF!</v>
      </c>
    </row>
    <row r="1097" spans="3:13">
      <c r="C1097" s="94" t="s">
        <v>63</v>
      </c>
      <c r="D1097" s="94">
        <v>2023</v>
      </c>
      <c r="E1097" s="71">
        <f>old_TB발!A1093</f>
        <v>0</v>
      </c>
      <c r="F1097" s="71">
        <f>old_TB발!B1093</f>
        <v>0</v>
      </c>
      <c r="H1097" s="94">
        <v>6</v>
      </c>
      <c r="I1097" s="97" t="e">
        <f>old_TB발!#REF!</f>
        <v>#REF!</v>
      </c>
      <c r="J1097" s="98" t="e">
        <f t="shared" si="35"/>
        <v>#REF!</v>
      </c>
      <c r="K1097" s="98" t="e">
        <f t="shared" si="36"/>
        <v>#REF!</v>
      </c>
      <c r="L1097" s="97" t="e">
        <f>old_TB발!#REF!</f>
        <v>#REF!</v>
      </c>
      <c r="M1097" s="97" t="e">
        <f>old_TB발!#REF!</f>
        <v>#REF!</v>
      </c>
    </row>
    <row r="1098" spans="3:13">
      <c r="C1098" s="94" t="s">
        <v>63</v>
      </c>
      <c r="D1098" s="94">
        <v>2023</v>
      </c>
      <c r="E1098" s="71">
        <f>old_TB발!A1094</f>
        <v>0</v>
      </c>
      <c r="F1098" s="71">
        <f>old_TB발!B1094</f>
        <v>0</v>
      </c>
      <c r="H1098" s="94">
        <v>6</v>
      </c>
      <c r="I1098" s="97" t="e">
        <f>old_TB발!#REF!</f>
        <v>#REF!</v>
      </c>
      <c r="J1098" s="98" t="e">
        <f t="shared" si="35"/>
        <v>#REF!</v>
      </c>
      <c r="K1098" s="98" t="e">
        <f t="shared" si="36"/>
        <v>#REF!</v>
      </c>
      <c r="L1098" s="97" t="e">
        <f>old_TB발!#REF!</f>
        <v>#REF!</v>
      </c>
      <c r="M1098" s="97" t="e">
        <f>old_TB발!#REF!</f>
        <v>#REF!</v>
      </c>
    </row>
    <row r="1099" spans="3:13">
      <c r="C1099" s="94" t="s">
        <v>63</v>
      </c>
      <c r="D1099" s="94">
        <v>2023</v>
      </c>
      <c r="E1099" s="71">
        <f>old_TB발!A1095</f>
        <v>0</v>
      </c>
      <c r="F1099" s="71">
        <f>old_TB발!B1095</f>
        <v>0</v>
      </c>
      <c r="H1099" s="94">
        <v>6</v>
      </c>
      <c r="I1099" s="97" t="e">
        <f>old_TB발!#REF!</f>
        <v>#REF!</v>
      </c>
      <c r="J1099" s="98" t="e">
        <f t="shared" si="35"/>
        <v>#REF!</v>
      </c>
      <c r="K1099" s="98" t="e">
        <f t="shared" si="36"/>
        <v>#REF!</v>
      </c>
      <c r="L1099" s="97" t="e">
        <f>old_TB발!#REF!</f>
        <v>#REF!</v>
      </c>
      <c r="M1099" s="97" t="e">
        <f>old_TB발!#REF!</f>
        <v>#REF!</v>
      </c>
    </row>
    <row r="1100" spans="3:13">
      <c r="C1100" s="94" t="s">
        <v>63</v>
      </c>
      <c r="D1100" s="94">
        <v>2023</v>
      </c>
      <c r="E1100" s="71">
        <f>old_TB발!A1096</f>
        <v>0</v>
      </c>
      <c r="F1100" s="71">
        <f>old_TB발!B1096</f>
        <v>0</v>
      </c>
      <c r="H1100" s="94">
        <v>6</v>
      </c>
      <c r="I1100" s="97" t="e">
        <f>old_TB발!#REF!</f>
        <v>#REF!</v>
      </c>
      <c r="J1100" s="98" t="e">
        <f t="shared" si="35"/>
        <v>#REF!</v>
      </c>
      <c r="K1100" s="98" t="e">
        <f t="shared" si="36"/>
        <v>#REF!</v>
      </c>
      <c r="L1100" s="97" t="e">
        <f>old_TB발!#REF!</f>
        <v>#REF!</v>
      </c>
      <c r="M1100" s="97" t="e">
        <f>old_TB발!#REF!</f>
        <v>#REF!</v>
      </c>
    </row>
    <row r="1101" spans="3:13">
      <c r="C1101" s="94" t="s">
        <v>63</v>
      </c>
      <c r="D1101" s="94">
        <v>2023</v>
      </c>
      <c r="E1101" s="71">
        <f>old_TB발!A1097</f>
        <v>0</v>
      </c>
      <c r="F1101" s="71">
        <f>old_TB발!B1097</f>
        <v>0</v>
      </c>
      <c r="H1101" s="94">
        <v>6</v>
      </c>
      <c r="I1101" s="97" t="e">
        <f>old_TB발!#REF!</f>
        <v>#REF!</v>
      </c>
      <c r="J1101" s="98" t="e">
        <f t="shared" si="35"/>
        <v>#REF!</v>
      </c>
      <c r="K1101" s="98" t="e">
        <f t="shared" si="36"/>
        <v>#REF!</v>
      </c>
      <c r="L1101" s="97" t="e">
        <f>old_TB발!#REF!</f>
        <v>#REF!</v>
      </c>
      <c r="M1101" s="97" t="e">
        <f>old_TB발!#REF!</f>
        <v>#REF!</v>
      </c>
    </row>
    <row r="1102" spans="3:13">
      <c r="C1102" s="94" t="s">
        <v>63</v>
      </c>
      <c r="D1102" s="94">
        <v>2023</v>
      </c>
      <c r="E1102" s="71">
        <f>old_TB발!A1098</f>
        <v>0</v>
      </c>
      <c r="F1102" s="71">
        <f>old_TB발!B1098</f>
        <v>0</v>
      </c>
      <c r="H1102" s="94">
        <v>6</v>
      </c>
      <c r="I1102" s="97" t="e">
        <f>old_TB발!#REF!</f>
        <v>#REF!</v>
      </c>
      <c r="J1102" s="98" t="e">
        <f t="shared" si="35"/>
        <v>#REF!</v>
      </c>
      <c r="K1102" s="98" t="e">
        <f t="shared" si="36"/>
        <v>#REF!</v>
      </c>
      <c r="L1102" s="97" t="e">
        <f>old_TB발!#REF!</f>
        <v>#REF!</v>
      </c>
      <c r="M1102" s="97" t="e">
        <f>old_TB발!#REF!</f>
        <v>#REF!</v>
      </c>
    </row>
    <row r="1103" spans="3:13">
      <c r="C1103" s="94" t="s">
        <v>63</v>
      </c>
      <c r="D1103" s="94">
        <v>2023</v>
      </c>
      <c r="E1103" s="71">
        <f>old_TB발!A1099</f>
        <v>0</v>
      </c>
      <c r="F1103" s="71">
        <f>old_TB발!B1099</f>
        <v>0</v>
      </c>
      <c r="H1103" s="94">
        <v>6</v>
      </c>
      <c r="I1103" s="97" t="e">
        <f>old_TB발!#REF!</f>
        <v>#REF!</v>
      </c>
      <c r="J1103" s="98" t="e">
        <f t="shared" si="35"/>
        <v>#REF!</v>
      </c>
      <c r="K1103" s="98" t="e">
        <f t="shared" si="36"/>
        <v>#REF!</v>
      </c>
      <c r="L1103" s="97" t="e">
        <f>old_TB발!#REF!</f>
        <v>#REF!</v>
      </c>
      <c r="M1103" s="97" t="e">
        <f>old_TB발!#REF!</f>
        <v>#REF!</v>
      </c>
    </row>
    <row r="1104" spans="3:13">
      <c r="C1104" s="94" t="s">
        <v>63</v>
      </c>
      <c r="D1104" s="94">
        <v>2023</v>
      </c>
      <c r="E1104" s="71">
        <f>old_TB발!A1100</f>
        <v>0</v>
      </c>
      <c r="F1104" s="71">
        <f>old_TB발!B1100</f>
        <v>0</v>
      </c>
      <c r="H1104" s="94">
        <v>6</v>
      </c>
      <c r="I1104" s="97" t="e">
        <f>old_TB발!#REF!</f>
        <v>#REF!</v>
      </c>
      <c r="J1104" s="98" t="e">
        <f t="shared" si="35"/>
        <v>#REF!</v>
      </c>
      <c r="K1104" s="98" t="e">
        <f t="shared" si="36"/>
        <v>#REF!</v>
      </c>
      <c r="L1104" s="97" t="e">
        <f>old_TB발!#REF!</f>
        <v>#REF!</v>
      </c>
      <c r="M1104" s="97" t="e">
        <f>old_TB발!#REF!</f>
        <v>#REF!</v>
      </c>
    </row>
    <row r="1105" spans="3:13">
      <c r="C1105" s="94" t="s">
        <v>63</v>
      </c>
      <c r="D1105" s="94">
        <v>2023</v>
      </c>
      <c r="E1105" s="71">
        <f>old_TB발!A1101</f>
        <v>0</v>
      </c>
      <c r="F1105" s="71">
        <f>old_TB발!B1101</f>
        <v>0</v>
      </c>
      <c r="H1105" s="94">
        <v>6</v>
      </c>
      <c r="I1105" s="97" t="e">
        <f>old_TB발!#REF!</f>
        <v>#REF!</v>
      </c>
      <c r="J1105" s="98" t="e">
        <f t="shared" si="35"/>
        <v>#REF!</v>
      </c>
      <c r="K1105" s="98" t="e">
        <f t="shared" si="36"/>
        <v>#REF!</v>
      </c>
      <c r="L1105" s="97" t="e">
        <f>old_TB발!#REF!</f>
        <v>#REF!</v>
      </c>
      <c r="M1105" s="97" t="e">
        <f>old_TB발!#REF!</f>
        <v>#REF!</v>
      </c>
    </row>
    <row r="1106" spans="3:13">
      <c r="C1106" s="94" t="s">
        <v>63</v>
      </c>
      <c r="D1106" s="94">
        <v>2023</v>
      </c>
      <c r="E1106" s="71">
        <f>old_TB발!A1102</f>
        <v>0</v>
      </c>
      <c r="F1106" s="71">
        <f>old_TB발!B1102</f>
        <v>0</v>
      </c>
      <c r="H1106" s="94">
        <v>6</v>
      </c>
      <c r="I1106" s="97" t="e">
        <f>old_TB발!#REF!</f>
        <v>#REF!</v>
      </c>
      <c r="J1106" s="98" t="e">
        <f t="shared" si="35"/>
        <v>#REF!</v>
      </c>
      <c r="K1106" s="98" t="e">
        <f t="shared" si="36"/>
        <v>#REF!</v>
      </c>
      <c r="L1106" s="97" t="e">
        <f>old_TB발!#REF!</f>
        <v>#REF!</v>
      </c>
      <c r="M1106" s="97" t="e">
        <f>old_TB발!#REF!</f>
        <v>#REF!</v>
      </c>
    </row>
    <row r="1107" spans="3:13">
      <c r="C1107" s="94" t="s">
        <v>63</v>
      </c>
      <c r="D1107" s="94">
        <v>2023</v>
      </c>
      <c r="E1107" s="71">
        <f>old_TB발!A1103</f>
        <v>0</v>
      </c>
      <c r="F1107" s="71">
        <f>old_TB발!B1103</f>
        <v>0</v>
      </c>
      <c r="H1107" s="94">
        <v>6</v>
      </c>
      <c r="I1107" s="97" t="e">
        <f>old_TB발!#REF!</f>
        <v>#REF!</v>
      </c>
      <c r="J1107" s="98" t="e">
        <f t="shared" si="35"/>
        <v>#REF!</v>
      </c>
      <c r="K1107" s="98" t="e">
        <f t="shared" si="36"/>
        <v>#REF!</v>
      </c>
      <c r="L1107" s="97" t="e">
        <f>old_TB발!#REF!</f>
        <v>#REF!</v>
      </c>
      <c r="M1107" s="97" t="e">
        <f>old_TB발!#REF!</f>
        <v>#REF!</v>
      </c>
    </row>
    <row r="1108" spans="3:13">
      <c r="C1108" s="94" t="s">
        <v>63</v>
      </c>
      <c r="D1108" s="94">
        <v>2023</v>
      </c>
      <c r="E1108" s="71">
        <f>old_TB발!A1104</f>
        <v>0</v>
      </c>
      <c r="F1108" s="71">
        <f>old_TB발!B1104</f>
        <v>0</v>
      </c>
      <c r="H1108" s="94">
        <v>6</v>
      </c>
      <c r="I1108" s="97" t="e">
        <f>old_TB발!#REF!</f>
        <v>#REF!</v>
      </c>
      <c r="J1108" s="98" t="e">
        <f t="shared" si="35"/>
        <v>#REF!</v>
      </c>
      <c r="K1108" s="98" t="e">
        <f t="shared" si="36"/>
        <v>#REF!</v>
      </c>
      <c r="L1108" s="97" t="e">
        <f>old_TB발!#REF!</f>
        <v>#REF!</v>
      </c>
      <c r="M1108" s="97" t="e">
        <f>old_TB발!#REF!</f>
        <v>#REF!</v>
      </c>
    </row>
    <row r="1109" spans="3:13">
      <c r="C1109" s="94" t="s">
        <v>63</v>
      </c>
      <c r="D1109" s="94">
        <v>2023</v>
      </c>
      <c r="E1109" s="71">
        <f>old_TB발!A1105</f>
        <v>0</v>
      </c>
      <c r="F1109" s="71">
        <f>old_TB발!B1105</f>
        <v>0</v>
      </c>
      <c r="H1109" s="94">
        <v>6</v>
      </c>
      <c r="I1109" s="97" t="e">
        <f>old_TB발!#REF!</f>
        <v>#REF!</v>
      </c>
      <c r="J1109" s="98" t="e">
        <f t="shared" si="35"/>
        <v>#REF!</v>
      </c>
      <c r="K1109" s="98" t="e">
        <f t="shared" si="36"/>
        <v>#REF!</v>
      </c>
      <c r="L1109" s="97" t="e">
        <f>old_TB발!#REF!</f>
        <v>#REF!</v>
      </c>
      <c r="M1109" s="97" t="e">
        <f>old_TB발!#REF!</f>
        <v>#REF!</v>
      </c>
    </row>
    <row r="1110" spans="3:13">
      <c r="C1110" s="94" t="s">
        <v>63</v>
      </c>
      <c r="D1110" s="94">
        <v>2023</v>
      </c>
      <c r="E1110" s="71">
        <f>old_TB발!A1106</f>
        <v>0</v>
      </c>
      <c r="F1110" s="71">
        <f>old_TB발!B1106</f>
        <v>0</v>
      </c>
      <c r="H1110" s="94">
        <v>6</v>
      </c>
      <c r="I1110" s="97" t="e">
        <f>old_TB발!#REF!</f>
        <v>#REF!</v>
      </c>
      <c r="J1110" s="98" t="e">
        <f t="shared" si="35"/>
        <v>#REF!</v>
      </c>
      <c r="K1110" s="98" t="e">
        <f t="shared" si="36"/>
        <v>#REF!</v>
      </c>
      <c r="L1110" s="97" t="e">
        <f>old_TB발!#REF!</f>
        <v>#REF!</v>
      </c>
      <c r="M1110" s="97" t="e">
        <f>old_TB발!#REF!</f>
        <v>#REF!</v>
      </c>
    </row>
    <row r="1111" spans="3:13">
      <c r="C1111" s="94" t="s">
        <v>63</v>
      </c>
      <c r="D1111" s="94">
        <v>2023</v>
      </c>
      <c r="E1111" s="71">
        <f>old_TB발!A1107</f>
        <v>0</v>
      </c>
      <c r="F1111" s="71">
        <f>old_TB발!B1107</f>
        <v>0</v>
      </c>
      <c r="H1111" s="94">
        <v>6</v>
      </c>
      <c r="I1111" s="97" t="e">
        <f>old_TB발!#REF!</f>
        <v>#REF!</v>
      </c>
      <c r="J1111" s="98" t="e">
        <f t="shared" si="35"/>
        <v>#REF!</v>
      </c>
      <c r="K1111" s="98" t="e">
        <f t="shared" si="36"/>
        <v>#REF!</v>
      </c>
      <c r="L1111" s="97" t="e">
        <f>old_TB발!#REF!</f>
        <v>#REF!</v>
      </c>
      <c r="M1111" s="97" t="e">
        <f>old_TB발!#REF!</f>
        <v>#REF!</v>
      </c>
    </row>
    <row r="1112" spans="3:13">
      <c r="C1112" s="94" t="s">
        <v>63</v>
      </c>
      <c r="D1112" s="94">
        <v>2023</v>
      </c>
      <c r="E1112" s="71">
        <f>old_TB발!A1108</f>
        <v>0</v>
      </c>
      <c r="F1112" s="71">
        <f>old_TB발!B1108</f>
        <v>0</v>
      </c>
      <c r="H1112" s="94">
        <v>6</v>
      </c>
      <c r="I1112" s="97" t="e">
        <f>old_TB발!#REF!</f>
        <v>#REF!</v>
      </c>
      <c r="J1112" s="98" t="e">
        <f t="shared" si="35"/>
        <v>#REF!</v>
      </c>
      <c r="K1112" s="98" t="e">
        <f t="shared" si="36"/>
        <v>#REF!</v>
      </c>
      <c r="L1112" s="97" t="e">
        <f>old_TB발!#REF!</f>
        <v>#REF!</v>
      </c>
      <c r="M1112" s="97" t="e">
        <f>old_TB발!#REF!</f>
        <v>#REF!</v>
      </c>
    </row>
    <row r="1113" spans="3:13">
      <c r="C1113" s="94" t="s">
        <v>63</v>
      </c>
      <c r="D1113" s="94">
        <v>2023</v>
      </c>
      <c r="E1113" s="71">
        <f>old_TB발!A1109</f>
        <v>0</v>
      </c>
      <c r="F1113" s="71">
        <f>old_TB발!B1109</f>
        <v>0</v>
      </c>
      <c r="H1113" s="94">
        <v>6</v>
      </c>
      <c r="I1113" s="97" t="e">
        <f>old_TB발!#REF!</f>
        <v>#REF!</v>
      </c>
      <c r="J1113" s="98" t="e">
        <f t="shared" si="35"/>
        <v>#REF!</v>
      </c>
      <c r="K1113" s="98" t="e">
        <f t="shared" si="36"/>
        <v>#REF!</v>
      </c>
      <c r="L1113" s="97" t="e">
        <f>old_TB발!#REF!</f>
        <v>#REF!</v>
      </c>
      <c r="M1113" s="97" t="e">
        <f>old_TB발!#REF!</f>
        <v>#REF!</v>
      </c>
    </row>
    <row r="1114" spans="3:13">
      <c r="C1114" s="94" t="s">
        <v>63</v>
      </c>
      <c r="D1114" s="94">
        <v>2023</v>
      </c>
      <c r="E1114" s="71">
        <f>old_TB발!A1110</f>
        <v>0</v>
      </c>
      <c r="F1114" s="71">
        <f>old_TB발!B1110</f>
        <v>0</v>
      </c>
      <c r="H1114" s="94">
        <v>6</v>
      </c>
      <c r="I1114" s="97" t="e">
        <f>old_TB발!#REF!</f>
        <v>#REF!</v>
      </c>
      <c r="J1114" s="98" t="e">
        <f t="shared" si="35"/>
        <v>#REF!</v>
      </c>
      <c r="K1114" s="98" t="e">
        <f t="shared" si="36"/>
        <v>#REF!</v>
      </c>
      <c r="L1114" s="97" t="e">
        <f>old_TB발!#REF!</f>
        <v>#REF!</v>
      </c>
      <c r="M1114" s="97" t="e">
        <f>old_TB발!#REF!</f>
        <v>#REF!</v>
      </c>
    </row>
    <row r="1115" spans="3:13">
      <c r="C1115" s="94" t="s">
        <v>63</v>
      </c>
      <c r="D1115" s="94">
        <v>2023</v>
      </c>
      <c r="E1115" s="71">
        <f>old_TB발!A1111</f>
        <v>0</v>
      </c>
      <c r="F1115" s="71">
        <f>old_TB발!B1111</f>
        <v>0</v>
      </c>
      <c r="H1115" s="94">
        <v>6</v>
      </c>
      <c r="I1115" s="97" t="e">
        <f>old_TB발!#REF!</f>
        <v>#REF!</v>
      </c>
      <c r="J1115" s="98" t="e">
        <f t="shared" si="35"/>
        <v>#REF!</v>
      </c>
      <c r="K1115" s="98" t="e">
        <f t="shared" si="36"/>
        <v>#REF!</v>
      </c>
      <c r="L1115" s="97" t="e">
        <f>old_TB발!#REF!</f>
        <v>#REF!</v>
      </c>
      <c r="M1115" s="97" t="e">
        <f>old_TB발!#REF!</f>
        <v>#REF!</v>
      </c>
    </row>
    <row r="1116" spans="3:13">
      <c r="C1116" s="94" t="s">
        <v>63</v>
      </c>
      <c r="D1116" s="94">
        <v>2023</v>
      </c>
      <c r="E1116" s="71">
        <f>old_TB발!A1112</f>
        <v>0</v>
      </c>
      <c r="F1116" s="71">
        <f>old_TB발!B1112</f>
        <v>0</v>
      </c>
      <c r="H1116" s="94">
        <v>6</v>
      </c>
      <c r="I1116" s="97" t="e">
        <f>old_TB발!#REF!</f>
        <v>#REF!</v>
      </c>
      <c r="J1116" s="98" t="e">
        <f t="shared" si="35"/>
        <v>#REF!</v>
      </c>
      <c r="K1116" s="98" t="e">
        <f t="shared" si="36"/>
        <v>#REF!</v>
      </c>
      <c r="L1116" s="97" t="e">
        <f>old_TB발!#REF!</f>
        <v>#REF!</v>
      </c>
      <c r="M1116" s="97" t="e">
        <f>old_TB발!#REF!</f>
        <v>#REF!</v>
      </c>
    </row>
    <row r="1117" spans="3:13">
      <c r="C1117" s="94" t="s">
        <v>63</v>
      </c>
      <c r="D1117" s="94">
        <v>2023</v>
      </c>
      <c r="E1117" s="71">
        <f>old_TB발!A1113</f>
        <v>0</v>
      </c>
      <c r="F1117" s="71">
        <f>old_TB발!B1113</f>
        <v>0</v>
      </c>
      <c r="H1117" s="94">
        <v>6</v>
      </c>
      <c r="I1117" s="97" t="e">
        <f>old_TB발!#REF!</f>
        <v>#REF!</v>
      </c>
      <c r="J1117" s="98" t="e">
        <f t="shared" si="35"/>
        <v>#REF!</v>
      </c>
      <c r="K1117" s="98" t="e">
        <f t="shared" si="36"/>
        <v>#REF!</v>
      </c>
      <c r="L1117" s="97" t="e">
        <f>old_TB발!#REF!</f>
        <v>#REF!</v>
      </c>
      <c r="M1117" s="97" t="e">
        <f>old_TB발!#REF!</f>
        <v>#REF!</v>
      </c>
    </row>
    <row r="1118" spans="3:13">
      <c r="C1118" s="94" t="s">
        <v>63</v>
      </c>
      <c r="D1118" s="94">
        <v>2023</v>
      </c>
      <c r="E1118" s="71">
        <f>old_TB발!A1114</f>
        <v>0</v>
      </c>
      <c r="F1118" s="71">
        <f>old_TB발!B1114</f>
        <v>0</v>
      </c>
      <c r="H1118" s="94">
        <v>6</v>
      </c>
      <c r="I1118" s="97" t="e">
        <f>old_TB발!#REF!</f>
        <v>#REF!</v>
      </c>
      <c r="J1118" s="98" t="e">
        <f t="shared" si="35"/>
        <v>#REF!</v>
      </c>
      <c r="K1118" s="98" t="e">
        <f t="shared" si="36"/>
        <v>#REF!</v>
      </c>
      <c r="L1118" s="97" t="e">
        <f>old_TB발!#REF!</f>
        <v>#REF!</v>
      </c>
      <c r="M1118" s="97" t="e">
        <f>old_TB발!#REF!</f>
        <v>#REF!</v>
      </c>
    </row>
    <row r="1119" spans="3:13">
      <c r="C1119" s="94" t="s">
        <v>63</v>
      </c>
      <c r="D1119" s="94">
        <v>2023</v>
      </c>
      <c r="E1119" s="71">
        <f>old_TB발!A1115</f>
        <v>0</v>
      </c>
      <c r="F1119" s="71">
        <f>old_TB발!B1115</f>
        <v>0</v>
      </c>
      <c r="H1119" s="94">
        <v>6</v>
      </c>
      <c r="I1119" s="97" t="e">
        <f>old_TB발!#REF!</f>
        <v>#REF!</v>
      </c>
      <c r="J1119" s="98" t="e">
        <f t="shared" si="35"/>
        <v>#REF!</v>
      </c>
      <c r="K1119" s="98" t="e">
        <f t="shared" si="36"/>
        <v>#REF!</v>
      </c>
      <c r="L1119" s="97" t="e">
        <f>old_TB발!#REF!</f>
        <v>#REF!</v>
      </c>
      <c r="M1119" s="97" t="e">
        <f>old_TB발!#REF!</f>
        <v>#REF!</v>
      </c>
    </row>
    <row r="1120" spans="3:13">
      <c r="C1120" s="94" t="s">
        <v>63</v>
      </c>
      <c r="D1120" s="94">
        <v>2023</v>
      </c>
      <c r="E1120" s="71">
        <f>old_TB발!A1116</f>
        <v>0</v>
      </c>
      <c r="F1120" s="71">
        <f>old_TB발!B1116</f>
        <v>0</v>
      </c>
      <c r="H1120" s="94">
        <v>6</v>
      </c>
      <c r="I1120" s="97" t="e">
        <f>old_TB발!#REF!</f>
        <v>#REF!</v>
      </c>
      <c r="J1120" s="98" t="e">
        <f t="shared" si="35"/>
        <v>#REF!</v>
      </c>
      <c r="K1120" s="98" t="e">
        <f t="shared" si="36"/>
        <v>#REF!</v>
      </c>
      <c r="L1120" s="97" t="e">
        <f>old_TB발!#REF!</f>
        <v>#REF!</v>
      </c>
      <c r="M1120" s="97" t="e">
        <f>old_TB발!#REF!</f>
        <v>#REF!</v>
      </c>
    </row>
    <row r="1121" spans="3:13">
      <c r="C1121" s="94" t="s">
        <v>63</v>
      </c>
      <c r="D1121" s="94">
        <v>2023</v>
      </c>
      <c r="E1121" s="71">
        <f>old_TB발!A1117</f>
        <v>0</v>
      </c>
      <c r="F1121" s="71">
        <f>old_TB발!B1117</f>
        <v>0</v>
      </c>
      <c r="H1121" s="94">
        <v>6</v>
      </c>
      <c r="I1121" s="97" t="e">
        <f>old_TB발!#REF!</f>
        <v>#REF!</v>
      </c>
      <c r="J1121" s="98" t="e">
        <f t="shared" si="35"/>
        <v>#REF!</v>
      </c>
      <c r="K1121" s="98" t="e">
        <f t="shared" si="36"/>
        <v>#REF!</v>
      </c>
      <c r="L1121" s="97" t="e">
        <f>old_TB발!#REF!</f>
        <v>#REF!</v>
      </c>
      <c r="M1121" s="97" t="e">
        <f>old_TB발!#REF!</f>
        <v>#REF!</v>
      </c>
    </row>
    <row r="1122" spans="3:13">
      <c r="C1122" s="94" t="s">
        <v>63</v>
      </c>
      <c r="D1122" s="94">
        <v>2023</v>
      </c>
      <c r="E1122" s="71">
        <f>old_TB발!A1118</f>
        <v>0</v>
      </c>
      <c r="F1122" s="71">
        <f>old_TB발!B1118</f>
        <v>0</v>
      </c>
      <c r="H1122" s="94">
        <v>6</v>
      </c>
      <c r="I1122" s="97" t="e">
        <f>old_TB발!#REF!</f>
        <v>#REF!</v>
      </c>
      <c r="J1122" s="98" t="e">
        <f t="shared" si="35"/>
        <v>#REF!</v>
      </c>
      <c r="K1122" s="98" t="e">
        <f t="shared" si="36"/>
        <v>#REF!</v>
      </c>
      <c r="L1122" s="97" t="e">
        <f>old_TB발!#REF!</f>
        <v>#REF!</v>
      </c>
      <c r="M1122" s="97" t="e">
        <f>old_TB발!#REF!</f>
        <v>#REF!</v>
      </c>
    </row>
    <row r="1123" spans="3:13">
      <c r="C1123" s="94" t="s">
        <v>63</v>
      </c>
      <c r="D1123" s="94">
        <v>2023</v>
      </c>
      <c r="E1123" s="71">
        <f>old_TB발!A1119</f>
        <v>0</v>
      </c>
      <c r="F1123" s="71">
        <f>old_TB발!B1119</f>
        <v>0</v>
      </c>
      <c r="H1123" s="94">
        <v>6</v>
      </c>
      <c r="I1123" s="97" t="e">
        <f>old_TB발!#REF!</f>
        <v>#REF!</v>
      </c>
      <c r="J1123" s="98" t="e">
        <f t="shared" si="35"/>
        <v>#REF!</v>
      </c>
      <c r="K1123" s="98" t="e">
        <f t="shared" si="36"/>
        <v>#REF!</v>
      </c>
      <c r="L1123" s="97" t="e">
        <f>old_TB발!#REF!</f>
        <v>#REF!</v>
      </c>
      <c r="M1123" s="97" t="e">
        <f>old_TB발!#REF!</f>
        <v>#REF!</v>
      </c>
    </row>
    <row r="1124" spans="3:13">
      <c r="C1124" s="94" t="s">
        <v>63</v>
      </c>
      <c r="D1124" s="94">
        <v>2023</v>
      </c>
      <c r="E1124" s="71">
        <f>old_TB발!A1120</f>
        <v>0</v>
      </c>
      <c r="F1124" s="71">
        <f>old_TB발!B1120</f>
        <v>0</v>
      </c>
      <c r="H1124" s="94">
        <v>6</v>
      </c>
      <c r="I1124" s="97" t="e">
        <f>old_TB발!#REF!</f>
        <v>#REF!</v>
      </c>
      <c r="J1124" s="98" t="e">
        <f t="shared" si="35"/>
        <v>#REF!</v>
      </c>
      <c r="K1124" s="98" t="e">
        <f t="shared" si="36"/>
        <v>#REF!</v>
      </c>
      <c r="L1124" s="97" t="e">
        <f>old_TB발!#REF!</f>
        <v>#REF!</v>
      </c>
      <c r="M1124" s="97" t="e">
        <f>old_TB발!#REF!</f>
        <v>#REF!</v>
      </c>
    </row>
    <row r="1125" spans="3:13">
      <c r="C1125" s="94" t="s">
        <v>63</v>
      </c>
      <c r="D1125" s="94">
        <v>2023</v>
      </c>
      <c r="E1125" s="71">
        <f>old_TB발!A1121</f>
        <v>0</v>
      </c>
      <c r="F1125" s="71">
        <f>old_TB발!B1121</f>
        <v>0</v>
      </c>
      <c r="H1125" s="94">
        <v>6</v>
      </c>
      <c r="I1125" s="97" t="e">
        <f>old_TB발!#REF!</f>
        <v>#REF!</v>
      </c>
      <c r="J1125" s="98" t="e">
        <f t="shared" si="35"/>
        <v>#REF!</v>
      </c>
      <c r="K1125" s="98" t="e">
        <f t="shared" si="36"/>
        <v>#REF!</v>
      </c>
      <c r="L1125" s="97" t="e">
        <f>old_TB발!#REF!</f>
        <v>#REF!</v>
      </c>
      <c r="M1125" s="97" t="e">
        <f>old_TB발!#REF!</f>
        <v>#REF!</v>
      </c>
    </row>
    <row r="1126" spans="3:13">
      <c r="C1126" s="94" t="s">
        <v>63</v>
      </c>
      <c r="D1126" s="94">
        <v>2023</v>
      </c>
      <c r="E1126" s="71">
        <f>old_TB발!A1122</f>
        <v>0</v>
      </c>
      <c r="F1126" s="71">
        <f>old_TB발!B1122</f>
        <v>0</v>
      </c>
      <c r="H1126" s="94">
        <v>6</v>
      </c>
      <c r="I1126" s="97" t="e">
        <f>old_TB발!#REF!</f>
        <v>#REF!</v>
      </c>
      <c r="J1126" s="98" t="e">
        <f t="shared" si="35"/>
        <v>#REF!</v>
      </c>
      <c r="K1126" s="98" t="e">
        <f t="shared" si="36"/>
        <v>#REF!</v>
      </c>
      <c r="L1126" s="97" t="e">
        <f>old_TB발!#REF!</f>
        <v>#REF!</v>
      </c>
      <c r="M1126" s="97" t="e">
        <f>old_TB발!#REF!</f>
        <v>#REF!</v>
      </c>
    </row>
    <row r="1127" spans="3:13">
      <c r="C1127" s="94" t="s">
        <v>63</v>
      </c>
      <c r="D1127" s="94">
        <v>2023</v>
      </c>
      <c r="E1127" s="71">
        <f>old_TB발!A1123</f>
        <v>0</v>
      </c>
      <c r="F1127" s="71">
        <f>old_TB발!B1123</f>
        <v>0</v>
      </c>
      <c r="H1127" s="94">
        <v>6</v>
      </c>
      <c r="I1127" s="97" t="e">
        <f>old_TB발!#REF!</f>
        <v>#REF!</v>
      </c>
      <c r="J1127" s="98" t="e">
        <f t="shared" si="35"/>
        <v>#REF!</v>
      </c>
      <c r="K1127" s="98" t="e">
        <f t="shared" si="36"/>
        <v>#REF!</v>
      </c>
      <c r="L1127" s="97" t="e">
        <f>old_TB발!#REF!</f>
        <v>#REF!</v>
      </c>
      <c r="M1127" s="97" t="e">
        <f>old_TB발!#REF!</f>
        <v>#REF!</v>
      </c>
    </row>
    <row r="1128" spans="3:13">
      <c r="C1128" s="94" t="s">
        <v>63</v>
      </c>
      <c r="D1128" s="94">
        <v>2023</v>
      </c>
      <c r="E1128" s="71">
        <f>old_TB발!A1124</f>
        <v>0</v>
      </c>
      <c r="F1128" s="71">
        <f>old_TB발!B1124</f>
        <v>0</v>
      </c>
      <c r="H1128" s="94">
        <v>6</v>
      </c>
      <c r="I1128" s="97" t="e">
        <f>old_TB발!#REF!</f>
        <v>#REF!</v>
      </c>
      <c r="J1128" s="98" t="e">
        <f t="shared" si="35"/>
        <v>#REF!</v>
      </c>
      <c r="K1128" s="98" t="e">
        <f t="shared" si="36"/>
        <v>#REF!</v>
      </c>
      <c r="L1128" s="97" t="e">
        <f>old_TB발!#REF!</f>
        <v>#REF!</v>
      </c>
      <c r="M1128" s="97" t="e">
        <f>old_TB발!#REF!</f>
        <v>#REF!</v>
      </c>
    </row>
    <row r="1129" spans="3:13">
      <c r="C1129" s="94" t="s">
        <v>63</v>
      </c>
      <c r="D1129" s="94">
        <v>2023</v>
      </c>
      <c r="E1129" s="71">
        <f>old_TB발!A1125</f>
        <v>0</v>
      </c>
      <c r="F1129" s="71">
        <f>old_TB발!B1125</f>
        <v>0</v>
      </c>
      <c r="H1129" s="94">
        <v>6</v>
      </c>
      <c r="I1129" s="97" t="e">
        <f>old_TB발!#REF!</f>
        <v>#REF!</v>
      </c>
      <c r="J1129" s="98" t="e">
        <f t="shared" si="35"/>
        <v>#REF!</v>
      </c>
      <c r="K1129" s="98" t="e">
        <f t="shared" si="36"/>
        <v>#REF!</v>
      </c>
      <c r="L1129" s="97" t="e">
        <f>old_TB발!#REF!</f>
        <v>#REF!</v>
      </c>
      <c r="M1129" s="97" t="e">
        <f>old_TB발!#REF!</f>
        <v>#REF!</v>
      </c>
    </row>
    <row r="1130" spans="3:13">
      <c r="C1130" s="94" t="s">
        <v>63</v>
      </c>
      <c r="D1130" s="94">
        <v>2023</v>
      </c>
      <c r="E1130" s="71">
        <f>old_TB발!A1126</f>
        <v>0</v>
      </c>
      <c r="F1130" s="71">
        <f>old_TB발!B1126</f>
        <v>0</v>
      </c>
      <c r="H1130" s="94">
        <v>6</v>
      </c>
      <c r="I1130" s="97" t="e">
        <f>old_TB발!#REF!</f>
        <v>#REF!</v>
      </c>
      <c r="J1130" s="98" t="e">
        <f t="shared" si="35"/>
        <v>#REF!</v>
      </c>
      <c r="K1130" s="98" t="e">
        <f t="shared" si="36"/>
        <v>#REF!</v>
      </c>
      <c r="L1130" s="97" t="e">
        <f>old_TB발!#REF!</f>
        <v>#REF!</v>
      </c>
      <c r="M1130" s="97" t="e">
        <f>old_TB발!#REF!</f>
        <v>#REF!</v>
      </c>
    </row>
    <row r="1131" spans="3:13">
      <c r="C1131" s="94" t="s">
        <v>63</v>
      </c>
      <c r="D1131" s="94">
        <v>2023</v>
      </c>
      <c r="E1131" s="71">
        <f>old_TB발!A1127</f>
        <v>0</v>
      </c>
      <c r="F1131" s="71">
        <f>old_TB발!B1127</f>
        <v>0</v>
      </c>
      <c r="H1131" s="94">
        <v>6</v>
      </c>
      <c r="I1131" s="97" t="e">
        <f>old_TB발!#REF!</f>
        <v>#REF!</v>
      </c>
      <c r="J1131" s="98" t="e">
        <f t="shared" si="35"/>
        <v>#REF!</v>
      </c>
      <c r="K1131" s="98" t="e">
        <f t="shared" si="36"/>
        <v>#REF!</v>
      </c>
      <c r="L1131" s="97" t="e">
        <f>old_TB발!#REF!</f>
        <v>#REF!</v>
      </c>
      <c r="M1131" s="97" t="e">
        <f>old_TB발!#REF!</f>
        <v>#REF!</v>
      </c>
    </row>
    <row r="1132" spans="3:13">
      <c r="C1132" s="94" t="s">
        <v>63</v>
      </c>
      <c r="D1132" s="94">
        <v>2023</v>
      </c>
      <c r="E1132" s="71">
        <f>old_TB발!A1128</f>
        <v>0</v>
      </c>
      <c r="F1132" s="71">
        <f>old_TB발!B1128</f>
        <v>0</v>
      </c>
      <c r="H1132" s="94">
        <v>6</v>
      </c>
      <c r="I1132" s="97" t="e">
        <f>old_TB발!#REF!</f>
        <v>#REF!</v>
      </c>
      <c r="J1132" s="98" t="e">
        <f t="shared" si="35"/>
        <v>#REF!</v>
      </c>
      <c r="K1132" s="98" t="e">
        <f t="shared" si="36"/>
        <v>#REF!</v>
      </c>
      <c r="L1132" s="97" t="e">
        <f>old_TB발!#REF!</f>
        <v>#REF!</v>
      </c>
      <c r="M1132" s="97" t="e">
        <f>old_TB발!#REF!</f>
        <v>#REF!</v>
      </c>
    </row>
    <row r="1133" spans="3:13">
      <c r="C1133" s="94" t="s">
        <v>63</v>
      </c>
      <c r="D1133" s="94">
        <v>2023</v>
      </c>
      <c r="E1133" s="71">
        <f>old_TB발!A1129</f>
        <v>0</v>
      </c>
      <c r="F1133" s="71">
        <f>old_TB발!B1129</f>
        <v>0</v>
      </c>
      <c r="H1133" s="94">
        <v>6</v>
      </c>
      <c r="I1133" s="97" t="e">
        <f>old_TB발!#REF!</f>
        <v>#REF!</v>
      </c>
      <c r="J1133" s="98" t="e">
        <f t="shared" si="35"/>
        <v>#REF!</v>
      </c>
      <c r="K1133" s="98" t="e">
        <f t="shared" si="36"/>
        <v>#REF!</v>
      </c>
      <c r="L1133" s="97" t="e">
        <f>old_TB발!#REF!</f>
        <v>#REF!</v>
      </c>
      <c r="M1133" s="97" t="e">
        <f>old_TB발!#REF!</f>
        <v>#REF!</v>
      </c>
    </row>
    <row r="1134" spans="3:13">
      <c r="C1134" s="94" t="s">
        <v>63</v>
      </c>
      <c r="D1134" s="94">
        <v>2023</v>
      </c>
      <c r="E1134" s="71">
        <f>old_TB발!A1130</f>
        <v>0</v>
      </c>
      <c r="F1134" s="71">
        <f>old_TB발!B1130</f>
        <v>0</v>
      </c>
      <c r="H1134" s="94">
        <v>6</v>
      </c>
      <c r="I1134" s="97" t="e">
        <f>old_TB발!#REF!</f>
        <v>#REF!</v>
      </c>
      <c r="J1134" s="98" t="e">
        <f t="shared" si="35"/>
        <v>#REF!</v>
      </c>
      <c r="K1134" s="98" t="e">
        <f t="shared" si="36"/>
        <v>#REF!</v>
      </c>
      <c r="L1134" s="97" t="e">
        <f>old_TB발!#REF!</f>
        <v>#REF!</v>
      </c>
      <c r="M1134" s="97" t="e">
        <f>old_TB발!#REF!</f>
        <v>#REF!</v>
      </c>
    </row>
    <row r="1135" spans="3:13">
      <c r="C1135" s="94" t="s">
        <v>63</v>
      </c>
      <c r="D1135" s="94">
        <v>2023</v>
      </c>
      <c r="E1135" s="71">
        <f>old_TB발!A1131</f>
        <v>0</v>
      </c>
      <c r="F1135" s="71">
        <f>old_TB발!B1131</f>
        <v>0</v>
      </c>
      <c r="H1135" s="94">
        <v>6</v>
      </c>
      <c r="I1135" s="97" t="e">
        <f>old_TB발!#REF!</f>
        <v>#REF!</v>
      </c>
      <c r="J1135" s="98" t="e">
        <f t="shared" si="35"/>
        <v>#REF!</v>
      </c>
      <c r="K1135" s="98" t="e">
        <f t="shared" si="36"/>
        <v>#REF!</v>
      </c>
      <c r="L1135" s="97" t="e">
        <f>old_TB발!#REF!</f>
        <v>#REF!</v>
      </c>
      <c r="M1135" s="97" t="e">
        <f>old_TB발!#REF!</f>
        <v>#REF!</v>
      </c>
    </row>
    <row r="1136" spans="3:13">
      <c r="C1136" s="94" t="s">
        <v>63</v>
      </c>
      <c r="D1136" s="94">
        <v>2023</v>
      </c>
      <c r="E1136" s="71">
        <f>old_TB발!A1132</f>
        <v>0</v>
      </c>
      <c r="F1136" s="71">
        <f>old_TB발!B1132</f>
        <v>0</v>
      </c>
      <c r="H1136" s="94">
        <v>6</v>
      </c>
      <c r="I1136" s="97" t="e">
        <f>old_TB발!#REF!</f>
        <v>#REF!</v>
      </c>
      <c r="J1136" s="98" t="e">
        <f t="shared" si="35"/>
        <v>#REF!</v>
      </c>
      <c r="K1136" s="98" t="e">
        <f t="shared" si="36"/>
        <v>#REF!</v>
      </c>
      <c r="L1136" s="97" t="e">
        <f>old_TB발!#REF!</f>
        <v>#REF!</v>
      </c>
      <c r="M1136" s="97" t="e">
        <f>old_TB발!#REF!</f>
        <v>#REF!</v>
      </c>
    </row>
    <row r="1137" spans="3:13">
      <c r="C1137" s="94" t="s">
        <v>63</v>
      </c>
      <c r="D1137" s="94">
        <v>2023</v>
      </c>
      <c r="E1137" s="71">
        <f>old_TB발!A1133</f>
        <v>0</v>
      </c>
      <c r="F1137" s="71">
        <f>old_TB발!B1133</f>
        <v>0</v>
      </c>
      <c r="H1137" s="94">
        <v>6</v>
      </c>
      <c r="I1137" s="97" t="e">
        <f>old_TB발!#REF!</f>
        <v>#REF!</v>
      </c>
      <c r="J1137" s="98" t="e">
        <f t="shared" si="35"/>
        <v>#REF!</v>
      </c>
      <c r="K1137" s="98" t="e">
        <f t="shared" si="36"/>
        <v>#REF!</v>
      </c>
      <c r="L1137" s="97" t="e">
        <f>old_TB발!#REF!</f>
        <v>#REF!</v>
      </c>
      <c r="M1137" s="97" t="e">
        <f>old_TB발!#REF!</f>
        <v>#REF!</v>
      </c>
    </row>
    <row r="1138" spans="3:13">
      <c r="C1138" s="94" t="s">
        <v>63</v>
      </c>
      <c r="D1138" s="94">
        <v>2023</v>
      </c>
      <c r="E1138" s="71">
        <f>old_TB발!A1134</f>
        <v>0</v>
      </c>
      <c r="F1138" s="71">
        <f>old_TB발!B1134</f>
        <v>0</v>
      </c>
      <c r="H1138" s="94">
        <v>6</v>
      </c>
      <c r="I1138" s="97" t="e">
        <f>old_TB발!#REF!</f>
        <v>#REF!</v>
      </c>
      <c r="J1138" s="98" t="e">
        <f t="shared" si="35"/>
        <v>#REF!</v>
      </c>
      <c r="K1138" s="98" t="e">
        <f t="shared" si="36"/>
        <v>#REF!</v>
      </c>
      <c r="L1138" s="97" t="e">
        <f>old_TB발!#REF!</f>
        <v>#REF!</v>
      </c>
      <c r="M1138" s="97" t="e">
        <f>old_TB발!#REF!</f>
        <v>#REF!</v>
      </c>
    </row>
    <row r="1139" spans="3:13">
      <c r="C1139" s="94" t="s">
        <v>63</v>
      </c>
      <c r="D1139" s="94">
        <v>2023</v>
      </c>
      <c r="E1139" s="71">
        <f>old_TB발!A1135</f>
        <v>0</v>
      </c>
      <c r="F1139" s="71">
        <f>old_TB발!B1135</f>
        <v>0</v>
      </c>
      <c r="H1139" s="94">
        <v>6</v>
      </c>
      <c r="I1139" s="97" t="e">
        <f>old_TB발!#REF!</f>
        <v>#REF!</v>
      </c>
      <c r="J1139" s="98" t="e">
        <f t="shared" si="35"/>
        <v>#REF!</v>
      </c>
      <c r="K1139" s="98" t="e">
        <f t="shared" si="36"/>
        <v>#REF!</v>
      </c>
      <c r="L1139" s="97" t="e">
        <f>old_TB발!#REF!</f>
        <v>#REF!</v>
      </c>
      <c r="M1139" s="97" t="e">
        <f>old_TB발!#REF!</f>
        <v>#REF!</v>
      </c>
    </row>
    <row r="1140" spans="3:13">
      <c r="C1140" s="94" t="s">
        <v>63</v>
      </c>
      <c r="D1140" s="94">
        <v>2023</v>
      </c>
      <c r="E1140" s="71">
        <f>old_TB발!A1136</f>
        <v>0</v>
      </c>
      <c r="F1140" s="71">
        <f>old_TB발!B1136</f>
        <v>0</v>
      </c>
      <c r="H1140" s="94">
        <v>6</v>
      </c>
      <c r="I1140" s="97" t="e">
        <f>old_TB발!#REF!</f>
        <v>#REF!</v>
      </c>
      <c r="J1140" s="98" t="e">
        <f t="shared" si="35"/>
        <v>#REF!</v>
      </c>
      <c r="K1140" s="98" t="e">
        <f t="shared" si="36"/>
        <v>#REF!</v>
      </c>
      <c r="L1140" s="97" t="e">
        <f>old_TB발!#REF!</f>
        <v>#REF!</v>
      </c>
      <c r="M1140" s="97" t="e">
        <f>old_TB발!#REF!</f>
        <v>#REF!</v>
      </c>
    </row>
    <row r="1141" spans="3:13">
      <c r="C1141" s="94" t="s">
        <v>63</v>
      </c>
      <c r="D1141" s="94">
        <v>2023</v>
      </c>
      <c r="E1141" s="71">
        <f>old_TB발!A1137</f>
        <v>0</v>
      </c>
      <c r="F1141" s="71">
        <f>old_TB발!B1137</f>
        <v>0</v>
      </c>
      <c r="H1141" s="94">
        <v>6</v>
      </c>
      <c r="I1141" s="97" t="e">
        <f>old_TB발!#REF!</f>
        <v>#REF!</v>
      </c>
      <c r="J1141" s="98" t="e">
        <f t="shared" si="35"/>
        <v>#REF!</v>
      </c>
      <c r="K1141" s="98" t="e">
        <f t="shared" si="36"/>
        <v>#REF!</v>
      </c>
      <c r="L1141" s="97" t="e">
        <f>old_TB발!#REF!</f>
        <v>#REF!</v>
      </c>
      <c r="M1141" s="97" t="e">
        <f>old_TB발!#REF!</f>
        <v>#REF!</v>
      </c>
    </row>
    <row r="1142" spans="3:13">
      <c r="C1142" s="94" t="s">
        <v>63</v>
      </c>
      <c r="D1142" s="94">
        <v>2023</v>
      </c>
      <c r="E1142" s="71">
        <f>old_TB발!A1138</f>
        <v>0</v>
      </c>
      <c r="F1142" s="71">
        <f>old_TB발!B1138</f>
        <v>0</v>
      </c>
      <c r="H1142" s="94">
        <v>6</v>
      </c>
      <c r="I1142" s="97" t="e">
        <f>old_TB발!#REF!</f>
        <v>#REF!</v>
      </c>
      <c r="J1142" s="98" t="e">
        <f t="shared" si="35"/>
        <v>#REF!</v>
      </c>
      <c r="K1142" s="98" t="e">
        <f t="shared" si="36"/>
        <v>#REF!</v>
      </c>
      <c r="L1142" s="97" t="e">
        <f>old_TB발!#REF!</f>
        <v>#REF!</v>
      </c>
      <c r="M1142" s="97" t="e">
        <f>old_TB발!#REF!</f>
        <v>#REF!</v>
      </c>
    </row>
    <row r="1143" spans="3:13">
      <c r="C1143" s="94" t="s">
        <v>63</v>
      </c>
      <c r="D1143" s="94">
        <v>2023</v>
      </c>
      <c r="E1143" s="71">
        <f>old_TB발!A1139</f>
        <v>0</v>
      </c>
      <c r="F1143" s="71">
        <f>old_TB발!B1139</f>
        <v>0</v>
      </c>
      <c r="H1143" s="94">
        <v>6</v>
      </c>
      <c r="I1143" s="97" t="e">
        <f>old_TB발!#REF!</f>
        <v>#REF!</v>
      </c>
      <c r="J1143" s="98" t="e">
        <f t="shared" si="35"/>
        <v>#REF!</v>
      </c>
      <c r="K1143" s="98" t="e">
        <f t="shared" si="36"/>
        <v>#REF!</v>
      </c>
      <c r="L1143" s="97" t="e">
        <f>old_TB발!#REF!</f>
        <v>#REF!</v>
      </c>
      <c r="M1143" s="97" t="e">
        <f>old_TB발!#REF!</f>
        <v>#REF!</v>
      </c>
    </row>
    <row r="1144" spans="3:13">
      <c r="C1144" s="94" t="s">
        <v>63</v>
      </c>
      <c r="D1144" s="94">
        <v>2023</v>
      </c>
      <c r="E1144" s="71">
        <f>old_TB발!A1140</f>
        <v>0</v>
      </c>
      <c r="F1144" s="71">
        <f>old_TB발!B1140</f>
        <v>0</v>
      </c>
      <c r="H1144" s="94">
        <v>6</v>
      </c>
      <c r="I1144" s="97" t="e">
        <f>old_TB발!#REF!</f>
        <v>#REF!</v>
      </c>
      <c r="J1144" s="98" t="e">
        <f t="shared" si="35"/>
        <v>#REF!</v>
      </c>
      <c r="K1144" s="98" t="e">
        <f t="shared" si="36"/>
        <v>#REF!</v>
      </c>
      <c r="L1144" s="97" t="e">
        <f>old_TB발!#REF!</f>
        <v>#REF!</v>
      </c>
      <c r="M1144" s="97" t="e">
        <f>old_TB발!#REF!</f>
        <v>#REF!</v>
      </c>
    </row>
    <row r="1145" spans="3:13">
      <c r="C1145" s="94" t="s">
        <v>63</v>
      </c>
      <c r="D1145" s="94">
        <v>2023</v>
      </c>
      <c r="E1145" s="71">
        <f>old_TB발!A1141</f>
        <v>0</v>
      </c>
      <c r="F1145" s="71">
        <f>old_TB발!B1141</f>
        <v>0</v>
      </c>
      <c r="H1145" s="94">
        <v>6</v>
      </c>
      <c r="I1145" s="97" t="e">
        <f>old_TB발!#REF!</f>
        <v>#REF!</v>
      </c>
      <c r="J1145" s="98" t="e">
        <f t="shared" si="35"/>
        <v>#REF!</v>
      </c>
      <c r="K1145" s="98" t="e">
        <f t="shared" si="36"/>
        <v>#REF!</v>
      </c>
      <c r="L1145" s="97" t="e">
        <f>old_TB발!#REF!</f>
        <v>#REF!</v>
      </c>
      <c r="M1145" s="97" t="e">
        <f>old_TB발!#REF!</f>
        <v>#REF!</v>
      </c>
    </row>
    <row r="1146" spans="3:13">
      <c r="C1146" s="94" t="s">
        <v>63</v>
      </c>
      <c r="D1146" s="94">
        <v>2023</v>
      </c>
      <c r="E1146" s="71">
        <f>old_TB발!A1142</f>
        <v>0</v>
      </c>
      <c r="F1146" s="71">
        <f>old_TB발!B1142</f>
        <v>0</v>
      </c>
      <c r="H1146" s="94">
        <v>6</v>
      </c>
      <c r="I1146" s="97" t="e">
        <f>old_TB발!#REF!</f>
        <v>#REF!</v>
      </c>
      <c r="J1146" s="98" t="e">
        <f t="shared" si="35"/>
        <v>#REF!</v>
      </c>
      <c r="K1146" s="98" t="e">
        <f t="shared" si="36"/>
        <v>#REF!</v>
      </c>
      <c r="L1146" s="97" t="e">
        <f>old_TB발!#REF!</f>
        <v>#REF!</v>
      </c>
      <c r="M1146" s="97" t="e">
        <f>old_TB발!#REF!</f>
        <v>#REF!</v>
      </c>
    </row>
    <row r="1147" spans="3:13">
      <c r="C1147" s="94" t="s">
        <v>63</v>
      </c>
      <c r="D1147" s="94">
        <v>2023</v>
      </c>
      <c r="E1147" s="71">
        <f>old_TB발!A1143</f>
        <v>0</v>
      </c>
      <c r="F1147" s="71">
        <f>old_TB발!B1143</f>
        <v>0</v>
      </c>
      <c r="H1147" s="94">
        <v>6</v>
      </c>
      <c r="I1147" s="97" t="e">
        <f>old_TB발!#REF!</f>
        <v>#REF!</v>
      </c>
      <c r="J1147" s="98" t="e">
        <f t="shared" si="35"/>
        <v>#REF!</v>
      </c>
      <c r="K1147" s="98" t="e">
        <f t="shared" si="36"/>
        <v>#REF!</v>
      </c>
      <c r="L1147" s="97" t="e">
        <f>old_TB발!#REF!</f>
        <v>#REF!</v>
      </c>
      <c r="M1147" s="97" t="e">
        <f>old_TB발!#REF!</f>
        <v>#REF!</v>
      </c>
    </row>
    <row r="1148" spans="3:13">
      <c r="C1148" s="94" t="s">
        <v>63</v>
      </c>
      <c r="D1148" s="94">
        <v>2023</v>
      </c>
      <c r="E1148" s="71">
        <f>old_TB발!A1144</f>
        <v>0</v>
      </c>
      <c r="F1148" s="71">
        <f>old_TB발!B1144</f>
        <v>0</v>
      </c>
      <c r="H1148" s="94">
        <v>6</v>
      </c>
      <c r="I1148" s="97" t="e">
        <f>old_TB발!#REF!</f>
        <v>#REF!</v>
      </c>
      <c r="J1148" s="98" t="e">
        <f t="shared" si="35"/>
        <v>#REF!</v>
      </c>
      <c r="K1148" s="98" t="e">
        <f t="shared" si="36"/>
        <v>#REF!</v>
      </c>
      <c r="L1148" s="97" t="e">
        <f>old_TB발!#REF!</f>
        <v>#REF!</v>
      </c>
      <c r="M1148" s="97" t="e">
        <f>old_TB발!#REF!</f>
        <v>#REF!</v>
      </c>
    </row>
    <row r="1149" spans="3:13">
      <c r="C1149" s="94" t="s">
        <v>63</v>
      </c>
      <c r="D1149" s="94">
        <v>2023</v>
      </c>
      <c r="E1149" s="71">
        <f>old_TB발!A1145</f>
        <v>0</v>
      </c>
      <c r="F1149" s="71">
        <f>old_TB발!B1145</f>
        <v>0</v>
      </c>
      <c r="H1149" s="94">
        <v>6</v>
      </c>
      <c r="I1149" s="97" t="e">
        <f>old_TB발!#REF!</f>
        <v>#REF!</v>
      </c>
      <c r="J1149" s="98" t="e">
        <f t="shared" si="35"/>
        <v>#REF!</v>
      </c>
      <c r="K1149" s="98" t="e">
        <f t="shared" si="36"/>
        <v>#REF!</v>
      </c>
      <c r="L1149" s="97" t="e">
        <f>old_TB발!#REF!</f>
        <v>#REF!</v>
      </c>
      <c r="M1149" s="97" t="e">
        <f>old_TB발!#REF!</f>
        <v>#REF!</v>
      </c>
    </row>
    <row r="1150" spans="3:13">
      <c r="C1150" s="94" t="s">
        <v>63</v>
      </c>
      <c r="D1150" s="94">
        <v>2023</v>
      </c>
      <c r="E1150" s="71">
        <f>old_TB발!A1146</f>
        <v>0</v>
      </c>
      <c r="F1150" s="71">
        <f>old_TB발!B1146</f>
        <v>0</v>
      </c>
      <c r="H1150" s="94">
        <v>6</v>
      </c>
      <c r="I1150" s="97" t="e">
        <f>old_TB발!#REF!</f>
        <v>#REF!</v>
      </c>
      <c r="J1150" s="98" t="e">
        <f t="shared" si="35"/>
        <v>#REF!</v>
      </c>
      <c r="K1150" s="98" t="e">
        <f t="shared" si="36"/>
        <v>#REF!</v>
      </c>
      <c r="L1150" s="97" t="e">
        <f>old_TB발!#REF!</f>
        <v>#REF!</v>
      </c>
      <c r="M1150" s="97" t="e">
        <f>old_TB발!#REF!</f>
        <v>#REF!</v>
      </c>
    </row>
    <row r="1151" spans="3:13">
      <c r="C1151" s="94" t="s">
        <v>63</v>
      </c>
      <c r="D1151" s="94">
        <v>2023</v>
      </c>
      <c r="E1151" s="71">
        <f>old_TB발!A1147</f>
        <v>0</v>
      </c>
      <c r="F1151" s="71">
        <f>old_TB발!B1147</f>
        <v>0</v>
      </c>
      <c r="H1151" s="94">
        <v>6</v>
      </c>
      <c r="I1151" s="97" t="e">
        <f>old_TB발!#REF!</f>
        <v>#REF!</v>
      </c>
      <c r="J1151" s="98" t="e">
        <f t="shared" si="35"/>
        <v>#REF!</v>
      </c>
      <c r="K1151" s="98" t="e">
        <f t="shared" si="36"/>
        <v>#REF!</v>
      </c>
      <c r="L1151" s="97" t="e">
        <f>old_TB발!#REF!</f>
        <v>#REF!</v>
      </c>
      <c r="M1151" s="97" t="e">
        <f>old_TB발!#REF!</f>
        <v>#REF!</v>
      </c>
    </row>
    <row r="1152" spans="3:13">
      <c r="C1152" s="94" t="s">
        <v>63</v>
      </c>
      <c r="D1152" s="94">
        <v>2023</v>
      </c>
      <c r="E1152" s="71">
        <f>old_TB발!A1148</f>
        <v>0</v>
      </c>
      <c r="F1152" s="71">
        <f>old_TB발!B1148</f>
        <v>0</v>
      </c>
      <c r="H1152" s="94">
        <v>6</v>
      </c>
      <c r="I1152" s="97" t="e">
        <f>old_TB발!#REF!</f>
        <v>#REF!</v>
      </c>
      <c r="J1152" s="98" t="e">
        <f t="shared" si="35"/>
        <v>#REF!</v>
      </c>
      <c r="K1152" s="98" t="e">
        <f t="shared" si="36"/>
        <v>#REF!</v>
      </c>
      <c r="L1152" s="97" t="e">
        <f>old_TB발!#REF!</f>
        <v>#REF!</v>
      </c>
      <c r="M1152" s="97" t="e">
        <f>old_TB발!#REF!</f>
        <v>#REF!</v>
      </c>
    </row>
    <row r="1153" spans="3:13">
      <c r="C1153" s="94" t="s">
        <v>63</v>
      </c>
      <c r="D1153" s="94">
        <v>2023</v>
      </c>
      <c r="E1153" s="71">
        <f>old_TB발!A1149</f>
        <v>0</v>
      </c>
      <c r="F1153" s="71">
        <f>old_TB발!B1149</f>
        <v>0</v>
      </c>
      <c r="H1153" s="94">
        <v>6</v>
      </c>
      <c r="I1153" s="97" t="e">
        <f>old_TB발!#REF!</f>
        <v>#REF!</v>
      </c>
      <c r="J1153" s="98" t="e">
        <f t="shared" si="35"/>
        <v>#REF!</v>
      </c>
      <c r="K1153" s="98" t="e">
        <f t="shared" si="36"/>
        <v>#REF!</v>
      </c>
      <c r="L1153" s="97" t="e">
        <f>old_TB발!#REF!</f>
        <v>#REF!</v>
      </c>
      <c r="M1153" s="97" t="e">
        <f>old_TB발!#REF!</f>
        <v>#REF!</v>
      </c>
    </row>
    <row r="1154" spans="3:13">
      <c r="C1154" s="94" t="s">
        <v>63</v>
      </c>
      <c r="D1154" s="94">
        <v>2023</v>
      </c>
      <c r="E1154" s="71">
        <f>old_TB발!A1150</f>
        <v>0</v>
      </c>
      <c r="F1154" s="71">
        <f>old_TB발!B1150</f>
        <v>0</v>
      </c>
      <c r="H1154" s="94">
        <v>6</v>
      </c>
      <c r="I1154" s="97" t="e">
        <f>old_TB발!#REF!</f>
        <v>#REF!</v>
      </c>
      <c r="J1154" s="98" t="e">
        <f t="shared" si="35"/>
        <v>#REF!</v>
      </c>
      <c r="K1154" s="98" t="e">
        <f t="shared" si="36"/>
        <v>#REF!</v>
      </c>
      <c r="L1154" s="97" t="e">
        <f>old_TB발!#REF!</f>
        <v>#REF!</v>
      </c>
      <c r="M1154" s="97" t="e">
        <f>old_TB발!#REF!</f>
        <v>#REF!</v>
      </c>
    </row>
    <row r="1155" spans="3:13">
      <c r="C1155" s="94" t="s">
        <v>63</v>
      </c>
      <c r="D1155" s="94">
        <v>2023</v>
      </c>
      <c r="E1155" s="71">
        <f>old_TB발!A1151</f>
        <v>0</v>
      </c>
      <c r="F1155" s="71">
        <f>old_TB발!B1151</f>
        <v>0</v>
      </c>
      <c r="H1155" s="94">
        <v>6</v>
      </c>
      <c r="I1155" s="97" t="e">
        <f>old_TB발!#REF!</f>
        <v>#REF!</v>
      </c>
      <c r="J1155" s="98" t="e">
        <f t="shared" si="35"/>
        <v>#REF!</v>
      </c>
      <c r="K1155" s="98" t="e">
        <f t="shared" si="36"/>
        <v>#REF!</v>
      </c>
      <c r="L1155" s="97" t="e">
        <f>old_TB발!#REF!</f>
        <v>#REF!</v>
      </c>
      <c r="M1155" s="97" t="e">
        <f>old_TB발!#REF!</f>
        <v>#REF!</v>
      </c>
    </row>
    <row r="1156" spans="3:13">
      <c r="C1156" s="94" t="s">
        <v>63</v>
      </c>
      <c r="D1156" s="94">
        <v>2023</v>
      </c>
      <c r="E1156" s="71">
        <f>old_TB발!A1152</f>
        <v>0</v>
      </c>
      <c r="F1156" s="71">
        <f>old_TB발!B1152</f>
        <v>0</v>
      </c>
      <c r="H1156" s="94">
        <v>6</v>
      </c>
      <c r="I1156" s="97" t="e">
        <f>old_TB발!#REF!</f>
        <v>#REF!</v>
      </c>
      <c r="J1156" s="98" t="e">
        <f t="shared" si="35"/>
        <v>#REF!</v>
      </c>
      <c r="K1156" s="98" t="e">
        <f t="shared" si="36"/>
        <v>#REF!</v>
      </c>
      <c r="L1156" s="97" t="e">
        <f>old_TB발!#REF!</f>
        <v>#REF!</v>
      </c>
      <c r="M1156" s="97" t="e">
        <f>old_TB발!#REF!</f>
        <v>#REF!</v>
      </c>
    </row>
    <row r="1157" spans="3:13">
      <c r="C1157" s="94" t="s">
        <v>63</v>
      </c>
      <c r="D1157" s="94">
        <v>2023</v>
      </c>
      <c r="E1157" s="71">
        <f>old_TB발!A1153</f>
        <v>0</v>
      </c>
      <c r="F1157" s="71">
        <f>old_TB발!B1153</f>
        <v>0</v>
      </c>
      <c r="H1157" s="94">
        <v>6</v>
      </c>
      <c r="I1157" s="97" t="e">
        <f>old_TB발!#REF!</f>
        <v>#REF!</v>
      </c>
      <c r="J1157" s="98" t="e">
        <f t="shared" si="35"/>
        <v>#REF!</v>
      </c>
      <c r="K1157" s="98" t="e">
        <f t="shared" si="36"/>
        <v>#REF!</v>
      </c>
      <c r="L1157" s="97" t="e">
        <f>old_TB발!#REF!</f>
        <v>#REF!</v>
      </c>
      <c r="M1157" s="97" t="e">
        <f>old_TB발!#REF!</f>
        <v>#REF!</v>
      </c>
    </row>
    <row r="1158" spans="3:13">
      <c r="C1158" s="94" t="s">
        <v>63</v>
      </c>
      <c r="D1158" s="94">
        <v>2023</v>
      </c>
      <c r="E1158" s="71">
        <f>old_TB발!A1154</f>
        <v>0</v>
      </c>
      <c r="F1158" s="71">
        <f>old_TB발!B1154</f>
        <v>0</v>
      </c>
      <c r="H1158" s="94">
        <v>6</v>
      </c>
      <c r="I1158" s="97" t="e">
        <f>old_TB발!#REF!</f>
        <v>#REF!</v>
      </c>
      <c r="J1158" s="98" t="e">
        <f t="shared" si="35"/>
        <v>#REF!</v>
      </c>
      <c r="K1158" s="98" t="e">
        <f t="shared" si="36"/>
        <v>#REF!</v>
      </c>
      <c r="L1158" s="97" t="e">
        <f>old_TB발!#REF!</f>
        <v>#REF!</v>
      </c>
      <c r="M1158" s="97" t="e">
        <f>old_TB발!#REF!</f>
        <v>#REF!</v>
      </c>
    </row>
    <row r="1159" spans="3:13">
      <c r="C1159" s="94" t="s">
        <v>63</v>
      </c>
      <c r="D1159" s="94">
        <v>2023</v>
      </c>
      <c r="E1159" s="71">
        <f>old_TB발!A1155</f>
        <v>0</v>
      </c>
      <c r="F1159" s="71">
        <f>old_TB발!B1155</f>
        <v>0</v>
      </c>
      <c r="H1159" s="94">
        <v>6</v>
      </c>
      <c r="I1159" s="97" t="e">
        <f>old_TB발!#REF!</f>
        <v>#REF!</v>
      </c>
      <c r="J1159" s="98" t="e">
        <f t="shared" si="35"/>
        <v>#REF!</v>
      </c>
      <c r="K1159" s="98" t="e">
        <f t="shared" si="36"/>
        <v>#REF!</v>
      </c>
      <c r="L1159" s="97" t="e">
        <f>old_TB발!#REF!</f>
        <v>#REF!</v>
      </c>
      <c r="M1159" s="97" t="e">
        <f>old_TB발!#REF!</f>
        <v>#REF!</v>
      </c>
    </row>
    <row r="1160" spans="3:13">
      <c r="C1160" s="94" t="s">
        <v>63</v>
      </c>
      <c r="D1160" s="94">
        <v>2023</v>
      </c>
      <c r="E1160" s="71">
        <f>old_TB발!A1156</f>
        <v>0</v>
      </c>
      <c r="F1160" s="71">
        <f>old_TB발!B1156</f>
        <v>0</v>
      </c>
      <c r="H1160" s="94">
        <v>6</v>
      </c>
      <c r="I1160" s="97" t="e">
        <f>old_TB발!#REF!</f>
        <v>#REF!</v>
      </c>
      <c r="J1160" s="98" t="e">
        <f t="shared" ref="J1160:J1223" si="37">IF($L1160&gt;0,$L1160,0)</f>
        <v>#REF!</v>
      </c>
      <c r="K1160" s="98" t="e">
        <f t="shared" ref="K1160:K1223" si="38">ABS(L1160-J1160)</f>
        <v>#REF!</v>
      </c>
      <c r="L1160" s="97" t="e">
        <f>old_TB발!#REF!</f>
        <v>#REF!</v>
      </c>
      <c r="M1160" s="97" t="e">
        <f>old_TB발!#REF!</f>
        <v>#REF!</v>
      </c>
    </row>
    <row r="1161" spans="3:13">
      <c r="C1161" s="94" t="s">
        <v>63</v>
      </c>
      <c r="D1161" s="94">
        <v>2023</v>
      </c>
      <c r="E1161" s="71">
        <f>old_TB발!A1157</f>
        <v>0</v>
      </c>
      <c r="F1161" s="71">
        <f>old_TB발!B1157</f>
        <v>0</v>
      </c>
      <c r="H1161" s="94">
        <v>6</v>
      </c>
      <c r="I1161" s="97" t="e">
        <f>old_TB발!#REF!</f>
        <v>#REF!</v>
      </c>
      <c r="J1161" s="98" t="e">
        <f t="shared" si="37"/>
        <v>#REF!</v>
      </c>
      <c r="K1161" s="98" t="e">
        <f t="shared" si="38"/>
        <v>#REF!</v>
      </c>
      <c r="L1161" s="97" t="e">
        <f>old_TB발!#REF!</f>
        <v>#REF!</v>
      </c>
      <c r="M1161" s="97" t="e">
        <f>old_TB발!#REF!</f>
        <v>#REF!</v>
      </c>
    </row>
    <row r="1162" spans="3:13">
      <c r="C1162" s="94" t="s">
        <v>63</v>
      </c>
      <c r="D1162" s="94">
        <v>2023</v>
      </c>
      <c r="E1162" s="71">
        <f>old_TB발!A1158</f>
        <v>0</v>
      </c>
      <c r="F1162" s="71">
        <f>old_TB발!B1158</f>
        <v>0</v>
      </c>
      <c r="H1162" s="94">
        <v>6</v>
      </c>
      <c r="I1162" s="97" t="e">
        <f>old_TB발!#REF!</f>
        <v>#REF!</v>
      </c>
      <c r="J1162" s="98" t="e">
        <f t="shared" si="37"/>
        <v>#REF!</v>
      </c>
      <c r="K1162" s="98" t="e">
        <f t="shared" si="38"/>
        <v>#REF!</v>
      </c>
      <c r="L1162" s="97" t="e">
        <f>old_TB발!#REF!</f>
        <v>#REF!</v>
      </c>
      <c r="M1162" s="97" t="e">
        <f>old_TB발!#REF!</f>
        <v>#REF!</v>
      </c>
    </row>
    <row r="1163" spans="3:13">
      <c r="C1163" s="94" t="s">
        <v>63</v>
      </c>
      <c r="D1163" s="94">
        <v>2023</v>
      </c>
      <c r="E1163" s="71">
        <f>old_TB발!A1159</f>
        <v>0</v>
      </c>
      <c r="F1163" s="71">
        <f>old_TB발!B1159</f>
        <v>0</v>
      </c>
      <c r="H1163" s="94">
        <v>6</v>
      </c>
      <c r="I1163" s="97" t="e">
        <f>old_TB발!#REF!</f>
        <v>#REF!</v>
      </c>
      <c r="J1163" s="98" t="e">
        <f t="shared" si="37"/>
        <v>#REF!</v>
      </c>
      <c r="K1163" s="98" t="e">
        <f t="shared" si="38"/>
        <v>#REF!</v>
      </c>
      <c r="L1163" s="97" t="e">
        <f>old_TB발!#REF!</f>
        <v>#REF!</v>
      </c>
      <c r="M1163" s="97" t="e">
        <f>old_TB발!#REF!</f>
        <v>#REF!</v>
      </c>
    </row>
    <row r="1164" spans="3:13">
      <c r="C1164" s="94" t="s">
        <v>63</v>
      </c>
      <c r="D1164" s="94">
        <v>2023</v>
      </c>
      <c r="E1164" s="71">
        <f>old_TB발!A1160</f>
        <v>0</v>
      </c>
      <c r="F1164" s="71">
        <f>old_TB발!B1160</f>
        <v>0</v>
      </c>
      <c r="H1164" s="94">
        <v>6</v>
      </c>
      <c r="I1164" s="97" t="e">
        <f>old_TB발!#REF!</f>
        <v>#REF!</v>
      </c>
      <c r="J1164" s="98" t="e">
        <f t="shared" si="37"/>
        <v>#REF!</v>
      </c>
      <c r="K1164" s="98" t="e">
        <f t="shared" si="38"/>
        <v>#REF!</v>
      </c>
      <c r="L1164" s="97" t="e">
        <f>old_TB발!#REF!</f>
        <v>#REF!</v>
      </c>
      <c r="M1164" s="97" t="e">
        <f>old_TB발!#REF!</f>
        <v>#REF!</v>
      </c>
    </row>
    <row r="1165" spans="3:13">
      <c r="C1165" s="94" t="s">
        <v>63</v>
      </c>
      <c r="D1165" s="94">
        <v>2023</v>
      </c>
      <c r="E1165" s="71">
        <f>old_TB발!A1161</f>
        <v>0</v>
      </c>
      <c r="F1165" s="71">
        <f>old_TB발!B1161</f>
        <v>0</v>
      </c>
      <c r="H1165" s="94">
        <v>6</v>
      </c>
      <c r="I1165" s="97" t="e">
        <f>old_TB발!#REF!</f>
        <v>#REF!</v>
      </c>
      <c r="J1165" s="98" t="e">
        <f t="shared" si="37"/>
        <v>#REF!</v>
      </c>
      <c r="K1165" s="98" t="e">
        <f t="shared" si="38"/>
        <v>#REF!</v>
      </c>
      <c r="L1165" s="97" t="e">
        <f>old_TB발!#REF!</f>
        <v>#REF!</v>
      </c>
      <c r="M1165" s="97" t="e">
        <f>old_TB발!#REF!</f>
        <v>#REF!</v>
      </c>
    </row>
    <row r="1166" spans="3:13">
      <c r="C1166" s="94" t="s">
        <v>63</v>
      </c>
      <c r="D1166" s="94">
        <v>2023</v>
      </c>
      <c r="E1166" s="71">
        <f>old_TB발!A1162</f>
        <v>0</v>
      </c>
      <c r="F1166" s="71">
        <f>old_TB발!B1162</f>
        <v>0</v>
      </c>
      <c r="H1166" s="94">
        <v>6</v>
      </c>
      <c r="I1166" s="97" t="e">
        <f>old_TB발!#REF!</f>
        <v>#REF!</v>
      </c>
      <c r="J1166" s="98" t="e">
        <f t="shared" si="37"/>
        <v>#REF!</v>
      </c>
      <c r="K1166" s="98" t="e">
        <f t="shared" si="38"/>
        <v>#REF!</v>
      </c>
      <c r="L1166" s="97" t="e">
        <f>old_TB발!#REF!</f>
        <v>#REF!</v>
      </c>
      <c r="M1166" s="97" t="e">
        <f>old_TB발!#REF!</f>
        <v>#REF!</v>
      </c>
    </row>
    <row r="1167" spans="3:13">
      <c r="C1167" s="94" t="s">
        <v>63</v>
      </c>
      <c r="D1167" s="94">
        <v>2023</v>
      </c>
      <c r="E1167" s="71">
        <f>old_TB발!A1163</f>
        <v>0</v>
      </c>
      <c r="F1167" s="71">
        <f>old_TB발!B1163</f>
        <v>0</v>
      </c>
      <c r="H1167" s="94">
        <v>6</v>
      </c>
      <c r="I1167" s="97" t="e">
        <f>old_TB발!#REF!</f>
        <v>#REF!</v>
      </c>
      <c r="J1167" s="98" t="e">
        <f t="shared" si="37"/>
        <v>#REF!</v>
      </c>
      <c r="K1167" s="98" t="e">
        <f t="shared" si="38"/>
        <v>#REF!</v>
      </c>
      <c r="L1167" s="97" t="e">
        <f>old_TB발!#REF!</f>
        <v>#REF!</v>
      </c>
      <c r="M1167" s="97" t="e">
        <f>old_TB발!#REF!</f>
        <v>#REF!</v>
      </c>
    </row>
    <row r="1168" spans="3:13">
      <c r="C1168" s="94" t="s">
        <v>63</v>
      </c>
      <c r="D1168" s="94">
        <v>2023</v>
      </c>
      <c r="E1168" s="71">
        <f>old_TB발!A1164</f>
        <v>0</v>
      </c>
      <c r="F1168" s="71">
        <f>old_TB발!B1164</f>
        <v>0</v>
      </c>
      <c r="H1168" s="94">
        <v>6</v>
      </c>
      <c r="I1168" s="97" t="e">
        <f>old_TB발!#REF!</f>
        <v>#REF!</v>
      </c>
      <c r="J1168" s="98" t="e">
        <f t="shared" si="37"/>
        <v>#REF!</v>
      </c>
      <c r="K1168" s="98" t="e">
        <f t="shared" si="38"/>
        <v>#REF!</v>
      </c>
      <c r="L1168" s="97" t="e">
        <f>old_TB발!#REF!</f>
        <v>#REF!</v>
      </c>
      <c r="M1168" s="97" t="e">
        <f>old_TB발!#REF!</f>
        <v>#REF!</v>
      </c>
    </row>
    <row r="1169" spans="3:13">
      <c r="C1169" s="94" t="s">
        <v>63</v>
      </c>
      <c r="D1169" s="94">
        <v>2023</v>
      </c>
      <c r="E1169" s="71">
        <f>old_TB발!A1165</f>
        <v>0</v>
      </c>
      <c r="F1169" s="71">
        <f>old_TB발!B1165</f>
        <v>0</v>
      </c>
      <c r="H1169" s="94">
        <v>6</v>
      </c>
      <c r="I1169" s="97" t="e">
        <f>old_TB발!#REF!</f>
        <v>#REF!</v>
      </c>
      <c r="J1169" s="98" t="e">
        <f t="shared" si="37"/>
        <v>#REF!</v>
      </c>
      <c r="K1169" s="98" t="e">
        <f t="shared" si="38"/>
        <v>#REF!</v>
      </c>
      <c r="L1169" s="97" t="e">
        <f>old_TB발!#REF!</f>
        <v>#REF!</v>
      </c>
      <c r="M1169" s="97" t="e">
        <f>old_TB발!#REF!</f>
        <v>#REF!</v>
      </c>
    </row>
    <row r="1170" spans="3:13">
      <c r="C1170" s="94" t="s">
        <v>63</v>
      </c>
      <c r="D1170" s="94">
        <v>2023</v>
      </c>
      <c r="E1170" s="71">
        <f>old_TB발!A1166</f>
        <v>0</v>
      </c>
      <c r="F1170" s="71">
        <f>old_TB발!B1166</f>
        <v>0</v>
      </c>
      <c r="H1170" s="94">
        <v>6</v>
      </c>
      <c r="I1170" s="97" t="e">
        <f>old_TB발!#REF!</f>
        <v>#REF!</v>
      </c>
      <c r="J1170" s="98" t="e">
        <f t="shared" si="37"/>
        <v>#REF!</v>
      </c>
      <c r="K1170" s="98" t="e">
        <f t="shared" si="38"/>
        <v>#REF!</v>
      </c>
      <c r="L1170" s="97" t="e">
        <f>old_TB발!#REF!</f>
        <v>#REF!</v>
      </c>
      <c r="M1170" s="97" t="e">
        <f>old_TB발!#REF!</f>
        <v>#REF!</v>
      </c>
    </row>
    <row r="1171" spans="3:13">
      <c r="C1171" s="94" t="s">
        <v>63</v>
      </c>
      <c r="D1171" s="94">
        <v>2023</v>
      </c>
      <c r="E1171" s="71">
        <f>old_TB발!A1167</f>
        <v>0</v>
      </c>
      <c r="F1171" s="71">
        <f>old_TB발!B1167</f>
        <v>0</v>
      </c>
      <c r="H1171" s="94">
        <v>6</v>
      </c>
      <c r="I1171" s="97" t="e">
        <f>old_TB발!#REF!</f>
        <v>#REF!</v>
      </c>
      <c r="J1171" s="98" t="e">
        <f t="shared" si="37"/>
        <v>#REF!</v>
      </c>
      <c r="K1171" s="98" t="e">
        <f t="shared" si="38"/>
        <v>#REF!</v>
      </c>
      <c r="L1171" s="97" t="e">
        <f>old_TB발!#REF!</f>
        <v>#REF!</v>
      </c>
      <c r="M1171" s="97" t="e">
        <f>old_TB발!#REF!</f>
        <v>#REF!</v>
      </c>
    </row>
    <row r="1172" spans="3:13">
      <c r="C1172" s="94" t="s">
        <v>63</v>
      </c>
      <c r="D1172" s="94">
        <v>2023</v>
      </c>
      <c r="E1172" s="71">
        <f>old_TB발!A1168</f>
        <v>0</v>
      </c>
      <c r="F1172" s="71">
        <f>old_TB발!B1168</f>
        <v>0</v>
      </c>
      <c r="H1172" s="94">
        <v>6</v>
      </c>
      <c r="I1172" s="97" t="e">
        <f>old_TB발!#REF!</f>
        <v>#REF!</v>
      </c>
      <c r="J1172" s="98" t="e">
        <f t="shared" si="37"/>
        <v>#REF!</v>
      </c>
      <c r="K1172" s="98" t="e">
        <f t="shared" si="38"/>
        <v>#REF!</v>
      </c>
      <c r="L1172" s="97" t="e">
        <f>old_TB발!#REF!</f>
        <v>#REF!</v>
      </c>
      <c r="M1172" s="97" t="e">
        <f>old_TB발!#REF!</f>
        <v>#REF!</v>
      </c>
    </row>
    <row r="1173" spans="3:13">
      <c r="C1173" s="94" t="s">
        <v>63</v>
      </c>
      <c r="D1173" s="94">
        <v>2023</v>
      </c>
      <c r="E1173" s="71">
        <f>old_TB발!A1169</f>
        <v>0</v>
      </c>
      <c r="F1173" s="71">
        <f>old_TB발!B1169</f>
        <v>0</v>
      </c>
      <c r="H1173" s="94">
        <v>6</v>
      </c>
      <c r="I1173" s="97" t="e">
        <f>old_TB발!#REF!</f>
        <v>#REF!</v>
      </c>
      <c r="J1173" s="98" t="e">
        <f t="shared" si="37"/>
        <v>#REF!</v>
      </c>
      <c r="K1173" s="98" t="e">
        <f t="shared" si="38"/>
        <v>#REF!</v>
      </c>
      <c r="L1173" s="97" t="e">
        <f>old_TB발!#REF!</f>
        <v>#REF!</v>
      </c>
      <c r="M1173" s="97" t="e">
        <f>old_TB발!#REF!</f>
        <v>#REF!</v>
      </c>
    </row>
    <row r="1174" spans="3:13">
      <c r="C1174" s="94" t="s">
        <v>63</v>
      </c>
      <c r="D1174" s="94">
        <v>2023</v>
      </c>
      <c r="E1174" s="71">
        <f>old_TB발!A1170</f>
        <v>0</v>
      </c>
      <c r="F1174" s="71">
        <f>old_TB발!B1170</f>
        <v>0</v>
      </c>
      <c r="H1174" s="94">
        <v>6</v>
      </c>
      <c r="I1174" s="97" t="e">
        <f>old_TB발!#REF!</f>
        <v>#REF!</v>
      </c>
      <c r="J1174" s="98" t="e">
        <f t="shared" si="37"/>
        <v>#REF!</v>
      </c>
      <c r="K1174" s="98" t="e">
        <f t="shared" si="38"/>
        <v>#REF!</v>
      </c>
      <c r="L1174" s="97" t="e">
        <f>old_TB발!#REF!</f>
        <v>#REF!</v>
      </c>
      <c r="M1174" s="97" t="e">
        <f>old_TB발!#REF!</f>
        <v>#REF!</v>
      </c>
    </row>
    <row r="1175" spans="3:13">
      <c r="C1175" s="94" t="s">
        <v>63</v>
      </c>
      <c r="D1175" s="94">
        <v>2023</v>
      </c>
      <c r="E1175" s="71">
        <f>old_TB발!A1171</f>
        <v>0</v>
      </c>
      <c r="F1175" s="71">
        <f>old_TB발!B1171</f>
        <v>0</v>
      </c>
      <c r="H1175" s="94">
        <v>6</v>
      </c>
      <c r="I1175" s="97" t="e">
        <f>old_TB발!#REF!</f>
        <v>#REF!</v>
      </c>
      <c r="J1175" s="98" t="e">
        <f t="shared" si="37"/>
        <v>#REF!</v>
      </c>
      <c r="K1175" s="98" t="e">
        <f t="shared" si="38"/>
        <v>#REF!</v>
      </c>
      <c r="L1175" s="97" t="e">
        <f>old_TB발!#REF!</f>
        <v>#REF!</v>
      </c>
      <c r="M1175" s="97" t="e">
        <f>old_TB발!#REF!</f>
        <v>#REF!</v>
      </c>
    </row>
    <row r="1176" spans="3:13">
      <c r="C1176" s="94" t="s">
        <v>63</v>
      </c>
      <c r="D1176" s="94">
        <v>2023</v>
      </c>
      <c r="E1176" s="71">
        <f>old_TB발!A1172</f>
        <v>0</v>
      </c>
      <c r="F1176" s="71">
        <f>old_TB발!B1172</f>
        <v>0</v>
      </c>
      <c r="H1176" s="94">
        <v>6</v>
      </c>
      <c r="I1176" s="97" t="e">
        <f>old_TB발!#REF!</f>
        <v>#REF!</v>
      </c>
      <c r="J1176" s="98" t="e">
        <f t="shared" si="37"/>
        <v>#REF!</v>
      </c>
      <c r="K1176" s="98" t="e">
        <f t="shared" si="38"/>
        <v>#REF!</v>
      </c>
      <c r="L1176" s="97" t="e">
        <f>old_TB발!#REF!</f>
        <v>#REF!</v>
      </c>
      <c r="M1176" s="97" t="e">
        <f>old_TB발!#REF!</f>
        <v>#REF!</v>
      </c>
    </row>
    <row r="1177" spans="3:13">
      <c r="C1177" s="94" t="s">
        <v>63</v>
      </c>
      <c r="D1177" s="94">
        <v>2023</v>
      </c>
      <c r="E1177" s="71">
        <f>old_TB발!A1173</f>
        <v>0</v>
      </c>
      <c r="F1177" s="71">
        <f>old_TB발!B1173</f>
        <v>0</v>
      </c>
      <c r="H1177" s="94">
        <v>6</v>
      </c>
      <c r="I1177" s="97" t="e">
        <f>old_TB발!#REF!</f>
        <v>#REF!</v>
      </c>
      <c r="J1177" s="98" t="e">
        <f t="shared" si="37"/>
        <v>#REF!</v>
      </c>
      <c r="K1177" s="98" t="e">
        <f t="shared" si="38"/>
        <v>#REF!</v>
      </c>
      <c r="L1177" s="97" t="e">
        <f>old_TB발!#REF!</f>
        <v>#REF!</v>
      </c>
      <c r="M1177" s="97" t="e">
        <f>old_TB발!#REF!</f>
        <v>#REF!</v>
      </c>
    </row>
    <row r="1178" spans="3:13">
      <c r="C1178" s="94" t="s">
        <v>63</v>
      </c>
      <c r="D1178" s="94">
        <v>2023</v>
      </c>
      <c r="E1178" s="71">
        <f>old_TB발!A1174</f>
        <v>0</v>
      </c>
      <c r="F1178" s="71">
        <f>old_TB발!B1174</f>
        <v>0</v>
      </c>
      <c r="H1178" s="94">
        <v>6</v>
      </c>
      <c r="I1178" s="97" t="e">
        <f>old_TB발!#REF!</f>
        <v>#REF!</v>
      </c>
      <c r="J1178" s="98" t="e">
        <f t="shared" si="37"/>
        <v>#REF!</v>
      </c>
      <c r="K1178" s="98" t="e">
        <f t="shared" si="38"/>
        <v>#REF!</v>
      </c>
      <c r="L1178" s="97" t="e">
        <f>old_TB발!#REF!</f>
        <v>#REF!</v>
      </c>
      <c r="M1178" s="97" t="e">
        <f>old_TB발!#REF!</f>
        <v>#REF!</v>
      </c>
    </row>
    <row r="1179" spans="3:13">
      <c r="C1179" s="94" t="s">
        <v>63</v>
      </c>
      <c r="D1179" s="94">
        <v>2023</v>
      </c>
      <c r="E1179" s="71">
        <f>old_TB발!A1175</f>
        <v>0</v>
      </c>
      <c r="F1179" s="71">
        <f>old_TB발!B1175</f>
        <v>0</v>
      </c>
      <c r="H1179" s="94">
        <v>6</v>
      </c>
      <c r="I1179" s="97" t="e">
        <f>old_TB발!#REF!</f>
        <v>#REF!</v>
      </c>
      <c r="J1179" s="98" t="e">
        <f t="shared" si="37"/>
        <v>#REF!</v>
      </c>
      <c r="K1179" s="98" t="e">
        <f t="shared" si="38"/>
        <v>#REF!</v>
      </c>
      <c r="L1179" s="97" t="e">
        <f>old_TB발!#REF!</f>
        <v>#REF!</v>
      </c>
      <c r="M1179" s="97" t="e">
        <f>old_TB발!#REF!</f>
        <v>#REF!</v>
      </c>
    </row>
    <row r="1180" spans="3:13">
      <c r="C1180" s="94" t="s">
        <v>63</v>
      </c>
      <c r="D1180" s="94">
        <v>2023</v>
      </c>
      <c r="E1180" s="71">
        <f>old_TB발!A1176</f>
        <v>0</v>
      </c>
      <c r="F1180" s="71">
        <f>old_TB발!B1176</f>
        <v>0</v>
      </c>
      <c r="H1180" s="94">
        <v>6</v>
      </c>
      <c r="I1180" s="97" t="e">
        <f>old_TB발!#REF!</f>
        <v>#REF!</v>
      </c>
      <c r="J1180" s="98" t="e">
        <f t="shared" si="37"/>
        <v>#REF!</v>
      </c>
      <c r="K1180" s="98" t="e">
        <f t="shared" si="38"/>
        <v>#REF!</v>
      </c>
      <c r="L1180" s="97" t="e">
        <f>old_TB발!#REF!</f>
        <v>#REF!</v>
      </c>
      <c r="M1180" s="97" t="e">
        <f>old_TB발!#REF!</f>
        <v>#REF!</v>
      </c>
    </row>
    <row r="1181" spans="3:13">
      <c r="C1181" s="94" t="s">
        <v>63</v>
      </c>
      <c r="D1181" s="94">
        <v>2023</v>
      </c>
      <c r="E1181" s="71">
        <f>old_TB발!A1177</f>
        <v>0</v>
      </c>
      <c r="F1181" s="71">
        <f>old_TB발!B1177</f>
        <v>0</v>
      </c>
      <c r="H1181" s="94">
        <v>6</v>
      </c>
      <c r="I1181" s="97" t="e">
        <f>old_TB발!#REF!</f>
        <v>#REF!</v>
      </c>
      <c r="J1181" s="98" t="e">
        <f t="shared" si="37"/>
        <v>#REF!</v>
      </c>
      <c r="K1181" s="98" t="e">
        <f t="shared" si="38"/>
        <v>#REF!</v>
      </c>
      <c r="L1181" s="97" t="e">
        <f>old_TB발!#REF!</f>
        <v>#REF!</v>
      </c>
      <c r="M1181" s="97" t="e">
        <f>old_TB발!#REF!</f>
        <v>#REF!</v>
      </c>
    </row>
    <row r="1182" spans="3:13">
      <c r="C1182" s="94" t="s">
        <v>63</v>
      </c>
      <c r="D1182" s="94">
        <v>2023</v>
      </c>
      <c r="E1182" s="71">
        <f>old_TB발!A1178</f>
        <v>0</v>
      </c>
      <c r="F1182" s="71">
        <f>old_TB발!B1178</f>
        <v>0</v>
      </c>
      <c r="H1182" s="94">
        <v>6</v>
      </c>
      <c r="I1182" s="97" t="e">
        <f>old_TB발!#REF!</f>
        <v>#REF!</v>
      </c>
      <c r="J1182" s="98" t="e">
        <f t="shared" si="37"/>
        <v>#REF!</v>
      </c>
      <c r="K1182" s="98" t="e">
        <f t="shared" si="38"/>
        <v>#REF!</v>
      </c>
      <c r="L1182" s="97" t="e">
        <f>old_TB발!#REF!</f>
        <v>#REF!</v>
      </c>
      <c r="M1182" s="97" t="e">
        <f>old_TB발!#REF!</f>
        <v>#REF!</v>
      </c>
    </row>
    <row r="1183" spans="3:13">
      <c r="C1183" s="94" t="s">
        <v>63</v>
      </c>
      <c r="D1183" s="94">
        <v>2023</v>
      </c>
      <c r="E1183" s="71">
        <f>old_TB발!A1179</f>
        <v>0</v>
      </c>
      <c r="F1183" s="71">
        <f>old_TB발!B1179</f>
        <v>0</v>
      </c>
      <c r="H1183" s="94">
        <v>6</v>
      </c>
      <c r="I1183" s="97" t="e">
        <f>old_TB발!#REF!</f>
        <v>#REF!</v>
      </c>
      <c r="J1183" s="98" t="e">
        <f t="shared" si="37"/>
        <v>#REF!</v>
      </c>
      <c r="K1183" s="98" t="e">
        <f t="shared" si="38"/>
        <v>#REF!</v>
      </c>
      <c r="L1183" s="97" t="e">
        <f>old_TB발!#REF!</f>
        <v>#REF!</v>
      </c>
      <c r="M1183" s="97" t="e">
        <f>old_TB발!#REF!</f>
        <v>#REF!</v>
      </c>
    </row>
    <row r="1184" spans="3:13">
      <c r="C1184" s="94" t="s">
        <v>63</v>
      </c>
      <c r="D1184" s="94">
        <v>2023</v>
      </c>
      <c r="E1184" s="71">
        <f>old_TB발!A1180</f>
        <v>0</v>
      </c>
      <c r="F1184" s="71">
        <f>old_TB발!B1180</f>
        <v>0</v>
      </c>
      <c r="H1184" s="94">
        <v>6</v>
      </c>
      <c r="I1184" s="97" t="e">
        <f>old_TB발!#REF!</f>
        <v>#REF!</v>
      </c>
      <c r="J1184" s="98" t="e">
        <f t="shared" si="37"/>
        <v>#REF!</v>
      </c>
      <c r="K1184" s="98" t="e">
        <f t="shared" si="38"/>
        <v>#REF!</v>
      </c>
      <c r="L1184" s="97" t="e">
        <f>old_TB발!#REF!</f>
        <v>#REF!</v>
      </c>
      <c r="M1184" s="97" t="e">
        <f>old_TB발!#REF!</f>
        <v>#REF!</v>
      </c>
    </row>
    <row r="1185" spans="3:13">
      <c r="C1185" s="94" t="s">
        <v>63</v>
      </c>
      <c r="D1185" s="94">
        <v>2023</v>
      </c>
      <c r="E1185" s="71">
        <f>old_TB발!A1181</f>
        <v>0</v>
      </c>
      <c r="F1185" s="71">
        <f>old_TB발!B1181</f>
        <v>0</v>
      </c>
      <c r="H1185" s="94">
        <v>6</v>
      </c>
      <c r="I1185" s="97" t="e">
        <f>old_TB발!#REF!</f>
        <v>#REF!</v>
      </c>
      <c r="J1185" s="98" t="e">
        <f t="shared" si="37"/>
        <v>#REF!</v>
      </c>
      <c r="K1185" s="98" t="e">
        <f t="shared" si="38"/>
        <v>#REF!</v>
      </c>
      <c r="L1185" s="97" t="e">
        <f>old_TB발!#REF!</f>
        <v>#REF!</v>
      </c>
      <c r="M1185" s="97" t="e">
        <f>old_TB발!#REF!</f>
        <v>#REF!</v>
      </c>
    </row>
    <row r="1186" spans="3:13">
      <c r="C1186" s="94" t="s">
        <v>63</v>
      </c>
      <c r="D1186" s="94">
        <v>2023</v>
      </c>
      <c r="E1186" s="71">
        <f>old_TB발!A1182</f>
        <v>0</v>
      </c>
      <c r="F1186" s="71">
        <f>old_TB발!B1182</f>
        <v>0</v>
      </c>
      <c r="H1186" s="94">
        <v>6</v>
      </c>
      <c r="I1186" s="97" t="e">
        <f>old_TB발!#REF!</f>
        <v>#REF!</v>
      </c>
      <c r="J1186" s="98" t="e">
        <f t="shared" si="37"/>
        <v>#REF!</v>
      </c>
      <c r="K1186" s="98" t="e">
        <f t="shared" si="38"/>
        <v>#REF!</v>
      </c>
      <c r="L1186" s="97" t="e">
        <f>old_TB발!#REF!</f>
        <v>#REF!</v>
      </c>
      <c r="M1186" s="97" t="e">
        <f>old_TB발!#REF!</f>
        <v>#REF!</v>
      </c>
    </row>
    <row r="1187" spans="3:13">
      <c r="C1187" s="94" t="s">
        <v>63</v>
      </c>
      <c r="D1187" s="94">
        <v>2023</v>
      </c>
      <c r="E1187" s="71">
        <f>old_TB발!A1183</f>
        <v>0</v>
      </c>
      <c r="F1187" s="71">
        <f>old_TB발!B1183</f>
        <v>0</v>
      </c>
      <c r="H1187" s="94">
        <v>6</v>
      </c>
      <c r="I1187" s="97" t="e">
        <f>old_TB발!#REF!</f>
        <v>#REF!</v>
      </c>
      <c r="J1187" s="98" t="e">
        <f t="shared" si="37"/>
        <v>#REF!</v>
      </c>
      <c r="K1187" s="98" t="e">
        <f t="shared" si="38"/>
        <v>#REF!</v>
      </c>
      <c r="L1187" s="97" t="e">
        <f>old_TB발!#REF!</f>
        <v>#REF!</v>
      </c>
      <c r="M1187" s="97" t="e">
        <f>old_TB발!#REF!</f>
        <v>#REF!</v>
      </c>
    </row>
    <row r="1188" spans="3:13">
      <c r="C1188" s="94" t="s">
        <v>63</v>
      </c>
      <c r="D1188" s="94">
        <v>2023</v>
      </c>
      <c r="E1188" s="71">
        <f>old_TB발!A1184</f>
        <v>0</v>
      </c>
      <c r="F1188" s="71">
        <f>old_TB발!B1184</f>
        <v>0</v>
      </c>
      <c r="H1188" s="94">
        <v>6</v>
      </c>
      <c r="I1188" s="97" t="e">
        <f>old_TB발!#REF!</f>
        <v>#REF!</v>
      </c>
      <c r="J1188" s="98" t="e">
        <f t="shared" si="37"/>
        <v>#REF!</v>
      </c>
      <c r="K1188" s="98" t="e">
        <f t="shared" si="38"/>
        <v>#REF!</v>
      </c>
      <c r="L1188" s="97" t="e">
        <f>old_TB발!#REF!</f>
        <v>#REF!</v>
      </c>
      <c r="M1188" s="97" t="e">
        <f>old_TB발!#REF!</f>
        <v>#REF!</v>
      </c>
    </row>
    <row r="1189" spans="3:13">
      <c r="C1189" s="94" t="s">
        <v>63</v>
      </c>
      <c r="D1189" s="94">
        <v>2023</v>
      </c>
      <c r="E1189" s="71">
        <f>old_TB발!A1185</f>
        <v>0</v>
      </c>
      <c r="F1189" s="71">
        <f>old_TB발!B1185</f>
        <v>0</v>
      </c>
      <c r="H1189" s="94">
        <v>6</v>
      </c>
      <c r="I1189" s="97" t="e">
        <f>old_TB발!#REF!</f>
        <v>#REF!</v>
      </c>
      <c r="J1189" s="98" t="e">
        <f t="shared" si="37"/>
        <v>#REF!</v>
      </c>
      <c r="K1189" s="98" t="e">
        <f t="shared" si="38"/>
        <v>#REF!</v>
      </c>
      <c r="L1189" s="97" t="e">
        <f>old_TB발!#REF!</f>
        <v>#REF!</v>
      </c>
      <c r="M1189" s="97" t="e">
        <f>old_TB발!#REF!</f>
        <v>#REF!</v>
      </c>
    </row>
    <row r="1190" spans="3:13">
      <c r="C1190" s="94" t="s">
        <v>63</v>
      </c>
      <c r="D1190" s="94">
        <v>2023</v>
      </c>
      <c r="E1190" s="71">
        <f>old_TB발!A1186</f>
        <v>0</v>
      </c>
      <c r="F1190" s="71">
        <f>old_TB발!B1186</f>
        <v>0</v>
      </c>
      <c r="H1190" s="94">
        <v>6</v>
      </c>
      <c r="I1190" s="97" t="e">
        <f>old_TB발!#REF!</f>
        <v>#REF!</v>
      </c>
      <c r="J1190" s="98" t="e">
        <f t="shared" si="37"/>
        <v>#REF!</v>
      </c>
      <c r="K1190" s="98" t="e">
        <f t="shared" si="38"/>
        <v>#REF!</v>
      </c>
      <c r="L1190" s="97" t="e">
        <f>old_TB발!#REF!</f>
        <v>#REF!</v>
      </c>
      <c r="M1190" s="97" t="e">
        <f>old_TB발!#REF!</f>
        <v>#REF!</v>
      </c>
    </row>
    <row r="1191" spans="3:13">
      <c r="C1191" s="94" t="s">
        <v>63</v>
      </c>
      <c r="D1191" s="94">
        <v>2023</v>
      </c>
      <c r="E1191" s="71">
        <f>old_TB발!A1187</f>
        <v>0</v>
      </c>
      <c r="F1191" s="71">
        <f>old_TB발!B1187</f>
        <v>0</v>
      </c>
      <c r="H1191" s="94">
        <v>6</v>
      </c>
      <c r="I1191" s="97" t="e">
        <f>old_TB발!#REF!</f>
        <v>#REF!</v>
      </c>
      <c r="J1191" s="98" t="e">
        <f t="shared" si="37"/>
        <v>#REF!</v>
      </c>
      <c r="K1191" s="98" t="e">
        <f t="shared" si="38"/>
        <v>#REF!</v>
      </c>
      <c r="L1191" s="97" t="e">
        <f>old_TB발!#REF!</f>
        <v>#REF!</v>
      </c>
      <c r="M1191" s="97" t="e">
        <f>old_TB발!#REF!</f>
        <v>#REF!</v>
      </c>
    </row>
    <row r="1192" spans="3:13">
      <c r="C1192" s="94" t="s">
        <v>63</v>
      </c>
      <c r="D1192" s="94">
        <v>2023</v>
      </c>
      <c r="E1192" s="71">
        <f>old_TB발!A1188</f>
        <v>0</v>
      </c>
      <c r="F1192" s="71">
        <f>old_TB발!B1188</f>
        <v>0</v>
      </c>
      <c r="H1192" s="94">
        <v>6</v>
      </c>
      <c r="I1192" s="97" t="e">
        <f>old_TB발!#REF!</f>
        <v>#REF!</v>
      </c>
      <c r="J1192" s="98" t="e">
        <f t="shared" si="37"/>
        <v>#REF!</v>
      </c>
      <c r="K1192" s="98" t="e">
        <f t="shared" si="38"/>
        <v>#REF!</v>
      </c>
      <c r="L1192" s="97" t="e">
        <f>old_TB발!#REF!</f>
        <v>#REF!</v>
      </c>
      <c r="M1192" s="97" t="e">
        <f>old_TB발!#REF!</f>
        <v>#REF!</v>
      </c>
    </row>
    <row r="1193" spans="3:13">
      <c r="C1193" s="94" t="s">
        <v>63</v>
      </c>
      <c r="D1193" s="94">
        <v>2023</v>
      </c>
      <c r="E1193" s="71">
        <f>old_TB발!A1189</f>
        <v>0</v>
      </c>
      <c r="F1193" s="71">
        <f>old_TB발!B1189</f>
        <v>0</v>
      </c>
      <c r="H1193" s="94">
        <v>6</v>
      </c>
      <c r="I1193" s="97" t="e">
        <f>old_TB발!#REF!</f>
        <v>#REF!</v>
      </c>
      <c r="J1193" s="98" t="e">
        <f t="shared" si="37"/>
        <v>#REF!</v>
      </c>
      <c r="K1193" s="98" t="e">
        <f t="shared" si="38"/>
        <v>#REF!</v>
      </c>
      <c r="L1193" s="97" t="e">
        <f>old_TB발!#REF!</f>
        <v>#REF!</v>
      </c>
      <c r="M1193" s="97" t="e">
        <f>old_TB발!#REF!</f>
        <v>#REF!</v>
      </c>
    </row>
    <row r="1194" spans="3:13">
      <c r="C1194" s="94" t="s">
        <v>63</v>
      </c>
      <c r="D1194" s="94">
        <v>2023</v>
      </c>
      <c r="E1194" s="71">
        <f>old_TB발!A1190</f>
        <v>0</v>
      </c>
      <c r="F1194" s="71">
        <f>old_TB발!B1190</f>
        <v>0</v>
      </c>
      <c r="H1194" s="94">
        <v>6</v>
      </c>
      <c r="I1194" s="97" t="e">
        <f>old_TB발!#REF!</f>
        <v>#REF!</v>
      </c>
      <c r="J1194" s="98" t="e">
        <f t="shared" si="37"/>
        <v>#REF!</v>
      </c>
      <c r="K1194" s="98" t="e">
        <f t="shared" si="38"/>
        <v>#REF!</v>
      </c>
      <c r="L1194" s="97" t="e">
        <f>old_TB발!#REF!</f>
        <v>#REF!</v>
      </c>
      <c r="M1194" s="97" t="e">
        <f>old_TB발!#REF!</f>
        <v>#REF!</v>
      </c>
    </row>
    <row r="1195" spans="3:13">
      <c r="C1195" s="94" t="s">
        <v>63</v>
      </c>
      <c r="D1195" s="94">
        <v>2023</v>
      </c>
      <c r="E1195" s="71">
        <f>old_TB발!A1191</f>
        <v>0</v>
      </c>
      <c r="F1195" s="71">
        <f>old_TB발!B1191</f>
        <v>0</v>
      </c>
      <c r="H1195" s="94">
        <v>6</v>
      </c>
      <c r="I1195" s="97" t="e">
        <f>old_TB발!#REF!</f>
        <v>#REF!</v>
      </c>
      <c r="J1195" s="98" t="e">
        <f t="shared" si="37"/>
        <v>#REF!</v>
      </c>
      <c r="K1195" s="98" t="e">
        <f t="shared" si="38"/>
        <v>#REF!</v>
      </c>
      <c r="L1195" s="97" t="e">
        <f>old_TB발!#REF!</f>
        <v>#REF!</v>
      </c>
      <c r="M1195" s="97" t="e">
        <f>old_TB발!#REF!</f>
        <v>#REF!</v>
      </c>
    </row>
    <row r="1196" spans="3:13">
      <c r="C1196" s="94" t="s">
        <v>63</v>
      </c>
      <c r="D1196" s="94">
        <v>2023</v>
      </c>
      <c r="E1196" s="71">
        <f>old_TB발!A1192</f>
        <v>0</v>
      </c>
      <c r="F1196" s="71">
        <f>old_TB발!B1192</f>
        <v>0</v>
      </c>
      <c r="H1196" s="94">
        <v>6</v>
      </c>
      <c r="I1196" s="97" t="e">
        <f>old_TB발!#REF!</f>
        <v>#REF!</v>
      </c>
      <c r="J1196" s="98" t="e">
        <f t="shared" si="37"/>
        <v>#REF!</v>
      </c>
      <c r="K1196" s="98" t="e">
        <f t="shared" si="38"/>
        <v>#REF!</v>
      </c>
      <c r="L1196" s="97" t="e">
        <f>old_TB발!#REF!</f>
        <v>#REF!</v>
      </c>
      <c r="M1196" s="97" t="e">
        <f>old_TB발!#REF!</f>
        <v>#REF!</v>
      </c>
    </row>
    <row r="1197" spans="3:13">
      <c r="C1197" s="94" t="s">
        <v>63</v>
      </c>
      <c r="D1197" s="94">
        <v>2023</v>
      </c>
      <c r="E1197" s="71">
        <f>old_TB발!A1193</f>
        <v>0</v>
      </c>
      <c r="F1197" s="71">
        <f>old_TB발!B1193</f>
        <v>0</v>
      </c>
      <c r="H1197" s="94">
        <v>6</v>
      </c>
      <c r="I1197" s="97" t="e">
        <f>old_TB발!#REF!</f>
        <v>#REF!</v>
      </c>
      <c r="J1197" s="98" t="e">
        <f t="shared" si="37"/>
        <v>#REF!</v>
      </c>
      <c r="K1197" s="98" t="e">
        <f t="shared" si="38"/>
        <v>#REF!</v>
      </c>
      <c r="L1197" s="97" t="e">
        <f>old_TB발!#REF!</f>
        <v>#REF!</v>
      </c>
      <c r="M1197" s="97" t="e">
        <f>old_TB발!#REF!</f>
        <v>#REF!</v>
      </c>
    </row>
    <row r="1198" spans="3:13">
      <c r="C1198" s="94" t="s">
        <v>63</v>
      </c>
      <c r="D1198" s="94">
        <v>2023</v>
      </c>
      <c r="E1198" s="71">
        <f>old_TB발!A1194</f>
        <v>0</v>
      </c>
      <c r="F1198" s="71">
        <f>old_TB발!B1194</f>
        <v>0</v>
      </c>
      <c r="H1198" s="94">
        <v>6</v>
      </c>
      <c r="I1198" s="97" t="e">
        <f>old_TB발!#REF!</f>
        <v>#REF!</v>
      </c>
      <c r="J1198" s="98" t="e">
        <f t="shared" si="37"/>
        <v>#REF!</v>
      </c>
      <c r="K1198" s="98" t="e">
        <f t="shared" si="38"/>
        <v>#REF!</v>
      </c>
      <c r="L1198" s="97" t="e">
        <f>old_TB발!#REF!</f>
        <v>#REF!</v>
      </c>
      <c r="M1198" s="97" t="e">
        <f>old_TB발!#REF!</f>
        <v>#REF!</v>
      </c>
    </row>
    <row r="1199" spans="3:13">
      <c r="C1199" s="94" t="s">
        <v>63</v>
      </c>
      <c r="D1199" s="94">
        <v>2023</v>
      </c>
      <c r="E1199" s="71">
        <f>old_TB발!A1195</f>
        <v>0</v>
      </c>
      <c r="F1199" s="71">
        <f>old_TB발!B1195</f>
        <v>0</v>
      </c>
      <c r="H1199" s="94">
        <v>6</v>
      </c>
      <c r="I1199" s="97" t="e">
        <f>old_TB발!#REF!</f>
        <v>#REF!</v>
      </c>
      <c r="J1199" s="98" t="e">
        <f t="shared" si="37"/>
        <v>#REF!</v>
      </c>
      <c r="K1199" s="98" t="e">
        <f t="shared" si="38"/>
        <v>#REF!</v>
      </c>
      <c r="L1199" s="97" t="e">
        <f>old_TB발!#REF!</f>
        <v>#REF!</v>
      </c>
      <c r="M1199" s="97" t="e">
        <f>old_TB발!#REF!</f>
        <v>#REF!</v>
      </c>
    </row>
    <row r="1200" spans="3:13">
      <c r="C1200" s="94" t="s">
        <v>63</v>
      </c>
      <c r="D1200" s="94">
        <v>2023</v>
      </c>
      <c r="E1200" s="71">
        <f>old_TB발!A1196</f>
        <v>0</v>
      </c>
      <c r="F1200" s="71">
        <f>old_TB발!B1196</f>
        <v>0</v>
      </c>
      <c r="H1200" s="94">
        <v>6</v>
      </c>
      <c r="I1200" s="97" t="e">
        <f>old_TB발!#REF!</f>
        <v>#REF!</v>
      </c>
      <c r="J1200" s="98" t="e">
        <f t="shared" si="37"/>
        <v>#REF!</v>
      </c>
      <c r="K1200" s="98" t="e">
        <f t="shared" si="38"/>
        <v>#REF!</v>
      </c>
      <c r="L1200" s="97" t="e">
        <f>old_TB발!#REF!</f>
        <v>#REF!</v>
      </c>
      <c r="M1200" s="97" t="e">
        <f>old_TB발!#REF!</f>
        <v>#REF!</v>
      </c>
    </row>
    <row r="1201" spans="3:13">
      <c r="C1201" s="94" t="s">
        <v>63</v>
      </c>
      <c r="D1201" s="94">
        <v>2023</v>
      </c>
      <c r="E1201" s="71">
        <f>old_TB발!A1197</f>
        <v>0</v>
      </c>
      <c r="F1201" s="71">
        <f>old_TB발!B1197</f>
        <v>0</v>
      </c>
      <c r="H1201" s="94">
        <v>6</v>
      </c>
      <c r="I1201" s="97" t="e">
        <f>old_TB발!#REF!</f>
        <v>#REF!</v>
      </c>
      <c r="J1201" s="98" t="e">
        <f t="shared" si="37"/>
        <v>#REF!</v>
      </c>
      <c r="K1201" s="98" t="e">
        <f t="shared" si="38"/>
        <v>#REF!</v>
      </c>
      <c r="L1201" s="97" t="e">
        <f>old_TB발!#REF!</f>
        <v>#REF!</v>
      </c>
      <c r="M1201" s="97" t="e">
        <f>old_TB발!#REF!</f>
        <v>#REF!</v>
      </c>
    </row>
    <row r="1202" spans="3:13">
      <c r="C1202" s="94" t="s">
        <v>63</v>
      </c>
      <c r="D1202" s="94">
        <v>2023</v>
      </c>
      <c r="E1202" s="71">
        <f>old_TB발!A1198</f>
        <v>0</v>
      </c>
      <c r="F1202" s="71">
        <f>old_TB발!B1198</f>
        <v>0</v>
      </c>
      <c r="H1202" s="94">
        <v>6</v>
      </c>
      <c r="I1202" s="97" t="e">
        <f>old_TB발!#REF!</f>
        <v>#REF!</v>
      </c>
      <c r="J1202" s="98" t="e">
        <f t="shared" si="37"/>
        <v>#REF!</v>
      </c>
      <c r="K1202" s="98" t="e">
        <f t="shared" si="38"/>
        <v>#REF!</v>
      </c>
      <c r="L1202" s="97" t="e">
        <f>old_TB발!#REF!</f>
        <v>#REF!</v>
      </c>
      <c r="M1202" s="97" t="e">
        <f>old_TB발!#REF!</f>
        <v>#REF!</v>
      </c>
    </row>
    <row r="1203" spans="3:13">
      <c r="C1203" s="94" t="s">
        <v>63</v>
      </c>
      <c r="D1203" s="94">
        <v>2023</v>
      </c>
      <c r="E1203" s="71">
        <f>old_TB발!A1199</f>
        <v>0</v>
      </c>
      <c r="F1203" s="71">
        <f>old_TB발!B1199</f>
        <v>0</v>
      </c>
      <c r="H1203" s="94">
        <v>6</v>
      </c>
      <c r="I1203" s="97" t="e">
        <f>old_TB발!#REF!</f>
        <v>#REF!</v>
      </c>
      <c r="J1203" s="98" t="e">
        <f t="shared" si="37"/>
        <v>#REF!</v>
      </c>
      <c r="K1203" s="98" t="e">
        <f t="shared" si="38"/>
        <v>#REF!</v>
      </c>
      <c r="L1203" s="97" t="e">
        <f>old_TB발!#REF!</f>
        <v>#REF!</v>
      </c>
      <c r="M1203" s="97" t="e">
        <f>old_TB발!#REF!</f>
        <v>#REF!</v>
      </c>
    </row>
    <row r="1204" spans="3:13">
      <c r="C1204" s="94" t="s">
        <v>63</v>
      </c>
      <c r="D1204" s="94">
        <v>2023</v>
      </c>
      <c r="E1204" s="71">
        <f>old_TB발!A1200</f>
        <v>0</v>
      </c>
      <c r="F1204" s="71">
        <f>old_TB발!B1200</f>
        <v>0</v>
      </c>
      <c r="H1204" s="94">
        <v>6</v>
      </c>
      <c r="I1204" s="97" t="e">
        <f>old_TB발!#REF!</f>
        <v>#REF!</v>
      </c>
      <c r="J1204" s="98" t="e">
        <f t="shared" si="37"/>
        <v>#REF!</v>
      </c>
      <c r="K1204" s="98" t="e">
        <f t="shared" si="38"/>
        <v>#REF!</v>
      </c>
      <c r="L1204" s="97" t="e">
        <f>old_TB발!#REF!</f>
        <v>#REF!</v>
      </c>
      <c r="M1204" s="97" t="e">
        <f>old_TB발!#REF!</f>
        <v>#REF!</v>
      </c>
    </row>
    <row r="1205" spans="3:13">
      <c r="C1205" s="94" t="s">
        <v>63</v>
      </c>
      <c r="D1205" s="94">
        <v>2023</v>
      </c>
      <c r="E1205" s="71">
        <f>old_TB발!A1201</f>
        <v>0</v>
      </c>
      <c r="F1205" s="71">
        <f>old_TB발!B1201</f>
        <v>0</v>
      </c>
      <c r="H1205" s="94">
        <v>6</v>
      </c>
      <c r="I1205" s="97" t="e">
        <f>old_TB발!#REF!</f>
        <v>#REF!</v>
      </c>
      <c r="J1205" s="98" t="e">
        <f t="shared" si="37"/>
        <v>#REF!</v>
      </c>
      <c r="K1205" s="98" t="e">
        <f t="shared" si="38"/>
        <v>#REF!</v>
      </c>
      <c r="L1205" s="97" t="e">
        <f>old_TB발!#REF!</f>
        <v>#REF!</v>
      </c>
      <c r="M1205" s="97" t="e">
        <f>old_TB발!#REF!</f>
        <v>#REF!</v>
      </c>
    </row>
    <row r="1206" spans="3:13">
      <c r="C1206" s="94" t="s">
        <v>63</v>
      </c>
      <c r="D1206" s="94">
        <v>2023</v>
      </c>
      <c r="E1206" s="71">
        <f>old_TB발!A1202</f>
        <v>0</v>
      </c>
      <c r="F1206" s="71">
        <f>old_TB발!B1202</f>
        <v>0</v>
      </c>
      <c r="H1206" s="94">
        <v>6</v>
      </c>
      <c r="I1206" s="97" t="e">
        <f>old_TB발!#REF!</f>
        <v>#REF!</v>
      </c>
      <c r="J1206" s="98" t="e">
        <f t="shared" si="37"/>
        <v>#REF!</v>
      </c>
      <c r="K1206" s="98" t="e">
        <f t="shared" si="38"/>
        <v>#REF!</v>
      </c>
      <c r="L1206" s="97" t="e">
        <f>old_TB발!#REF!</f>
        <v>#REF!</v>
      </c>
      <c r="M1206" s="97" t="e">
        <f>old_TB발!#REF!</f>
        <v>#REF!</v>
      </c>
    </row>
    <row r="1207" spans="3:13">
      <c r="C1207" s="94" t="s">
        <v>63</v>
      </c>
      <c r="D1207" s="94">
        <v>2023</v>
      </c>
      <c r="E1207" s="71">
        <f>old_TB발!A1203</f>
        <v>0</v>
      </c>
      <c r="F1207" s="71">
        <f>old_TB발!B1203</f>
        <v>0</v>
      </c>
      <c r="H1207" s="94">
        <v>6</v>
      </c>
      <c r="I1207" s="97" t="e">
        <f>old_TB발!#REF!</f>
        <v>#REF!</v>
      </c>
      <c r="J1207" s="98" t="e">
        <f t="shared" si="37"/>
        <v>#REF!</v>
      </c>
      <c r="K1207" s="98" t="e">
        <f t="shared" si="38"/>
        <v>#REF!</v>
      </c>
      <c r="L1207" s="97" t="e">
        <f>old_TB발!#REF!</f>
        <v>#REF!</v>
      </c>
      <c r="M1207" s="97" t="e">
        <f>old_TB발!#REF!</f>
        <v>#REF!</v>
      </c>
    </row>
    <row r="1208" spans="3:13">
      <c r="C1208" s="94" t="s">
        <v>63</v>
      </c>
      <c r="D1208" s="94">
        <v>2023</v>
      </c>
      <c r="E1208" s="71">
        <f>old_TB발!A1204</f>
        <v>0</v>
      </c>
      <c r="F1208" s="71">
        <f>old_TB발!B1204</f>
        <v>0</v>
      </c>
      <c r="H1208" s="94">
        <v>6</v>
      </c>
      <c r="I1208" s="97" t="e">
        <f>old_TB발!#REF!</f>
        <v>#REF!</v>
      </c>
      <c r="J1208" s="98" t="e">
        <f t="shared" si="37"/>
        <v>#REF!</v>
      </c>
      <c r="K1208" s="98" t="e">
        <f t="shared" si="38"/>
        <v>#REF!</v>
      </c>
      <c r="L1208" s="97" t="e">
        <f>old_TB발!#REF!</f>
        <v>#REF!</v>
      </c>
      <c r="M1208" s="97" t="e">
        <f>old_TB발!#REF!</f>
        <v>#REF!</v>
      </c>
    </row>
    <row r="1209" spans="3:13">
      <c r="C1209" s="94" t="s">
        <v>63</v>
      </c>
      <c r="D1209" s="94">
        <v>2023</v>
      </c>
      <c r="E1209" s="71">
        <f>old_TB발!A1205</f>
        <v>0</v>
      </c>
      <c r="F1209" s="71">
        <f>old_TB발!B1205</f>
        <v>0</v>
      </c>
      <c r="H1209" s="94">
        <v>6</v>
      </c>
      <c r="I1209" s="97" t="e">
        <f>old_TB발!#REF!</f>
        <v>#REF!</v>
      </c>
      <c r="J1209" s="98" t="e">
        <f t="shared" si="37"/>
        <v>#REF!</v>
      </c>
      <c r="K1209" s="98" t="e">
        <f t="shared" si="38"/>
        <v>#REF!</v>
      </c>
      <c r="L1209" s="97" t="e">
        <f>old_TB발!#REF!</f>
        <v>#REF!</v>
      </c>
      <c r="M1209" s="97" t="e">
        <f>old_TB발!#REF!</f>
        <v>#REF!</v>
      </c>
    </row>
    <row r="1210" spans="3:13">
      <c r="C1210" s="94" t="s">
        <v>63</v>
      </c>
      <c r="D1210" s="94">
        <v>2023</v>
      </c>
      <c r="E1210" s="71">
        <f>old_TB발!A1206</f>
        <v>0</v>
      </c>
      <c r="F1210" s="71">
        <f>old_TB발!B1206</f>
        <v>0</v>
      </c>
      <c r="H1210" s="94">
        <v>6</v>
      </c>
      <c r="I1210" s="97" t="e">
        <f>old_TB발!#REF!</f>
        <v>#REF!</v>
      </c>
      <c r="J1210" s="98" t="e">
        <f t="shared" si="37"/>
        <v>#REF!</v>
      </c>
      <c r="K1210" s="98" t="e">
        <f t="shared" si="38"/>
        <v>#REF!</v>
      </c>
      <c r="L1210" s="97" t="e">
        <f>old_TB발!#REF!</f>
        <v>#REF!</v>
      </c>
      <c r="M1210" s="97" t="e">
        <f>old_TB발!#REF!</f>
        <v>#REF!</v>
      </c>
    </row>
    <row r="1211" spans="3:13">
      <c r="C1211" s="94" t="s">
        <v>63</v>
      </c>
      <c r="D1211" s="94">
        <v>2023</v>
      </c>
      <c r="E1211" s="71">
        <f>old_TB발!A1207</f>
        <v>0</v>
      </c>
      <c r="F1211" s="71">
        <f>old_TB발!B1207</f>
        <v>0</v>
      </c>
      <c r="H1211" s="94">
        <v>6</v>
      </c>
      <c r="I1211" s="97" t="e">
        <f>old_TB발!#REF!</f>
        <v>#REF!</v>
      </c>
      <c r="J1211" s="98" t="e">
        <f t="shared" si="37"/>
        <v>#REF!</v>
      </c>
      <c r="K1211" s="98" t="e">
        <f t="shared" si="38"/>
        <v>#REF!</v>
      </c>
      <c r="L1211" s="97" t="e">
        <f>old_TB발!#REF!</f>
        <v>#REF!</v>
      </c>
      <c r="M1211" s="97" t="e">
        <f>old_TB발!#REF!</f>
        <v>#REF!</v>
      </c>
    </row>
    <row r="1212" spans="3:13">
      <c r="C1212" s="94" t="s">
        <v>63</v>
      </c>
      <c r="D1212" s="94">
        <v>2023</v>
      </c>
      <c r="E1212" s="71">
        <f>old_TB발!A1208</f>
        <v>0</v>
      </c>
      <c r="F1212" s="71">
        <f>old_TB발!B1208</f>
        <v>0</v>
      </c>
      <c r="H1212" s="94">
        <v>6</v>
      </c>
      <c r="I1212" s="97" t="e">
        <f>old_TB발!#REF!</f>
        <v>#REF!</v>
      </c>
      <c r="J1212" s="98" t="e">
        <f t="shared" si="37"/>
        <v>#REF!</v>
      </c>
      <c r="K1212" s="98" t="e">
        <f t="shared" si="38"/>
        <v>#REF!</v>
      </c>
      <c r="L1212" s="97" t="e">
        <f>old_TB발!#REF!</f>
        <v>#REF!</v>
      </c>
      <c r="M1212" s="97" t="e">
        <f>old_TB발!#REF!</f>
        <v>#REF!</v>
      </c>
    </row>
    <row r="1213" spans="3:13">
      <c r="C1213" s="94" t="s">
        <v>63</v>
      </c>
      <c r="D1213" s="94">
        <v>2023</v>
      </c>
      <c r="E1213" s="71">
        <f>old_TB발!A1209</f>
        <v>0</v>
      </c>
      <c r="F1213" s="71">
        <f>old_TB발!B1209</f>
        <v>0</v>
      </c>
      <c r="H1213" s="94">
        <v>6</v>
      </c>
      <c r="I1213" s="97" t="e">
        <f>old_TB발!#REF!</f>
        <v>#REF!</v>
      </c>
      <c r="J1213" s="98" t="e">
        <f t="shared" si="37"/>
        <v>#REF!</v>
      </c>
      <c r="K1213" s="98" t="e">
        <f t="shared" si="38"/>
        <v>#REF!</v>
      </c>
      <c r="L1213" s="97" t="e">
        <f>old_TB발!#REF!</f>
        <v>#REF!</v>
      </c>
      <c r="M1213" s="97" t="e">
        <f>old_TB발!#REF!</f>
        <v>#REF!</v>
      </c>
    </row>
    <row r="1214" spans="3:13">
      <c r="C1214" s="94" t="s">
        <v>63</v>
      </c>
      <c r="D1214" s="94">
        <v>2023</v>
      </c>
      <c r="E1214" s="71">
        <f>old_TB발!A1210</f>
        <v>0</v>
      </c>
      <c r="F1214" s="71">
        <f>old_TB발!B1210</f>
        <v>0</v>
      </c>
      <c r="H1214" s="94">
        <v>6</v>
      </c>
      <c r="I1214" s="97" t="e">
        <f>old_TB발!#REF!</f>
        <v>#REF!</v>
      </c>
      <c r="J1214" s="98" t="e">
        <f t="shared" si="37"/>
        <v>#REF!</v>
      </c>
      <c r="K1214" s="98" t="e">
        <f t="shared" si="38"/>
        <v>#REF!</v>
      </c>
      <c r="L1214" s="97" t="e">
        <f>old_TB발!#REF!</f>
        <v>#REF!</v>
      </c>
      <c r="M1214" s="97" t="e">
        <f>old_TB발!#REF!</f>
        <v>#REF!</v>
      </c>
    </row>
    <row r="1215" spans="3:13">
      <c r="C1215" s="94" t="s">
        <v>63</v>
      </c>
      <c r="D1215" s="94">
        <v>2023</v>
      </c>
      <c r="E1215" s="71">
        <f>old_TB발!A1211</f>
        <v>0</v>
      </c>
      <c r="F1215" s="71">
        <f>old_TB발!B1211</f>
        <v>0</v>
      </c>
      <c r="H1215" s="94">
        <v>6</v>
      </c>
      <c r="I1215" s="97" t="e">
        <f>old_TB발!#REF!</f>
        <v>#REF!</v>
      </c>
      <c r="J1215" s="98" t="e">
        <f t="shared" si="37"/>
        <v>#REF!</v>
      </c>
      <c r="K1215" s="98" t="e">
        <f t="shared" si="38"/>
        <v>#REF!</v>
      </c>
      <c r="L1215" s="97" t="e">
        <f>old_TB발!#REF!</f>
        <v>#REF!</v>
      </c>
      <c r="M1215" s="97" t="e">
        <f>old_TB발!#REF!</f>
        <v>#REF!</v>
      </c>
    </row>
    <row r="1216" spans="3:13">
      <c r="C1216" s="94" t="s">
        <v>63</v>
      </c>
      <c r="D1216" s="94">
        <v>2023</v>
      </c>
      <c r="E1216" s="71">
        <f>old_TB발!A1212</f>
        <v>0</v>
      </c>
      <c r="F1216" s="71">
        <f>old_TB발!B1212</f>
        <v>0</v>
      </c>
      <c r="H1216" s="94">
        <v>6</v>
      </c>
      <c r="I1216" s="97" t="e">
        <f>old_TB발!#REF!</f>
        <v>#REF!</v>
      </c>
      <c r="J1216" s="98" t="e">
        <f t="shared" si="37"/>
        <v>#REF!</v>
      </c>
      <c r="K1216" s="98" t="e">
        <f t="shared" si="38"/>
        <v>#REF!</v>
      </c>
      <c r="L1216" s="97" t="e">
        <f>old_TB발!#REF!</f>
        <v>#REF!</v>
      </c>
      <c r="M1216" s="97" t="e">
        <f>old_TB발!#REF!</f>
        <v>#REF!</v>
      </c>
    </row>
    <row r="1217" spans="3:13">
      <c r="C1217" s="94" t="s">
        <v>63</v>
      </c>
      <c r="D1217" s="94">
        <v>2023</v>
      </c>
      <c r="E1217" s="71">
        <f>old_TB발!A1213</f>
        <v>0</v>
      </c>
      <c r="F1217" s="71">
        <f>old_TB발!B1213</f>
        <v>0</v>
      </c>
      <c r="H1217" s="94">
        <v>6</v>
      </c>
      <c r="I1217" s="97" t="e">
        <f>old_TB발!#REF!</f>
        <v>#REF!</v>
      </c>
      <c r="J1217" s="98" t="e">
        <f t="shared" si="37"/>
        <v>#REF!</v>
      </c>
      <c r="K1217" s="98" t="e">
        <f t="shared" si="38"/>
        <v>#REF!</v>
      </c>
      <c r="L1217" s="97" t="e">
        <f>old_TB발!#REF!</f>
        <v>#REF!</v>
      </c>
      <c r="M1217" s="97" t="e">
        <f>old_TB발!#REF!</f>
        <v>#REF!</v>
      </c>
    </row>
    <row r="1218" spans="3:13">
      <c r="C1218" s="94" t="s">
        <v>63</v>
      </c>
      <c r="D1218" s="94">
        <v>2023</v>
      </c>
      <c r="E1218" s="71">
        <f>old_TB발!A1214</f>
        <v>0</v>
      </c>
      <c r="F1218" s="71">
        <f>old_TB발!B1214</f>
        <v>0</v>
      </c>
      <c r="H1218" s="94">
        <v>6</v>
      </c>
      <c r="I1218" s="97" t="e">
        <f>old_TB발!#REF!</f>
        <v>#REF!</v>
      </c>
      <c r="J1218" s="98" t="e">
        <f t="shared" si="37"/>
        <v>#REF!</v>
      </c>
      <c r="K1218" s="98" t="e">
        <f t="shared" si="38"/>
        <v>#REF!</v>
      </c>
      <c r="L1218" s="97" t="e">
        <f>old_TB발!#REF!</f>
        <v>#REF!</v>
      </c>
      <c r="M1218" s="97" t="e">
        <f>old_TB발!#REF!</f>
        <v>#REF!</v>
      </c>
    </row>
    <row r="1219" spans="3:13">
      <c r="C1219" s="94" t="s">
        <v>63</v>
      </c>
      <c r="D1219" s="94">
        <v>2023</v>
      </c>
      <c r="E1219" s="71">
        <f>old_TB발!A1215</f>
        <v>0</v>
      </c>
      <c r="F1219" s="71">
        <f>old_TB발!B1215</f>
        <v>0</v>
      </c>
      <c r="H1219" s="94">
        <v>6</v>
      </c>
      <c r="I1219" s="97" t="e">
        <f>old_TB발!#REF!</f>
        <v>#REF!</v>
      </c>
      <c r="J1219" s="98" t="e">
        <f t="shared" si="37"/>
        <v>#REF!</v>
      </c>
      <c r="K1219" s="98" t="e">
        <f t="shared" si="38"/>
        <v>#REF!</v>
      </c>
      <c r="L1219" s="97" t="e">
        <f>old_TB발!#REF!</f>
        <v>#REF!</v>
      </c>
      <c r="M1219" s="97" t="e">
        <f>old_TB발!#REF!</f>
        <v>#REF!</v>
      </c>
    </row>
    <row r="1220" spans="3:13">
      <c r="C1220" s="94" t="s">
        <v>63</v>
      </c>
      <c r="D1220" s="94">
        <v>2023</v>
      </c>
      <c r="E1220" s="71">
        <f>old_TB발!A1216</f>
        <v>0</v>
      </c>
      <c r="F1220" s="71">
        <f>old_TB발!B1216</f>
        <v>0</v>
      </c>
      <c r="H1220" s="94">
        <v>6</v>
      </c>
      <c r="I1220" s="97" t="e">
        <f>old_TB발!#REF!</f>
        <v>#REF!</v>
      </c>
      <c r="J1220" s="98" t="e">
        <f t="shared" si="37"/>
        <v>#REF!</v>
      </c>
      <c r="K1220" s="98" t="e">
        <f t="shared" si="38"/>
        <v>#REF!</v>
      </c>
      <c r="L1220" s="97" t="e">
        <f>old_TB발!#REF!</f>
        <v>#REF!</v>
      </c>
      <c r="M1220" s="97" t="e">
        <f>old_TB발!#REF!</f>
        <v>#REF!</v>
      </c>
    </row>
    <row r="1221" spans="3:13">
      <c r="C1221" s="94" t="s">
        <v>63</v>
      </c>
      <c r="D1221" s="94">
        <v>2023</v>
      </c>
      <c r="E1221" s="71">
        <f>old_TB발!A1217</f>
        <v>0</v>
      </c>
      <c r="F1221" s="71">
        <f>old_TB발!B1217</f>
        <v>0</v>
      </c>
      <c r="H1221" s="94">
        <v>6</v>
      </c>
      <c r="I1221" s="97" t="e">
        <f>old_TB발!#REF!</f>
        <v>#REF!</v>
      </c>
      <c r="J1221" s="98" t="e">
        <f t="shared" si="37"/>
        <v>#REF!</v>
      </c>
      <c r="K1221" s="98" t="e">
        <f t="shared" si="38"/>
        <v>#REF!</v>
      </c>
      <c r="L1221" s="97" t="e">
        <f>old_TB발!#REF!</f>
        <v>#REF!</v>
      </c>
      <c r="M1221" s="97" t="e">
        <f>old_TB발!#REF!</f>
        <v>#REF!</v>
      </c>
    </row>
    <row r="1222" spans="3:13">
      <c r="C1222" s="94" t="s">
        <v>63</v>
      </c>
      <c r="D1222" s="94">
        <v>2023</v>
      </c>
      <c r="E1222" s="71">
        <f>old_TB발!A1218</f>
        <v>0</v>
      </c>
      <c r="F1222" s="71">
        <f>old_TB발!B1218</f>
        <v>0</v>
      </c>
      <c r="H1222" s="94">
        <v>6</v>
      </c>
      <c r="I1222" s="97" t="e">
        <f>old_TB발!#REF!</f>
        <v>#REF!</v>
      </c>
      <c r="J1222" s="98" t="e">
        <f t="shared" si="37"/>
        <v>#REF!</v>
      </c>
      <c r="K1222" s="98" t="e">
        <f t="shared" si="38"/>
        <v>#REF!</v>
      </c>
      <c r="L1222" s="97" t="e">
        <f>old_TB발!#REF!</f>
        <v>#REF!</v>
      </c>
      <c r="M1222" s="97" t="e">
        <f>old_TB발!#REF!</f>
        <v>#REF!</v>
      </c>
    </row>
    <row r="1223" spans="3:13">
      <c r="C1223" s="94" t="s">
        <v>63</v>
      </c>
      <c r="D1223" s="94">
        <v>2023</v>
      </c>
      <c r="E1223" s="71">
        <f>old_TB발!A1219</f>
        <v>0</v>
      </c>
      <c r="F1223" s="71">
        <f>old_TB발!B1219</f>
        <v>0</v>
      </c>
      <c r="H1223" s="94">
        <v>6</v>
      </c>
      <c r="I1223" s="97" t="e">
        <f>old_TB발!#REF!</f>
        <v>#REF!</v>
      </c>
      <c r="J1223" s="98" t="e">
        <f t="shared" si="37"/>
        <v>#REF!</v>
      </c>
      <c r="K1223" s="98" t="e">
        <f t="shared" si="38"/>
        <v>#REF!</v>
      </c>
      <c r="L1223" s="97" t="e">
        <f>old_TB발!#REF!</f>
        <v>#REF!</v>
      </c>
      <c r="M1223" s="97" t="e">
        <f>old_TB발!#REF!</f>
        <v>#REF!</v>
      </c>
    </row>
    <row r="1224" spans="3:13">
      <c r="C1224" s="94" t="s">
        <v>63</v>
      </c>
      <c r="D1224" s="94">
        <v>2023</v>
      </c>
      <c r="E1224" s="71">
        <f>old_TB발!A1220</f>
        <v>0</v>
      </c>
      <c r="F1224" s="71">
        <f>old_TB발!B1220</f>
        <v>0</v>
      </c>
      <c r="H1224" s="94">
        <v>6</v>
      </c>
      <c r="I1224" s="97" t="e">
        <f>old_TB발!#REF!</f>
        <v>#REF!</v>
      </c>
      <c r="J1224" s="98" t="e">
        <f t="shared" ref="J1224:J1287" si="39">IF($L1224&gt;0,$L1224,0)</f>
        <v>#REF!</v>
      </c>
      <c r="K1224" s="98" t="e">
        <f t="shared" ref="K1224:K1287" si="40">ABS(L1224-J1224)</f>
        <v>#REF!</v>
      </c>
      <c r="L1224" s="97" t="e">
        <f>old_TB발!#REF!</f>
        <v>#REF!</v>
      </c>
      <c r="M1224" s="97" t="e">
        <f>old_TB발!#REF!</f>
        <v>#REF!</v>
      </c>
    </row>
    <row r="1225" spans="3:13">
      <c r="C1225" s="94" t="s">
        <v>63</v>
      </c>
      <c r="D1225" s="94">
        <v>2023</v>
      </c>
      <c r="E1225" s="71">
        <f>old_TB발!A1221</f>
        <v>0</v>
      </c>
      <c r="F1225" s="71">
        <f>old_TB발!B1221</f>
        <v>0</v>
      </c>
      <c r="H1225" s="94">
        <v>6</v>
      </c>
      <c r="I1225" s="97" t="e">
        <f>old_TB발!#REF!</f>
        <v>#REF!</v>
      </c>
      <c r="J1225" s="98" t="e">
        <f t="shared" si="39"/>
        <v>#REF!</v>
      </c>
      <c r="K1225" s="98" t="e">
        <f t="shared" si="40"/>
        <v>#REF!</v>
      </c>
      <c r="L1225" s="97" t="e">
        <f>old_TB발!#REF!</f>
        <v>#REF!</v>
      </c>
      <c r="M1225" s="97" t="e">
        <f>old_TB발!#REF!</f>
        <v>#REF!</v>
      </c>
    </row>
    <row r="1226" spans="3:13">
      <c r="C1226" s="94" t="s">
        <v>63</v>
      </c>
      <c r="D1226" s="94">
        <v>2023</v>
      </c>
      <c r="E1226" s="71">
        <f>old_TB발!A1222</f>
        <v>0</v>
      </c>
      <c r="F1226" s="71">
        <f>old_TB발!B1222</f>
        <v>0</v>
      </c>
      <c r="H1226" s="94">
        <v>6</v>
      </c>
      <c r="I1226" s="97" t="e">
        <f>old_TB발!#REF!</f>
        <v>#REF!</v>
      </c>
      <c r="J1226" s="98" t="e">
        <f t="shared" si="39"/>
        <v>#REF!</v>
      </c>
      <c r="K1226" s="98" t="e">
        <f t="shared" si="40"/>
        <v>#REF!</v>
      </c>
      <c r="L1226" s="97" t="e">
        <f>old_TB발!#REF!</f>
        <v>#REF!</v>
      </c>
      <c r="M1226" s="97" t="e">
        <f>old_TB발!#REF!</f>
        <v>#REF!</v>
      </c>
    </row>
    <row r="1227" spans="3:13">
      <c r="C1227" s="94" t="s">
        <v>63</v>
      </c>
      <c r="D1227" s="94">
        <v>2023</v>
      </c>
      <c r="E1227" s="71">
        <f>old_TB발!A1223</f>
        <v>0</v>
      </c>
      <c r="F1227" s="71">
        <f>old_TB발!B1223</f>
        <v>0</v>
      </c>
      <c r="H1227" s="94">
        <v>6</v>
      </c>
      <c r="I1227" s="97" t="e">
        <f>old_TB발!#REF!</f>
        <v>#REF!</v>
      </c>
      <c r="J1227" s="98" t="e">
        <f t="shared" si="39"/>
        <v>#REF!</v>
      </c>
      <c r="K1227" s="98" t="e">
        <f t="shared" si="40"/>
        <v>#REF!</v>
      </c>
      <c r="L1227" s="97" t="e">
        <f>old_TB발!#REF!</f>
        <v>#REF!</v>
      </c>
      <c r="M1227" s="97" t="e">
        <f>old_TB발!#REF!</f>
        <v>#REF!</v>
      </c>
    </row>
    <row r="1228" spans="3:13">
      <c r="C1228" s="94" t="s">
        <v>63</v>
      </c>
      <c r="D1228" s="94">
        <v>2023</v>
      </c>
      <c r="E1228" s="71">
        <f>old_TB발!A1224</f>
        <v>0</v>
      </c>
      <c r="F1228" s="71">
        <f>old_TB발!B1224</f>
        <v>0</v>
      </c>
      <c r="H1228" s="94">
        <v>6</v>
      </c>
      <c r="I1228" s="97" t="e">
        <f>old_TB발!#REF!</f>
        <v>#REF!</v>
      </c>
      <c r="J1228" s="98" t="e">
        <f t="shared" si="39"/>
        <v>#REF!</v>
      </c>
      <c r="K1228" s="98" t="e">
        <f t="shared" si="40"/>
        <v>#REF!</v>
      </c>
      <c r="L1228" s="97" t="e">
        <f>old_TB발!#REF!</f>
        <v>#REF!</v>
      </c>
      <c r="M1228" s="97" t="e">
        <f>old_TB발!#REF!</f>
        <v>#REF!</v>
      </c>
    </row>
    <row r="1229" spans="3:13">
      <c r="C1229" s="94" t="s">
        <v>63</v>
      </c>
      <c r="D1229" s="94">
        <v>2023</v>
      </c>
      <c r="E1229" s="71">
        <f>old_TB발!A1225</f>
        <v>0</v>
      </c>
      <c r="F1229" s="71">
        <f>old_TB발!B1225</f>
        <v>0</v>
      </c>
      <c r="H1229" s="94">
        <v>6</v>
      </c>
      <c r="I1229" s="97" t="e">
        <f>old_TB발!#REF!</f>
        <v>#REF!</v>
      </c>
      <c r="J1229" s="98" t="e">
        <f t="shared" si="39"/>
        <v>#REF!</v>
      </c>
      <c r="K1229" s="98" t="e">
        <f t="shared" si="40"/>
        <v>#REF!</v>
      </c>
      <c r="L1229" s="97" t="e">
        <f>old_TB발!#REF!</f>
        <v>#REF!</v>
      </c>
      <c r="M1229" s="97" t="e">
        <f>old_TB발!#REF!</f>
        <v>#REF!</v>
      </c>
    </row>
    <row r="1230" spans="3:13">
      <c r="C1230" s="94" t="s">
        <v>63</v>
      </c>
      <c r="D1230" s="94">
        <v>2023</v>
      </c>
      <c r="E1230" s="71">
        <f>old_TB발!A1226</f>
        <v>0</v>
      </c>
      <c r="F1230" s="71">
        <f>old_TB발!B1226</f>
        <v>0</v>
      </c>
      <c r="H1230" s="94">
        <v>6</v>
      </c>
      <c r="I1230" s="97" t="e">
        <f>old_TB발!#REF!</f>
        <v>#REF!</v>
      </c>
      <c r="J1230" s="98" t="e">
        <f t="shared" si="39"/>
        <v>#REF!</v>
      </c>
      <c r="K1230" s="98" t="e">
        <f t="shared" si="40"/>
        <v>#REF!</v>
      </c>
      <c r="L1230" s="97" t="e">
        <f>old_TB발!#REF!</f>
        <v>#REF!</v>
      </c>
      <c r="M1230" s="97" t="e">
        <f>old_TB발!#REF!</f>
        <v>#REF!</v>
      </c>
    </row>
    <row r="1231" spans="3:13">
      <c r="C1231" s="94" t="s">
        <v>63</v>
      </c>
      <c r="D1231" s="94">
        <v>2023</v>
      </c>
      <c r="E1231" s="71">
        <f>old_TB발!A1227</f>
        <v>0</v>
      </c>
      <c r="F1231" s="71">
        <f>old_TB발!B1227</f>
        <v>0</v>
      </c>
      <c r="H1231" s="94">
        <v>6</v>
      </c>
      <c r="I1231" s="97" t="e">
        <f>old_TB발!#REF!</f>
        <v>#REF!</v>
      </c>
      <c r="J1231" s="98" t="e">
        <f t="shared" si="39"/>
        <v>#REF!</v>
      </c>
      <c r="K1231" s="98" t="e">
        <f t="shared" si="40"/>
        <v>#REF!</v>
      </c>
      <c r="L1231" s="97" t="e">
        <f>old_TB발!#REF!</f>
        <v>#REF!</v>
      </c>
      <c r="M1231" s="97" t="e">
        <f>old_TB발!#REF!</f>
        <v>#REF!</v>
      </c>
    </row>
    <row r="1232" spans="3:13">
      <c r="C1232" s="94" t="s">
        <v>63</v>
      </c>
      <c r="D1232" s="94">
        <v>2023</v>
      </c>
      <c r="E1232" s="71">
        <f>old_TB발!A1228</f>
        <v>0</v>
      </c>
      <c r="F1232" s="71">
        <f>old_TB발!B1228</f>
        <v>0</v>
      </c>
      <c r="H1232" s="94">
        <v>6</v>
      </c>
      <c r="I1232" s="97" t="e">
        <f>old_TB발!#REF!</f>
        <v>#REF!</v>
      </c>
      <c r="J1232" s="98" t="e">
        <f t="shared" si="39"/>
        <v>#REF!</v>
      </c>
      <c r="K1232" s="98" t="e">
        <f t="shared" si="40"/>
        <v>#REF!</v>
      </c>
      <c r="L1232" s="97" t="e">
        <f>old_TB발!#REF!</f>
        <v>#REF!</v>
      </c>
      <c r="M1232" s="97" t="e">
        <f>old_TB발!#REF!</f>
        <v>#REF!</v>
      </c>
    </row>
    <row r="1233" spans="3:13">
      <c r="C1233" s="94" t="s">
        <v>63</v>
      </c>
      <c r="D1233" s="94">
        <v>2023</v>
      </c>
      <c r="E1233" s="71">
        <f>old_TB발!A1229</f>
        <v>0</v>
      </c>
      <c r="F1233" s="71">
        <f>old_TB발!B1229</f>
        <v>0</v>
      </c>
      <c r="H1233" s="94">
        <v>6</v>
      </c>
      <c r="I1233" s="97" t="e">
        <f>old_TB발!#REF!</f>
        <v>#REF!</v>
      </c>
      <c r="J1233" s="98" t="e">
        <f t="shared" si="39"/>
        <v>#REF!</v>
      </c>
      <c r="K1233" s="98" t="e">
        <f t="shared" si="40"/>
        <v>#REF!</v>
      </c>
      <c r="L1233" s="97" t="e">
        <f>old_TB발!#REF!</f>
        <v>#REF!</v>
      </c>
      <c r="M1233" s="97" t="e">
        <f>old_TB발!#REF!</f>
        <v>#REF!</v>
      </c>
    </row>
    <row r="1234" spans="3:13">
      <c r="C1234" s="94" t="s">
        <v>63</v>
      </c>
      <c r="D1234" s="94">
        <v>2023</v>
      </c>
      <c r="E1234" s="71">
        <f>old_TB발!A1230</f>
        <v>0</v>
      </c>
      <c r="F1234" s="71">
        <f>old_TB발!B1230</f>
        <v>0</v>
      </c>
      <c r="H1234" s="94">
        <v>6</v>
      </c>
      <c r="I1234" s="97" t="e">
        <f>old_TB발!#REF!</f>
        <v>#REF!</v>
      </c>
      <c r="J1234" s="98" t="e">
        <f t="shared" si="39"/>
        <v>#REF!</v>
      </c>
      <c r="K1234" s="98" t="e">
        <f t="shared" si="40"/>
        <v>#REF!</v>
      </c>
      <c r="L1234" s="97" t="e">
        <f>old_TB발!#REF!</f>
        <v>#REF!</v>
      </c>
      <c r="M1234" s="97" t="e">
        <f>old_TB발!#REF!</f>
        <v>#REF!</v>
      </c>
    </row>
    <row r="1235" spans="3:13">
      <c r="C1235" s="94" t="s">
        <v>63</v>
      </c>
      <c r="D1235" s="94">
        <v>2023</v>
      </c>
      <c r="E1235" s="71">
        <f>old_TB발!A1231</f>
        <v>0</v>
      </c>
      <c r="F1235" s="71">
        <f>old_TB발!B1231</f>
        <v>0</v>
      </c>
      <c r="H1235" s="94">
        <v>6</v>
      </c>
      <c r="I1235" s="97" t="e">
        <f>old_TB발!#REF!</f>
        <v>#REF!</v>
      </c>
      <c r="J1235" s="98" t="e">
        <f t="shared" si="39"/>
        <v>#REF!</v>
      </c>
      <c r="K1235" s="98" t="e">
        <f t="shared" si="40"/>
        <v>#REF!</v>
      </c>
      <c r="L1235" s="97" t="e">
        <f>old_TB발!#REF!</f>
        <v>#REF!</v>
      </c>
      <c r="M1235" s="97" t="e">
        <f>old_TB발!#REF!</f>
        <v>#REF!</v>
      </c>
    </row>
    <row r="1236" spans="3:13">
      <c r="C1236" s="94" t="s">
        <v>63</v>
      </c>
      <c r="D1236" s="94">
        <v>2023</v>
      </c>
      <c r="E1236" s="71">
        <f>old_TB발!A1232</f>
        <v>0</v>
      </c>
      <c r="F1236" s="71">
        <f>old_TB발!B1232</f>
        <v>0</v>
      </c>
      <c r="H1236" s="94">
        <v>6</v>
      </c>
      <c r="I1236" s="97" t="e">
        <f>old_TB발!#REF!</f>
        <v>#REF!</v>
      </c>
      <c r="J1236" s="98" t="e">
        <f t="shared" si="39"/>
        <v>#REF!</v>
      </c>
      <c r="K1236" s="98" t="e">
        <f t="shared" si="40"/>
        <v>#REF!</v>
      </c>
      <c r="L1236" s="97" t="e">
        <f>old_TB발!#REF!</f>
        <v>#REF!</v>
      </c>
      <c r="M1236" s="97" t="e">
        <f>old_TB발!#REF!</f>
        <v>#REF!</v>
      </c>
    </row>
    <row r="1237" spans="3:13">
      <c r="C1237" s="94" t="s">
        <v>63</v>
      </c>
      <c r="D1237" s="94">
        <v>2023</v>
      </c>
      <c r="E1237" s="71">
        <f>old_TB발!A1233</f>
        <v>0</v>
      </c>
      <c r="F1237" s="71">
        <f>old_TB발!B1233</f>
        <v>0</v>
      </c>
      <c r="H1237" s="94">
        <v>6</v>
      </c>
      <c r="I1237" s="97" t="e">
        <f>old_TB발!#REF!</f>
        <v>#REF!</v>
      </c>
      <c r="J1237" s="98" t="e">
        <f t="shared" si="39"/>
        <v>#REF!</v>
      </c>
      <c r="K1237" s="98" t="e">
        <f t="shared" si="40"/>
        <v>#REF!</v>
      </c>
      <c r="L1237" s="97" t="e">
        <f>old_TB발!#REF!</f>
        <v>#REF!</v>
      </c>
      <c r="M1237" s="97" t="e">
        <f>old_TB발!#REF!</f>
        <v>#REF!</v>
      </c>
    </row>
    <row r="1238" spans="3:13">
      <c r="C1238" s="94" t="s">
        <v>63</v>
      </c>
      <c r="D1238" s="94">
        <v>2023</v>
      </c>
      <c r="E1238" s="71">
        <f>old_TB발!A1234</f>
        <v>0</v>
      </c>
      <c r="F1238" s="71">
        <f>old_TB발!B1234</f>
        <v>0</v>
      </c>
      <c r="H1238" s="94">
        <v>6</v>
      </c>
      <c r="I1238" s="97" t="e">
        <f>old_TB발!#REF!</f>
        <v>#REF!</v>
      </c>
      <c r="J1238" s="98" t="e">
        <f t="shared" si="39"/>
        <v>#REF!</v>
      </c>
      <c r="K1238" s="98" t="e">
        <f t="shared" si="40"/>
        <v>#REF!</v>
      </c>
      <c r="L1238" s="97" t="e">
        <f>old_TB발!#REF!</f>
        <v>#REF!</v>
      </c>
      <c r="M1238" s="97" t="e">
        <f>old_TB발!#REF!</f>
        <v>#REF!</v>
      </c>
    </row>
    <row r="1239" spans="3:13">
      <c r="C1239" s="94" t="s">
        <v>63</v>
      </c>
      <c r="D1239" s="94">
        <v>2023</v>
      </c>
      <c r="E1239" s="71">
        <f>old_TB발!A1235</f>
        <v>0</v>
      </c>
      <c r="F1239" s="71">
        <f>old_TB발!B1235</f>
        <v>0</v>
      </c>
      <c r="H1239" s="94">
        <v>6</v>
      </c>
      <c r="I1239" s="97" t="e">
        <f>old_TB발!#REF!</f>
        <v>#REF!</v>
      </c>
      <c r="J1239" s="98" t="e">
        <f t="shared" si="39"/>
        <v>#REF!</v>
      </c>
      <c r="K1239" s="98" t="e">
        <f t="shared" si="40"/>
        <v>#REF!</v>
      </c>
      <c r="L1239" s="97" t="e">
        <f>old_TB발!#REF!</f>
        <v>#REF!</v>
      </c>
      <c r="M1239" s="97" t="e">
        <f>old_TB발!#REF!</f>
        <v>#REF!</v>
      </c>
    </row>
    <row r="1240" spans="3:13">
      <c r="C1240" s="94" t="s">
        <v>63</v>
      </c>
      <c r="D1240" s="94">
        <v>2023</v>
      </c>
      <c r="E1240" s="71">
        <f>old_TB발!A1236</f>
        <v>0</v>
      </c>
      <c r="F1240" s="71">
        <f>old_TB발!B1236</f>
        <v>0</v>
      </c>
      <c r="H1240" s="94">
        <v>6</v>
      </c>
      <c r="I1240" s="97" t="e">
        <f>old_TB발!#REF!</f>
        <v>#REF!</v>
      </c>
      <c r="J1240" s="98" t="e">
        <f t="shared" si="39"/>
        <v>#REF!</v>
      </c>
      <c r="K1240" s="98" t="e">
        <f t="shared" si="40"/>
        <v>#REF!</v>
      </c>
      <c r="L1240" s="97" t="e">
        <f>old_TB발!#REF!</f>
        <v>#REF!</v>
      </c>
      <c r="M1240" s="97" t="e">
        <f>old_TB발!#REF!</f>
        <v>#REF!</v>
      </c>
    </row>
    <row r="1241" spans="3:13">
      <c r="C1241" s="94" t="s">
        <v>63</v>
      </c>
      <c r="D1241" s="94">
        <v>2023</v>
      </c>
      <c r="E1241" s="71">
        <f>old_TB발!A1237</f>
        <v>0</v>
      </c>
      <c r="F1241" s="71">
        <f>old_TB발!B1237</f>
        <v>0</v>
      </c>
      <c r="H1241" s="94">
        <v>6</v>
      </c>
      <c r="I1241" s="97" t="e">
        <f>old_TB발!#REF!</f>
        <v>#REF!</v>
      </c>
      <c r="J1241" s="98" t="e">
        <f t="shared" si="39"/>
        <v>#REF!</v>
      </c>
      <c r="K1241" s="98" t="e">
        <f t="shared" si="40"/>
        <v>#REF!</v>
      </c>
      <c r="L1241" s="97" t="e">
        <f>old_TB발!#REF!</f>
        <v>#REF!</v>
      </c>
      <c r="M1241" s="97" t="e">
        <f>old_TB발!#REF!</f>
        <v>#REF!</v>
      </c>
    </row>
    <row r="1242" spans="3:13">
      <c r="C1242" s="94" t="s">
        <v>63</v>
      </c>
      <c r="D1242" s="94">
        <v>2023</v>
      </c>
      <c r="E1242" s="71">
        <f>old_TB발!A1238</f>
        <v>0</v>
      </c>
      <c r="F1242" s="71">
        <f>old_TB발!B1238</f>
        <v>0</v>
      </c>
      <c r="H1242" s="94">
        <v>6</v>
      </c>
      <c r="I1242" s="97" t="e">
        <f>old_TB발!#REF!</f>
        <v>#REF!</v>
      </c>
      <c r="J1242" s="98" t="e">
        <f t="shared" si="39"/>
        <v>#REF!</v>
      </c>
      <c r="K1242" s="98" t="e">
        <f t="shared" si="40"/>
        <v>#REF!</v>
      </c>
      <c r="L1242" s="97" t="e">
        <f>old_TB발!#REF!</f>
        <v>#REF!</v>
      </c>
      <c r="M1242" s="97" t="e">
        <f>old_TB발!#REF!</f>
        <v>#REF!</v>
      </c>
    </row>
    <row r="1243" spans="3:13">
      <c r="C1243" s="94" t="s">
        <v>63</v>
      </c>
      <c r="D1243" s="94">
        <v>2023</v>
      </c>
      <c r="E1243" s="71">
        <f>old_TB발!A1239</f>
        <v>0</v>
      </c>
      <c r="F1243" s="71">
        <f>old_TB발!B1239</f>
        <v>0</v>
      </c>
      <c r="H1243" s="94">
        <v>6</v>
      </c>
      <c r="I1243" s="97" t="e">
        <f>old_TB발!#REF!</f>
        <v>#REF!</v>
      </c>
      <c r="J1243" s="98" t="e">
        <f t="shared" si="39"/>
        <v>#REF!</v>
      </c>
      <c r="K1243" s="98" t="e">
        <f t="shared" si="40"/>
        <v>#REF!</v>
      </c>
      <c r="L1243" s="97" t="e">
        <f>old_TB발!#REF!</f>
        <v>#REF!</v>
      </c>
      <c r="M1243" s="97" t="e">
        <f>old_TB발!#REF!</f>
        <v>#REF!</v>
      </c>
    </row>
    <row r="1244" spans="3:13">
      <c r="C1244" s="94" t="s">
        <v>63</v>
      </c>
      <c r="D1244" s="94">
        <v>2023</v>
      </c>
      <c r="E1244" s="71">
        <f>old_TB발!A1240</f>
        <v>0</v>
      </c>
      <c r="F1244" s="71">
        <f>old_TB발!B1240</f>
        <v>0</v>
      </c>
      <c r="H1244" s="94">
        <v>6</v>
      </c>
      <c r="I1244" s="97" t="e">
        <f>old_TB발!#REF!</f>
        <v>#REF!</v>
      </c>
      <c r="J1244" s="98" t="e">
        <f t="shared" si="39"/>
        <v>#REF!</v>
      </c>
      <c r="K1244" s="98" t="e">
        <f t="shared" si="40"/>
        <v>#REF!</v>
      </c>
      <c r="L1244" s="97" t="e">
        <f>old_TB발!#REF!</f>
        <v>#REF!</v>
      </c>
      <c r="M1244" s="97" t="e">
        <f>old_TB발!#REF!</f>
        <v>#REF!</v>
      </c>
    </row>
    <row r="1245" spans="3:13">
      <c r="C1245" s="94" t="s">
        <v>63</v>
      </c>
      <c r="D1245" s="94">
        <v>2023</v>
      </c>
      <c r="E1245" s="71">
        <f>old_TB발!A1241</f>
        <v>0</v>
      </c>
      <c r="F1245" s="71">
        <f>old_TB발!B1241</f>
        <v>0</v>
      </c>
      <c r="H1245" s="94">
        <v>6</v>
      </c>
      <c r="I1245" s="97" t="e">
        <f>old_TB발!#REF!</f>
        <v>#REF!</v>
      </c>
      <c r="J1245" s="98" t="e">
        <f t="shared" si="39"/>
        <v>#REF!</v>
      </c>
      <c r="K1245" s="98" t="e">
        <f t="shared" si="40"/>
        <v>#REF!</v>
      </c>
      <c r="L1245" s="97" t="e">
        <f>old_TB발!#REF!</f>
        <v>#REF!</v>
      </c>
      <c r="M1245" s="97" t="e">
        <f>old_TB발!#REF!</f>
        <v>#REF!</v>
      </c>
    </row>
    <row r="1246" spans="3:13">
      <c r="C1246" s="94" t="s">
        <v>63</v>
      </c>
      <c r="D1246" s="94">
        <v>2023</v>
      </c>
      <c r="E1246" s="71">
        <f>old_TB발!A1242</f>
        <v>0</v>
      </c>
      <c r="F1246" s="71">
        <f>old_TB발!B1242</f>
        <v>0</v>
      </c>
      <c r="H1246" s="94">
        <v>6</v>
      </c>
      <c r="I1246" s="97" t="e">
        <f>old_TB발!#REF!</f>
        <v>#REF!</v>
      </c>
      <c r="J1246" s="98" t="e">
        <f t="shared" si="39"/>
        <v>#REF!</v>
      </c>
      <c r="K1246" s="98" t="e">
        <f t="shared" si="40"/>
        <v>#REF!</v>
      </c>
      <c r="L1246" s="97" t="e">
        <f>old_TB발!#REF!</f>
        <v>#REF!</v>
      </c>
      <c r="M1246" s="97" t="e">
        <f>old_TB발!#REF!</f>
        <v>#REF!</v>
      </c>
    </row>
    <row r="1247" spans="3:13">
      <c r="C1247" s="94" t="s">
        <v>63</v>
      </c>
      <c r="D1247" s="94">
        <v>2023</v>
      </c>
      <c r="E1247" s="71">
        <f>old_TB발!A1243</f>
        <v>0</v>
      </c>
      <c r="F1247" s="71">
        <f>old_TB발!B1243</f>
        <v>0</v>
      </c>
      <c r="H1247" s="94">
        <v>6</v>
      </c>
      <c r="I1247" s="97" t="e">
        <f>old_TB발!#REF!</f>
        <v>#REF!</v>
      </c>
      <c r="J1247" s="98" t="e">
        <f t="shared" si="39"/>
        <v>#REF!</v>
      </c>
      <c r="K1247" s="98" t="e">
        <f t="shared" si="40"/>
        <v>#REF!</v>
      </c>
      <c r="L1247" s="97" t="e">
        <f>old_TB발!#REF!</f>
        <v>#REF!</v>
      </c>
      <c r="M1247" s="97" t="e">
        <f>old_TB발!#REF!</f>
        <v>#REF!</v>
      </c>
    </row>
    <row r="1248" spans="3:13">
      <c r="C1248" s="94" t="s">
        <v>63</v>
      </c>
      <c r="D1248" s="94">
        <v>2023</v>
      </c>
      <c r="E1248" s="71">
        <f>old_TB발!A1244</f>
        <v>0</v>
      </c>
      <c r="F1248" s="71">
        <f>old_TB발!B1244</f>
        <v>0</v>
      </c>
      <c r="H1248" s="94">
        <v>6</v>
      </c>
      <c r="I1248" s="97" t="e">
        <f>old_TB발!#REF!</f>
        <v>#REF!</v>
      </c>
      <c r="J1248" s="98" t="e">
        <f t="shared" si="39"/>
        <v>#REF!</v>
      </c>
      <c r="K1248" s="98" t="e">
        <f t="shared" si="40"/>
        <v>#REF!</v>
      </c>
      <c r="L1248" s="97" t="e">
        <f>old_TB발!#REF!</f>
        <v>#REF!</v>
      </c>
      <c r="M1248" s="97" t="e">
        <f>old_TB발!#REF!</f>
        <v>#REF!</v>
      </c>
    </row>
    <row r="1249" spans="3:13">
      <c r="C1249" s="94" t="s">
        <v>63</v>
      </c>
      <c r="D1249" s="94">
        <v>2023</v>
      </c>
      <c r="E1249" s="71">
        <f>old_TB발!A1245</f>
        <v>0</v>
      </c>
      <c r="F1249" s="71">
        <f>old_TB발!B1245</f>
        <v>0</v>
      </c>
      <c r="H1249" s="94">
        <v>6</v>
      </c>
      <c r="I1249" s="97" t="e">
        <f>old_TB발!#REF!</f>
        <v>#REF!</v>
      </c>
      <c r="J1249" s="98" t="e">
        <f t="shared" si="39"/>
        <v>#REF!</v>
      </c>
      <c r="K1249" s="98" t="e">
        <f t="shared" si="40"/>
        <v>#REF!</v>
      </c>
      <c r="L1249" s="97" t="e">
        <f>old_TB발!#REF!</f>
        <v>#REF!</v>
      </c>
      <c r="M1249" s="97" t="e">
        <f>old_TB발!#REF!</f>
        <v>#REF!</v>
      </c>
    </row>
    <row r="1250" spans="3:13">
      <c r="C1250" s="94" t="s">
        <v>63</v>
      </c>
      <c r="D1250" s="94">
        <v>2023</v>
      </c>
      <c r="E1250" s="71">
        <f>old_TB발!A1246</f>
        <v>0</v>
      </c>
      <c r="F1250" s="71">
        <f>old_TB발!B1246</f>
        <v>0</v>
      </c>
      <c r="H1250" s="94">
        <v>6</v>
      </c>
      <c r="I1250" s="97" t="e">
        <f>old_TB발!#REF!</f>
        <v>#REF!</v>
      </c>
      <c r="J1250" s="98" t="e">
        <f t="shared" si="39"/>
        <v>#REF!</v>
      </c>
      <c r="K1250" s="98" t="e">
        <f t="shared" si="40"/>
        <v>#REF!</v>
      </c>
      <c r="L1250" s="97" t="e">
        <f>old_TB발!#REF!</f>
        <v>#REF!</v>
      </c>
      <c r="M1250" s="97" t="e">
        <f>old_TB발!#REF!</f>
        <v>#REF!</v>
      </c>
    </row>
    <row r="1251" spans="3:13">
      <c r="C1251" s="94" t="s">
        <v>63</v>
      </c>
      <c r="D1251" s="94">
        <v>2023</v>
      </c>
      <c r="E1251" s="71">
        <f>old_TB발!A1247</f>
        <v>0</v>
      </c>
      <c r="F1251" s="71">
        <f>old_TB발!B1247</f>
        <v>0</v>
      </c>
      <c r="H1251" s="94">
        <v>6</v>
      </c>
      <c r="I1251" s="97" t="e">
        <f>old_TB발!#REF!</f>
        <v>#REF!</v>
      </c>
      <c r="J1251" s="98" t="e">
        <f t="shared" si="39"/>
        <v>#REF!</v>
      </c>
      <c r="K1251" s="98" t="e">
        <f t="shared" si="40"/>
        <v>#REF!</v>
      </c>
      <c r="L1251" s="97" t="e">
        <f>old_TB발!#REF!</f>
        <v>#REF!</v>
      </c>
      <c r="M1251" s="97" t="e">
        <f>old_TB발!#REF!</f>
        <v>#REF!</v>
      </c>
    </row>
    <row r="1252" spans="3:13">
      <c r="C1252" s="94" t="s">
        <v>63</v>
      </c>
      <c r="D1252" s="94">
        <v>2023</v>
      </c>
      <c r="E1252" s="71">
        <f>old_TB발!A1248</f>
        <v>0</v>
      </c>
      <c r="F1252" s="71">
        <f>old_TB발!B1248</f>
        <v>0</v>
      </c>
      <c r="H1252" s="94">
        <v>6</v>
      </c>
      <c r="I1252" s="97" t="e">
        <f>old_TB발!#REF!</f>
        <v>#REF!</v>
      </c>
      <c r="J1252" s="98" t="e">
        <f t="shared" si="39"/>
        <v>#REF!</v>
      </c>
      <c r="K1252" s="98" t="e">
        <f t="shared" si="40"/>
        <v>#REF!</v>
      </c>
      <c r="L1252" s="97" t="e">
        <f>old_TB발!#REF!</f>
        <v>#REF!</v>
      </c>
      <c r="M1252" s="97" t="e">
        <f>old_TB발!#REF!</f>
        <v>#REF!</v>
      </c>
    </row>
    <row r="1253" spans="3:13">
      <c r="C1253" s="94" t="s">
        <v>63</v>
      </c>
      <c r="D1253" s="94">
        <v>2023</v>
      </c>
      <c r="E1253" s="71">
        <f>old_TB발!A1249</f>
        <v>0</v>
      </c>
      <c r="F1253" s="71">
        <f>old_TB발!B1249</f>
        <v>0</v>
      </c>
      <c r="H1253" s="94">
        <v>6</v>
      </c>
      <c r="I1253" s="97" t="e">
        <f>old_TB발!#REF!</f>
        <v>#REF!</v>
      </c>
      <c r="J1253" s="98" t="e">
        <f t="shared" si="39"/>
        <v>#REF!</v>
      </c>
      <c r="K1253" s="98" t="e">
        <f t="shared" si="40"/>
        <v>#REF!</v>
      </c>
      <c r="L1253" s="97" t="e">
        <f>old_TB발!#REF!</f>
        <v>#REF!</v>
      </c>
      <c r="M1253" s="97" t="e">
        <f>old_TB발!#REF!</f>
        <v>#REF!</v>
      </c>
    </row>
    <row r="1254" spans="3:13">
      <c r="C1254" s="94" t="s">
        <v>63</v>
      </c>
      <c r="D1254" s="94">
        <v>2023</v>
      </c>
      <c r="E1254" s="71">
        <f>old_TB발!A1250</f>
        <v>0</v>
      </c>
      <c r="F1254" s="71">
        <f>old_TB발!B1250</f>
        <v>0</v>
      </c>
      <c r="H1254" s="94">
        <v>6</v>
      </c>
      <c r="I1254" s="97" t="e">
        <f>old_TB발!#REF!</f>
        <v>#REF!</v>
      </c>
      <c r="J1254" s="98" t="e">
        <f t="shared" si="39"/>
        <v>#REF!</v>
      </c>
      <c r="K1254" s="98" t="e">
        <f t="shared" si="40"/>
        <v>#REF!</v>
      </c>
      <c r="L1254" s="97" t="e">
        <f>old_TB발!#REF!</f>
        <v>#REF!</v>
      </c>
      <c r="M1254" s="97" t="e">
        <f>old_TB발!#REF!</f>
        <v>#REF!</v>
      </c>
    </row>
    <row r="1255" spans="3:13">
      <c r="C1255" s="94" t="s">
        <v>63</v>
      </c>
      <c r="D1255" s="94">
        <v>2023</v>
      </c>
      <c r="E1255" s="71">
        <f>old_TB발!A1251</f>
        <v>0</v>
      </c>
      <c r="F1255" s="71">
        <f>old_TB발!B1251</f>
        <v>0</v>
      </c>
      <c r="H1255" s="94">
        <v>6</v>
      </c>
      <c r="I1255" s="97" t="e">
        <f>old_TB발!#REF!</f>
        <v>#REF!</v>
      </c>
      <c r="J1255" s="98" t="e">
        <f t="shared" si="39"/>
        <v>#REF!</v>
      </c>
      <c r="K1255" s="98" t="e">
        <f t="shared" si="40"/>
        <v>#REF!</v>
      </c>
      <c r="L1255" s="97" t="e">
        <f>old_TB발!#REF!</f>
        <v>#REF!</v>
      </c>
      <c r="M1255" s="97" t="e">
        <f>old_TB발!#REF!</f>
        <v>#REF!</v>
      </c>
    </row>
    <row r="1256" spans="3:13">
      <c r="C1256" s="94" t="s">
        <v>63</v>
      </c>
      <c r="D1256" s="94">
        <v>2023</v>
      </c>
      <c r="E1256" s="71">
        <f>old_TB발!A1252</f>
        <v>0</v>
      </c>
      <c r="F1256" s="71">
        <f>old_TB발!B1252</f>
        <v>0</v>
      </c>
      <c r="H1256" s="94">
        <v>6</v>
      </c>
      <c r="I1256" s="97" t="e">
        <f>old_TB발!#REF!</f>
        <v>#REF!</v>
      </c>
      <c r="J1256" s="98" t="e">
        <f t="shared" si="39"/>
        <v>#REF!</v>
      </c>
      <c r="K1256" s="98" t="e">
        <f t="shared" si="40"/>
        <v>#REF!</v>
      </c>
      <c r="L1256" s="97" t="e">
        <f>old_TB발!#REF!</f>
        <v>#REF!</v>
      </c>
      <c r="M1256" s="97" t="e">
        <f>old_TB발!#REF!</f>
        <v>#REF!</v>
      </c>
    </row>
    <row r="1257" spans="3:13">
      <c r="C1257" s="94" t="s">
        <v>63</v>
      </c>
      <c r="D1257" s="94">
        <v>2023</v>
      </c>
      <c r="E1257" s="71">
        <f>old_TB발!A1253</f>
        <v>0</v>
      </c>
      <c r="F1257" s="71">
        <f>old_TB발!B1253</f>
        <v>0</v>
      </c>
      <c r="H1257" s="94">
        <v>6</v>
      </c>
      <c r="I1257" s="97" t="e">
        <f>old_TB발!#REF!</f>
        <v>#REF!</v>
      </c>
      <c r="J1257" s="98" t="e">
        <f t="shared" si="39"/>
        <v>#REF!</v>
      </c>
      <c r="K1257" s="98" t="e">
        <f t="shared" si="40"/>
        <v>#REF!</v>
      </c>
      <c r="L1257" s="97" t="e">
        <f>old_TB발!#REF!</f>
        <v>#REF!</v>
      </c>
      <c r="M1257" s="97" t="e">
        <f>old_TB발!#REF!</f>
        <v>#REF!</v>
      </c>
    </row>
    <row r="1258" spans="3:13">
      <c r="C1258" s="94" t="s">
        <v>63</v>
      </c>
      <c r="D1258" s="94">
        <v>2023</v>
      </c>
      <c r="E1258" s="71">
        <f>old_TB발!A1254</f>
        <v>0</v>
      </c>
      <c r="F1258" s="71">
        <f>old_TB발!B1254</f>
        <v>0</v>
      </c>
      <c r="H1258" s="94">
        <v>6</v>
      </c>
      <c r="I1258" s="97" t="e">
        <f>old_TB발!#REF!</f>
        <v>#REF!</v>
      </c>
      <c r="J1258" s="98" t="e">
        <f t="shared" si="39"/>
        <v>#REF!</v>
      </c>
      <c r="K1258" s="98" t="e">
        <f t="shared" si="40"/>
        <v>#REF!</v>
      </c>
      <c r="L1258" s="97" t="e">
        <f>old_TB발!#REF!</f>
        <v>#REF!</v>
      </c>
      <c r="M1258" s="97" t="e">
        <f>old_TB발!#REF!</f>
        <v>#REF!</v>
      </c>
    </row>
    <row r="1259" spans="3:13">
      <c r="C1259" s="94" t="s">
        <v>63</v>
      </c>
      <c r="D1259" s="94">
        <v>2023</v>
      </c>
      <c r="E1259" s="71">
        <f>old_TB발!A1255</f>
        <v>0</v>
      </c>
      <c r="F1259" s="71">
        <f>old_TB발!B1255</f>
        <v>0</v>
      </c>
      <c r="H1259" s="94">
        <v>6</v>
      </c>
      <c r="I1259" s="97" t="e">
        <f>old_TB발!#REF!</f>
        <v>#REF!</v>
      </c>
      <c r="J1259" s="98" t="e">
        <f t="shared" si="39"/>
        <v>#REF!</v>
      </c>
      <c r="K1259" s="98" t="e">
        <f t="shared" si="40"/>
        <v>#REF!</v>
      </c>
      <c r="L1259" s="97" t="e">
        <f>old_TB발!#REF!</f>
        <v>#REF!</v>
      </c>
      <c r="M1259" s="97" t="e">
        <f>old_TB발!#REF!</f>
        <v>#REF!</v>
      </c>
    </row>
    <row r="1260" spans="3:13">
      <c r="C1260" s="94" t="s">
        <v>63</v>
      </c>
      <c r="D1260" s="94">
        <v>2023</v>
      </c>
      <c r="E1260" s="71">
        <f>old_TB발!A1256</f>
        <v>0</v>
      </c>
      <c r="F1260" s="71">
        <f>old_TB발!B1256</f>
        <v>0</v>
      </c>
      <c r="H1260" s="94">
        <v>6</v>
      </c>
      <c r="I1260" s="97" t="e">
        <f>old_TB발!#REF!</f>
        <v>#REF!</v>
      </c>
      <c r="J1260" s="98" t="e">
        <f t="shared" si="39"/>
        <v>#REF!</v>
      </c>
      <c r="K1260" s="98" t="e">
        <f t="shared" si="40"/>
        <v>#REF!</v>
      </c>
      <c r="L1260" s="97" t="e">
        <f>old_TB발!#REF!</f>
        <v>#REF!</v>
      </c>
      <c r="M1260" s="97" t="e">
        <f>old_TB발!#REF!</f>
        <v>#REF!</v>
      </c>
    </row>
    <row r="1261" spans="3:13">
      <c r="C1261" s="94" t="s">
        <v>63</v>
      </c>
      <c r="D1261" s="94">
        <v>2023</v>
      </c>
      <c r="E1261" s="71">
        <f>old_TB발!A1257</f>
        <v>0</v>
      </c>
      <c r="F1261" s="71">
        <f>old_TB발!B1257</f>
        <v>0</v>
      </c>
      <c r="H1261" s="94">
        <v>6</v>
      </c>
      <c r="I1261" s="97" t="e">
        <f>old_TB발!#REF!</f>
        <v>#REF!</v>
      </c>
      <c r="J1261" s="98" t="e">
        <f t="shared" si="39"/>
        <v>#REF!</v>
      </c>
      <c r="K1261" s="98" t="e">
        <f t="shared" si="40"/>
        <v>#REF!</v>
      </c>
      <c r="L1261" s="97" t="e">
        <f>old_TB발!#REF!</f>
        <v>#REF!</v>
      </c>
      <c r="M1261" s="97" t="e">
        <f>old_TB발!#REF!</f>
        <v>#REF!</v>
      </c>
    </row>
    <row r="1262" spans="3:13">
      <c r="C1262" s="94" t="s">
        <v>63</v>
      </c>
      <c r="D1262" s="94">
        <v>2023</v>
      </c>
      <c r="E1262" s="71">
        <f>old_TB발!A1258</f>
        <v>0</v>
      </c>
      <c r="F1262" s="71">
        <f>old_TB발!B1258</f>
        <v>0</v>
      </c>
      <c r="H1262" s="94">
        <v>6</v>
      </c>
      <c r="I1262" s="97" t="e">
        <f>old_TB발!#REF!</f>
        <v>#REF!</v>
      </c>
      <c r="J1262" s="98" t="e">
        <f t="shared" si="39"/>
        <v>#REF!</v>
      </c>
      <c r="K1262" s="98" t="e">
        <f t="shared" si="40"/>
        <v>#REF!</v>
      </c>
      <c r="L1262" s="97" t="e">
        <f>old_TB발!#REF!</f>
        <v>#REF!</v>
      </c>
      <c r="M1262" s="97" t="e">
        <f>old_TB발!#REF!</f>
        <v>#REF!</v>
      </c>
    </row>
    <row r="1263" spans="3:13">
      <c r="C1263" s="94" t="s">
        <v>63</v>
      </c>
      <c r="D1263" s="94">
        <v>2023</v>
      </c>
      <c r="E1263" s="71">
        <f>old_TB발!A1259</f>
        <v>0</v>
      </c>
      <c r="F1263" s="71">
        <f>old_TB발!B1259</f>
        <v>0</v>
      </c>
      <c r="H1263" s="94">
        <v>6</v>
      </c>
      <c r="I1263" s="97" t="e">
        <f>old_TB발!#REF!</f>
        <v>#REF!</v>
      </c>
      <c r="J1263" s="98" t="e">
        <f t="shared" si="39"/>
        <v>#REF!</v>
      </c>
      <c r="K1263" s="98" t="e">
        <f t="shared" si="40"/>
        <v>#REF!</v>
      </c>
      <c r="L1263" s="97" t="e">
        <f>old_TB발!#REF!</f>
        <v>#REF!</v>
      </c>
      <c r="M1263" s="97" t="e">
        <f>old_TB발!#REF!</f>
        <v>#REF!</v>
      </c>
    </row>
    <row r="1264" spans="3:13">
      <c r="C1264" s="94" t="s">
        <v>63</v>
      </c>
      <c r="D1264" s="94">
        <v>2023</v>
      </c>
      <c r="E1264" s="71">
        <f>old_TB발!A1260</f>
        <v>0</v>
      </c>
      <c r="F1264" s="71">
        <f>old_TB발!B1260</f>
        <v>0</v>
      </c>
      <c r="H1264" s="94">
        <v>6</v>
      </c>
      <c r="I1264" s="97" t="e">
        <f>old_TB발!#REF!</f>
        <v>#REF!</v>
      </c>
      <c r="J1264" s="98" t="e">
        <f t="shared" si="39"/>
        <v>#REF!</v>
      </c>
      <c r="K1264" s="98" t="e">
        <f t="shared" si="40"/>
        <v>#REF!</v>
      </c>
      <c r="L1264" s="97" t="e">
        <f>old_TB발!#REF!</f>
        <v>#REF!</v>
      </c>
      <c r="M1264" s="97" t="e">
        <f>old_TB발!#REF!</f>
        <v>#REF!</v>
      </c>
    </row>
    <row r="1265" spans="3:13">
      <c r="C1265" s="94" t="s">
        <v>63</v>
      </c>
      <c r="D1265" s="94">
        <v>2023</v>
      </c>
      <c r="E1265" s="71">
        <f>old_TB발!A1261</f>
        <v>0</v>
      </c>
      <c r="F1265" s="71">
        <f>old_TB발!B1261</f>
        <v>0</v>
      </c>
      <c r="H1265" s="94">
        <v>6</v>
      </c>
      <c r="I1265" s="97" t="e">
        <f>old_TB발!#REF!</f>
        <v>#REF!</v>
      </c>
      <c r="J1265" s="98" t="e">
        <f t="shared" si="39"/>
        <v>#REF!</v>
      </c>
      <c r="K1265" s="98" t="e">
        <f t="shared" si="40"/>
        <v>#REF!</v>
      </c>
      <c r="L1265" s="97" t="e">
        <f>old_TB발!#REF!</f>
        <v>#REF!</v>
      </c>
      <c r="M1265" s="97" t="e">
        <f>old_TB발!#REF!</f>
        <v>#REF!</v>
      </c>
    </row>
    <row r="1266" spans="3:13">
      <c r="C1266" s="94" t="s">
        <v>63</v>
      </c>
      <c r="D1266" s="94">
        <v>2023</v>
      </c>
      <c r="E1266" s="71">
        <f>old_TB발!A1262</f>
        <v>0</v>
      </c>
      <c r="F1266" s="71">
        <f>old_TB발!B1262</f>
        <v>0</v>
      </c>
      <c r="H1266" s="94">
        <v>6</v>
      </c>
      <c r="I1266" s="97" t="e">
        <f>old_TB발!#REF!</f>
        <v>#REF!</v>
      </c>
      <c r="J1266" s="98" t="e">
        <f t="shared" si="39"/>
        <v>#REF!</v>
      </c>
      <c r="K1266" s="98" t="e">
        <f t="shared" si="40"/>
        <v>#REF!</v>
      </c>
      <c r="L1266" s="97" t="e">
        <f>old_TB발!#REF!</f>
        <v>#REF!</v>
      </c>
      <c r="M1266" s="97" t="e">
        <f>old_TB발!#REF!</f>
        <v>#REF!</v>
      </c>
    </row>
    <row r="1267" spans="3:13">
      <c r="C1267" s="94" t="s">
        <v>63</v>
      </c>
      <c r="D1267" s="94">
        <v>2023</v>
      </c>
      <c r="E1267" s="71">
        <f>old_TB발!A1263</f>
        <v>0</v>
      </c>
      <c r="F1267" s="71">
        <f>old_TB발!B1263</f>
        <v>0</v>
      </c>
      <c r="H1267" s="94">
        <v>6</v>
      </c>
      <c r="I1267" s="97" t="e">
        <f>old_TB발!#REF!</f>
        <v>#REF!</v>
      </c>
      <c r="J1267" s="98" t="e">
        <f t="shared" si="39"/>
        <v>#REF!</v>
      </c>
      <c r="K1267" s="98" t="e">
        <f t="shared" si="40"/>
        <v>#REF!</v>
      </c>
      <c r="L1267" s="97" t="e">
        <f>old_TB발!#REF!</f>
        <v>#REF!</v>
      </c>
      <c r="M1267" s="97" t="e">
        <f>old_TB발!#REF!</f>
        <v>#REF!</v>
      </c>
    </row>
    <row r="1268" spans="3:13">
      <c r="C1268" s="94" t="s">
        <v>63</v>
      </c>
      <c r="D1268" s="94">
        <v>2023</v>
      </c>
      <c r="E1268" s="71">
        <f>old_TB발!A1264</f>
        <v>0</v>
      </c>
      <c r="F1268" s="71">
        <f>old_TB발!B1264</f>
        <v>0</v>
      </c>
      <c r="H1268" s="94">
        <v>6</v>
      </c>
      <c r="I1268" s="97" t="e">
        <f>old_TB발!#REF!</f>
        <v>#REF!</v>
      </c>
      <c r="J1268" s="98" t="e">
        <f t="shared" si="39"/>
        <v>#REF!</v>
      </c>
      <c r="K1268" s="98" t="e">
        <f t="shared" si="40"/>
        <v>#REF!</v>
      </c>
      <c r="L1268" s="97" t="e">
        <f>old_TB발!#REF!</f>
        <v>#REF!</v>
      </c>
      <c r="M1268" s="97" t="e">
        <f>old_TB발!#REF!</f>
        <v>#REF!</v>
      </c>
    </row>
    <row r="1269" spans="3:13">
      <c r="C1269" s="94" t="s">
        <v>63</v>
      </c>
      <c r="D1269" s="94">
        <v>2023</v>
      </c>
      <c r="E1269" s="71">
        <f>old_TB발!A1265</f>
        <v>0</v>
      </c>
      <c r="F1269" s="71">
        <f>old_TB발!B1265</f>
        <v>0</v>
      </c>
      <c r="H1269" s="94">
        <v>6</v>
      </c>
      <c r="I1269" s="97" t="e">
        <f>old_TB발!#REF!</f>
        <v>#REF!</v>
      </c>
      <c r="J1269" s="98" t="e">
        <f t="shared" si="39"/>
        <v>#REF!</v>
      </c>
      <c r="K1269" s="98" t="e">
        <f t="shared" si="40"/>
        <v>#REF!</v>
      </c>
      <c r="L1269" s="97" t="e">
        <f>old_TB발!#REF!</f>
        <v>#REF!</v>
      </c>
      <c r="M1269" s="97" t="e">
        <f>old_TB발!#REF!</f>
        <v>#REF!</v>
      </c>
    </row>
    <row r="1270" spans="3:13">
      <c r="C1270" s="94" t="s">
        <v>63</v>
      </c>
      <c r="D1270" s="94">
        <v>2023</v>
      </c>
      <c r="E1270" s="71">
        <f>old_TB발!A1266</f>
        <v>0</v>
      </c>
      <c r="F1270" s="71">
        <f>old_TB발!B1266</f>
        <v>0</v>
      </c>
      <c r="H1270" s="94">
        <v>6</v>
      </c>
      <c r="I1270" s="97" t="e">
        <f>old_TB발!#REF!</f>
        <v>#REF!</v>
      </c>
      <c r="J1270" s="98" t="e">
        <f t="shared" si="39"/>
        <v>#REF!</v>
      </c>
      <c r="K1270" s="98" t="e">
        <f t="shared" si="40"/>
        <v>#REF!</v>
      </c>
      <c r="L1270" s="97" t="e">
        <f>old_TB발!#REF!</f>
        <v>#REF!</v>
      </c>
      <c r="M1270" s="97" t="e">
        <f>old_TB발!#REF!</f>
        <v>#REF!</v>
      </c>
    </row>
    <row r="1271" spans="3:13">
      <c r="C1271" s="94" t="s">
        <v>63</v>
      </c>
      <c r="D1271" s="94">
        <v>2023</v>
      </c>
      <c r="E1271" s="71">
        <f>old_TB발!A1267</f>
        <v>0</v>
      </c>
      <c r="F1271" s="71">
        <f>old_TB발!B1267</f>
        <v>0</v>
      </c>
      <c r="H1271" s="94">
        <v>6</v>
      </c>
      <c r="I1271" s="97" t="e">
        <f>old_TB발!#REF!</f>
        <v>#REF!</v>
      </c>
      <c r="J1271" s="98" t="e">
        <f t="shared" si="39"/>
        <v>#REF!</v>
      </c>
      <c r="K1271" s="98" t="e">
        <f t="shared" si="40"/>
        <v>#REF!</v>
      </c>
      <c r="L1271" s="97" t="e">
        <f>old_TB발!#REF!</f>
        <v>#REF!</v>
      </c>
      <c r="M1271" s="97" t="e">
        <f>old_TB발!#REF!</f>
        <v>#REF!</v>
      </c>
    </row>
    <row r="1272" spans="3:13">
      <c r="C1272" s="94" t="s">
        <v>63</v>
      </c>
      <c r="D1272" s="94">
        <v>2023</v>
      </c>
      <c r="E1272" s="71">
        <f>old_TB발!A1268</f>
        <v>0</v>
      </c>
      <c r="F1272" s="71">
        <f>old_TB발!B1268</f>
        <v>0</v>
      </c>
      <c r="H1272" s="94">
        <v>6</v>
      </c>
      <c r="I1272" s="97" t="e">
        <f>old_TB발!#REF!</f>
        <v>#REF!</v>
      </c>
      <c r="J1272" s="98" t="e">
        <f t="shared" si="39"/>
        <v>#REF!</v>
      </c>
      <c r="K1272" s="98" t="e">
        <f t="shared" si="40"/>
        <v>#REF!</v>
      </c>
      <c r="L1272" s="97" t="e">
        <f>old_TB발!#REF!</f>
        <v>#REF!</v>
      </c>
      <c r="M1272" s="97" t="e">
        <f>old_TB발!#REF!</f>
        <v>#REF!</v>
      </c>
    </row>
    <row r="1273" spans="3:13">
      <c r="C1273" s="94" t="s">
        <v>63</v>
      </c>
      <c r="D1273" s="94">
        <v>2023</v>
      </c>
      <c r="E1273" s="71">
        <f>old_TB발!A1269</f>
        <v>0</v>
      </c>
      <c r="F1273" s="71">
        <f>old_TB발!B1269</f>
        <v>0</v>
      </c>
      <c r="H1273" s="94">
        <v>6</v>
      </c>
      <c r="I1273" s="97" t="e">
        <f>old_TB발!#REF!</f>
        <v>#REF!</v>
      </c>
      <c r="J1273" s="98" t="e">
        <f t="shared" si="39"/>
        <v>#REF!</v>
      </c>
      <c r="K1273" s="98" t="e">
        <f t="shared" si="40"/>
        <v>#REF!</v>
      </c>
      <c r="L1273" s="97" t="e">
        <f>old_TB발!#REF!</f>
        <v>#REF!</v>
      </c>
      <c r="M1273" s="97" t="e">
        <f>old_TB발!#REF!</f>
        <v>#REF!</v>
      </c>
    </row>
    <row r="1274" spans="3:13">
      <c r="C1274" s="94" t="s">
        <v>63</v>
      </c>
      <c r="D1274" s="94">
        <v>2023</v>
      </c>
      <c r="E1274" s="71">
        <f>old_TB발!A1270</f>
        <v>0</v>
      </c>
      <c r="F1274" s="71">
        <f>old_TB발!B1270</f>
        <v>0</v>
      </c>
      <c r="H1274" s="94">
        <v>6</v>
      </c>
      <c r="I1274" s="97" t="e">
        <f>old_TB발!#REF!</f>
        <v>#REF!</v>
      </c>
      <c r="J1274" s="98" t="e">
        <f t="shared" si="39"/>
        <v>#REF!</v>
      </c>
      <c r="K1274" s="98" t="e">
        <f t="shared" si="40"/>
        <v>#REF!</v>
      </c>
      <c r="L1274" s="97" t="e">
        <f>old_TB발!#REF!</f>
        <v>#REF!</v>
      </c>
      <c r="M1274" s="97" t="e">
        <f>old_TB발!#REF!</f>
        <v>#REF!</v>
      </c>
    </row>
    <row r="1275" spans="3:13">
      <c r="C1275" s="94" t="s">
        <v>63</v>
      </c>
      <c r="D1275" s="94">
        <v>2023</v>
      </c>
      <c r="E1275" s="71">
        <f>old_TB발!A1271</f>
        <v>0</v>
      </c>
      <c r="F1275" s="71">
        <f>old_TB발!B1271</f>
        <v>0</v>
      </c>
      <c r="H1275" s="94">
        <v>6</v>
      </c>
      <c r="I1275" s="97" t="e">
        <f>old_TB발!#REF!</f>
        <v>#REF!</v>
      </c>
      <c r="J1275" s="98" t="e">
        <f t="shared" si="39"/>
        <v>#REF!</v>
      </c>
      <c r="K1275" s="98" t="e">
        <f t="shared" si="40"/>
        <v>#REF!</v>
      </c>
      <c r="L1275" s="97" t="e">
        <f>old_TB발!#REF!</f>
        <v>#REF!</v>
      </c>
      <c r="M1275" s="97" t="e">
        <f>old_TB발!#REF!</f>
        <v>#REF!</v>
      </c>
    </row>
    <row r="1276" spans="3:13">
      <c r="C1276" s="94" t="s">
        <v>63</v>
      </c>
      <c r="D1276" s="94">
        <v>2023</v>
      </c>
      <c r="E1276" s="71">
        <f>old_TB발!A1272</f>
        <v>0</v>
      </c>
      <c r="F1276" s="71">
        <f>old_TB발!B1272</f>
        <v>0</v>
      </c>
      <c r="H1276" s="94">
        <v>6</v>
      </c>
      <c r="I1276" s="97" t="e">
        <f>old_TB발!#REF!</f>
        <v>#REF!</v>
      </c>
      <c r="J1276" s="98" t="e">
        <f t="shared" si="39"/>
        <v>#REF!</v>
      </c>
      <c r="K1276" s="98" t="e">
        <f t="shared" si="40"/>
        <v>#REF!</v>
      </c>
      <c r="L1276" s="97" t="e">
        <f>old_TB발!#REF!</f>
        <v>#REF!</v>
      </c>
      <c r="M1276" s="97" t="e">
        <f>old_TB발!#REF!</f>
        <v>#REF!</v>
      </c>
    </row>
    <row r="1277" spans="3:13">
      <c r="C1277" s="94" t="s">
        <v>63</v>
      </c>
      <c r="D1277" s="94">
        <v>2023</v>
      </c>
      <c r="E1277" s="71">
        <f>old_TB발!A1273</f>
        <v>0</v>
      </c>
      <c r="F1277" s="71">
        <f>old_TB발!B1273</f>
        <v>0</v>
      </c>
      <c r="H1277" s="94">
        <v>6</v>
      </c>
      <c r="I1277" s="97" t="e">
        <f>old_TB발!#REF!</f>
        <v>#REF!</v>
      </c>
      <c r="J1277" s="98" t="e">
        <f t="shared" si="39"/>
        <v>#REF!</v>
      </c>
      <c r="K1277" s="98" t="e">
        <f t="shared" si="40"/>
        <v>#REF!</v>
      </c>
      <c r="L1277" s="97" t="e">
        <f>old_TB발!#REF!</f>
        <v>#REF!</v>
      </c>
      <c r="M1277" s="97" t="e">
        <f>old_TB발!#REF!</f>
        <v>#REF!</v>
      </c>
    </row>
    <row r="1278" spans="3:13">
      <c r="C1278" s="94" t="s">
        <v>63</v>
      </c>
      <c r="D1278" s="94">
        <v>2023</v>
      </c>
      <c r="E1278" s="71">
        <f>old_TB발!A1274</f>
        <v>0</v>
      </c>
      <c r="F1278" s="71">
        <f>old_TB발!B1274</f>
        <v>0</v>
      </c>
      <c r="H1278" s="94">
        <v>6</v>
      </c>
      <c r="I1278" s="97" t="e">
        <f>old_TB발!#REF!</f>
        <v>#REF!</v>
      </c>
      <c r="J1278" s="98" t="e">
        <f t="shared" si="39"/>
        <v>#REF!</v>
      </c>
      <c r="K1278" s="98" t="e">
        <f t="shared" si="40"/>
        <v>#REF!</v>
      </c>
      <c r="L1278" s="97" t="e">
        <f>old_TB발!#REF!</f>
        <v>#REF!</v>
      </c>
      <c r="M1278" s="97" t="e">
        <f>old_TB발!#REF!</f>
        <v>#REF!</v>
      </c>
    </row>
    <row r="1279" spans="3:13">
      <c r="C1279" s="94" t="s">
        <v>63</v>
      </c>
      <c r="D1279" s="94">
        <v>2023</v>
      </c>
      <c r="E1279" s="71">
        <f>old_TB발!A1275</f>
        <v>0</v>
      </c>
      <c r="F1279" s="71">
        <f>old_TB발!B1275</f>
        <v>0</v>
      </c>
      <c r="H1279" s="94">
        <v>6</v>
      </c>
      <c r="I1279" s="97" t="e">
        <f>old_TB발!#REF!</f>
        <v>#REF!</v>
      </c>
      <c r="J1279" s="98" t="e">
        <f t="shared" si="39"/>
        <v>#REF!</v>
      </c>
      <c r="K1279" s="98" t="e">
        <f t="shared" si="40"/>
        <v>#REF!</v>
      </c>
      <c r="L1279" s="97" t="e">
        <f>old_TB발!#REF!</f>
        <v>#REF!</v>
      </c>
      <c r="M1279" s="97" t="e">
        <f>old_TB발!#REF!</f>
        <v>#REF!</v>
      </c>
    </row>
    <row r="1280" spans="3:13">
      <c r="C1280" s="94" t="s">
        <v>63</v>
      </c>
      <c r="D1280" s="94">
        <v>2023</v>
      </c>
      <c r="E1280" s="71">
        <f>old_TB발!A1276</f>
        <v>0</v>
      </c>
      <c r="F1280" s="71">
        <f>old_TB발!B1276</f>
        <v>0</v>
      </c>
      <c r="H1280" s="94">
        <v>6</v>
      </c>
      <c r="I1280" s="97" t="e">
        <f>old_TB발!#REF!</f>
        <v>#REF!</v>
      </c>
      <c r="J1280" s="98" t="e">
        <f t="shared" si="39"/>
        <v>#REF!</v>
      </c>
      <c r="K1280" s="98" t="e">
        <f t="shared" si="40"/>
        <v>#REF!</v>
      </c>
      <c r="L1280" s="97" t="e">
        <f>old_TB발!#REF!</f>
        <v>#REF!</v>
      </c>
      <c r="M1280" s="97" t="e">
        <f>old_TB발!#REF!</f>
        <v>#REF!</v>
      </c>
    </row>
    <row r="1281" spans="3:13">
      <c r="C1281" s="94" t="s">
        <v>63</v>
      </c>
      <c r="D1281" s="94">
        <v>2023</v>
      </c>
      <c r="E1281" s="71">
        <f>old_TB발!A1277</f>
        <v>0</v>
      </c>
      <c r="F1281" s="71">
        <f>old_TB발!B1277</f>
        <v>0</v>
      </c>
      <c r="H1281" s="94">
        <v>6</v>
      </c>
      <c r="I1281" s="97" t="e">
        <f>old_TB발!#REF!</f>
        <v>#REF!</v>
      </c>
      <c r="J1281" s="98" t="e">
        <f t="shared" si="39"/>
        <v>#REF!</v>
      </c>
      <c r="K1281" s="98" t="e">
        <f t="shared" si="40"/>
        <v>#REF!</v>
      </c>
      <c r="L1281" s="97" t="e">
        <f>old_TB발!#REF!</f>
        <v>#REF!</v>
      </c>
      <c r="M1281" s="97" t="e">
        <f>old_TB발!#REF!</f>
        <v>#REF!</v>
      </c>
    </row>
    <row r="1282" spans="3:13">
      <c r="C1282" s="94" t="s">
        <v>63</v>
      </c>
      <c r="D1282" s="94">
        <v>2023</v>
      </c>
      <c r="E1282" s="71">
        <f>old_TB발!A1278</f>
        <v>0</v>
      </c>
      <c r="F1282" s="71">
        <f>old_TB발!B1278</f>
        <v>0</v>
      </c>
      <c r="H1282" s="94">
        <v>6</v>
      </c>
      <c r="I1282" s="97" t="e">
        <f>old_TB발!#REF!</f>
        <v>#REF!</v>
      </c>
      <c r="J1282" s="98" t="e">
        <f t="shared" si="39"/>
        <v>#REF!</v>
      </c>
      <c r="K1282" s="98" t="e">
        <f t="shared" si="40"/>
        <v>#REF!</v>
      </c>
      <c r="L1282" s="97" t="e">
        <f>old_TB발!#REF!</f>
        <v>#REF!</v>
      </c>
      <c r="M1282" s="97" t="e">
        <f>old_TB발!#REF!</f>
        <v>#REF!</v>
      </c>
    </row>
    <row r="1283" spans="3:13">
      <c r="C1283" s="94" t="s">
        <v>63</v>
      </c>
      <c r="D1283" s="94">
        <v>2023</v>
      </c>
      <c r="E1283" s="71">
        <f>old_TB발!A1279</f>
        <v>0</v>
      </c>
      <c r="F1283" s="71">
        <f>old_TB발!B1279</f>
        <v>0</v>
      </c>
      <c r="H1283" s="94">
        <v>6</v>
      </c>
      <c r="I1283" s="97" t="e">
        <f>old_TB발!#REF!</f>
        <v>#REF!</v>
      </c>
      <c r="J1283" s="98" t="e">
        <f t="shared" si="39"/>
        <v>#REF!</v>
      </c>
      <c r="K1283" s="98" t="e">
        <f t="shared" si="40"/>
        <v>#REF!</v>
      </c>
      <c r="L1283" s="97" t="e">
        <f>old_TB발!#REF!</f>
        <v>#REF!</v>
      </c>
      <c r="M1283" s="97" t="e">
        <f>old_TB발!#REF!</f>
        <v>#REF!</v>
      </c>
    </row>
    <row r="1284" spans="3:13">
      <c r="C1284" s="94" t="s">
        <v>63</v>
      </c>
      <c r="D1284" s="94">
        <v>2023</v>
      </c>
      <c r="E1284" s="71">
        <f>old_TB발!A1280</f>
        <v>0</v>
      </c>
      <c r="F1284" s="71">
        <f>old_TB발!B1280</f>
        <v>0</v>
      </c>
      <c r="H1284" s="94">
        <v>6</v>
      </c>
      <c r="I1284" s="97" t="e">
        <f>old_TB발!#REF!</f>
        <v>#REF!</v>
      </c>
      <c r="J1284" s="98" t="e">
        <f t="shared" si="39"/>
        <v>#REF!</v>
      </c>
      <c r="K1284" s="98" t="e">
        <f t="shared" si="40"/>
        <v>#REF!</v>
      </c>
      <c r="L1284" s="97" t="e">
        <f>old_TB발!#REF!</f>
        <v>#REF!</v>
      </c>
      <c r="M1284" s="97" t="e">
        <f>old_TB발!#REF!</f>
        <v>#REF!</v>
      </c>
    </row>
    <row r="1285" spans="3:13">
      <c r="C1285" s="94" t="s">
        <v>63</v>
      </c>
      <c r="D1285" s="94">
        <v>2023</v>
      </c>
      <c r="E1285" s="71">
        <f>old_TB발!A1281</f>
        <v>0</v>
      </c>
      <c r="F1285" s="71">
        <f>old_TB발!B1281</f>
        <v>0</v>
      </c>
      <c r="H1285" s="94">
        <v>6</v>
      </c>
      <c r="I1285" s="97" t="e">
        <f>old_TB발!#REF!</f>
        <v>#REF!</v>
      </c>
      <c r="J1285" s="98" t="e">
        <f t="shared" si="39"/>
        <v>#REF!</v>
      </c>
      <c r="K1285" s="98" t="e">
        <f t="shared" si="40"/>
        <v>#REF!</v>
      </c>
      <c r="L1285" s="97" t="e">
        <f>old_TB발!#REF!</f>
        <v>#REF!</v>
      </c>
      <c r="M1285" s="97" t="e">
        <f>old_TB발!#REF!</f>
        <v>#REF!</v>
      </c>
    </row>
    <row r="1286" spans="3:13">
      <c r="C1286" s="94" t="s">
        <v>63</v>
      </c>
      <c r="D1286" s="94">
        <v>2023</v>
      </c>
      <c r="E1286" s="71">
        <f>old_TB발!A1282</f>
        <v>0</v>
      </c>
      <c r="F1286" s="71">
        <f>old_TB발!B1282</f>
        <v>0</v>
      </c>
      <c r="H1286" s="94">
        <v>6</v>
      </c>
      <c r="I1286" s="97" t="e">
        <f>old_TB발!#REF!</f>
        <v>#REF!</v>
      </c>
      <c r="J1286" s="98" t="e">
        <f t="shared" si="39"/>
        <v>#REF!</v>
      </c>
      <c r="K1286" s="98" t="e">
        <f t="shared" si="40"/>
        <v>#REF!</v>
      </c>
      <c r="L1286" s="97" t="e">
        <f>old_TB발!#REF!</f>
        <v>#REF!</v>
      </c>
      <c r="M1286" s="97" t="e">
        <f>old_TB발!#REF!</f>
        <v>#REF!</v>
      </c>
    </row>
    <row r="1287" spans="3:13">
      <c r="C1287" s="94" t="s">
        <v>63</v>
      </c>
      <c r="D1287" s="94">
        <v>2023</v>
      </c>
      <c r="E1287" s="71">
        <f>old_TB발!A1283</f>
        <v>0</v>
      </c>
      <c r="F1287" s="71">
        <f>old_TB발!B1283</f>
        <v>0</v>
      </c>
      <c r="H1287" s="94">
        <v>6</v>
      </c>
      <c r="I1287" s="97" t="e">
        <f>old_TB발!#REF!</f>
        <v>#REF!</v>
      </c>
      <c r="J1287" s="98" t="e">
        <f t="shared" si="39"/>
        <v>#REF!</v>
      </c>
      <c r="K1287" s="98" t="e">
        <f t="shared" si="40"/>
        <v>#REF!</v>
      </c>
      <c r="L1287" s="97" t="e">
        <f>old_TB발!#REF!</f>
        <v>#REF!</v>
      </c>
      <c r="M1287" s="97" t="e">
        <f>old_TB발!#REF!</f>
        <v>#REF!</v>
      </c>
    </row>
    <row r="1288" spans="3:13">
      <c r="C1288" s="94" t="s">
        <v>63</v>
      </c>
      <c r="D1288" s="94">
        <v>2023</v>
      </c>
      <c r="E1288" s="71">
        <f>old_TB발!A1284</f>
        <v>0</v>
      </c>
      <c r="F1288" s="71">
        <f>old_TB발!B1284</f>
        <v>0</v>
      </c>
      <c r="H1288" s="94">
        <v>6</v>
      </c>
      <c r="I1288" s="97" t="e">
        <f>old_TB발!#REF!</f>
        <v>#REF!</v>
      </c>
      <c r="J1288" s="98" t="e">
        <f t="shared" ref="J1288:J1319" si="41">IF($L1288&gt;0,$L1288,0)</f>
        <v>#REF!</v>
      </c>
      <c r="K1288" s="98" t="e">
        <f t="shared" ref="K1288:K1319" si="42">ABS(L1288-J1288)</f>
        <v>#REF!</v>
      </c>
      <c r="L1288" s="97" t="e">
        <f>old_TB발!#REF!</f>
        <v>#REF!</v>
      </c>
      <c r="M1288" s="97" t="e">
        <f>old_TB발!#REF!</f>
        <v>#REF!</v>
      </c>
    </row>
    <row r="1289" spans="3:13">
      <c r="C1289" s="94" t="s">
        <v>63</v>
      </c>
      <c r="D1289" s="94">
        <v>2023</v>
      </c>
      <c r="E1289" s="71">
        <f>old_TB발!A1285</f>
        <v>0</v>
      </c>
      <c r="F1289" s="71">
        <f>old_TB발!B1285</f>
        <v>0</v>
      </c>
      <c r="H1289" s="94">
        <v>6</v>
      </c>
      <c r="I1289" s="97" t="e">
        <f>old_TB발!#REF!</f>
        <v>#REF!</v>
      </c>
      <c r="J1289" s="98" t="e">
        <f t="shared" si="41"/>
        <v>#REF!</v>
      </c>
      <c r="K1289" s="98" t="e">
        <f t="shared" si="42"/>
        <v>#REF!</v>
      </c>
      <c r="L1289" s="97" t="e">
        <f>old_TB발!#REF!</f>
        <v>#REF!</v>
      </c>
      <c r="M1289" s="97" t="e">
        <f>old_TB발!#REF!</f>
        <v>#REF!</v>
      </c>
    </row>
    <row r="1290" spans="3:13">
      <c r="C1290" s="94" t="s">
        <v>63</v>
      </c>
      <c r="D1290" s="94">
        <v>2023</v>
      </c>
      <c r="E1290" s="71">
        <f>old_TB발!A1286</f>
        <v>0</v>
      </c>
      <c r="F1290" s="71">
        <f>old_TB발!B1286</f>
        <v>0</v>
      </c>
      <c r="H1290" s="94">
        <v>6</v>
      </c>
      <c r="I1290" s="97" t="e">
        <f>old_TB발!#REF!</f>
        <v>#REF!</v>
      </c>
      <c r="J1290" s="98" t="e">
        <f t="shared" si="41"/>
        <v>#REF!</v>
      </c>
      <c r="K1290" s="98" t="e">
        <f t="shared" si="42"/>
        <v>#REF!</v>
      </c>
      <c r="L1290" s="97" t="e">
        <f>old_TB발!#REF!</f>
        <v>#REF!</v>
      </c>
      <c r="M1290" s="97" t="e">
        <f>old_TB발!#REF!</f>
        <v>#REF!</v>
      </c>
    </row>
    <row r="1291" spans="3:13">
      <c r="C1291" s="94" t="s">
        <v>63</v>
      </c>
      <c r="D1291" s="94">
        <v>2023</v>
      </c>
      <c r="E1291" s="71">
        <f>old_TB발!A1287</f>
        <v>0</v>
      </c>
      <c r="F1291" s="71">
        <f>old_TB발!B1287</f>
        <v>0</v>
      </c>
      <c r="H1291" s="94">
        <v>6</v>
      </c>
      <c r="I1291" s="97" t="e">
        <f>old_TB발!#REF!</f>
        <v>#REF!</v>
      </c>
      <c r="J1291" s="98" t="e">
        <f t="shared" si="41"/>
        <v>#REF!</v>
      </c>
      <c r="K1291" s="98" t="e">
        <f t="shared" si="42"/>
        <v>#REF!</v>
      </c>
      <c r="L1291" s="97" t="e">
        <f>old_TB발!#REF!</f>
        <v>#REF!</v>
      </c>
      <c r="M1291" s="97" t="e">
        <f>old_TB발!#REF!</f>
        <v>#REF!</v>
      </c>
    </row>
    <row r="1292" spans="3:13">
      <c r="C1292" s="94" t="s">
        <v>63</v>
      </c>
      <c r="D1292" s="94">
        <v>2023</v>
      </c>
      <c r="E1292" s="71">
        <f>old_TB발!A1288</f>
        <v>0</v>
      </c>
      <c r="F1292" s="71">
        <f>old_TB발!B1288</f>
        <v>0</v>
      </c>
      <c r="H1292" s="94">
        <v>6</v>
      </c>
      <c r="I1292" s="97" t="e">
        <f>old_TB발!#REF!</f>
        <v>#REF!</v>
      </c>
      <c r="J1292" s="98" t="e">
        <f t="shared" si="41"/>
        <v>#REF!</v>
      </c>
      <c r="K1292" s="98" t="e">
        <f t="shared" si="42"/>
        <v>#REF!</v>
      </c>
      <c r="L1292" s="97" t="e">
        <f>old_TB발!#REF!</f>
        <v>#REF!</v>
      </c>
      <c r="M1292" s="97" t="e">
        <f>old_TB발!#REF!</f>
        <v>#REF!</v>
      </c>
    </row>
    <row r="1293" spans="3:13">
      <c r="C1293" s="94" t="s">
        <v>63</v>
      </c>
      <c r="D1293" s="94">
        <v>2023</v>
      </c>
      <c r="E1293" s="71">
        <f>old_TB발!A1289</f>
        <v>0</v>
      </c>
      <c r="F1293" s="71">
        <f>old_TB발!B1289</f>
        <v>0</v>
      </c>
      <c r="H1293" s="94">
        <v>6</v>
      </c>
      <c r="I1293" s="97" t="e">
        <f>old_TB발!#REF!</f>
        <v>#REF!</v>
      </c>
      <c r="J1293" s="98" t="e">
        <f t="shared" si="41"/>
        <v>#REF!</v>
      </c>
      <c r="K1293" s="98" t="e">
        <f t="shared" si="42"/>
        <v>#REF!</v>
      </c>
      <c r="L1293" s="97" t="e">
        <f>old_TB발!#REF!</f>
        <v>#REF!</v>
      </c>
      <c r="M1293" s="97" t="e">
        <f>old_TB발!#REF!</f>
        <v>#REF!</v>
      </c>
    </row>
    <row r="1294" spans="3:13">
      <c r="C1294" s="94" t="s">
        <v>63</v>
      </c>
      <c r="D1294" s="94">
        <v>2023</v>
      </c>
      <c r="E1294" s="71">
        <f>old_TB발!A1290</f>
        <v>0</v>
      </c>
      <c r="F1294" s="71">
        <f>old_TB발!B1290</f>
        <v>0</v>
      </c>
      <c r="H1294" s="94">
        <v>6</v>
      </c>
      <c r="I1294" s="97" t="e">
        <f>old_TB발!#REF!</f>
        <v>#REF!</v>
      </c>
      <c r="J1294" s="98" t="e">
        <f t="shared" si="41"/>
        <v>#REF!</v>
      </c>
      <c r="K1294" s="98" t="e">
        <f t="shared" si="42"/>
        <v>#REF!</v>
      </c>
      <c r="L1294" s="97" t="e">
        <f>old_TB발!#REF!</f>
        <v>#REF!</v>
      </c>
      <c r="M1294" s="97" t="e">
        <f>old_TB발!#REF!</f>
        <v>#REF!</v>
      </c>
    </row>
    <row r="1295" spans="3:13">
      <c r="C1295" s="94" t="s">
        <v>63</v>
      </c>
      <c r="D1295" s="94">
        <v>2023</v>
      </c>
      <c r="E1295" s="71">
        <f>old_TB발!A1291</f>
        <v>0</v>
      </c>
      <c r="F1295" s="71">
        <f>old_TB발!B1291</f>
        <v>0</v>
      </c>
      <c r="H1295" s="94">
        <v>6</v>
      </c>
      <c r="I1295" s="97" t="e">
        <f>old_TB발!#REF!</f>
        <v>#REF!</v>
      </c>
      <c r="J1295" s="98" t="e">
        <f t="shared" si="41"/>
        <v>#REF!</v>
      </c>
      <c r="K1295" s="98" t="e">
        <f t="shared" si="42"/>
        <v>#REF!</v>
      </c>
      <c r="L1295" s="97" t="e">
        <f>old_TB발!#REF!</f>
        <v>#REF!</v>
      </c>
      <c r="M1295" s="97" t="e">
        <f>old_TB발!#REF!</f>
        <v>#REF!</v>
      </c>
    </row>
    <row r="1296" spans="3:13">
      <c r="C1296" s="94" t="s">
        <v>63</v>
      </c>
      <c r="D1296" s="94">
        <v>2023</v>
      </c>
      <c r="E1296" s="71">
        <f>old_TB발!A1292</f>
        <v>0</v>
      </c>
      <c r="F1296" s="71">
        <f>old_TB발!B1292</f>
        <v>0</v>
      </c>
      <c r="H1296" s="94">
        <v>6</v>
      </c>
      <c r="I1296" s="97" t="e">
        <f>old_TB발!#REF!</f>
        <v>#REF!</v>
      </c>
      <c r="J1296" s="98" t="e">
        <f t="shared" si="41"/>
        <v>#REF!</v>
      </c>
      <c r="K1296" s="98" t="e">
        <f t="shared" si="42"/>
        <v>#REF!</v>
      </c>
      <c r="L1296" s="97" t="e">
        <f>old_TB발!#REF!</f>
        <v>#REF!</v>
      </c>
      <c r="M1296" s="97" t="e">
        <f>old_TB발!#REF!</f>
        <v>#REF!</v>
      </c>
    </row>
    <row r="1297" spans="3:13">
      <c r="C1297" s="94" t="s">
        <v>63</v>
      </c>
      <c r="D1297" s="94">
        <v>2023</v>
      </c>
      <c r="E1297" s="71">
        <f>old_TB발!A1293</f>
        <v>0</v>
      </c>
      <c r="F1297" s="71">
        <f>old_TB발!B1293</f>
        <v>0</v>
      </c>
      <c r="H1297" s="94">
        <v>6</v>
      </c>
      <c r="I1297" s="97" t="e">
        <f>old_TB발!#REF!</f>
        <v>#REF!</v>
      </c>
      <c r="J1297" s="98" t="e">
        <f t="shared" si="41"/>
        <v>#REF!</v>
      </c>
      <c r="K1297" s="98" t="e">
        <f t="shared" si="42"/>
        <v>#REF!</v>
      </c>
      <c r="L1297" s="97" t="e">
        <f>old_TB발!#REF!</f>
        <v>#REF!</v>
      </c>
      <c r="M1297" s="97" t="e">
        <f>old_TB발!#REF!</f>
        <v>#REF!</v>
      </c>
    </row>
    <row r="1298" spans="3:13">
      <c r="C1298" s="94" t="s">
        <v>63</v>
      </c>
      <c r="D1298" s="94">
        <v>2023</v>
      </c>
      <c r="E1298" s="71">
        <f>old_TB발!A1294</f>
        <v>0</v>
      </c>
      <c r="F1298" s="71">
        <f>old_TB발!B1294</f>
        <v>0</v>
      </c>
      <c r="H1298" s="94">
        <v>6</v>
      </c>
      <c r="I1298" s="97" t="e">
        <f>old_TB발!#REF!</f>
        <v>#REF!</v>
      </c>
      <c r="J1298" s="98" t="e">
        <f t="shared" si="41"/>
        <v>#REF!</v>
      </c>
      <c r="K1298" s="98" t="e">
        <f t="shared" si="42"/>
        <v>#REF!</v>
      </c>
      <c r="L1298" s="97" t="e">
        <f>old_TB발!#REF!</f>
        <v>#REF!</v>
      </c>
      <c r="M1298" s="97" t="e">
        <f>old_TB발!#REF!</f>
        <v>#REF!</v>
      </c>
    </row>
    <row r="1299" spans="3:13">
      <c r="C1299" s="94" t="s">
        <v>63</v>
      </c>
      <c r="D1299" s="94">
        <v>2023</v>
      </c>
      <c r="E1299" s="71">
        <f>old_TB발!A1295</f>
        <v>0</v>
      </c>
      <c r="F1299" s="71">
        <f>old_TB발!B1295</f>
        <v>0</v>
      </c>
      <c r="H1299" s="94">
        <v>6</v>
      </c>
      <c r="I1299" s="97" t="e">
        <f>old_TB발!#REF!</f>
        <v>#REF!</v>
      </c>
      <c r="J1299" s="98" t="e">
        <f t="shared" si="41"/>
        <v>#REF!</v>
      </c>
      <c r="K1299" s="98" t="e">
        <f t="shared" si="42"/>
        <v>#REF!</v>
      </c>
      <c r="L1299" s="97" t="e">
        <f>old_TB발!#REF!</f>
        <v>#REF!</v>
      </c>
      <c r="M1299" s="97" t="e">
        <f>old_TB발!#REF!</f>
        <v>#REF!</v>
      </c>
    </row>
    <row r="1300" spans="3:13">
      <c r="C1300" s="94" t="s">
        <v>63</v>
      </c>
      <c r="D1300" s="94">
        <v>2023</v>
      </c>
      <c r="E1300" s="71">
        <f>old_TB발!A1296</f>
        <v>0</v>
      </c>
      <c r="F1300" s="71">
        <f>old_TB발!B1296</f>
        <v>0</v>
      </c>
      <c r="H1300" s="94">
        <v>6</v>
      </c>
      <c r="I1300" s="97" t="e">
        <f>old_TB발!#REF!</f>
        <v>#REF!</v>
      </c>
      <c r="J1300" s="98" t="e">
        <f t="shared" si="41"/>
        <v>#REF!</v>
      </c>
      <c r="K1300" s="98" t="e">
        <f t="shared" si="42"/>
        <v>#REF!</v>
      </c>
      <c r="L1300" s="97" t="e">
        <f>old_TB발!#REF!</f>
        <v>#REF!</v>
      </c>
      <c r="M1300" s="97" t="e">
        <f>old_TB발!#REF!</f>
        <v>#REF!</v>
      </c>
    </row>
    <row r="1301" spans="3:13">
      <c r="C1301" s="94" t="s">
        <v>63</v>
      </c>
      <c r="D1301" s="94">
        <v>2023</v>
      </c>
      <c r="E1301" s="71">
        <f>old_TB발!A1297</f>
        <v>0</v>
      </c>
      <c r="F1301" s="71">
        <f>old_TB발!B1297</f>
        <v>0</v>
      </c>
      <c r="H1301" s="94">
        <v>6</v>
      </c>
      <c r="I1301" s="97" t="e">
        <f>old_TB발!#REF!</f>
        <v>#REF!</v>
      </c>
      <c r="J1301" s="98" t="e">
        <f t="shared" si="41"/>
        <v>#REF!</v>
      </c>
      <c r="K1301" s="98" t="e">
        <f t="shared" si="42"/>
        <v>#REF!</v>
      </c>
      <c r="L1301" s="97" t="e">
        <f>old_TB발!#REF!</f>
        <v>#REF!</v>
      </c>
      <c r="M1301" s="97" t="e">
        <f>old_TB발!#REF!</f>
        <v>#REF!</v>
      </c>
    </row>
    <row r="1302" spans="3:13">
      <c r="C1302" s="94" t="s">
        <v>63</v>
      </c>
      <c r="D1302" s="94">
        <v>2023</v>
      </c>
      <c r="E1302" s="71">
        <f>old_TB발!A1298</f>
        <v>0</v>
      </c>
      <c r="F1302" s="71">
        <f>old_TB발!B1298</f>
        <v>0</v>
      </c>
      <c r="H1302" s="94">
        <v>6</v>
      </c>
      <c r="I1302" s="97" t="e">
        <f>old_TB발!#REF!</f>
        <v>#REF!</v>
      </c>
      <c r="J1302" s="98" t="e">
        <f t="shared" si="41"/>
        <v>#REF!</v>
      </c>
      <c r="K1302" s="98" t="e">
        <f t="shared" si="42"/>
        <v>#REF!</v>
      </c>
      <c r="L1302" s="97" t="e">
        <f>old_TB발!#REF!</f>
        <v>#REF!</v>
      </c>
      <c r="M1302" s="97" t="e">
        <f>old_TB발!#REF!</f>
        <v>#REF!</v>
      </c>
    </row>
    <row r="1303" spans="3:13">
      <c r="C1303" s="94" t="s">
        <v>63</v>
      </c>
      <c r="D1303" s="94">
        <v>2023</v>
      </c>
      <c r="E1303" s="71">
        <f>old_TB발!A1299</f>
        <v>0</v>
      </c>
      <c r="F1303" s="71">
        <f>old_TB발!B1299</f>
        <v>0</v>
      </c>
      <c r="H1303" s="94">
        <v>6</v>
      </c>
      <c r="I1303" s="97" t="e">
        <f>old_TB발!#REF!</f>
        <v>#REF!</v>
      </c>
      <c r="J1303" s="98" t="e">
        <f t="shared" si="41"/>
        <v>#REF!</v>
      </c>
      <c r="K1303" s="98" t="e">
        <f t="shared" si="42"/>
        <v>#REF!</v>
      </c>
      <c r="L1303" s="97" t="e">
        <f>old_TB발!#REF!</f>
        <v>#REF!</v>
      </c>
      <c r="M1303" s="97" t="e">
        <f>old_TB발!#REF!</f>
        <v>#REF!</v>
      </c>
    </row>
    <row r="1304" spans="3:13">
      <c r="C1304" s="94" t="s">
        <v>63</v>
      </c>
      <c r="D1304" s="94">
        <v>2023</v>
      </c>
      <c r="E1304" s="71">
        <f>old_TB발!A1300</f>
        <v>0</v>
      </c>
      <c r="F1304" s="71">
        <f>old_TB발!B1300</f>
        <v>0</v>
      </c>
      <c r="H1304" s="94">
        <v>6</v>
      </c>
      <c r="I1304" s="97" t="e">
        <f>old_TB발!#REF!</f>
        <v>#REF!</v>
      </c>
      <c r="J1304" s="98" t="e">
        <f t="shared" si="41"/>
        <v>#REF!</v>
      </c>
      <c r="K1304" s="98" t="e">
        <f t="shared" si="42"/>
        <v>#REF!</v>
      </c>
      <c r="L1304" s="97" t="e">
        <f>old_TB발!#REF!</f>
        <v>#REF!</v>
      </c>
      <c r="M1304" s="97" t="e">
        <f>old_TB발!#REF!</f>
        <v>#REF!</v>
      </c>
    </row>
    <row r="1305" spans="3:13">
      <c r="C1305" s="94" t="s">
        <v>63</v>
      </c>
      <c r="D1305" s="94">
        <v>2023</v>
      </c>
      <c r="E1305" s="71">
        <f>old_TB발!A1301</f>
        <v>0</v>
      </c>
      <c r="F1305" s="71">
        <f>old_TB발!B1301</f>
        <v>0</v>
      </c>
      <c r="H1305" s="94">
        <v>6</v>
      </c>
      <c r="I1305" s="97" t="e">
        <f>old_TB발!#REF!</f>
        <v>#REF!</v>
      </c>
      <c r="J1305" s="98" t="e">
        <f t="shared" si="41"/>
        <v>#REF!</v>
      </c>
      <c r="K1305" s="98" t="e">
        <f t="shared" si="42"/>
        <v>#REF!</v>
      </c>
      <c r="L1305" s="97" t="e">
        <f>old_TB발!#REF!</f>
        <v>#REF!</v>
      </c>
      <c r="M1305" s="97" t="e">
        <f>old_TB발!#REF!</f>
        <v>#REF!</v>
      </c>
    </row>
    <row r="1306" spans="3:13">
      <c r="C1306" s="94" t="s">
        <v>63</v>
      </c>
      <c r="D1306" s="94">
        <v>2023</v>
      </c>
      <c r="E1306" s="71">
        <f>old_TB발!A1302</f>
        <v>0</v>
      </c>
      <c r="F1306" s="71">
        <f>old_TB발!B1302</f>
        <v>0</v>
      </c>
      <c r="H1306" s="94">
        <v>6</v>
      </c>
      <c r="I1306" s="97" t="e">
        <f>old_TB발!#REF!</f>
        <v>#REF!</v>
      </c>
      <c r="J1306" s="98" t="e">
        <f t="shared" si="41"/>
        <v>#REF!</v>
      </c>
      <c r="K1306" s="98" t="e">
        <f t="shared" si="42"/>
        <v>#REF!</v>
      </c>
      <c r="L1306" s="97" t="e">
        <f>old_TB발!#REF!</f>
        <v>#REF!</v>
      </c>
      <c r="M1306" s="97" t="e">
        <f>old_TB발!#REF!</f>
        <v>#REF!</v>
      </c>
    </row>
    <row r="1307" spans="3:13">
      <c r="C1307" s="94" t="s">
        <v>63</v>
      </c>
      <c r="D1307" s="94">
        <v>2023</v>
      </c>
      <c r="E1307" s="71">
        <f>old_TB발!A1303</f>
        <v>0</v>
      </c>
      <c r="F1307" s="71">
        <f>old_TB발!B1303</f>
        <v>0</v>
      </c>
      <c r="H1307" s="94">
        <v>6</v>
      </c>
      <c r="I1307" s="97" t="e">
        <f>old_TB발!#REF!</f>
        <v>#REF!</v>
      </c>
      <c r="J1307" s="98" t="e">
        <f t="shared" si="41"/>
        <v>#REF!</v>
      </c>
      <c r="K1307" s="98" t="e">
        <f t="shared" si="42"/>
        <v>#REF!</v>
      </c>
      <c r="L1307" s="97" t="e">
        <f>old_TB발!#REF!</f>
        <v>#REF!</v>
      </c>
      <c r="M1307" s="97" t="e">
        <f>old_TB발!#REF!</f>
        <v>#REF!</v>
      </c>
    </row>
    <row r="1308" spans="3:13">
      <c r="C1308" s="94" t="s">
        <v>63</v>
      </c>
      <c r="D1308" s="94">
        <v>2023</v>
      </c>
      <c r="E1308" s="71">
        <f>old_TB발!A1304</f>
        <v>0</v>
      </c>
      <c r="F1308" s="71">
        <f>old_TB발!B1304</f>
        <v>0</v>
      </c>
      <c r="H1308" s="94">
        <v>6</v>
      </c>
      <c r="I1308" s="97" t="e">
        <f>old_TB발!#REF!</f>
        <v>#REF!</v>
      </c>
      <c r="J1308" s="98" t="e">
        <f t="shared" si="41"/>
        <v>#REF!</v>
      </c>
      <c r="K1308" s="98" t="e">
        <f t="shared" si="42"/>
        <v>#REF!</v>
      </c>
      <c r="L1308" s="97" t="e">
        <f>old_TB발!#REF!</f>
        <v>#REF!</v>
      </c>
      <c r="M1308" s="97" t="e">
        <f>old_TB발!#REF!</f>
        <v>#REF!</v>
      </c>
    </row>
    <row r="1309" spans="3:13">
      <c r="C1309" s="94" t="s">
        <v>63</v>
      </c>
      <c r="D1309" s="94">
        <v>2023</v>
      </c>
      <c r="E1309" s="71">
        <f>old_TB발!A1305</f>
        <v>0</v>
      </c>
      <c r="F1309" s="71">
        <f>old_TB발!B1305</f>
        <v>0</v>
      </c>
      <c r="H1309" s="94">
        <v>6</v>
      </c>
      <c r="I1309" s="97" t="e">
        <f>old_TB발!#REF!</f>
        <v>#REF!</v>
      </c>
      <c r="J1309" s="98" t="e">
        <f t="shared" si="41"/>
        <v>#REF!</v>
      </c>
      <c r="K1309" s="98" t="e">
        <f t="shared" si="42"/>
        <v>#REF!</v>
      </c>
      <c r="L1309" s="97" t="e">
        <f>old_TB발!#REF!</f>
        <v>#REF!</v>
      </c>
      <c r="M1309" s="97" t="e">
        <f>old_TB발!#REF!</f>
        <v>#REF!</v>
      </c>
    </row>
    <row r="1310" spans="3:13">
      <c r="C1310" s="94" t="s">
        <v>63</v>
      </c>
      <c r="D1310" s="94">
        <v>2023</v>
      </c>
      <c r="E1310" s="71">
        <f>old_TB발!A1306</f>
        <v>0</v>
      </c>
      <c r="F1310" s="71">
        <f>old_TB발!B1306</f>
        <v>0</v>
      </c>
      <c r="H1310" s="94">
        <v>6</v>
      </c>
      <c r="I1310" s="97" t="e">
        <f>old_TB발!#REF!</f>
        <v>#REF!</v>
      </c>
      <c r="J1310" s="98" t="e">
        <f t="shared" si="41"/>
        <v>#REF!</v>
      </c>
      <c r="K1310" s="98" t="e">
        <f t="shared" si="42"/>
        <v>#REF!</v>
      </c>
      <c r="L1310" s="97" t="e">
        <f>old_TB발!#REF!</f>
        <v>#REF!</v>
      </c>
      <c r="M1310" s="97" t="e">
        <f>old_TB발!#REF!</f>
        <v>#REF!</v>
      </c>
    </row>
    <row r="1311" spans="3:13">
      <c r="C1311" s="94" t="s">
        <v>63</v>
      </c>
      <c r="D1311" s="94">
        <v>2023</v>
      </c>
      <c r="E1311" s="71">
        <f>old_TB발!A1307</f>
        <v>0</v>
      </c>
      <c r="F1311" s="71">
        <f>old_TB발!B1307</f>
        <v>0</v>
      </c>
      <c r="H1311" s="94">
        <v>6</v>
      </c>
      <c r="I1311" s="97" t="e">
        <f>old_TB발!#REF!</f>
        <v>#REF!</v>
      </c>
      <c r="J1311" s="98" t="e">
        <f t="shared" si="41"/>
        <v>#REF!</v>
      </c>
      <c r="K1311" s="98" t="e">
        <f t="shared" si="42"/>
        <v>#REF!</v>
      </c>
      <c r="L1311" s="97" t="e">
        <f>old_TB발!#REF!</f>
        <v>#REF!</v>
      </c>
      <c r="M1311" s="97" t="e">
        <f>old_TB발!#REF!</f>
        <v>#REF!</v>
      </c>
    </row>
    <row r="1312" spans="3:13">
      <c r="C1312" s="94" t="s">
        <v>63</v>
      </c>
      <c r="D1312" s="94">
        <v>2023</v>
      </c>
      <c r="E1312" s="71">
        <f>old_TB발!A1308</f>
        <v>0</v>
      </c>
      <c r="F1312" s="71">
        <f>old_TB발!B1308</f>
        <v>0</v>
      </c>
      <c r="H1312" s="94">
        <v>6</v>
      </c>
      <c r="I1312" s="97" t="e">
        <f>old_TB발!#REF!</f>
        <v>#REF!</v>
      </c>
      <c r="J1312" s="98" t="e">
        <f t="shared" si="41"/>
        <v>#REF!</v>
      </c>
      <c r="K1312" s="98" t="e">
        <f t="shared" si="42"/>
        <v>#REF!</v>
      </c>
      <c r="L1312" s="97" t="e">
        <f>old_TB발!#REF!</f>
        <v>#REF!</v>
      </c>
      <c r="M1312" s="97" t="e">
        <f>old_TB발!#REF!</f>
        <v>#REF!</v>
      </c>
    </row>
    <row r="1313" spans="3:13">
      <c r="C1313" s="94" t="s">
        <v>63</v>
      </c>
      <c r="D1313" s="94">
        <v>2023</v>
      </c>
      <c r="E1313" s="71">
        <f>old_TB발!A1309</f>
        <v>0</v>
      </c>
      <c r="F1313" s="71">
        <f>old_TB발!B1309</f>
        <v>0</v>
      </c>
      <c r="H1313" s="94">
        <v>6</v>
      </c>
      <c r="I1313" s="97" t="e">
        <f>old_TB발!#REF!</f>
        <v>#REF!</v>
      </c>
      <c r="J1313" s="98" t="e">
        <f t="shared" si="41"/>
        <v>#REF!</v>
      </c>
      <c r="K1313" s="98" t="e">
        <f t="shared" si="42"/>
        <v>#REF!</v>
      </c>
      <c r="L1313" s="97" t="e">
        <f>old_TB발!#REF!</f>
        <v>#REF!</v>
      </c>
      <c r="M1313" s="97" t="e">
        <f>old_TB발!#REF!</f>
        <v>#REF!</v>
      </c>
    </row>
    <row r="1314" spans="3:13">
      <c r="C1314" s="94" t="s">
        <v>63</v>
      </c>
      <c r="D1314" s="94">
        <v>2023</v>
      </c>
      <c r="E1314" s="71">
        <f>old_TB발!A1310</f>
        <v>0</v>
      </c>
      <c r="F1314" s="71">
        <f>old_TB발!B1310</f>
        <v>0</v>
      </c>
      <c r="H1314" s="94">
        <v>6</v>
      </c>
      <c r="I1314" s="97" t="e">
        <f>old_TB발!#REF!</f>
        <v>#REF!</v>
      </c>
      <c r="J1314" s="98" t="e">
        <f t="shared" si="41"/>
        <v>#REF!</v>
      </c>
      <c r="K1314" s="98" t="e">
        <f t="shared" si="42"/>
        <v>#REF!</v>
      </c>
      <c r="L1314" s="97" t="e">
        <f>old_TB발!#REF!</f>
        <v>#REF!</v>
      </c>
      <c r="M1314" s="97" t="e">
        <f>old_TB발!#REF!</f>
        <v>#REF!</v>
      </c>
    </row>
    <row r="1315" spans="3:13">
      <c r="C1315" s="94" t="s">
        <v>63</v>
      </c>
      <c r="D1315" s="94">
        <v>2023</v>
      </c>
      <c r="E1315" s="71">
        <f>old_TB발!A1311</f>
        <v>0</v>
      </c>
      <c r="F1315" s="71">
        <f>old_TB발!B1311</f>
        <v>0</v>
      </c>
      <c r="H1315" s="94">
        <v>6</v>
      </c>
      <c r="I1315" s="97" t="e">
        <f>old_TB발!#REF!</f>
        <v>#REF!</v>
      </c>
      <c r="J1315" s="98" t="e">
        <f t="shared" si="41"/>
        <v>#REF!</v>
      </c>
      <c r="K1315" s="98" t="e">
        <f t="shared" si="42"/>
        <v>#REF!</v>
      </c>
      <c r="L1315" s="97" t="e">
        <f>old_TB발!#REF!</f>
        <v>#REF!</v>
      </c>
      <c r="M1315" s="97" t="e">
        <f>old_TB발!#REF!</f>
        <v>#REF!</v>
      </c>
    </row>
    <row r="1316" spans="3:13">
      <c r="C1316" s="94" t="s">
        <v>63</v>
      </c>
      <c r="D1316" s="94">
        <v>2023</v>
      </c>
      <c r="E1316" s="71">
        <f>old_TB발!A1312</f>
        <v>0</v>
      </c>
      <c r="F1316" s="71">
        <f>old_TB발!B1312</f>
        <v>0</v>
      </c>
      <c r="H1316" s="94">
        <v>6</v>
      </c>
      <c r="I1316" s="97" t="e">
        <f>old_TB발!#REF!</f>
        <v>#REF!</v>
      </c>
      <c r="J1316" s="98" t="e">
        <f t="shared" si="41"/>
        <v>#REF!</v>
      </c>
      <c r="K1316" s="98" t="e">
        <f t="shared" si="42"/>
        <v>#REF!</v>
      </c>
      <c r="L1316" s="97" t="e">
        <f>old_TB발!#REF!</f>
        <v>#REF!</v>
      </c>
      <c r="M1316" s="97" t="e">
        <f>old_TB발!#REF!</f>
        <v>#REF!</v>
      </c>
    </row>
    <row r="1317" spans="3:13">
      <c r="C1317" s="94" t="s">
        <v>63</v>
      </c>
      <c r="D1317" s="94">
        <v>2023</v>
      </c>
      <c r="E1317" s="71">
        <f>old_TB발!A1313</f>
        <v>0</v>
      </c>
      <c r="F1317" s="71">
        <f>old_TB발!B1313</f>
        <v>0</v>
      </c>
      <c r="H1317" s="94">
        <v>6</v>
      </c>
      <c r="I1317" s="97" t="e">
        <f>old_TB발!#REF!</f>
        <v>#REF!</v>
      </c>
      <c r="J1317" s="98" t="e">
        <f t="shared" si="41"/>
        <v>#REF!</v>
      </c>
      <c r="K1317" s="98" t="e">
        <f t="shared" si="42"/>
        <v>#REF!</v>
      </c>
      <c r="L1317" s="97" t="e">
        <f>old_TB발!#REF!</f>
        <v>#REF!</v>
      </c>
      <c r="M1317" s="97" t="e">
        <f>old_TB발!#REF!</f>
        <v>#REF!</v>
      </c>
    </row>
    <row r="1318" spans="3:13">
      <c r="C1318" s="94" t="s">
        <v>63</v>
      </c>
      <c r="D1318" s="94">
        <v>2023</v>
      </c>
      <c r="E1318" s="71">
        <f>old_TB발!A1314</f>
        <v>0</v>
      </c>
      <c r="F1318" s="71">
        <f>old_TB발!B1314</f>
        <v>0</v>
      </c>
      <c r="H1318" s="94">
        <v>6</v>
      </c>
      <c r="I1318" s="97" t="e">
        <f>old_TB발!#REF!</f>
        <v>#REF!</v>
      </c>
      <c r="J1318" s="98" t="e">
        <f t="shared" si="41"/>
        <v>#REF!</v>
      </c>
      <c r="K1318" s="98" t="e">
        <f t="shared" si="42"/>
        <v>#REF!</v>
      </c>
      <c r="L1318" s="97" t="e">
        <f>old_TB발!#REF!</f>
        <v>#REF!</v>
      </c>
      <c r="M1318" s="97" t="e">
        <f>old_TB발!#REF!</f>
        <v>#REF!</v>
      </c>
    </row>
    <row r="1319" spans="3:13">
      <c r="C1319" s="94" t="s">
        <v>63</v>
      </c>
      <c r="D1319" s="94">
        <v>2023</v>
      </c>
      <c r="E1319" s="71">
        <f>old_TB발!A1315</f>
        <v>0</v>
      </c>
      <c r="F1319" s="71">
        <f>old_TB발!B1315</f>
        <v>0</v>
      </c>
      <c r="H1319" s="94">
        <v>6</v>
      </c>
      <c r="I1319" s="97" t="e">
        <f>old_TB발!#REF!</f>
        <v>#REF!</v>
      </c>
      <c r="J1319" s="98" t="e">
        <f t="shared" si="41"/>
        <v>#REF!</v>
      </c>
      <c r="K1319" s="98" t="e">
        <f t="shared" si="42"/>
        <v>#REF!</v>
      </c>
      <c r="L1319" s="97" t="e">
        <f>old_TB발!#REF!</f>
        <v>#REF!</v>
      </c>
      <c r="M1319" s="97" t="e">
        <f>old_TB발!#REF!</f>
        <v>#REF!</v>
      </c>
    </row>
    <row r="1320" spans="3:13">
      <c r="E1320" s="71"/>
    </row>
    <row r="1321" spans="3:13">
      <c r="E1321" s="71"/>
    </row>
    <row r="1322" spans="3:13">
      <c r="E1322" s="71"/>
    </row>
    <row r="1323" spans="3:13">
      <c r="E1323" s="71"/>
    </row>
    <row r="1324" spans="3:13">
      <c r="E1324" s="71"/>
    </row>
    <row r="1325" spans="3:13">
      <c r="E1325" s="71"/>
    </row>
    <row r="1326" spans="3:13">
      <c r="E1326" s="71"/>
    </row>
    <row r="1327" spans="3:13">
      <c r="E1327" s="71"/>
    </row>
    <row r="1328" spans="3:13">
      <c r="E1328" s="71"/>
    </row>
    <row r="1329" spans="5:5">
      <c r="E1329" s="71"/>
    </row>
    <row r="1330" spans="5:5">
      <c r="E1330" s="71"/>
    </row>
    <row r="1331" spans="5:5">
      <c r="E1331" s="71"/>
    </row>
    <row r="1332" spans="5:5">
      <c r="E1332" s="71"/>
    </row>
    <row r="1333" spans="5:5">
      <c r="E1333" s="71"/>
    </row>
    <row r="1334" spans="5:5">
      <c r="E1334" s="71"/>
    </row>
    <row r="1335" spans="5:5">
      <c r="E1335" s="71"/>
    </row>
    <row r="1336" spans="5:5">
      <c r="E1336" s="71"/>
    </row>
    <row r="1337" spans="5:5">
      <c r="E1337" s="71"/>
    </row>
    <row r="1338" spans="5:5">
      <c r="E1338" s="71"/>
    </row>
    <row r="1339" spans="5:5">
      <c r="E1339" s="71"/>
    </row>
    <row r="1340" spans="5:5">
      <c r="E1340" s="71"/>
    </row>
    <row r="1341" spans="5:5">
      <c r="E1341" s="71"/>
    </row>
    <row r="1342" spans="5:5">
      <c r="E1342" s="71"/>
    </row>
    <row r="1343" spans="5:5">
      <c r="E1343" s="71"/>
    </row>
    <row r="1344" spans="5:5">
      <c r="E1344" s="71"/>
    </row>
    <row r="1345" spans="5:5">
      <c r="E1345" s="71"/>
    </row>
    <row r="1346" spans="5:5">
      <c r="E1346" s="71"/>
    </row>
    <row r="1347" spans="5:5">
      <c r="E1347" s="71"/>
    </row>
    <row r="1348" spans="5:5">
      <c r="E1348" s="71"/>
    </row>
    <row r="1349" spans="5:5">
      <c r="E1349" s="71"/>
    </row>
    <row r="1350" spans="5:5">
      <c r="E1350" s="71"/>
    </row>
    <row r="1351" spans="5:5">
      <c r="E1351" s="71"/>
    </row>
    <row r="1352" spans="5:5">
      <c r="E1352" s="71"/>
    </row>
    <row r="1353" spans="5:5">
      <c r="E1353" s="71"/>
    </row>
    <row r="1354" spans="5:5">
      <c r="E1354" s="71"/>
    </row>
    <row r="1355" spans="5:5">
      <c r="E1355" s="71"/>
    </row>
    <row r="1356" spans="5:5">
      <c r="E1356" s="71"/>
    </row>
    <row r="1357" spans="5:5">
      <c r="E1357" s="71"/>
    </row>
    <row r="1358" spans="5:5">
      <c r="E1358" s="71"/>
    </row>
    <row r="1359" spans="5:5">
      <c r="E1359" s="71"/>
    </row>
    <row r="1360" spans="5:5">
      <c r="E1360" s="71"/>
    </row>
    <row r="1361" spans="5:5">
      <c r="E1361" s="71"/>
    </row>
    <row r="1362" spans="5:5">
      <c r="E1362" s="71"/>
    </row>
    <row r="1363" spans="5:5">
      <c r="E1363" s="71"/>
    </row>
    <row r="1364" spans="5:5">
      <c r="E1364" s="71"/>
    </row>
    <row r="1365" spans="5:5">
      <c r="E1365" s="71"/>
    </row>
    <row r="1366" spans="5:5">
      <c r="E1366" s="71"/>
    </row>
    <row r="1367" spans="5:5">
      <c r="E1367" s="71"/>
    </row>
    <row r="1368" spans="5:5">
      <c r="E1368" s="71"/>
    </row>
    <row r="1369" spans="5:5">
      <c r="E1369" s="71"/>
    </row>
    <row r="1370" spans="5:5">
      <c r="E1370" s="71"/>
    </row>
    <row r="1371" spans="5:5">
      <c r="E1371" s="71"/>
    </row>
    <row r="1372" spans="5:5">
      <c r="E1372" s="71"/>
    </row>
  </sheetData>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77A7-50AE-4230-B267-BA40C3D7564B}">
  <sheetPr codeName="Sheet7"/>
  <dimension ref="A1:S133"/>
  <sheetViews>
    <sheetView topLeftCell="A31" zoomScale="85" zoomScaleNormal="85" workbookViewId="0">
      <selection activeCell="Q11" sqref="Q11"/>
    </sheetView>
  </sheetViews>
  <sheetFormatPr defaultRowHeight="16.5"/>
  <cols>
    <col min="2" max="2" width="10.875" bestFit="1" customWidth="1"/>
    <col min="3" max="3" width="9.375" bestFit="1" customWidth="1"/>
    <col min="6" max="6" width="10.875" bestFit="1" customWidth="1"/>
    <col min="8" max="8" width="9.375" bestFit="1" customWidth="1"/>
    <col min="10" max="10" width="10.25" bestFit="1" customWidth="1"/>
    <col min="19" max="19" width="16.75" bestFit="1" customWidth="1"/>
  </cols>
  <sheetData>
    <row r="1" spans="1:19">
      <c r="A1" t="s">
        <v>469</v>
      </c>
    </row>
    <row r="2" spans="1:19">
      <c r="A2" t="s">
        <v>470</v>
      </c>
    </row>
    <row r="4" spans="1:19">
      <c r="A4" t="s">
        <v>471</v>
      </c>
    </row>
    <row r="13" spans="1:19">
      <c r="S13" s="16">
        <v>871869358012</v>
      </c>
    </row>
    <row r="14" spans="1:19">
      <c r="S14" s="16">
        <v>871869131632</v>
      </c>
    </row>
    <row r="15" spans="1:19">
      <c r="S15" s="20">
        <f>S13-S14</f>
        <v>226380</v>
      </c>
    </row>
    <row r="19" spans="1:16">
      <c r="A19" t="s">
        <v>375</v>
      </c>
      <c r="B19" t="s">
        <v>472</v>
      </c>
    </row>
    <row r="20" spans="1:16">
      <c r="A20">
        <f>8+3</f>
        <v>11</v>
      </c>
      <c r="B20">
        <v>3</v>
      </c>
      <c r="C20" t="s">
        <v>321</v>
      </c>
      <c r="H20" t="s">
        <v>473</v>
      </c>
      <c r="L20" t="s">
        <v>303</v>
      </c>
    </row>
    <row r="21" spans="1:16">
      <c r="C21" t="s">
        <v>303</v>
      </c>
      <c r="H21" t="s">
        <v>473</v>
      </c>
      <c r="L21" t="s">
        <v>304</v>
      </c>
      <c r="P21" t="s">
        <v>478</v>
      </c>
    </row>
    <row r="22" spans="1:16">
      <c r="A22">
        <f>8+9-12</f>
        <v>5</v>
      </c>
      <c r="B22">
        <v>9</v>
      </c>
      <c r="C22" t="s">
        <v>319</v>
      </c>
      <c r="H22" t="s">
        <v>475</v>
      </c>
      <c r="L22" t="s">
        <v>305</v>
      </c>
    </row>
    <row r="23" spans="1:16">
      <c r="C23" t="s">
        <v>320</v>
      </c>
      <c r="H23" t="s">
        <v>476</v>
      </c>
      <c r="L23" t="s">
        <v>306</v>
      </c>
    </row>
    <row r="24" spans="1:16">
      <c r="A24">
        <f>8+10-12</f>
        <v>6</v>
      </c>
      <c r="B24">
        <v>10</v>
      </c>
      <c r="C24" t="s">
        <v>315</v>
      </c>
      <c r="H24" t="s">
        <v>477</v>
      </c>
      <c r="L24" t="s">
        <v>307</v>
      </c>
    </row>
    <row r="25" spans="1:16">
      <c r="C25" t="s">
        <v>316</v>
      </c>
      <c r="L25" t="s">
        <v>308</v>
      </c>
    </row>
    <row r="26" spans="1:16">
      <c r="L26" t="s">
        <v>309</v>
      </c>
    </row>
    <row r="27" spans="1:16">
      <c r="B27">
        <v>2</v>
      </c>
      <c r="C27" s="162" t="s">
        <v>322</v>
      </c>
      <c r="H27" t="s">
        <v>474</v>
      </c>
      <c r="L27" t="s">
        <v>310</v>
      </c>
    </row>
    <row r="28" spans="1:16">
      <c r="L28" t="s">
        <v>311</v>
      </c>
    </row>
    <row r="29" spans="1:16">
      <c r="L29" t="s">
        <v>312</v>
      </c>
    </row>
    <row r="30" spans="1:16">
      <c r="L30" t="s">
        <v>313</v>
      </c>
    </row>
    <row r="31" spans="1:16">
      <c r="L31" t="s">
        <v>314</v>
      </c>
    </row>
    <row r="32" spans="1:16">
      <c r="L32" t="s">
        <v>315</v>
      </c>
    </row>
    <row r="33" spans="1:12">
      <c r="L33" t="s">
        <v>316</v>
      </c>
    </row>
    <row r="34" spans="1:12">
      <c r="L34" t="s">
        <v>317</v>
      </c>
    </row>
    <row r="35" spans="1:12">
      <c r="L35" t="s">
        <v>318</v>
      </c>
    </row>
    <row r="36" spans="1:12">
      <c r="L36" t="s">
        <v>319</v>
      </c>
    </row>
    <row r="37" spans="1:12">
      <c r="L37" t="s">
        <v>320</v>
      </c>
    </row>
    <row r="38" spans="1:12">
      <c r="L38" t="s">
        <v>321</v>
      </c>
    </row>
    <row r="39" spans="1:12">
      <c r="L39" s="162" t="s">
        <v>322</v>
      </c>
    </row>
    <row r="40" spans="1:12">
      <c r="L40" t="s">
        <v>323</v>
      </c>
    </row>
    <row r="41" spans="1:12">
      <c r="L41" t="s">
        <v>324</v>
      </c>
    </row>
    <row r="42" spans="1:12">
      <c r="L42" t="s">
        <v>325</v>
      </c>
    </row>
    <row r="46" spans="1:12" s="2" customFormat="1">
      <c r="A46" s="2" t="s">
        <v>479</v>
      </c>
    </row>
    <row r="49" spans="1:6">
      <c r="A49" t="s">
        <v>480</v>
      </c>
      <c r="B49" t="s">
        <v>481</v>
      </c>
    </row>
    <row r="50" spans="1:6">
      <c r="A50">
        <v>1</v>
      </c>
      <c r="B50" s="16">
        <v>630810</v>
      </c>
    </row>
    <row r="51" spans="1:6">
      <c r="A51">
        <v>10</v>
      </c>
      <c r="B51" s="16">
        <v>643029</v>
      </c>
    </row>
    <row r="52" spans="1:6">
      <c r="A52">
        <v>11</v>
      </c>
      <c r="B52" s="16">
        <v>749584</v>
      </c>
    </row>
    <row r="53" spans="1:6">
      <c r="A53">
        <v>12</v>
      </c>
      <c r="B53" s="16">
        <v>719819</v>
      </c>
    </row>
    <row r="54" spans="1:6">
      <c r="A54">
        <v>2</v>
      </c>
      <c r="B54" s="16">
        <v>613777</v>
      </c>
    </row>
    <row r="55" spans="1:6">
      <c r="A55">
        <v>3</v>
      </c>
      <c r="B55" s="16">
        <v>780338</v>
      </c>
    </row>
    <row r="56" spans="1:6">
      <c r="A56">
        <v>4</v>
      </c>
      <c r="B56" s="16">
        <v>862960</v>
      </c>
    </row>
    <row r="57" spans="1:6">
      <c r="A57">
        <v>5</v>
      </c>
      <c r="B57" s="16">
        <v>650313</v>
      </c>
    </row>
    <row r="58" spans="1:6">
      <c r="A58" s="2">
        <v>6</v>
      </c>
      <c r="B58" s="18">
        <v>515372</v>
      </c>
    </row>
    <row r="59" spans="1:6">
      <c r="A59" s="2">
        <v>7</v>
      </c>
      <c r="B59" s="18">
        <v>491268</v>
      </c>
    </row>
    <row r="60" spans="1:6">
      <c r="A60" s="2">
        <v>8</v>
      </c>
      <c r="B60" s="18">
        <v>312209</v>
      </c>
    </row>
    <row r="61" spans="1:6">
      <c r="A61">
        <v>9</v>
      </c>
      <c r="B61" s="16">
        <v>626889</v>
      </c>
    </row>
    <row r="62" spans="1:6">
      <c r="B62" s="16">
        <f>SUM(B50:B61)</f>
        <v>7596368</v>
      </c>
    </row>
    <row r="64" spans="1:6">
      <c r="A64" t="s">
        <v>480</v>
      </c>
      <c r="B64" t="s">
        <v>481</v>
      </c>
      <c r="E64" t="s">
        <v>480</v>
      </c>
      <c r="F64" t="s">
        <v>481</v>
      </c>
    </row>
    <row r="65" spans="1:8">
      <c r="A65">
        <v>1</v>
      </c>
      <c r="B65" s="16">
        <v>630810</v>
      </c>
      <c r="C65" s="16">
        <f>VLOOKUP(A65,$A$50:$B$61,2,0)</f>
        <v>630810</v>
      </c>
      <c r="D65" s="20">
        <f>C65-B65</f>
        <v>0</v>
      </c>
      <c r="E65">
        <v>1</v>
      </c>
      <c r="F65">
        <v>630810</v>
      </c>
    </row>
    <row r="66" spans="1:8">
      <c r="A66">
        <v>10</v>
      </c>
      <c r="B66" s="16">
        <v>643029</v>
      </c>
      <c r="C66" s="16">
        <f t="shared" ref="C66:C76" si="0">VLOOKUP(A66,$A$50:$B$61,2,0)</f>
        <v>643029</v>
      </c>
      <c r="D66" s="20">
        <f t="shared" ref="D66:D76" si="1">C66-B66</f>
        <v>0</v>
      </c>
      <c r="E66">
        <v>2</v>
      </c>
      <c r="F66">
        <v>613777</v>
      </c>
      <c r="H66" s="16"/>
    </row>
    <row r="67" spans="1:8">
      <c r="A67">
        <v>11</v>
      </c>
      <c r="B67" s="16">
        <v>749584</v>
      </c>
      <c r="C67" s="16">
        <f t="shared" si="0"/>
        <v>749584</v>
      </c>
      <c r="D67" s="20">
        <f t="shared" si="1"/>
        <v>0</v>
      </c>
      <c r="E67">
        <v>3</v>
      </c>
      <c r="F67">
        <v>780338</v>
      </c>
      <c r="H67" s="16"/>
    </row>
    <row r="68" spans="1:8">
      <c r="A68">
        <v>12</v>
      </c>
      <c r="B68" s="16">
        <v>719819</v>
      </c>
      <c r="C68" s="16">
        <f t="shared" si="0"/>
        <v>719819</v>
      </c>
      <c r="D68" s="20">
        <f t="shared" si="1"/>
        <v>0</v>
      </c>
      <c r="E68">
        <v>4</v>
      </c>
      <c r="F68">
        <v>862960</v>
      </c>
    </row>
    <row r="69" spans="1:8">
      <c r="A69">
        <v>2</v>
      </c>
      <c r="B69" s="16">
        <v>613777</v>
      </c>
      <c r="C69" s="16">
        <f t="shared" si="0"/>
        <v>613777</v>
      </c>
      <c r="D69" s="20">
        <f t="shared" si="1"/>
        <v>0</v>
      </c>
      <c r="E69">
        <v>5</v>
      </c>
      <c r="F69">
        <v>650313</v>
      </c>
    </row>
    <row r="70" spans="1:8">
      <c r="A70">
        <v>3</v>
      </c>
      <c r="B70" s="16">
        <v>1747832</v>
      </c>
      <c r="C70" s="16">
        <f t="shared" si="0"/>
        <v>780338</v>
      </c>
      <c r="D70" s="20">
        <f t="shared" si="1"/>
        <v>-967494</v>
      </c>
      <c r="E70">
        <v>6</v>
      </c>
      <c r="F70">
        <v>515372</v>
      </c>
    </row>
    <row r="71" spans="1:8">
      <c r="A71">
        <v>4</v>
      </c>
      <c r="B71" s="16">
        <v>862960</v>
      </c>
      <c r="C71" s="16">
        <f t="shared" si="0"/>
        <v>862960</v>
      </c>
      <c r="D71" s="20">
        <f t="shared" si="1"/>
        <v>0</v>
      </c>
      <c r="E71">
        <v>7</v>
      </c>
      <c r="F71">
        <v>491268</v>
      </c>
    </row>
    <row r="72" spans="1:8">
      <c r="A72">
        <v>5</v>
      </c>
      <c r="B72" s="16">
        <v>650313</v>
      </c>
      <c r="C72" s="16">
        <f t="shared" si="0"/>
        <v>650313</v>
      </c>
      <c r="D72" s="20">
        <f t="shared" si="1"/>
        <v>0</v>
      </c>
      <c r="E72">
        <v>8</v>
      </c>
      <c r="F72">
        <v>312209</v>
      </c>
    </row>
    <row r="73" spans="1:8">
      <c r="A73">
        <v>6</v>
      </c>
      <c r="B73" s="16">
        <v>515372</v>
      </c>
      <c r="C73" s="16">
        <f t="shared" si="0"/>
        <v>515372</v>
      </c>
      <c r="D73" s="20">
        <f t="shared" si="1"/>
        <v>0</v>
      </c>
      <c r="E73">
        <v>9</v>
      </c>
      <c r="F73">
        <v>626889</v>
      </c>
    </row>
    <row r="74" spans="1:8">
      <c r="A74">
        <v>7</v>
      </c>
      <c r="B74" s="16">
        <v>491268</v>
      </c>
      <c r="C74" s="16">
        <f t="shared" si="0"/>
        <v>491268</v>
      </c>
      <c r="D74" s="20">
        <f t="shared" si="1"/>
        <v>0</v>
      </c>
      <c r="E74">
        <v>10</v>
      </c>
      <c r="F74">
        <v>643029</v>
      </c>
    </row>
    <row r="75" spans="1:8">
      <c r="A75">
        <v>8</v>
      </c>
      <c r="B75" s="16">
        <v>312209</v>
      </c>
      <c r="C75" s="16">
        <f t="shared" si="0"/>
        <v>312209</v>
      </c>
      <c r="D75" s="20">
        <f t="shared" si="1"/>
        <v>0</v>
      </c>
      <c r="E75">
        <v>11</v>
      </c>
      <c r="F75">
        <v>749584</v>
      </c>
    </row>
    <row r="76" spans="1:8">
      <c r="A76">
        <v>9</v>
      </c>
      <c r="B76" s="16">
        <v>626889</v>
      </c>
      <c r="C76" s="16">
        <f t="shared" si="0"/>
        <v>626889</v>
      </c>
      <c r="D76" s="20">
        <f t="shared" si="1"/>
        <v>0</v>
      </c>
      <c r="E76">
        <v>12</v>
      </c>
      <c r="F76">
        <v>719819</v>
      </c>
    </row>
    <row r="77" spans="1:8">
      <c r="B77" s="16">
        <f>SUM(B65:B76)</f>
        <v>8563862</v>
      </c>
      <c r="F77" s="16">
        <f>SUM(F65:F76)</f>
        <v>7596368</v>
      </c>
    </row>
    <row r="80" spans="1:8" s="172" customFormat="1"/>
    <row r="85" spans="1:10">
      <c r="A85" t="s">
        <v>1369</v>
      </c>
      <c r="J85">
        <v>217</v>
      </c>
    </row>
    <row r="86" spans="1:10">
      <c r="A86" t="s">
        <v>1370</v>
      </c>
      <c r="J86">
        <v>3228</v>
      </c>
    </row>
    <row r="87" spans="1:10">
      <c r="A87" t="s">
        <v>1371</v>
      </c>
      <c r="J87">
        <v>6548</v>
      </c>
    </row>
    <row r="88" spans="1:10">
      <c r="A88" t="s">
        <v>1372</v>
      </c>
      <c r="J88">
        <v>9573</v>
      </c>
    </row>
    <row r="89" spans="1:10">
      <c r="A89" t="s">
        <v>1373</v>
      </c>
      <c r="J89">
        <v>2775</v>
      </c>
    </row>
    <row r="90" spans="1:10">
      <c r="A90" t="s">
        <v>1374</v>
      </c>
      <c r="J90">
        <v>2</v>
      </c>
    </row>
    <row r="91" spans="1:10">
      <c r="A91" t="s">
        <v>1375</v>
      </c>
      <c r="J91">
        <v>3</v>
      </c>
    </row>
    <row r="92" spans="1:10">
      <c r="A92" t="s">
        <v>1376</v>
      </c>
      <c r="J92">
        <v>18428</v>
      </c>
    </row>
    <row r="93" spans="1:10">
      <c r="A93" t="s">
        <v>1377</v>
      </c>
      <c r="J93">
        <v>13964</v>
      </c>
    </row>
    <row r="94" spans="1:10">
      <c r="A94" t="s">
        <v>1378</v>
      </c>
      <c r="J94">
        <v>4608</v>
      </c>
    </row>
    <row r="95" spans="1:10">
      <c r="A95" t="s">
        <v>1379</v>
      </c>
      <c r="J95">
        <v>72465</v>
      </c>
    </row>
    <row r="96" spans="1:10">
      <c r="A96" t="s">
        <v>1380</v>
      </c>
      <c r="J96">
        <v>48464</v>
      </c>
    </row>
    <row r="97" spans="1:10">
      <c r="A97" t="s">
        <v>1381</v>
      </c>
      <c r="J97">
        <v>1107</v>
      </c>
    </row>
    <row r="98" spans="1:10">
      <c r="A98" t="s">
        <v>1382</v>
      </c>
      <c r="J98">
        <v>592</v>
      </c>
    </row>
    <row r="99" spans="1:10">
      <c r="A99" t="s">
        <v>1383</v>
      </c>
      <c r="J99">
        <v>250</v>
      </c>
    </row>
    <row r="100" spans="1:10">
      <c r="A100" t="s">
        <v>1384</v>
      </c>
      <c r="J100">
        <v>13</v>
      </c>
    </row>
    <row r="101" spans="1:10">
      <c r="A101" t="s">
        <v>1385</v>
      </c>
      <c r="J101">
        <v>4274</v>
      </c>
    </row>
    <row r="102" spans="1:10">
      <c r="A102" t="s">
        <v>1386</v>
      </c>
      <c r="J102">
        <v>26</v>
      </c>
    </row>
    <row r="103" spans="1:10">
      <c r="A103" t="s">
        <v>1387</v>
      </c>
      <c r="J103">
        <v>43</v>
      </c>
    </row>
    <row r="104" spans="1:10">
      <c r="A104" t="s">
        <v>1388</v>
      </c>
      <c r="J104">
        <v>1</v>
      </c>
    </row>
    <row r="105" spans="1:10">
      <c r="A105" t="s">
        <v>1389</v>
      </c>
      <c r="J105">
        <v>8</v>
      </c>
    </row>
    <row r="106" spans="1:10">
      <c r="A106" t="s">
        <v>1390</v>
      </c>
      <c r="J106">
        <v>170797</v>
      </c>
    </row>
    <row r="107" spans="1:10">
      <c r="A107" t="s">
        <v>1391</v>
      </c>
      <c r="J107">
        <v>2</v>
      </c>
    </row>
    <row r="108" spans="1:10">
      <c r="A108" t="s">
        <v>1392</v>
      </c>
      <c r="J108">
        <v>5</v>
      </c>
    </row>
    <row r="109" spans="1:10">
      <c r="A109" t="s">
        <v>1393</v>
      </c>
      <c r="J109">
        <v>603</v>
      </c>
    </row>
    <row r="110" spans="1:10">
      <c r="A110" t="s">
        <v>1394</v>
      </c>
      <c r="J110">
        <v>399</v>
      </c>
    </row>
    <row r="111" spans="1:10">
      <c r="A111" t="s">
        <v>1395</v>
      </c>
      <c r="J111">
        <v>133</v>
      </c>
    </row>
    <row r="112" spans="1:10">
      <c r="A112" t="s">
        <v>1396</v>
      </c>
      <c r="J112">
        <v>2180</v>
      </c>
    </row>
    <row r="113" spans="1:10">
      <c r="A113" t="s">
        <v>1397</v>
      </c>
      <c r="J113">
        <v>7304</v>
      </c>
    </row>
    <row r="114" spans="1:10">
      <c r="A114" t="s">
        <v>1398</v>
      </c>
      <c r="J114">
        <v>39</v>
      </c>
    </row>
    <row r="115" spans="1:10">
      <c r="A115" t="s">
        <v>1399</v>
      </c>
      <c r="J115">
        <v>29</v>
      </c>
    </row>
    <row r="116" spans="1:10">
      <c r="A116" t="s">
        <v>1400</v>
      </c>
      <c r="J116">
        <v>1</v>
      </c>
    </row>
    <row r="117" spans="1:10">
      <c r="A117" t="s">
        <v>1401</v>
      </c>
      <c r="J117">
        <v>26654</v>
      </c>
    </row>
    <row r="118" spans="1:10">
      <c r="A118" t="s">
        <v>1402</v>
      </c>
      <c r="J118">
        <v>33880</v>
      </c>
    </row>
    <row r="119" spans="1:10">
      <c r="A119" t="s">
        <v>1403</v>
      </c>
      <c r="J119">
        <v>162</v>
      </c>
    </row>
    <row r="120" spans="1:10">
      <c r="A120" t="s">
        <v>1404</v>
      </c>
      <c r="J120">
        <v>1</v>
      </c>
    </row>
    <row r="121" spans="1:10">
      <c r="A121" t="s">
        <v>1405</v>
      </c>
      <c r="J121">
        <v>32025</v>
      </c>
    </row>
    <row r="122" spans="1:10">
      <c r="A122" t="s">
        <v>1406</v>
      </c>
      <c r="J122">
        <v>24832</v>
      </c>
    </row>
    <row r="123" spans="1:10">
      <c r="A123" t="s">
        <v>1407</v>
      </c>
      <c r="J123">
        <v>56596</v>
      </c>
    </row>
    <row r="124" spans="1:10">
      <c r="A124" t="s">
        <v>1408</v>
      </c>
      <c r="J124">
        <v>8</v>
      </c>
    </row>
    <row r="125" spans="1:10">
      <c r="A125" t="s">
        <v>1409</v>
      </c>
      <c r="J125">
        <v>3176</v>
      </c>
    </row>
    <row r="126" spans="1:10">
      <c r="A126" t="s">
        <v>1410</v>
      </c>
      <c r="J126">
        <v>1</v>
      </c>
    </row>
    <row r="127" spans="1:10">
      <c r="J127" s="16">
        <f>SUM(J85:J126)</f>
        <v>545416</v>
      </c>
    </row>
    <row r="132" spans="1:1">
      <c r="A132" t="s">
        <v>1411</v>
      </c>
    </row>
    <row r="133" spans="1:1">
      <c r="A133" t="s">
        <v>1412</v>
      </c>
    </row>
  </sheetData>
  <sortState xmlns:xlrd2="http://schemas.microsoft.com/office/spreadsheetml/2017/richdata2" ref="E65:F76">
    <sortCondition ref="E65:E76"/>
  </sortState>
  <phoneticPr fontId="18" type="noConversion"/>
  <pageMargins left="0.7" right="0.7" top="0.75" bottom="0.75" header="0.3" footer="0.3"/>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4886-E24A-44B8-B71A-D2FDFA301324}">
  <sheetPr codeName="Sheet21">
    <tabColor theme="1"/>
  </sheetPr>
  <dimension ref="A1:D89"/>
  <sheetViews>
    <sheetView topLeftCell="A31" zoomScale="85" zoomScaleNormal="85" workbookViewId="0">
      <selection activeCell="A55" sqref="A55"/>
    </sheetView>
  </sheetViews>
  <sheetFormatPr defaultRowHeight="16.5"/>
  <cols>
    <col min="1" max="1" width="86.375" customWidth="1"/>
    <col min="2" max="2" width="69.125" customWidth="1"/>
    <col min="3" max="3" width="12.625" style="19" customWidth="1"/>
  </cols>
  <sheetData>
    <row r="1" spans="1:3" s="181" customFormat="1">
      <c r="A1" s="181" t="s">
        <v>1670</v>
      </c>
      <c r="C1" s="182"/>
    </row>
    <row r="3" spans="1:3">
      <c r="A3" s="238" t="s">
        <v>223</v>
      </c>
      <c r="B3" s="238" t="s">
        <v>224</v>
      </c>
      <c r="C3" s="238" t="s">
        <v>1556</v>
      </c>
    </row>
    <row r="4" spans="1:3">
      <c r="A4" s="229" t="s">
        <v>1491</v>
      </c>
      <c r="B4" s="229" t="s">
        <v>1563</v>
      </c>
      <c r="C4" s="8" t="s">
        <v>1431</v>
      </c>
    </row>
    <row r="5" spans="1:3">
      <c r="A5" s="230" t="s">
        <v>1493</v>
      </c>
      <c r="B5" s="232" t="s">
        <v>1564</v>
      </c>
      <c r="C5" s="8"/>
    </row>
    <row r="6" spans="1:3">
      <c r="A6" s="231" t="s">
        <v>1535</v>
      </c>
      <c r="B6" s="233" t="s">
        <v>1565</v>
      </c>
      <c r="C6" s="8"/>
    </row>
    <row r="7" spans="1:3" ht="40.5">
      <c r="A7" s="231" t="s">
        <v>1536</v>
      </c>
      <c r="B7" s="233" t="s">
        <v>1566</v>
      </c>
      <c r="C7" s="8"/>
    </row>
    <row r="8" spans="1:3">
      <c r="A8" s="229" t="s">
        <v>1495</v>
      </c>
      <c r="B8" s="229" t="s">
        <v>1567</v>
      </c>
      <c r="C8" s="8" t="s">
        <v>1431</v>
      </c>
    </row>
    <row r="9" spans="1:3">
      <c r="A9" s="230" t="s">
        <v>1496</v>
      </c>
      <c r="B9" s="230" t="s">
        <v>1561</v>
      </c>
      <c r="C9" s="8"/>
    </row>
    <row r="10" spans="1:3">
      <c r="A10" s="231" t="s">
        <v>1537</v>
      </c>
      <c r="B10" s="233" t="s">
        <v>1568</v>
      </c>
      <c r="C10" s="8"/>
    </row>
    <row r="11" spans="1:3" ht="40.5">
      <c r="A11" s="231" t="s">
        <v>1536</v>
      </c>
      <c r="B11" s="233" t="s">
        <v>1566</v>
      </c>
      <c r="C11" s="8"/>
    </row>
    <row r="12" spans="1:3">
      <c r="A12" s="229" t="s">
        <v>1497</v>
      </c>
      <c r="B12" s="229" t="s">
        <v>1569</v>
      </c>
      <c r="C12" s="8" t="s">
        <v>1431</v>
      </c>
    </row>
    <row r="13" spans="1:3">
      <c r="A13" s="230" t="s">
        <v>1498</v>
      </c>
      <c r="B13" s="232" t="s">
        <v>1570</v>
      </c>
      <c r="C13" s="8"/>
    </row>
    <row r="14" spans="1:3">
      <c r="A14" s="231" t="s">
        <v>1538</v>
      </c>
      <c r="B14" s="231" t="s">
        <v>1571</v>
      </c>
      <c r="C14" s="8"/>
    </row>
    <row r="15" spans="1:3">
      <c r="A15" s="231" t="s">
        <v>1539</v>
      </c>
      <c r="B15" s="233" t="s">
        <v>1572</v>
      </c>
      <c r="C15" s="8"/>
    </row>
    <row r="16" spans="1:3">
      <c r="A16" s="229" t="s">
        <v>1500</v>
      </c>
      <c r="B16" s="229" t="s">
        <v>1573</v>
      </c>
      <c r="C16" s="8" t="s">
        <v>1431</v>
      </c>
    </row>
    <row r="17" spans="1:3">
      <c r="A17" s="230" t="s">
        <v>1501</v>
      </c>
      <c r="B17" s="230" t="s">
        <v>1562</v>
      </c>
      <c r="C17" s="8"/>
    </row>
    <row r="18" spans="1:3">
      <c r="A18" s="231" t="s">
        <v>1540</v>
      </c>
      <c r="B18" s="231" t="s">
        <v>1598</v>
      </c>
      <c r="C18" s="8"/>
    </row>
    <row r="19" spans="1:3">
      <c r="A19" s="231" t="s">
        <v>1541</v>
      </c>
      <c r="B19" s="234" t="s">
        <v>1574</v>
      </c>
      <c r="C19" s="8"/>
    </row>
    <row r="20" spans="1:3">
      <c r="A20" s="229" t="s">
        <v>1503</v>
      </c>
      <c r="B20" s="229" t="s">
        <v>1575</v>
      </c>
      <c r="C20" s="8" t="s">
        <v>1431</v>
      </c>
    </row>
    <row r="21" spans="1:3">
      <c r="A21" s="230" t="s">
        <v>1504</v>
      </c>
      <c r="B21" s="232" t="s">
        <v>1599</v>
      </c>
      <c r="C21" s="8"/>
    </row>
    <row r="22" spans="1:3">
      <c r="A22" s="231" t="s">
        <v>1542</v>
      </c>
      <c r="B22" s="231" t="s">
        <v>1577</v>
      </c>
      <c r="C22" s="8"/>
    </row>
    <row r="23" spans="1:3">
      <c r="A23" s="231" t="s">
        <v>1539</v>
      </c>
      <c r="B23" s="233" t="s">
        <v>1576</v>
      </c>
      <c r="C23" s="8"/>
    </row>
    <row r="24" spans="1:3">
      <c r="A24" s="229" t="s">
        <v>1506</v>
      </c>
      <c r="B24" s="229" t="s">
        <v>1578</v>
      </c>
      <c r="C24" s="8" t="s">
        <v>1431</v>
      </c>
    </row>
    <row r="25" spans="1:3">
      <c r="A25" s="230" t="s">
        <v>1507</v>
      </c>
      <c r="B25" s="232" t="s">
        <v>1579</v>
      </c>
      <c r="C25" s="8"/>
    </row>
    <row r="26" spans="1:3">
      <c r="A26" s="231" t="s">
        <v>1543</v>
      </c>
      <c r="B26" s="237" t="s">
        <v>1619</v>
      </c>
      <c r="C26" s="8"/>
    </row>
    <row r="27" spans="1:3">
      <c r="A27" s="231" t="s">
        <v>1551</v>
      </c>
      <c r="B27" s="233" t="s">
        <v>1600</v>
      </c>
      <c r="C27" s="8"/>
    </row>
    <row r="28" spans="1:3">
      <c r="A28" s="231" t="s">
        <v>1539</v>
      </c>
      <c r="B28" s="233" t="s">
        <v>1576</v>
      </c>
      <c r="C28" s="8"/>
    </row>
    <row r="29" spans="1:3">
      <c r="A29" s="229" t="s">
        <v>1509</v>
      </c>
      <c r="B29" s="229" t="s">
        <v>1580</v>
      </c>
      <c r="C29" s="8" t="s">
        <v>1431</v>
      </c>
    </row>
    <row r="30" spans="1:3">
      <c r="A30" s="230" t="s">
        <v>1510</v>
      </c>
      <c r="B30" s="232" t="s">
        <v>1581</v>
      </c>
      <c r="C30" s="8"/>
    </row>
    <row r="31" spans="1:3">
      <c r="A31" s="231" t="s">
        <v>1544</v>
      </c>
      <c r="B31" s="233" t="s">
        <v>1582</v>
      </c>
      <c r="C31" s="8"/>
    </row>
    <row r="32" spans="1:3">
      <c r="A32" s="231" t="s">
        <v>1539</v>
      </c>
      <c r="B32" s="233" t="s">
        <v>1576</v>
      </c>
      <c r="C32" s="8"/>
    </row>
    <row r="33" spans="1:4">
      <c r="A33" s="229" t="s">
        <v>1511</v>
      </c>
      <c r="B33" s="235" t="s">
        <v>1583</v>
      </c>
      <c r="C33" s="8" t="s">
        <v>1431</v>
      </c>
    </row>
    <row r="34" spans="1:4">
      <c r="A34" s="230" t="s">
        <v>1512</v>
      </c>
      <c r="B34" s="236" t="s">
        <v>1584</v>
      </c>
      <c r="C34" s="8"/>
    </row>
    <row r="35" spans="1:4">
      <c r="A35" s="231" t="s">
        <v>1552</v>
      </c>
      <c r="B35" s="237" t="s">
        <v>1585</v>
      </c>
      <c r="C35" s="8"/>
    </row>
    <row r="36" spans="1:4">
      <c r="A36" s="229" t="s">
        <v>1514</v>
      </c>
      <c r="B36" s="235" t="s">
        <v>1586</v>
      </c>
      <c r="C36" s="8" t="s">
        <v>1431</v>
      </c>
    </row>
    <row r="37" spans="1:4">
      <c r="A37" s="230" t="s">
        <v>1515</v>
      </c>
      <c r="B37" s="232" t="s">
        <v>1587</v>
      </c>
      <c r="C37" s="8"/>
    </row>
    <row r="38" spans="1:4">
      <c r="A38" s="231" t="s">
        <v>1545</v>
      </c>
      <c r="B38" s="233" t="s">
        <v>1588</v>
      </c>
      <c r="C38" s="8"/>
    </row>
    <row r="39" spans="1:4">
      <c r="A39" s="231" t="s">
        <v>1546</v>
      </c>
      <c r="B39" s="233" t="s">
        <v>1589</v>
      </c>
      <c r="C39" s="8"/>
    </row>
    <row r="40" spans="1:4">
      <c r="A40" s="229" t="s">
        <v>1518</v>
      </c>
      <c r="B40" s="235" t="s">
        <v>1591</v>
      </c>
      <c r="C40" s="8" t="s">
        <v>1431</v>
      </c>
    </row>
    <row r="41" spans="1:4">
      <c r="A41" s="230" t="s">
        <v>1519</v>
      </c>
      <c r="B41" s="232" t="s">
        <v>1590</v>
      </c>
      <c r="C41" s="8"/>
    </row>
    <row r="42" spans="1:4">
      <c r="A42" s="231" t="s">
        <v>1547</v>
      </c>
      <c r="B42" s="233" t="s">
        <v>1592</v>
      </c>
      <c r="C42" s="8"/>
    </row>
    <row r="43" spans="1:4">
      <c r="A43" s="231" t="s">
        <v>1546</v>
      </c>
      <c r="B43" s="233" t="s">
        <v>1589</v>
      </c>
      <c r="C43" s="8"/>
    </row>
    <row r="44" spans="1:4">
      <c r="A44" s="229" t="s">
        <v>1520</v>
      </c>
      <c r="B44" s="235" t="s">
        <v>1593</v>
      </c>
      <c r="C44" s="8" t="s">
        <v>1431</v>
      </c>
    </row>
    <row r="45" spans="1:4">
      <c r="A45" s="230" t="s">
        <v>1521</v>
      </c>
      <c r="B45" s="232" t="s">
        <v>1594</v>
      </c>
      <c r="C45" s="8"/>
      <c r="D45" t="s">
        <v>1595</v>
      </c>
    </row>
    <row r="46" spans="1:4">
      <c r="A46" s="231" t="s">
        <v>1548</v>
      </c>
      <c r="B46" s="233" t="s">
        <v>1596</v>
      </c>
      <c r="C46" s="8"/>
    </row>
    <row r="47" spans="1:4">
      <c r="A47" s="229" t="s">
        <v>1522</v>
      </c>
      <c r="B47" s="235" t="s">
        <v>1597</v>
      </c>
      <c r="C47" s="8" t="s">
        <v>1431</v>
      </c>
    </row>
    <row r="48" spans="1:4">
      <c r="A48" s="230" t="s">
        <v>1523</v>
      </c>
      <c r="B48" s="230" t="s">
        <v>1601</v>
      </c>
      <c r="C48" s="8"/>
    </row>
    <row r="49" spans="1:4">
      <c r="A49" s="231" t="s">
        <v>1553</v>
      </c>
      <c r="B49" s="231" t="s">
        <v>1602</v>
      </c>
      <c r="C49" s="8"/>
    </row>
    <row r="50" spans="1:4">
      <c r="A50" s="231" t="s">
        <v>1546</v>
      </c>
      <c r="B50" s="233" t="s">
        <v>1589</v>
      </c>
      <c r="C50" s="8"/>
    </row>
    <row r="51" spans="1:4">
      <c r="A51" s="229" t="s">
        <v>1524</v>
      </c>
      <c r="B51" s="235" t="s">
        <v>1606</v>
      </c>
      <c r="C51" s="8" t="s">
        <v>1431</v>
      </c>
    </row>
    <row r="52" spans="1:4">
      <c r="A52" s="230" t="s">
        <v>1525</v>
      </c>
      <c r="B52" s="230" t="s">
        <v>1603</v>
      </c>
      <c r="C52" s="8"/>
    </row>
    <row r="53" spans="1:4">
      <c r="A53" s="231" t="s">
        <v>1549</v>
      </c>
      <c r="B53" s="231" t="s">
        <v>1604</v>
      </c>
      <c r="C53" s="8"/>
    </row>
    <row r="54" spans="1:4">
      <c r="A54" s="231" t="s">
        <v>1546</v>
      </c>
      <c r="B54" s="233" t="s">
        <v>1589</v>
      </c>
      <c r="C54" s="8"/>
    </row>
    <row r="55" spans="1:4">
      <c r="A55" s="229" t="s">
        <v>1527</v>
      </c>
      <c r="B55" s="235" t="s">
        <v>1607</v>
      </c>
      <c r="C55" s="8" t="s">
        <v>1431</v>
      </c>
    </row>
    <row r="56" spans="1:4">
      <c r="A56" s="230" t="s">
        <v>1528</v>
      </c>
      <c r="B56" s="232" t="s">
        <v>1608</v>
      </c>
      <c r="C56" s="8"/>
    </row>
    <row r="57" spans="1:4">
      <c r="A57" s="231" t="s">
        <v>1554</v>
      </c>
      <c r="B57" s="233" t="s">
        <v>1609</v>
      </c>
      <c r="C57" s="8"/>
    </row>
    <row r="58" spans="1:4">
      <c r="A58" s="231" t="s">
        <v>1550</v>
      </c>
      <c r="B58" s="231" t="s">
        <v>1605</v>
      </c>
      <c r="C58" s="8"/>
    </row>
    <row r="59" spans="1:4">
      <c r="A59" s="229" t="s">
        <v>1529</v>
      </c>
      <c r="B59" s="229" t="s">
        <v>1610</v>
      </c>
      <c r="C59" s="8" t="s">
        <v>1431</v>
      </c>
    </row>
    <row r="60" spans="1:4">
      <c r="A60" s="230" t="s">
        <v>1530</v>
      </c>
      <c r="B60" s="232" t="s">
        <v>1611</v>
      </c>
      <c r="C60" s="8"/>
    </row>
    <row r="61" spans="1:4" ht="38.25">
      <c r="A61" s="231" t="s">
        <v>1555</v>
      </c>
      <c r="B61" s="231" t="s">
        <v>1612</v>
      </c>
      <c r="C61" s="8"/>
    </row>
    <row r="62" spans="1:4">
      <c r="A62" s="231" t="s">
        <v>1533</v>
      </c>
      <c r="B62" s="237" t="s">
        <v>1618</v>
      </c>
      <c r="C62" s="8"/>
    </row>
    <row r="63" spans="1:4">
      <c r="A63" s="229" t="s">
        <v>1531</v>
      </c>
      <c r="B63" s="229" t="s">
        <v>1613</v>
      </c>
      <c r="C63" s="8" t="s">
        <v>1431</v>
      </c>
      <c r="D63" t="s">
        <v>1615</v>
      </c>
    </row>
    <row r="64" spans="1:4">
      <c r="A64" s="230" t="s">
        <v>1532</v>
      </c>
      <c r="B64" s="232" t="s">
        <v>1614</v>
      </c>
      <c r="C64" s="8"/>
    </row>
    <row r="65" spans="1:3" ht="40.5">
      <c r="A65" s="231" t="s">
        <v>1555</v>
      </c>
      <c r="B65" s="233" t="s">
        <v>1616</v>
      </c>
      <c r="C65" s="8"/>
    </row>
    <row r="66" spans="1:3">
      <c r="A66" s="231" t="s">
        <v>1533</v>
      </c>
      <c r="B66" s="237" t="s">
        <v>1618</v>
      </c>
      <c r="C66" s="8"/>
    </row>
    <row r="67" spans="1:3">
      <c r="A67" s="225"/>
    </row>
    <row r="69" spans="1:3">
      <c r="A69" s="245" t="s">
        <v>1667</v>
      </c>
    </row>
    <row r="71" spans="1:3">
      <c r="A71" s="1" t="s">
        <v>1556</v>
      </c>
      <c r="B71" s="1" t="s">
        <v>1672</v>
      </c>
      <c r="C71" s="8" t="s">
        <v>1671</v>
      </c>
    </row>
    <row r="72" spans="1:3">
      <c r="A72" s="1" t="s">
        <v>1491</v>
      </c>
      <c r="B72" s="1" t="str">
        <f>VLOOKUP(A72,$A$3:$B$66,2,0)</f>
        <v>1a 특이한 계정 이름에 대한 전표</v>
      </c>
      <c r="C72" s="8" t="s">
        <v>1557</v>
      </c>
    </row>
    <row r="73" spans="1:3">
      <c r="A73" s="1" t="s">
        <v>1495</v>
      </c>
      <c r="B73" s="1" t="str">
        <f t="shared" ref="B73:B87" si="0">VLOOKUP(A73,$A$3:$B$66,2,0)</f>
        <v>1b 특정 계정에 대한 전표</v>
      </c>
      <c r="C73" s="8"/>
    </row>
    <row r="74" spans="1:3">
      <c r="A74" s="1" t="s">
        <v>1497</v>
      </c>
      <c r="B74" s="1" t="str">
        <f t="shared" si="0"/>
        <v>2 거의 사용하지 않는 계정에 대한 전표</v>
      </c>
      <c r="C74" s="8" t="s">
        <v>1557</v>
      </c>
    </row>
    <row r="75" spans="1:3">
      <c r="A75" s="1" t="s">
        <v>1500</v>
      </c>
      <c r="B75" s="1" t="str">
        <f t="shared" si="0"/>
        <v>3 관련 없는 계정에 대한 간단한 전표</v>
      </c>
      <c r="C75" s="8" t="s">
        <v>1557</v>
      </c>
    </row>
    <row r="76" spans="1:3">
      <c r="A76" s="1" t="s">
        <v>1503</v>
      </c>
      <c r="B76" s="1" t="str">
        <f t="shared" si="0"/>
        <v>4 입력이 적은 사용자의 전표</v>
      </c>
      <c r="C76" s="8" t="s">
        <v>1557</v>
      </c>
    </row>
    <row r="77" spans="1:3">
      <c r="A77" s="1" t="s">
        <v>1506</v>
      </c>
      <c r="B77" s="1" t="str">
        <f t="shared" si="0"/>
        <v>5 적요가 간략한, 영향력 있는 마감 전표</v>
      </c>
      <c r="C77" s="8" t="s">
        <v>1557</v>
      </c>
    </row>
    <row r="78" spans="1:3">
      <c r="A78" s="1" t="s">
        <v>1509</v>
      </c>
      <c r="B78" s="1" t="str">
        <f t="shared" si="0"/>
        <v>6 비영업일 전표</v>
      </c>
      <c r="C78" s="8"/>
    </row>
    <row r="79" spans="1:3">
      <c r="A79" s="1" t="s">
        <v>1511</v>
      </c>
      <c r="B79" s="1" t="str">
        <f t="shared" si="0"/>
        <v>관심 키워드가 포함된 전표</v>
      </c>
      <c r="C79" s="8" t="s">
        <v>1557</v>
      </c>
    </row>
    <row r="80" spans="1:3">
      <c r="A80" s="1" t="s">
        <v>1514</v>
      </c>
      <c r="B80" s="1" t="str">
        <f t="shared" si="0"/>
        <v>반복되는 숫자를 포함하는 전표</v>
      </c>
      <c r="C80" s="8" t="s">
        <v>1557</v>
      </c>
    </row>
    <row r="81" spans="1:3">
      <c r="A81" s="1" t="s">
        <v>1518</v>
      </c>
      <c r="B81" s="1" t="str">
        <f t="shared" si="0"/>
        <v>반올림을 포함하는 전표</v>
      </c>
      <c r="C81" s="8"/>
    </row>
    <row r="82" spans="1:3">
      <c r="A82" s="1" t="s">
        <v>1520</v>
      </c>
      <c r="B82" s="1" t="str">
        <f t="shared" si="0"/>
        <v>가장 큰 전표라인</v>
      </c>
      <c r="C82" s="8"/>
    </row>
    <row r="83" spans="1:3">
      <c r="A83" s="1" t="s">
        <v>1522</v>
      </c>
      <c r="B83" s="1" t="str">
        <f t="shared" si="0"/>
        <v>사전 게시 및 사후 게시 항목</v>
      </c>
      <c r="C83" s="8" t="s">
        <v>1557</v>
      </c>
    </row>
    <row r="84" spans="1:3">
      <c r="A84" s="1" t="s">
        <v>1524</v>
      </c>
      <c r="B84" s="1" t="str">
        <f t="shared" si="0"/>
        <v>특정 사용자가 게시한 전표</v>
      </c>
      <c r="C84" s="8" t="s">
        <v>1557</v>
      </c>
    </row>
    <row r="85" spans="1:3">
      <c r="A85" s="1" t="s">
        <v>1527</v>
      </c>
      <c r="B85" s="1" t="str">
        <f t="shared" si="0"/>
        <v>해당 연도에 매출 차기액이 큰 전표</v>
      </c>
      <c r="C85" s="8"/>
    </row>
    <row r="86" spans="1:3">
      <c r="A86" s="1" t="s">
        <v>1529</v>
      </c>
      <c r="B86" s="1" t="str">
        <f t="shared" si="0"/>
        <v>YE 주변에 게시된 대규모 PL(손익) 차기전표</v>
      </c>
      <c r="C86" s="8"/>
    </row>
    <row r="87" spans="1:3">
      <c r="A87" s="1" t="s">
        <v>1531</v>
      </c>
      <c r="B87" s="1" t="str">
        <f t="shared" si="0"/>
        <v>YE 주변에 전기된 대규모 PL 대기 항목</v>
      </c>
      <c r="C87" s="8"/>
    </row>
    <row r="88" spans="1:3">
      <c r="A88" s="246" t="s">
        <v>1560</v>
      </c>
      <c r="B88" s="246" t="s">
        <v>1668</v>
      </c>
      <c r="C88" s="8" t="s">
        <v>1673</v>
      </c>
    </row>
    <row r="89" spans="1:3">
      <c r="A89" s="246" t="s">
        <v>1558</v>
      </c>
      <c r="B89" s="246" t="s">
        <v>1669</v>
      </c>
      <c r="C89" s="8" t="s">
        <v>1673</v>
      </c>
    </row>
  </sheetData>
  <phoneticPr fontId="18" type="noConversion"/>
  <pageMargins left="0.7" right="0.7" top="0.75" bottom="0.75" header="0.3" footer="0.3"/>
  <pageSetup paperSize="9"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83DE-7AB7-4C9B-91EE-8611771E7701}">
  <sheetPr codeName="Sheet22">
    <outlinePr summaryBelow="0"/>
    <pageSetUpPr fitToPage="1"/>
  </sheetPr>
  <dimension ref="A1:V1209"/>
  <sheetViews>
    <sheetView showGridLines="0" topLeftCell="A232" workbookViewId="0">
      <selection activeCell="G124" sqref="G124"/>
    </sheetView>
  </sheetViews>
  <sheetFormatPr defaultColWidth="8" defaultRowHeight="13.5" outlineLevelRow="4"/>
  <cols>
    <col min="1" max="1" width="2.375" style="247" customWidth="1"/>
    <col min="2" max="2" width="0.75" style="247" customWidth="1"/>
    <col min="3" max="3" width="8.25" style="247" hidden="1" customWidth="1"/>
    <col min="4" max="4" width="40" style="247" customWidth="1"/>
    <col min="5" max="5" width="58.875" style="247" customWidth="1"/>
    <col min="6" max="6" width="27.125" style="247" customWidth="1"/>
    <col min="7" max="7" width="19.25" style="248" customWidth="1"/>
    <col min="8" max="8" width="1.875" style="247" customWidth="1"/>
    <col min="9" max="9" width="2.375" style="247" customWidth="1"/>
    <col min="10" max="10" width="8" style="303"/>
    <col min="11" max="16384" width="8" style="247"/>
  </cols>
  <sheetData>
    <row r="1" spans="1:22" ht="9.9499999999999993" customHeight="1" outlineLevel="4"/>
    <row r="2" spans="1:22" ht="17.25" customHeight="1">
      <c r="H2" s="302" t="s">
        <v>1804</v>
      </c>
    </row>
    <row r="3" spans="1:22" ht="17.25" customHeight="1">
      <c r="H3" s="301" t="s">
        <v>1803</v>
      </c>
    </row>
    <row r="4" spans="1:22" ht="3.95" customHeight="1">
      <c r="B4" s="299"/>
      <c r="C4" s="299"/>
      <c r="D4" s="299"/>
      <c r="E4" s="299"/>
      <c r="F4" s="299"/>
      <c r="G4" s="300"/>
      <c r="H4" s="299"/>
    </row>
    <row r="5" spans="1:22" ht="12.75" customHeight="1" thickBot="1">
      <c r="H5" s="298"/>
    </row>
    <row r="6" spans="1:22" s="280" customFormat="1" ht="12.75" customHeight="1" thickBot="1">
      <c r="A6" s="287"/>
      <c r="B6" s="297" t="s">
        <v>1802</v>
      </c>
      <c r="C6" s="296"/>
      <c r="D6" s="295"/>
      <c r="E6" s="284"/>
      <c r="F6" s="284"/>
      <c r="G6" s="276"/>
      <c r="H6" s="294"/>
      <c r="J6" s="294"/>
    </row>
    <row r="7" spans="1:22" s="280" customFormat="1" ht="6" customHeight="1" outlineLevel="1">
      <c r="A7" s="287"/>
      <c r="B7" s="289"/>
      <c r="D7" s="293"/>
      <c r="E7" s="292"/>
      <c r="F7" s="291"/>
      <c r="G7" s="248"/>
      <c r="H7" s="290"/>
      <c r="J7" s="294"/>
    </row>
    <row r="8" spans="1:22" s="280" customFormat="1" ht="66.75" customHeight="1" outlineLevel="1">
      <c r="A8" s="287"/>
      <c r="B8" s="289"/>
      <c r="D8" s="306" t="s">
        <v>1801</v>
      </c>
      <c r="E8" s="306"/>
      <c r="F8" s="306"/>
      <c r="G8" s="306"/>
      <c r="H8" s="288"/>
      <c r="J8" s="294"/>
    </row>
    <row r="9" spans="1:22" s="280" customFormat="1" ht="6" customHeight="1" outlineLevel="1" thickBot="1">
      <c r="A9" s="287"/>
      <c r="B9" s="286"/>
      <c r="C9" s="284"/>
      <c r="D9" s="285"/>
      <c r="E9" s="284"/>
      <c r="F9" s="283"/>
      <c r="G9" s="282"/>
      <c r="H9" s="281"/>
      <c r="J9" s="294"/>
    </row>
    <row r="10" spans="1:22" ht="14.25" thickBot="1"/>
    <row r="11" spans="1:22" s="250" customFormat="1" ht="14.25" thickBot="1">
      <c r="B11" s="279" t="s">
        <v>1800</v>
      </c>
      <c r="C11" s="278"/>
      <c r="D11" s="277"/>
      <c r="E11" s="254"/>
      <c r="F11" s="254"/>
      <c r="G11" s="276"/>
      <c r="H11" s="275"/>
      <c r="J11" s="304"/>
    </row>
    <row r="12" spans="1:22" s="250" customFormat="1" ht="6" customHeight="1">
      <c r="B12" s="274"/>
      <c r="C12" s="273"/>
      <c r="D12" s="272"/>
      <c r="E12" s="271"/>
      <c r="F12" s="270"/>
      <c r="G12" s="248"/>
      <c r="H12" s="269"/>
      <c r="J12" s="304"/>
    </row>
    <row r="13" spans="1:22" s="250" customFormat="1" ht="12.75" customHeight="1">
      <c r="B13" s="268"/>
      <c r="C13" s="267"/>
      <c r="D13" s="307" t="s">
        <v>1799</v>
      </c>
      <c r="E13" s="308"/>
      <c r="F13" s="308"/>
      <c r="G13" s="309"/>
      <c r="H13" s="258"/>
      <c r="J13" s="304"/>
      <c r="V13" s="249"/>
    </row>
    <row r="14" spans="1:22" s="250" customFormat="1" ht="5.45" customHeight="1" thickBot="1">
      <c r="B14" s="257"/>
      <c r="C14" s="256"/>
      <c r="D14" s="255"/>
      <c r="E14" s="254"/>
      <c r="F14" s="253"/>
      <c r="G14" s="252"/>
      <c r="H14" s="251"/>
      <c r="J14" s="304"/>
      <c r="V14" s="249"/>
    </row>
    <row r="15" spans="1:22" ht="13.15" customHeight="1" thickBot="1">
      <c r="V15" s="249"/>
    </row>
    <row r="16" spans="1:22" s="250" customFormat="1" ht="14.25" thickBot="1">
      <c r="B16" s="279" t="s">
        <v>1798</v>
      </c>
      <c r="C16" s="278"/>
      <c r="D16" s="277"/>
      <c r="E16" s="254"/>
      <c r="F16" s="254"/>
      <c r="G16" s="276"/>
      <c r="H16" s="275"/>
      <c r="J16" s="304"/>
    </row>
    <row r="17" spans="2:22" s="250" customFormat="1" ht="6" customHeight="1">
      <c r="B17" s="274"/>
      <c r="C17" s="273"/>
      <c r="D17" s="272"/>
      <c r="E17" s="271"/>
      <c r="F17" s="270"/>
      <c r="G17" s="248"/>
      <c r="H17" s="269"/>
      <c r="J17" s="304"/>
    </row>
    <row r="18" spans="2:22" s="250" customFormat="1" ht="12.75" customHeight="1">
      <c r="B18" s="268" t="s">
        <v>1797</v>
      </c>
      <c r="C18" s="267" t="s">
        <v>1796</v>
      </c>
      <c r="D18" s="266" t="s">
        <v>1795</v>
      </c>
      <c r="E18" s="265" t="s">
        <v>76</v>
      </c>
      <c r="F18" s="264" t="s">
        <v>1794</v>
      </c>
      <c r="G18" s="263" t="s">
        <v>1793</v>
      </c>
      <c r="H18" s="258"/>
      <c r="J18" s="304"/>
      <c r="V18" s="249"/>
    </row>
    <row r="19" spans="2:22" s="250" customFormat="1" ht="13.15" customHeight="1" collapsed="1">
      <c r="B19" s="262">
        <v>0</v>
      </c>
      <c r="D19" s="261" t="s">
        <v>1792</v>
      </c>
      <c r="E19" s="261" t="s">
        <v>1792</v>
      </c>
      <c r="F19" s="260"/>
      <c r="G19" s="259">
        <v>280</v>
      </c>
      <c r="H19" s="258"/>
      <c r="J19" s="304"/>
      <c r="V19" s="249"/>
    </row>
    <row r="20" spans="2:22" s="250" customFormat="1" ht="13.15" hidden="1" customHeight="1" outlineLevel="1">
      <c r="B20" s="262">
        <v>1</v>
      </c>
      <c r="C20" s="250" t="s">
        <v>1503</v>
      </c>
      <c r="D20" s="261" t="str">
        <f>HYPERLINK(CONCATENATE("#'","1-4 Journals by users w","'","!A1"),"4 Journals by users with few entries")</f>
        <v>4 Journals by users with few entries</v>
      </c>
      <c r="E20" s="261" t="s">
        <v>1504</v>
      </c>
      <c r="F20" s="260"/>
      <c r="G20" s="259">
        <v>0</v>
      </c>
      <c r="H20" s="258"/>
      <c r="J20" s="304"/>
      <c r="V20" s="249"/>
    </row>
    <row r="21" spans="2:22" s="250" customFormat="1" ht="13.15" hidden="1" customHeight="1" outlineLevel="2">
      <c r="B21" s="262">
        <v>2</v>
      </c>
      <c r="D21" s="261" t="s">
        <v>1739</v>
      </c>
      <c r="E21" s="261" t="s">
        <v>1738</v>
      </c>
      <c r="F21" s="260"/>
      <c r="G21" s="259">
        <v>19</v>
      </c>
      <c r="H21" s="258"/>
      <c r="J21" s="304"/>
      <c r="V21" s="249"/>
    </row>
    <row r="22" spans="2:22" s="250" customFormat="1" ht="13.15" hidden="1" customHeight="1" outlineLevel="3">
      <c r="B22" s="262">
        <v>3</v>
      </c>
      <c r="D22" s="261" t="s">
        <v>1735</v>
      </c>
      <c r="E22" s="261" t="s">
        <v>1734</v>
      </c>
      <c r="F22" s="260" t="s">
        <v>1733</v>
      </c>
      <c r="G22" s="259"/>
      <c r="H22" s="258"/>
      <c r="J22" s="304"/>
      <c r="V22" s="249"/>
    </row>
    <row r="23" spans="2:22" s="250" customFormat="1" ht="13.15" hidden="1" customHeight="1" outlineLevel="3">
      <c r="B23" s="262">
        <v>3</v>
      </c>
      <c r="D23" s="261" t="s">
        <v>1737</v>
      </c>
      <c r="E23" s="261" t="s">
        <v>1736</v>
      </c>
      <c r="F23" s="260" t="s">
        <v>439</v>
      </c>
      <c r="G23" s="259"/>
      <c r="H23" s="258"/>
      <c r="J23" s="304"/>
      <c r="V23" s="249"/>
    </row>
    <row r="24" spans="2:22" s="250" customFormat="1" ht="13.15" hidden="1" customHeight="1" outlineLevel="3">
      <c r="B24" s="262">
        <v>3</v>
      </c>
      <c r="D24" s="261" t="s">
        <v>1628</v>
      </c>
      <c r="E24" s="261" t="s">
        <v>1637</v>
      </c>
      <c r="F24" s="260"/>
      <c r="G24" s="259"/>
      <c r="H24" s="258"/>
      <c r="J24" s="304"/>
      <c r="V24" s="249"/>
    </row>
    <row r="25" spans="2:22" s="250" customFormat="1" ht="13.15" hidden="1" customHeight="1" outlineLevel="2">
      <c r="B25" s="262">
        <v>2</v>
      </c>
      <c r="D25" s="261" t="s">
        <v>1785</v>
      </c>
      <c r="E25" s="261" t="s">
        <v>1784</v>
      </c>
      <c r="F25" s="260"/>
      <c r="G25" s="259">
        <v>0</v>
      </c>
      <c r="H25" s="258"/>
      <c r="J25" s="304"/>
      <c r="V25" s="249"/>
    </row>
    <row r="26" spans="2:22" s="250" customFormat="1" ht="13.15" hidden="1" customHeight="1" outlineLevel="3">
      <c r="B26" s="262">
        <v>3</v>
      </c>
      <c r="D26" s="261" t="s">
        <v>1753</v>
      </c>
      <c r="E26" s="261" t="s">
        <v>1752</v>
      </c>
      <c r="F26" s="260"/>
      <c r="G26" s="259"/>
      <c r="H26" s="258"/>
      <c r="J26" s="304"/>
      <c r="V26" s="249"/>
    </row>
    <row r="27" spans="2:22" s="250" customFormat="1" ht="13.15" hidden="1" customHeight="1" outlineLevel="3">
      <c r="B27" s="262">
        <v>3</v>
      </c>
      <c r="D27" s="261" t="s">
        <v>1628</v>
      </c>
      <c r="E27" s="261" t="s">
        <v>1638</v>
      </c>
      <c r="F27" s="260"/>
      <c r="G27" s="259"/>
      <c r="H27" s="258"/>
      <c r="J27" s="304"/>
      <c r="V27" s="249"/>
    </row>
    <row r="28" spans="2:22" s="250" customFormat="1" ht="13.15" hidden="1" customHeight="1" outlineLevel="1">
      <c r="B28" s="262">
        <v>1</v>
      </c>
      <c r="C28" s="250" t="s">
        <v>1620</v>
      </c>
      <c r="D28" s="261" t="str">
        <f>HYPERLINK(CONCATENATE("#'","1-DTT2 Entries associat","'","!A1"),"DTT2 Entries associated with an identified risk of")</f>
        <v>DTT2 Entries associated with an identified risk of</v>
      </c>
      <c r="E28" s="261" t="s">
        <v>1621</v>
      </c>
      <c r="F28" s="260"/>
      <c r="G28" s="259">
        <v>156</v>
      </c>
      <c r="H28" s="258"/>
      <c r="J28" s="304"/>
      <c r="V28" s="249"/>
    </row>
    <row r="29" spans="2:22" s="250" customFormat="1" ht="13.15" hidden="1" customHeight="1" outlineLevel="2">
      <c r="B29" s="262">
        <v>2</v>
      </c>
      <c r="D29" s="261" t="s">
        <v>1780</v>
      </c>
      <c r="E29" s="261" t="s">
        <v>1779</v>
      </c>
      <c r="F29" s="260"/>
      <c r="G29" s="259">
        <v>30970</v>
      </c>
      <c r="H29" s="258"/>
      <c r="J29" s="304"/>
      <c r="V29" s="249"/>
    </row>
    <row r="30" spans="2:22" s="250" customFormat="1" ht="13.15" hidden="1" customHeight="1" outlineLevel="3">
      <c r="B30" s="262">
        <v>3</v>
      </c>
      <c r="D30" s="261" t="s">
        <v>40</v>
      </c>
      <c r="E30" s="261" t="s">
        <v>1774</v>
      </c>
      <c r="F30" s="260" t="s">
        <v>1717</v>
      </c>
      <c r="G30" s="259"/>
      <c r="H30" s="258"/>
      <c r="J30" s="304"/>
      <c r="V30" s="249"/>
    </row>
    <row r="31" spans="2:22" s="250" customFormat="1" ht="13.15" hidden="1" customHeight="1" outlineLevel="3">
      <c r="B31" s="262">
        <v>3</v>
      </c>
      <c r="D31" s="261" t="s">
        <v>1776</v>
      </c>
      <c r="E31" s="261" t="s">
        <v>1775</v>
      </c>
      <c r="F31" s="260" t="s">
        <v>1691</v>
      </c>
      <c r="G31" s="259"/>
      <c r="H31" s="258"/>
      <c r="J31" s="304"/>
      <c r="V31" s="249"/>
    </row>
    <row r="32" spans="2:22" s="250" customFormat="1" ht="13.15" hidden="1" customHeight="1" outlineLevel="3">
      <c r="B32" s="262">
        <v>3</v>
      </c>
      <c r="D32" s="261" t="s">
        <v>1778</v>
      </c>
      <c r="E32" s="261" t="s">
        <v>1777</v>
      </c>
      <c r="F32" s="260" t="s">
        <v>1691</v>
      </c>
      <c r="G32" s="259"/>
      <c r="H32" s="258"/>
      <c r="J32" s="304"/>
      <c r="V32" s="249"/>
    </row>
    <row r="33" spans="2:22" s="250" customFormat="1" ht="13.15" hidden="1" customHeight="1" outlineLevel="3">
      <c r="B33" s="262">
        <v>3</v>
      </c>
      <c r="D33" s="261" t="s">
        <v>1628</v>
      </c>
      <c r="E33" s="261" t="s">
        <v>1640</v>
      </c>
      <c r="F33" s="260"/>
      <c r="G33" s="259"/>
      <c r="H33" s="258"/>
      <c r="J33" s="304"/>
      <c r="V33" s="249"/>
    </row>
    <row r="34" spans="2:22" s="250" customFormat="1" ht="13.15" hidden="1" customHeight="1" outlineLevel="2">
      <c r="B34" s="262">
        <v>2</v>
      </c>
      <c r="D34" s="261" t="s">
        <v>1772</v>
      </c>
      <c r="E34" s="261" t="s">
        <v>1624</v>
      </c>
      <c r="F34" s="260"/>
      <c r="G34" s="259">
        <v>1835241</v>
      </c>
      <c r="H34" s="258"/>
      <c r="J34" s="304"/>
      <c r="V34" s="249"/>
    </row>
    <row r="35" spans="2:22" s="250" customFormat="1" ht="13.15" hidden="1" customHeight="1" outlineLevel="3">
      <c r="B35" s="262">
        <v>3</v>
      </c>
      <c r="D35" s="261" t="s">
        <v>1625</v>
      </c>
      <c r="E35" s="261" t="s">
        <v>1771</v>
      </c>
      <c r="F35" s="260" t="s">
        <v>1626</v>
      </c>
      <c r="G35" s="259"/>
      <c r="H35" s="258"/>
      <c r="J35" s="304"/>
      <c r="V35" s="249"/>
    </row>
    <row r="36" spans="2:22" s="250" customFormat="1" ht="13.15" hidden="1" customHeight="1" outlineLevel="3">
      <c r="B36" s="262">
        <v>3</v>
      </c>
      <c r="D36" s="261" t="s">
        <v>1628</v>
      </c>
      <c r="E36" s="261" t="s">
        <v>1641</v>
      </c>
      <c r="F36" s="260"/>
      <c r="G36" s="259"/>
      <c r="H36" s="258"/>
      <c r="J36" s="304"/>
      <c r="V36" s="249"/>
    </row>
    <row r="37" spans="2:22" s="250" customFormat="1" ht="13.15" hidden="1" customHeight="1" outlineLevel="1">
      <c r="B37" s="262">
        <v>1</v>
      </c>
      <c r="C37" s="250" t="s">
        <v>1559</v>
      </c>
      <c r="D37" s="261" t="str">
        <f>HYPERLINK(CONCATENATE("#'","1-DTT1 Entries associat","'","!A1"),"DTT1 Entries associated with an identified risk")</f>
        <v>DTT1 Entries associated with an identified risk</v>
      </c>
      <c r="E37" s="261" t="s">
        <v>1791</v>
      </c>
      <c r="F37" s="260"/>
      <c r="G37" s="259">
        <v>0</v>
      </c>
      <c r="H37" s="258"/>
      <c r="J37" s="304"/>
      <c r="V37" s="249"/>
    </row>
    <row r="38" spans="2:22" s="250" customFormat="1" ht="13.15" hidden="1" customHeight="1" outlineLevel="2">
      <c r="B38" s="262">
        <v>2</v>
      </c>
      <c r="D38" s="261" t="s">
        <v>1780</v>
      </c>
      <c r="E38" s="261" t="s">
        <v>1779</v>
      </c>
      <c r="F38" s="260"/>
      <c r="G38" s="259">
        <v>30970</v>
      </c>
      <c r="H38" s="258"/>
      <c r="J38" s="304"/>
      <c r="V38" s="249"/>
    </row>
    <row r="39" spans="2:22" s="250" customFormat="1" ht="13.15" hidden="1" customHeight="1" outlineLevel="3">
      <c r="B39" s="262">
        <v>3</v>
      </c>
      <c r="D39" s="261" t="s">
        <v>40</v>
      </c>
      <c r="E39" s="261" t="s">
        <v>1774</v>
      </c>
      <c r="F39" s="260" t="s">
        <v>1717</v>
      </c>
      <c r="G39" s="259"/>
      <c r="H39" s="258"/>
      <c r="J39" s="304"/>
      <c r="V39" s="249"/>
    </row>
    <row r="40" spans="2:22" s="250" customFormat="1" ht="13.15" hidden="1" customHeight="1" outlineLevel="3">
      <c r="B40" s="262">
        <v>3</v>
      </c>
      <c r="D40" s="261" t="s">
        <v>1776</v>
      </c>
      <c r="E40" s="261" t="s">
        <v>1775</v>
      </c>
      <c r="F40" s="260" t="s">
        <v>1691</v>
      </c>
      <c r="G40" s="259"/>
      <c r="H40" s="258"/>
      <c r="J40" s="304"/>
      <c r="V40" s="249"/>
    </row>
    <row r="41" spans="2:22" s="250" customFormat="1" ht="13.15" hidden="1" customHeight="1" outlineLevel="3">
      <c r="B41" s="262">
        <v>3</v>
      </c>
      <c r="D41" s="261" t="s">
        <v>1778</v>
      </c>
      <c r="E41" s="261" t="s">
        <v>1777</v>
      </c>
      <c r="F41" s="260" t="s">
        <v>1691</v>
      </c>
      <c r="G41" s="259"/>
      <c r="H41" s="258"/>
      <c r="J41" s="304"/>
      <c r="V41" s="249"/>
    </row>
    <row r="42" spans="2:22" s="250" customFormat="1" ht="13.15" hidden="1" customHeight="1" outlineLevel="3">
      <c r="B42" s="262">
        <v>3</v>
      </c>
      <c r="D42" s="261" t="s">
        <v>1628</v>
      </c>
      <c r="E42" s="261" t="s">
        <v>1642</v>
      </c>
      <c r="F42" s="260"/>
      <c r="G42" s="259"/>
      <c r="H42" s="258"/>
      <c r="J42" s="304"/>
      <c r="V42" s="249"/>
    </row>
    <row r="43" spans="2:22" s="250" customFormat="1" ht="13.15" hidden="1" customHeight="1" outlineLevel="2">
      <c r="B43" s="262">
        <v>2</v>
      </c>
      <c r="D43" s="261" t="s">
        <v>1772</v>
      </c>
      <c r="E43" s="261" t="s">
        <v>1624</v>
      </c>
      <c r="F43" s="260"/>
      <c r="G43" s="259">
        <v>186583</v>
      </c>
      <c r="H43" s="258"/>
      <c r="J43" s="304"/>
      <c r="V43" s="249"/>
    </row>
    <row r="44" spans="2:22" s="250" customFormat="1" ht="13.15" hidden="1" customHeight="1" outlineLevel="3">
      <c r="B44" s="262">
        <v>3</v>
      </c>
      <c r="D44" s="261" t="s">
        <v>1625</v>
      </c>
      <c r="E44" s="261" t="s">
        <v>1771</v>
      </c>
      <c r="F44" s="260" t="s">
        <v>1770</v>
      </c>
      <c r="G44" s="259"/>
      <c r="H44" s="258"/>
      <c r="J44" s="304"/>
      <c r="V44" s="249"/>
    </row>
    <row r="45" spans="2:22" s="250" customFormat="1" ht="13.15" hidden="1" customHeight="1" outlineLevel="3">
      <c r="B45" s="262">
        <v>3</v>
      </c>
      <c r="D45" s="261" t="s">
        <v>1628</v>
      </c>
      <c r="E45" s="261" t="s">
        <v>1644</v>
      </c>
      <c r="F45" s="260"/>
      <c r="G45" s="259"/>
      <c r="H45" s="258"/>
      <c r="J45" s="304"/>
      <c r="V45" s="249"/>
    </row>
    <row r="46" spans="2:22" s="250" customFormat="1" ht="13.15" hidden="1" customHeight="1" outlineLevel="2">
      <c r="B46" s="262">
        <v>2</v>
      </c>
      <c r="D46" s="261" t="s">
        <v>1785</v>
      </c>
      <c r="E46" s="261" t="s">
        <v>1784</v>
      </c>
      <c r="F46" s="260"/>
      <c r="G46" s="259">
        <v>0</v>
      </c>
      <c r="H46" s="258"/>
      <c r="J46" s="304"/>
      <c r="V46" s="249"/>
    </row>
    <row r="47" spans="2:22" s="250" customFormat="1" ht="13.15" hidden="1" customHeight="1" outlineLevel="3">
      <c r="B47" s="262">
        <v>3</v>
      </c>
      <c r="D47" s="261" t="s">
        <v>1753</v>
      </c>
      <c r="E47" s="261" t="s">
        <v>1752</v>
      </c>
      <c r="F47" s="260"/>
      <c r="G47" s="259"/>
      <c r="H47" s="258"/>
      <c r="J47" s="304"/>
      <c r="V47" s="249"/>
    </row>
    <row r="48" spans="2:22" s="250" customFormat="1" ht="13.15" hidden="1" customHeight="1" outlineLevel="3">
      <c r="B48" s="262">
        <v>3</v>
      </c>
      <c r="D48" s="261" t="s">
        <v>1628</v>
      </c>
      <c r="E48" s="261" t="s">
        <v>1638</v>
      </c>
      <c r="F48" s="260"/>
      <c r="G48" s="259"/>
      <c r="H48" s="258"/>
      <c r="J48" s="304"/>
      <c r="V48" s="249"/>
    </row>
    <row r="49" spans="2:22" s="250" customFormat="1" ht="13.15" hidden="1" customHeight="1" outlineLevel="1">
      <c r="B49" s="262">
        <v>1</v>
      </c>
      <c r="C49" s="250" t="s">
        <v>1491</v>
      </c>
      <c r="D49" s="261" t="str">
        <f>HYPERLINK(CONCATENATE("#'","1-1a Journals to unusua","'","!A1"),"1a Journals to unusual account names")</f>
        <v>1a Journals to unusual account names</v>
      </c>
      <c r="E49" s="261" t="s">
        <v>1493</v>
      </c>
      <c r="F49" s="260"/>
      <c r="G49" s="259">
        <v>0</v>
      </c>
      <c r="H49" s="258"/>
      <c r="J49" s="304"/>
      <c r="V49" s="249"/>
    </row>
    <row r="50" spans="2:22" s="250" customFormat="1" ht="13.15" hidden="1" customHeight="1" outlineLevel="2">
      <c r="B50" s="262">
        <v>2</v>
      </c>
      <c r="D50" s="261" t="s">
        <v>1768</v>
      </c>
      <c r="E50" s="261" t="s">
        <v>1767</v>
      </c>
      <c r="F50" s="260"/>
      <c r="G50" s="259">
        <v>0</v>
      </c>
      <c r="H50" s="258"/>
      <c r="J50" s="304"/>
      <c r="V50" s="249"/>
    </row>
    <row r="51" spans="2:22" s="250" customFormat="1" ht="13.15" hidden="1" customHeight="1" outlineLevel="3">
      <c r="B51" s="262">
        <v>3</v>
      </c>
      <c r="D51" s="261" t="s">
        <v>1703</v>
      </c>
      <c r="E51" s="261" t="s">
        <v>1762</v>
      </c>
      <c r="F51" s="260" t="s">
        <v>1701</v>
      </c>
      <c r="G51" s="259"/>
      <c r="H51" s="258"/>
      <c r="J51" s="304"/>
      <c r="V51" s="249"/>
    </row>
    <row r="52" spans="2:22" s="250" customFormat="1" ht="13.15" hidden="1" customHeight="1" outlineLevel="3">
      <c r="B52" s="262">
        <v>3</v>
      </c>
      <c r="D52" s="261" t="s">
        <v>1711</v>
      </c>
      <c r="E52" s="261" t="s">
        <v>1764</v>
      </c>
      <c r="F52" s="260" t="s">
        <v>1763</v>
      </c>
      <c r="G52" s="259"/>
      <c r="H52" s="258"/>
      <c r="J52" s="304"/>
      <c r="V52" s="249"/>
    </row>
    <row r="53" spans="2:22" s="250" customFormat="1" ht="13.15" hidden="1" customHeight="1" outlineLevel="3">
      <c r="B53" s="262">
        <v>3</v>
      </c>
      <c r="D53" s="261" t="s">
        <v>1766</v>
      </c>
      <c r="E53" s="261" t="s">
        <v>1765</v>
      </c>
      <c r="F53" s="260" t="s">
        <v>1699</v>
      </c>
      <c r="G53" s="259"/>
      <c r="H53" s="258"/>
      <c r="J53" s="304"/>
      <c r="V53" s="249"/>
    </row>
    <row r="54" spans="2:22" s="250" customFormat="1" ht="13.15" hidden="1" customHeight="1" outlineLevel="3">
      <c r="B54" s="262">
        <v>3</v>
      </c>
      <c r="D54" s="261" t="s">
        <v>1628</v>
      </c>
      <c r="E54" s="261" t="s">
        <v>1646</v>
      </c>
      <c r="F54" s="260"/>
      <c r="G54" s="259"/>
      <c r="H54" s="258"/>
      <c r="J54" s="304"/>
      <c r="V54" s="249"/>
    </row>
    <row r="55" spans="2:22" s="250" customFormat="1" ht="13.15" hidden="1" customHeight="1" outlineLevel="2">
      <c r="B55" s="262">
        <v>2</v>
      </c>
      <c r="D55" s="261" t="s">
        <v>1785</v>
      </c>
      <c r="E55" s="261" t="s">
        <v>1784</v>
      </c>
      <c r="F55" s="260"/>
      <c r="G55" s="259">
        <v>0</v>
      </c>
      <c r="H55" s="258"/>
      <c r="J55" s="304"/>
      <c r="V55" s="249"/>
    </row>
    <row r="56" spans="2:22" s="250" customFormat="1" ht="13.15" hidden="1" customHeight="1" outlineLevel="3">
      <c r="B56" s="262">
        <v>3</v>
      </c>
      <c r="D56" s="261" t="s">
        <v>1753</v>
      </c>
      <c r="E56" s="261" t="s">
        <v>1752</v>
      </c>
      <c r="F56" s="260"/>
      <c r="G56" s="259"/>
      <c r="H56" s="258"/>
      <c r="J56" s="304"/>
      <c r="V56" s="249"/>
    </row>
    <row r="57" spans="2:22" s="250" customFormat="1" ht="13.15" hidden="1" customHeight="1" outlineLevel="3">
      <c r="B57" s="262">
        <v>3</v>
      </c>
      <c r="D57" s="261" t="s">
        <v>1628</v>
      </c>
      <c r="E57" s="261" t="s">
        <v>1638</v>
      </c>
      <c r="F57" s="260"/>
      <c r="G57" s="259"/>
      <c r="H57" s="258"/>
      <c r="J57" s="304"/>
      <c r="V57" s="249"/>
    </row>
    <row r="58" spans="2:22" s="250" customFormat="1" ht="13.15" hidden="1" customHeight="1" outlineLevel="2">
      <c r="B58" s="262">
        <v>2</v>
      </c>
      <c r="D58" s="261" t="s">
        <v>1780</v>
      </c>
      <c r="E58" s="261" t="s">
        <v>1779</v>
      </c>
      <c r="F58" s="260"/>
      <c r="G58" s="259">
        <v>2529984</v>
      </c>
      <c r="H58" s="258"/>
      <c r="J58" s="304"/>
      <c r="V58" s="249"/>
    </row>
    <row r="59" spans="2:22" s="250" customFormat="1" ht="13.15" hidden="1" customHeight="1" outlineLevel="3">
      <c r="B59" s="262">
        <v>3</v>
      </c>
      <c r="D59" s="261" t="s">
        <v>40</v>
      </c>
      <c r="E59" s="261" t="s">
        <v>1774</v>
      </c>
      <c r="F59" s="260" t="s">
        <v>1717</v>
      </c>
      <c r="G59" s="259"/>
      <c r="H59" s="258"/>
      <c r="J59" s="304"/>
      <c r="V59" s="249"/>
    </row>
    <row r="60" spans="2:22" s="250" customFormat="1" ht="13.15" hidden="1" customHeight="1" outlineLevel="3">
      <c r="B60" s="262">
        <v>3</v>
      </c>
      <c r="D60" s="261" t="s">
        <v>1776</v>
      </c>
      <c r="E60" s="261" t="s">
        <v>1775</v>
      </c>
      <c r="F60" s="260" t="s">
        <v>1717</v>
      </c>
      <c r="G60" s="259"/>
      <c r="H60" s="258"/>
      <c r="J60" s="304"/>
      <c r="V60" s="249"/>
    </row>
    <row r="61" spans="2:22" s="250" customFormat="1" ht="13.15" hidden="1" customHeight="1" outlineLevel="3">
      <c r="B61" s="262">
        <v>3</v>
      </c>
      <c r="D61" s="261" t="s">
        <v>1778</v>
      </c>
      <c r="E61" s="261" t="s">
        <v>1777</v>
      </c>
      <c r="F61" s="260" t="s">
        <v>1717</v>
      </c>
      <c r="G61" s="259"/>
      <c r="H61" s="258"/>
      <c r="J61" s="304"/>
      <c r="V61" s="249"/>
    </row>
    <row r="62" spans="2:22" s="250" customFormat="1" ht="13.15" hidden="1" customHeight="1" outlineLevel="3">
      <c r="B62" s="262">
        <v>3</v>
      </c>
      <c r="D62" s="261" t="s">
        <v>1628</v>
      </c>
      <c r="E62" s="261" t="s">
        <v>1751</v>
      </c>
      <c r="F62" s="260"/>
      <c r="G62" s="259"/>
      <c r="H62" s="258"/>
      <c r="J62" s="304"/>
      <c r="V62" s="249"/>
    </row>
    <row r="63" spans="2:22" s="250" customFormat="1" ht="13.15" hidden="1" customHeight="1" outlineLevel="1">
      <c r="B63" s="262">
        <v>1</v>
      </c>
      <c r="C63" s="250" t="s">
        <v>1497</v>
      </c>
      <c r="D63" s="261" t="str">
        <f>HYPERLINK(CONCATENATE("#'","1-2 Journals to seldom ","'","!A1"),"2 Journals to seldom used accounts")</f>
        <v>2 Journals to seldom used accounts</v>
      </c>
      <c r="E63" s="261" t="s">
        <v>1498</v>
      </c>
      <c r="F63" s="260"/>
      <c r="G63" s="259">
        <v>0</v>
      </c>
      <c r="H63" s="258"/>
      <c r="J63" s="304"/>
      <c r="V63" s="249"/>
    </row>
    <row r="64" spans="2:22" s="250" customFormat="1" ht="13.15" hidden="1" customHeight="1" outlineLevel="2">
      <c r="B64" s="262">
        <v>2</v>
      </c>
      <c r="D64" s="261" t="s">
        <v>1761</v>
      </c>
      <c r="E64" s="261" t="s">
        <v>1760</v>
      </c>
      <c r="F64" s="260"/>
      <c r="G64" s="259">
        <v>124</v>
      </c>
      <c r="H64" s="258"/>
      <c r="J64" s="304"/>
      <c r="V64" s="249"/>
    </row>
    <row r="65" spans="2:22" s="250" customFormat="1" ht="13.15" hidden="1" customHeight="1" outlineLevel="3">
      <c r="B65" s="262">
        <v>3</v>
      </c>
      <c r="D65" s="261" t="s">
        <v>1735</v>
      </c>
      <c r="E65" s="261" t="s">
        <v>1757</v>
      </c>
      <c r="F65" s="260" t="s">
        <v>1733</v>
      </c>
      <c r="G65" s="259"/>
      <c r="H65" s="258"/>
      <c r="J65" s="304"/>
      <c r="V65" s="249"/>
    </row>
    <row r="66" spans="2:22" s="250" customFormat="1" ht="13.15" hidden="1" customHeight="1" outlineLevel="3">
      <c r="B66" s="262">
        <v>3</v>
      </c>
      <c r="D66" s="261" t="s">
        <v>1759</v>
      </c>
      <c r="E66" s="261" t="s">
        <v>1758</v>
      </c>
      <c r="F66" s="260" t="s">
        <v>439</v>
      </c>
      <c r="G66" s="259"/>
      <c r="H66" s="258"/>
      <c r="J66" s="304"/>
      <c r="V66" s="249"/>
    </row>
    <row r="67" spans="2:22" s="250" customFormat="1" ht="13.15" hidden="1" customHeight="1" outlineLevel="3">
      <c r="B67" s="262">
        <v>3</v>
      </c>
      <c r="D67" s="261" t="s">
        <v>1628</v>
      </c>
      <c r="E67" s="261" t="s">
        <v>1648</v>
      </c>
      <c r="F67" s="260"/>
      <c r="G67" s="259"/>
      <c r="H67" s="258"/>
      <c r="J67" s="304"/>
      <c r="V67" s="249"/>
    </row>
    <row r="68" spans="2:22" s="250" customFormat="1" ht="13.15" hidden="1" customHeight="1" outlineLevel="2">
      <c r="B68" s="262">
        <v>2</v>
      </c>
      <c r="D68" s="261" t="s">
        <v>1785</v>
      </c>
      <c r="E68" s="261" t="s">
        <v>1784</v>
      </c>
      <c r="F68" s="260"/>
      <c r="G68" s="259">
        <v>0</v>
      </c>
      <c r="H68" s="258"/>
      <c r="J68" s="304"/>
      <c r="V68" s="249"/>
    </row>
    <row r="69" spans="2:22" s="250" customFormat="1" ht="13.15" hidden="1" customHeight="1" outlineLevel="3">
      <c r="B69" s="262">
        <v>3</v>
      </c>
      <c r="D69" s="261" t="s">
        <v>1753</v>
      </c>
      <c r="E69" s="261" t="s">
        <v>1752</v>
      </c>
      <c r="F69" s="260"/>
      <c r="G69" s="259"/>
      <c r="H69" s="258"/>
      <c r="J69" s="304"/>
      <c r="V69" s="249"/>
    </row>
    <row r="70" spans="2:22" s="250" customFormat="1" ht="13.15" hidden="1" customHeight="1" outlineLevel="3">
      <c r="B70" s="262">
        <v>3</v>
      </c>
      <c r="D70" s="261" t="s">
        <v>1628</v>
      </c>
      <c r="E70" s="261" t="s">
        <v>1638</v>
      </c>
      <c r="F70" s="260"/>
      <c r="G70" s="259"/>
      <c r="H70" s="258"/>
      <c r="J70" s="304"/>
      <c r="V70" s="249"/>
    </row>
    <row r="71" spans="2:22" s="250" customFormat="1" ht="13.15" hidden="1" customHeight="1" outlineLevel="1">
      <c r="B71" s="262">
        <v>1</v>
      </c>
      <c r="C71" s="250" t="s">
        <v>1500</v>
      </c>
      <c r="D71" s="261" t="str">
        <f>HYPERLINK(CONCATENATE("#'","1-3 Simple journals to ","'","!A1"),"3 Simple journals to unrelated accounts")</f>
        <v>3 Simple journals to unrelated accounts</v>
      </c>
      <c r="E71" s="261" t="s">
        <v>1501</v>
      </c>
      <c r="F71" s="260"/>
      <c r="G71" s="259">
        <v>0</v>
      </c>
      <c r="H71" s="258"/>
      <c r="J71" s="304"/>
      <c r="V71" s="249"/>
    </row>
    <row r="72" spans="2:22" s="250" customFormat="1" ht="13.15" hidden="1" customHeight="1" outlineLevel="2">
      <c r="B72" s="262">
        <v>2</v>
      </c>
      <c r="D72" s="261" t="s">
        <v>1750</v>
      </c>
      <c r="E72" s="261" t="s">
        <v>1749</v>
      </c>
      <c r="F72" s="260"/>
      <c r="G72" s="259">
        <v>17</v>
      </c>
      <c r="H72" s="258"/>
      <c r="J72" s="304"/>
      <c r="V72" s="249"/>
    </row>
    <row r="73" spans="2:22" s="250" customFormat="1" ht="13.15" hidden="1" customHeight="1" outlineLevel="3">
      <c r="B73" s="262">
        <v>3</v>
      </c>
      <c r="D73" s="261" t="s">
        <v>1748</v>
      </c>
      <c r="E73" s="261" t="s">
        <v>1747</v>
      </c>
      <c r="F73" s="260" t="s">
        <v>1746</v>
      </c>
      <c r="G73" s="259"/>
      <c r="H73" s="258"/>
      <c r="J73" s="304"/>
      <c r="V73" s="249"/>
    </row>
    <row r="74" spans="2:22" s="250" customFormat="1" ht="13.15" hidden="1" customHeight="1" outlineLevel="3">
      <c r="B74" s="262">
        <v>3</v>
      </c>
      <c r="D74" s="261" t="s">
        <v>1745</v>
      </c>
      <c r="E74" s="261" t="s">
        <v>1744</v>
      </c>
      <c r="F74" s="260" t="s">
        <v>1717</v>
      </c>
      <c r="G74" s="259"/>
      <c r="H74" s="258"/>
      <c r="J74" s="304"/>
      <c r="V74" s="249"/>
    </row>
    <row r="75" spans="2:22" s="250" customFormat="1" ht="13.15" hidden="1" customHeight="1" outlineLevel="3">
      <c r="B75" s="262">
        <v>3</v>
      </c>
      <c r="D75" s="261" t="s">
        <v>1628</v>
      </c>
      <c r="E75" s="261" t="s">
        <v>1650</v>
      </c>
      <c r="F75" s="260"/>
      <c r="G75" s="259"/>
      <c r="H75" s="258"/>
      <c r="J75" s="304"/>
      <c r="V75" s="249"/>
    </row>
    <row r="76" spans="2:22" s="250" customFormat="1" ht="13.15" hidden="1" customHeight="1" outlineLevel="2">
      <c r="B76" s="262">
        <v>2</v>
      </c>
      <c r="D76" s="261" t="s">
        <v>1742</v>
      </c>
      <c r="E76" s="261" t="s">
        <v>1741</v>
      </c>
      <c r="F76" s="260"/>
      <c r="G76" s="259">
        <v>1964357</v>
      </c>
      <c r="H76" s="258"/>
      <c r="J76" s="304"/>
      <c r="V76" s="249"/>
    </row>
    <row r="77" spans="2:22" s="250" customFormat="1" ht="13.15" hidden="1" customHeight="1" outlineLevel="3">
      <c r="B77" s="262">
        <v>3</v>
      </c>
      <c r="D77" s="261" t="s">
        <v>1628</v>
      </c>
      <c r="E77" s="261" t="s">
        <v>1652</v>
      </c>
      <c r="F77" s="260"/>
      <c r="G77" s="259"/>
      <c r="H77" s="258"/>
      <c r="J77" s="304"/>
      <c r="V77" s="249"/>
    </row>
    <row r="78" spans="2:22" s="250" customFormat="1" ht="13.15" hidden="1" customHeight="1" outlineLevel="2">
      <c r="B78" s="262">
        <v>2</v>
      </c>
      <c r="D78" s="261" t="s">
        <v>1785</v>
      </c>
      <c r="E78" s="261" t="s">
        <v>1784</v>
      </c>
      <c r="F78" s="260"/>
      <c r="G78" s="259">
        <v>0</v>
      </c>
      <c r="H78" s="258"/>
      <c r="J78" s="304"/>
      <c r="V78" s="249"/>
    </row>
    <row r="79" spans="2:22" s="250" customFormat="1" ht="13.15" hidden="1" customHeight="1" outlineLevel="3">
      <c r="B79" s="262">
        <v>3</v>
      </c>
      <c r="D79" s="261" t="s">
        <v>1753</v>
      </c>
      <c r="E79" s="261" t="s">
        <v>1752</v>
      </c>
      <c r="F79" s="260"/>
      <c r="G79" s="259"/>
      <c r="H79" s="258"/>
      <c r="J79" s="304"/>
      <c r="V79" s="249"/>
    </row>
    <row r="80" spans="2:22" s="250" customFormat="1" ht="13.15" hidden="1" customHeight="1" outlineLevel="3">
      <c r="B80" s="262">
        <v>3</v>
      </c>
      <c r="D80" s="261" t="s">
        <v>1628</v>
      </c>
      <c r="E80" s="261" t="s">
        <v>1638</v>
      </c>
      <c r="F80" s="260"/>
      <c r="G80" s="259"/>
      <c r="H80" s="258"/>
      <c r="J80" s="304"/>
      <c r="V80" s="249"/>
    </row>
    <row r="81" spans="2:22" s="250" customFormat="1" ht="13.15" hidden="1" customHeight="1" outlineLevel="1">
      <c r="B81" s="262">
        <v>1</v>
      </c>
      <c r="C81" s="250" t="s">
        <v>1506</v>
      </c>
      <c r="D81" s="261" t="str">
        <f>HYPERLINK(CONCATENATE("#'","1-5 Weakly described im","'","!A1"),"5 Weakly described impactful closing entry journal")</f>
        <v>5 Weakly described impactful closing entry journal</v>
      </c>
      <c r="E81" s="261" t="s">
        <v>1507</v>
      </c>
      <c r="F81" s="260"/>
      <c r="G81" s="259">
        <v>0</v>
      </c>
      <c r="H81" s="258"/>
      <c r="J81" s="304"/>
      <c r="V81" s="249"/>
    </row>
    <row r="82" spans="2:22" s="250" customFormat="1" ht="13.15" hidden="1" customHeight="1" outlineLevel="2">
      <c r="B82" s="262">
        <v>2</v>
      </c>
      <c r="D82" s="261" t="s">
        <v>1790</v>
      </c>
      <c r="E82" s="261" t="s">
        <v>1789</v>
      </c>
      <c r="F82" s="260"/>
      <c r="G82" s="259">
        <v>2131047</v>
      </c>
      <c r="H82" s="258"/>
      <c r="J82" s="304"/>
      <c r="V82" s="249"/>
    </row>
    <row r="83" spans="2:22" s="250" customFormat="1" ht="13.15" hidden="1" customHeight="1" outlineLevel="3">
      <c r="B83" s="262">
        <v>3</v>
      </c>
      <c r="D83" s="261" t="s">
        <v>1730</v>
      </c>
      <c r="E83" s="261" t="s">
        <v>1729</v>
      </c>
      <c r="F83" s="260" t="s">
        <v>1788</v>
      </c>
      <c r="G83" s="259"/>
      <c r="H83" s="258"/>
      <c r="J83" s="304"/>
      <c r="V83" s="249"/>
    </row>
    <row r="84" spans="2:22" s="250" customFormat="1" ht="13.15" hidden="1" customHeight="1" outlineLevel="3">
      <c r="B84" s="262">
        <v>3</v>
      </c>
      <c r="D84" s="261" t="s">
        <v>1727</v>
      </c>
      <c r="E84" s="261" t="s">
        <v>1726</v>
      </c>
      <c r="F84" s="260" t="s">
        <v>441</v>
      </c>
      <c r="G84" s="259"/>
      <c r="H84" s="258"/>
      <c r="J84" s="304"/>
      <c r="V84" s="249"/>
    </row>
    <row r="85" spans="2:22" s="250" customFormat="1" ht="13.15" hidden="1" customHeight="1" outlineLevel="3">
      <c r="B85" s="262">
        <v>3</v>
      </c>
      <c r="D85" s="261" t="s">
        <v>1628</v>
      </c>
      <c r="E85" s="261" t="s">
        <v>1654</v>
      </c>
      <c r="F85" s="260"/>
      <c r="G85" s="259"/>
      <c r="H85" s="258"/>
      <c r="J85" s="304"/>
      <c r="V85" s="249"/>
    </row>
    <row r="86" spans="2:22" s="250" customFormat="1" ht="13.15" hidden="1" customHeight="1" outlineLevel="2">
      <c r="B86" s="262">
        <v>2</v>
      </c>
      <c r="D86" s="261" t="s">
        <v>1724</v>
      </c>
      <c r="E86" s="261" t="s">
        <v>1723</v>
      </c>
      <c r="F86" s="260"/>
      <c r="G86" s="259">
        <v>2474131</v>
      </c>
      <c r="H86" s="258"/>
      <c r="J86" s="304"/>
      <c r="V86" s="249"/>
    </row>
    <row r="87" spans="2:22" s="250" customFormat="1" ht="13.15" hidden="1" customHeight="1" outlineLevel="3">
      <c r="B87" s="262">
        <v>3</v>
      </c>
      <c r="D87" s="261" t="s">
        <v>1716</v>
      </c>
      <c r="E87" s="261" t="s">
        <v>1715</v>
      </c>
      <c r="F87" s="260" t="s">
        <v>443</v>
      </c>
      <c r="G87" s="259"/>
      <c r="H87" s="258"/>
      <c r="J87" s="304"/>
      <c r="V87" s="249"/>
    </row>
    <row r="88" spans="2:22" s="250" customFormat="1" ht="13.15" hidden="1" customHeight="1" outlineLevel="3">
      <c r="B88" s="262">
        <v>3</v>
      </c>
      <c r="D88" s="261" t="s">
        <v>1719</v>
      </c>
      <c r="E88" s="261" t="s">
        <v>1718</v>
      </c>
      <c r="F88" s="260" t="s">
        <v>1717</v>
      </c>
      <c r="G88" s="259"/>
      <c r="H88" s="258"/>
      <c r="J88" s="304"/>
      <c r="V88" s="249"/>
    </row>
    <row r="89" spans="2:22" s="250" customFormat="1" ht="13.15" hidden="1" customHeight="1" outlineLevel="3">
      <c r="B89" s="262">
        <v>3</v>
      </c>
      <c r="D89" s="261" t="s">
        <v>1722</v>
      </c>
      <c r="E89" s="261" t="s">
        <v>1721</v>
      </c>
      <c r="F89" s="260" t="s">
        <v>1720</v>
      </c>
      <c r="G89" s="259"/>
      <c r="H89" s="258"/>
      <c r="J89" s="304"/>
      <c r="V89" s="249"/>
    </row>
    <row r="90" spans="2:22" s="250" customFormat="1" ht="13.15" hidden="1" customHeight="1" outlineLevel="3">
      <c r="B90" s="262">
        <v>3</v>
      </c>
      <c r="D90" s="261" t="s">
        <v>1628</v>
      </c>
      <c r="E90" s="261" t="s">
        <v>1656</v>
      </c>
      <c r="F90" s="260"/>
      <c r="G90" s="259"/>
      <c r="H90" s="258"/>
      <c r="J90" s="304"/>
      <c r="V90" s="249"/>
    </row>
    <row r="91" spans="2:22" s="250" customFormat="1" ht="13.15" hidden="1" customHeight="1" outlineLevel="2">
      <c r="B91" s="262">
        <v>2</v>
      </c>
      <c r="D91" s="261" t="s">
        <v>1785</v>
      </c>
      <c r="E91" s="261" t="s">
        <v>1784</v>
      </c>
      <c r="F91" s="260"/>
      <c r="G91" s="259">
        <v>0</v>
      </c>
      <c r="H91" s="258"/>
      <c r="J91" s="304"/>
      <c r="V91" s="249"/>
    </row>
    <row r="92" spans="2:22" s="250" customFormat="1" ht="13.15" hidden="1" customHeight="1" outlineLevel="3">
      <c r="B92" s="262">
        <v>3</v>
      </c>
      <c r="D92" s="261" t="s">
        <v>1753</v>
      </c>
      <c r="E92" s="261" t="s">
        <v>1752</v>
      </c>
      <c r="F92" s="260"/>
      <c r="G92" s="259"/>
      <c r="H92" s="258"/>
      <c r="J92" s="304"/>
      <c r="V92" s="249"/>
    </row>
    <row r="93" spans="2:22" s="250" customFormat="1" ht="13.15" hidden="1" customHeight="1" outlineLevel="3">
      <c r="B93" s="262">
        <v>3</v>
      </c>
      <c r="D93" s="261" t="s">
        <v>1628</v>
      </c>
      <c r="E93" s="261" t="s">
        <v>1638</v>
      </c>
      <c r="F93" s="260"/>
      <c r="G93" s="259"/>
      <c r="H93" s="258"/>
      <c r="J93" s="304"/>
      <c r="V93" s="249"/>
    </row>
    <row r="94" spans="2:22" s="250" customFormat="1" ht="13.15" hidden="1" customHeight="1" outlineLevel="1">
      <c r="B94" s="262">
        <v>1</v>
      </c>
      <c r="C94" s="250" t="s">
        <v>1511</v>
      </c>
      <c r="D94" s="261" t="str">
        <f>HYPERLINK(CONCATENATE("#'","1-7 Journals containing","'","!A1"),"7 Journals containing keywords of interest")</f>
        <v>7 Journals containing keywords of interest</v>
      </c>
      <c r="E94" s="261" t="s">
        <v>1512</v>
      </c>
      <c r="F94" s="260"/>
      <c r="G94" s="259">
        <v>124</v>
      </c>
      <c r="H94" s="258"/>
      <c r="J94" s="304"/>
      <c r="V94" s="249"/>
    </row>
    <row r="95" spans="2:22" s="250" customFormat="1" ht="13.15" hidden="1" customHeight="1" outlineLevel="2">
      <c r="B95" s="262">
        <v>2</v>
      </c>
      <c r="D95" s="261" t="s">
        <v>1713</v>
      </c>
      <c r="E95" s="261" t="s">
        <v>1712</v>
      </c>
      <c r="F95" s="260"/>
      <c r="G95" s="259">
        <v>124</v>
      </c>
      <c r="H95" s="258"/>
      <c r="J95" s="304"/>
      <c r="V95" s="249"/>
    </row>
    <row r="96" spans="2:22" s="250" customFormat="1" ht="13.15" hidden="1" customHeight="1" outlineLevel="3">
      <c r="B96" s="262">
        <v>3</v>
      </c>
      <c r="D96" s="261" t="s">
        <v>1711</v>
      </c>
      <c r="E96" s="261" t="s">
        <v>1710</v>
      </c>
      <c r="F96" s="260" t="s">
        <v>1709</v>
      </c>
      <c r="G96" s="259"/>
      <c r="H96" s="258"/>
      <c r="J96" s="304"/>
      <c r="V96" s="249"/>
    </row>
    <row r="97" spans="2:22" s="250" customFormat="1" ht="13.15" hidden="1" customHeight="1" outlineLevel="3">
      <c r="B97" s="262">
        <v>3</v>
      </c>
      <c r="D97" s="261" t="s">
        <v>1708</v>
      </c>
      <c r="E97" s="261" t="s">
        <v>1707</v>
      </c>
      <c r="F97" s="260" t="s">
        <v>1691</v>
      </c>
      <c r="G97" s="259"/>
      <c r="H97" s="258"/>
      <c r="J97" s="304"/>
      <c r="V97" s="249"/>
    </row>
    <row r="98" spans="2:22" s="250" customFormat="1" ht="13.15" hidden="1" customHeight="1" outlineLevel="3">
      <c r="B98" s="262">
        <v>3</v>
      </c>
      <c r="D98" s="261" t="s">
        <v>1706</v>
      </c>
      <c r="E98" s="261" t="s">
        <v>1705</v>
      </c>
      <c r="F98" s="260" t="s">
        <v>1704</v>
      </c>
      <c r="G98" s="259"/>
      <c r="H98" s="258"/>
      <c r="J98" s="304"/>
      <c r="V98" s="249"/>
    </row>
    <row r="99" spans="2:22" s="250" customFormat="1" ht="13.15" hidden="1" customHeight="1" outlineLevel="3">
      <c r="B99" s="262">
        <v>3</v>
      </c>
      <c r="D99" s="261" t="s">
        <v>1703</v>
      </c>
      <c r="E99" s="261" t="s">
        <v>1702</v>
      </c>
      <c r="F99" s="260" t="s">
        <v>1701</v>
      </c>
      <c r="G99" s="259"/>
      <c r="H99" s="258"/>
      <c r="J99" s="304"/>
      <c r="V99" s="249"/>
    </row>
    <row r="100" spans="2:22" s="250" customFormat="1" ht="13.15" hidden="1" customHeight="1" outlineLevel="3">
      <c r="B100" s="262">
        <v>3</v>
      </c>
      <c r="D100" s="261" t="s">
        <v>1700</v>
      </c>
      <c r="E100" s="261" t="s">
        <v>1700</v>
      </c>
      <c r="F100" s="260" t="s">
        <v>1699</v>
      </c>
      <c r="G100" s="259"/>
      <c r="H100" s="258"/>
      <c r="J100" s="304"/>
      <c r="V100" s="249"/>
    </row>
    <row r="101" spans="2:22" s="250" customFormat="1" ht="13.15" hidden="1" customHeight="1" outlineLevel="3">
      <c r="B101" s="262">
        <v>3</v>
      </c>
      <c r="D101" s="261" t="s">
        <v>1628</v>
      </c>
      <c r="E101" s="261" t="s">
        <v>1658</v>
      </c>
      <c r="F101" s="260"/>
      <c r="G101" s="259"/>
      <c r="H101" s="258"/>
      <c r="J101" s="304"/>
      <c r="V101" s="249"/>
    </row>
    <row r="102" spans="2:22" s="250" customFormat="1" ht="13.15" hidden="1" customHeight="1" outlineLevel="1">
      <c r="B102" s="262">
        <v>1</v>
      </c>
      <c r="C102" s="250" t="s">
        <v>1514</v>
      </c>
      <c r="D102" s="261" t="str">
        <f>HYPERLINK(CONCATENATE("#'","1-8 Journals containing","'","!A1"),"8 Journals containing recurring digits")</f>
        <v>8 Journals containing recurring digits</v>
      </c>
      <c r="E102" s="261" t="s">
        <v>1515</v>
      </c>
      <c r="F102" s="260"/>
      <c r="G102" s="259">
        <v>0</v>
      </c>
      <c r="H102" s="258"/>
      <c r="J102" s="304"/>
      <c r="V102" s="249"/>
    </row>
    <row r="103" spans="2:22" s="250" customFormat="1" ht="13.15" hidden="1" customHeight="1" outlineLevel="2">
      <c r="B103" s="262">
        <v>2</v>
      </c>
      <c r="D103" s="261" t="s">
        <v>1697</v>
      </c>
      <c r="E103" s="261" t="s">
        <v>1696</v>
      </c>
      <c r="F103" s="260"/>
      <c r="G103" s="259">
        <v>0</v>
      </c>
      <c r="H103" s="258"/>
      <c r="J103" s="304"/>
      <c r="V103" s="249"/>
    </row>
    <row r="104" spans="2:22" s="250" customFormat="1" ht="13.15" hidden="1" customHeight="1" outlineLevel="3">
      <c r="B104" s="262">
        <v>3</v>
      </c>
      <c r="D104" s="261" t="s">
        <v>1695</v>
      </c>
      <c r="E104" s="261" t="s">
        <v>1694</v>
      </c>
      <c r="F104" s="260" t="s">
        <v>456</v>
      </c>
      <c r="G104" s="259"/>
      <c r="H104" s="258"/>
      <c r="J104" s="304"/>
      <c r="V104" s="249"/>
    </row>
    <row r="105" spans="2:22" s="250" customFormat="1" ht="13.15" hidden="1" customHeight="1" outlineLevel="3">
      <c r="B105" s="262">
        <v>3</v>
      </c>
      <c r="D105" s="261" t="s">
        <v>1693</v>
      </c>
      <c r="E105" s="261" t="s">
        <v>1692</v>
      </c>
      <c r="F105" s="260" t="s">
        <v>1691</v>
      </c>
      <c r="G105" s="259"/>
      <c r="H105" s="258"/>
      <c r="J105" s="304"/>
      <c r="V105" s="249"/>
    </row>
    <row r="106" spans="2:22" s="250" customFormat="1" ht="13.15" hidden="1" customHeight="1" outlineLevel="3">
      <c r="B106" s="262">
        <v>3</v>
      </c>
      <c r="D106" s="261" t="s">
        <v>1628</v>
      </c>
      <c r="E106" s="261" t="s">
        <v>1660</v>
      </c>
      <c r="F106" s="260"/>
      <c r="G106" s="259"/>
      <c r="H106" s="258"/>
      <c r="J106" s="304"/>
      <c r="V106" s="249"/>
    </row>
    <row r="107" spans="2:22" s="250" customFormat="1" ht="13.15" hidden="1" customHeight="1" outlineLevel="2">
      <c r="B107" s="262">
        <v>2</v>
      </c>
      <c r="D107" s="261" t="s">
        <v>1785</v>
      </c>
      <c r="E107" s="261" t="s">
        <v>1784</v>
      </c>
      <c r="F107" s="260"/>
      <c r="G107" s="259">
        <v>0</v>
      </c>
      <c r="H107" s="258"/>
      <c r="J107" s="304"/>
      <c r="V107" s="249"/>
    </row>
    <row r="108" spans="2:22" s="250" customFormat="1" ht="13.15" hidden="1" customHeight="1" outlineLevel="3">
      <c r="B108" s="262">
        <v>3</v>
      </c>
      <c r="D108" s="261" t="s">
        <v>1753</v>
      </c>
      <c r="E108" s="261" t="s">
        <v>1752</v>
      </c>
      <c r="F108" s="260"/>
      <c r="G108" s="259"/>
      <c r="H108" s="258"/>
      <c r="J108" s="304"/>
      <c r="V108" s="249"/>
    </row>
    <row r="109" spans="2:22" s="250" customFormat="1" ht="13.15" hidden="1" customHeight="1" outlineLevel="3">
      <c r="B109" s="262">
        <v>3</v>
      </c>
      <c r="D109" s="261" t="s">
        <v>1628</v>
      </c>
      <c r="E109" s="261" t="s">
        <v>1638</v>
      </c>
      <c r="F109" s="260"/>
      <c r="G109" s="259"/>
      <c r="H109" s="258"/>
      <c r="J109" s="304"/>
      <c r="V109" s="249"/>
    </row>
    <row r="110" spans="2:22" s="250" customFormat="1" ht="13.15" hidden="1" customHeight="1" outlineLevel="1">
      <c r="B110" s="262">
        <v>1</v>
      </c>
      <c r="C110" s="250" t="s">
        <v>1522</v>
      </c>
      <c r="D110" s="261" t="str">
        <f>HYPERLINK(CONCATENATE("#'","1-11 Pre posted and bac","'","!A1"),"11 Pre posted and back posted entries")</f>
        <v>11 Pre posted and back posted entries</v>
      </c>
      <c r="E110" s="261" t="s">
        <v>1523</v>
      </c>
      <c r="F110" s="260"/>
      <c r="G110" s="259">
        <v>0</v>
      </c>
      <c r="H110" s="258"/>
      <c r="J110" s="304"/>
      <c r="V110" s="249"/>
    </row>
    <row r="111" spans="2:22" s="250" customFormat="1" ht="13.15" hidden="1" customHeight="1" outlineLevel="2">
      <c r="B111" s="262">
        <v>2</v>
      </c>
      <c r="D111" s="261" t="s">
        <v>1785</v>
      </c>
      <c r="E111" s="261" t="s">
        <v>1784</v>
      </c>
      <c r="F111" s="260"/>
      <c r="G111" s="259">
        <v>0</v>
      </c>
      <c r="H111" s="258"/>
      <c r="J111" s="304"/>
      <c r="V111" s="249"/>
    </row>
    <row r="112" spans="2:22" s="250" customFormat="1" ht="13.15" hidden="1" customHeight="1" outlineLevel="3">
      <c r="B112" s="262">
        <v>3</v>
      </c>
      <c r="D112" s="261" t="s">
        <v>1753</v>
      </c>
      <c r="E112" s="261" t="s">
        <v>1752</v>
      </c>
      <c r="F112" s="260"/>
      <c r="G112" s="259"/>
      <c r="H112" s="258"/>
      <c r="J112" s="304"/>
      <c r="V112" s="249"/>
    </row>
    <row r="113" spans="2:22" s="250" customFormat="1" ht="13.15" hidden="1" customHeight="1" outlineLevel="3">
      <c r="B113" s="262">
        <v>3</v>
      </c>
      <c r="D113" s="261" t="s">
        <v>1628</v>
      </c>
      <c r="E113" s="261" t="s">
        <v>1638</v>
      </c>
      <c r="F113" s="260"/>
      <c r="G113" s="259"/>
      <c r="H113" s="258"/>
      <c r="J113" s="304"/>
      <c r="V113" s="249"/>
    </row>
    <row r="114" spans="2:22" s="250" customFormat="1" ht="13.15" hidden="1" customHeight="1" outlineLevel="2">
      <c r="B114" s="262">
        <v>2</v>
      </c>
      <c r="D114" s="261" t="s">
        <v>1689</v>
      </c>
      <c r="E114" s="261" t="s">
        <v>1688</v>
      </c>
      <c r="F114" s="260"/>
      <c r="G114" s="259">
        <v>15</v>
      </c>
      <c r="H114" s="258"/>
      <c r="J114" s="304"/>
      <c r="V114" s="249"/>
    </row>
    <row r="115" spans="2:22" s="250" customFormat="1" ht="13.15" hidden="1" customHeight="1" outlineLevel="3">
      <c r="B115" s="262">
        <v>3</v>
      </c>
      <c r="D115" s="261" t="s">
        <v>1687</v>
      </c>
      <c r="E115" s="261"/>
      <c r="F115" s="260" t="s">
        <v>69</v>
      </c>
      <c r="G115" s="259"/>
      <c r="H115" s="258"/>
      <c r="J115" s="304"/>
      <c r="V115" s="249"/>
    </row>
    <row r="116" spans="2:22" s="250" customFormat="1" ht="13.15" hidden="1" customHeight="1" outlineLevel="3">
      <c r="B116" s="262">
        <v>3</v>
      </c>
      <c r="D116" s="261" t="s">
        <v>1628</v>
      </c>
      <c r="E116" s="261" t="s">
        <v>1662</v>
      </c>
      <c r="F116" s="260"/>
      <c r="G116" s="259"/>
      <c r="H116" s="258"/>
      <c r="J116" s="304"/>
      <c r="V116" s="249"/>
    </row>
    <row r="117" spans="2:22" s="250" customFormat="1" ht="13.15" hidden="1" customHeight="1" outlineLevel="1">
      <c r="B117" s="262">
        <v>1</v>
      </c>
      <c r="C117" s="250" t="s">
        <v>1524</v>
      </c>
      <c r="D117" s="261" t="str">
        <f>HYPERLINK(CONCATENATE("#'","1-12 Journals posted by","'","!A1"),"12 Journals posted by certain users")</f>
        <v>12 Journals posted by certain users</v>
      </c>
      <c r="E117" s="261" t="s">
        <v>1525</v>
      </c>
      <c r="F117" s="260"/>
      <c r="G117" s="259">
        <v>0</v>
      </c>
      <c r="H117" s="258"/>
      <c r="J117" s="304"/>
      <c r="V117" s="249"/>
    </row>
    <row r="118" spans="2:22" s="250" customFormat="1" ht="13.15" hidden="1" customHeight="1" outlineLevel="2">
      <c r="B118" s="262">
        <v>2</v>
      </c>
      <c r="D118" s="261" t="s">
        <v>1685</v>
      </c>
      <c r="E118" s="261" t="s">
        <v>1684</v>
      </c>
      <c r="F118" s="260"/>
      <c r="G118" s="259">
        <v>103865</v>
      </c>
      <c r="H118" s="258"/>
      <c r="J118" s="304"/>
      <c r="V118" s="249"/>
    </row>
    <row r="119" spans="2:22" s="250" customFormat="1" ht="13.15" hidden="1" customHeight="1" outlineLevel="3">
      <c r="B119" s="262">
        <v>3</v>
      </c>
      <c r="D119" s="261" t="s">
        <v>1683</v>
      </c>
      <c r="E119" s="261" t="s">
        <v>1682</v>
      </c>
      <c r="F119" s="260" t="s">
        <v>1787</v>
      </c>
      <c r="G119" s="259"/>
      <c r="H119" s="258"/>
      <c r="J119" s="304"/>
      <c r="V119" s="249"/>
    </row>
    <row r="120" spans="2:22" s="250" customFormat="1" ht="13.15" hidden="1" customHeight="1" outlineLevel="3">
      <c r="B120" s="262">
        <v>3</v>
      </c>
      <c r="D120" s="261" t="s">
        <v>1628</v>
      </c>
      <c r="E120" s="261" t="s">
        <v>1786</v>
      </c>
      <c r="F120" s="260"/>
      <c r="G120" s="259"/>
      <c r="H120" s="258"/>
      <c r="J120" s="304"/>
      <c r="V120" s="249"/>
    </row>
    <row r="121" spans="2:22" s="250" customFormat="1" ht="13.15" hidden="1" customHeight="1" outlineLevel="2">
      <c r="B121" s="262">
        <v>2</v>
      </c>
      <c r="D121" s="261" t="s">
        <v>1785</v>
      </c>
      <c r="E121" s="261" t="s">
        <v>1784</v>
      </c>
      <c r="F121" s="260"/>
      <c r="G121" s="259">
        <v>0</v>
      </c>
      <c r="H121" s="258"/>
      <c r="J121" s="304"/>
      <c r="V121" s="249"/>
    </row>
    <row r="122" spans="2:22" s="250" customFormat="1" ht="13.15" hidden="1" customHeight="1" outlineLevel="3">
      <c r="B122" s="262">
        <v>3</v>
      </c>
      <c r="D122" s="261" t="s">
        <v>1753</v>
      </c>
      <c r="E122" s="261" t="s">
        <v>1752</v>
      </c>
      <c r="F122" s="260"/>
      <c r="G122" s="259"/>
      <c r="H122" s="258"/>
      <c r="J122" s="304"/>
      <c r="V122" s="249"/>
    </row>
    <row r="123" spans="2:22" s="250" customFormat="1" ht="13.15" hidden="1" customHeight="1" outlineLevel="3">
      <c r="B123" s="262">
        <v>3</v>
      </c>
      <c r="D123" s="261" t="s">
        <v>1628</v>
      </c>
      <c r="E123" s="261" t="s">
        <v>1638</v>
      </c>
      <c r="F123" s="260"/>
      <c r="G123" s="259"/>
      <c r="H123" s="258"/>
      <c r="J123" s="304"/>
      <c r="V123" s="249"/>
    </row>
    <row r="124" spans="2:22" s="250" customFormat="1" ht="13.15" customHeight="1">
      <c r="B124" s="262">
        <v>0</v>
      </c>
      <c r="D124" s="261" t="s">
        <v>1783</v>
      </c>
      <c r="E124" s="261" t="s">
        <v>1534</v>
      </c>
      <c r="F124" s="260"/>
      <c r="G124" s="259">
        <v>1175</v>
      </c>
      <c r="H124" s="258"/>
      <c r="J124" s="304"/>
      <c r="V124" s="249"/>
    </row>
    <row r="125" spans="2:22" s="250" customFormat="1" ht="13.15" customHeight="1" outlineLevel="1">
      <c r="B125" s="262">
        <v>1</v>
      </c>
      <c r="C125" s="250" t="s">
        <v>1620</v>
      </c>
      <c r="D125" s="261" t="str">
        <f>HYPERLINK(CONCATENATE("#'","2-DTT2 Entries associat","'","!A1"),"DTT2 Entries associated with an identified risk of")</f>
        <v>DTT2 Entries associated with an identified risk of</v>
      </c>
      <c r="E125" s="261" t="s">
        <v>1621</v>
      </c>
      <c r="F125" s="260"/>
      <c r="G125" s="259">
        <v>156</v>
      </c>
      <c r="H125" s="258"/>
      <c r="J125" s="304" t="s">
        <v>1805</v>
      </c>
      <c r="V125" s="249"/>
    </row>
    <row r="126" spans="2:22" s="250" customFormat="1" ht="13.15" customHeight="1" outlineLevel="2">
      <c r="B126" s="262">
        <v>2</v>
      </c>
      <c r="D126" s="261" t="s">
        <v>1780</v>
      </c>
      <c r="E126" s="261" t="s">
        <v>1779</v>
      </c>
      <c r="F126" s="260"/>
      <c r="G126" s="259">
        <v>30970</v>
      </c>
      <c r="H126" s="258"/>
      <c r="J126" s="304"/>
      <c r="V126" s="249"/>
    </row>
    <row r="127" spans="2:22" s="250" customFormat="1" ht="13.15" customHeight="1" outlineLevel="3">
      <c r="B127" s="262">
        <v>3</v>
      </c>
      <c r="D127" s="261" t="s">
        <v>1778</v>
      </c>
      <c r="E127" s="261" t="s">
        <v>1777</v>
      </c>
      <c r="F127" s="260" t="s">
        <v>1691</v>
      </c>
      <c r="G127" s="259"/>
      <c r="H127" s="258"/>
      <c r="J127" s="304"/>
      <c r="V127" s="249"/>
    </row>
    <row r="128" spans="2:22" s="250" customFormat="1" ht="13.15" customHeight="1" outlineLevel="3">
      <c r="B128" s="262">
        <v>3</v>
      </c>
      <c r="D128" s="261" t="s">
        <v>1776</v>
      </c>
      <c r="E128" s="261" t="s">
        <v>1775</v>
      </c>
      <c r="F128" s="260" t="s">
        <v>1691</v>
      </c>
      <c r="G128" s="259"/>
      <c r="H128" s="258"/>
      <c r="J128" s="304"/>
      <c r="V128" s="249"/>
    </row>
    <row r="129" spans="2:22" s="250" customFormat="1" ht="13.15" customHeight="1" outlineLevel="3">
      <c r="B129" s="262">
        <v>3</v>
      </c>
      <c r="D129" s="261" t="s">
        <v>40</v>
      </c>
      <c r="E129" s="261" t="s">
        <v>1774</v>
      </c>
      <c r="F129" s="260" t="s">
        <v>1717</v>
      </c>
      <c r="G129" s="259"/>
      <c r="H129" s="258"/>
      <c r="J129" s="304"/>
      <c r="V129" s="249"/>
    </row>
    <row r="130" spans="2:22" s="250" customFormat="1" ht="13.15" customHeight="1" outlineLevel="3">
      <c r="B130" s="262">
        <v>3</v>
      </c>
      <c r="D130" s="261" t="s">
        <v>1628</v>
      </c>
      <c r="E130" s="261" t="s">
        <v>1782</v>
      </c>
      <c r="F130" s="260"/>
      <c r="G130" s="259"/>
      <c r="H130" s="258"/>
      <c r="J130" s="304"/>
      <c r="V130" s="249"/>
    </row>
    <row r="131" spans="2:22" s="250" customFormat="1" ht="13.15" customHeight="1" outlineLevel="2">
      <c r="B131" s="262">
        <v>2</v>
      </c>
      <c r="D131" s="261" t="s">
        <v>1772</v>
      </c>
      <c r="E131" s="261" t="s">
        <v>1624</v>
      </c>
      <c r="F131" s="260"/>
      <c r="G131" s="259">
        <v>1835241</v>
      </c>
      <c r="H131" s="258"/>
      <c r="V131" s="249"/>
    </row>
    <row r="132" spans="2:22" s="250" customFormat="1" ht="13.15" customHeight="1" outlineLevel="3">
      <c r="B132" s="262">
        <v>3</v>
      </c>
      <c r="D132" s="261" t="s">
        <v>1625</v>
      </c>
      <c r="E132" s="261" t="s">
        <v>1771</v>
      </c>
      <c r="F132" s="260" t="s">
        <v>1626</v>
      </c>
      <c r="G132" s="259"/>
      <c r="H132" s="258"/>
      <c r="J132" s="304"/>
      <c r="V132" s="249"/>
    </row>
    <row r="133" spans="2:22" s="250" customFormat="1" ht="13.15" customHeight="1" outlineLevel="3">
      <c r="B133" s="262">
        <v>3</v>
      </c>
      <c r="D133" s="261" t="s">
        <v>1628</v>
      </c>
      <c r="E133" s="261" t="s">
        <v>1781</v>
      </c>
      <c r="F133" s="260"/>
      <c r="G133" s="259"/>
      <c r="H133" s="258"/>
      <c r="J133" s="304"/>
      <c r="V133" s="249"/>
    </row>
    <row r="134" spans="2:22" s="250" customFormat="1" ht="13.15" customHeight="1" outlineLevel="1">
      <c r="B134" s="262">
        <v>1</v>
      </c>
      <c r="C134" s="250" t="s">
        <v>1559</v>
      </c>
      <c r="D134" s="261" t="str">
        <f>HYPERLINK(CONCATENATE("#'","2-DTT1 Entries associat","'","!A1"),"DTT1 Entries associated with an identified risk")</f>
        <v>DTT1 Entries associated with an identified risk</v>
      </c>
      <c r="E134" s="261" t="s">
        <v>1630</v>
      </c>
      <c r="F134" s="260"/>
      <c r="G134" s="259">
        <v>44</v>
      </c>
      <c r="H134" s="258"/>
      <c r="J134" s="304"/>
      <c r="V134" s="249"/>
    </row>
    <row r="135" spans="2:22" s="250" customFormat="1" ht="13.15" customHeight="1" outlineLevel="2">
      <c r="B135" s="262">
        <v>2</v>
      </c>
      <c r="D135" s="261" t="s">
        <v>1780</v>
      </c>
      <c r="E135" s="261" t="s">
        <v>1779</v>
      </c>
      <c r="F135" s="260"/>
      <c r="G135" s="259">
        <v>30970</v>
      </c>
      <c r="H135" s="258"/>
      <c r="J135" s="304"/>
      <c r="V135" s="249"/>
    </row>
    <row r="136" spans="2:22" s="250" customFormat="1" ht="13.15" customHeight="1" outlineLevel="3">
      <c r="B136" s="262">
        <v>3</v>
      </c>
      <c r="D136" s="261" t="s">
        <v>1778</v>
      </c>
      <c r="E136" s="261" t="s">
        <v>1777</v>
      </c>
      <c r="F136" s="260" t="s">
        <v>1691</v>
      </c>
      <c r="G136" s="259"/>
      <c r="H136" s="258"/>
      <c r="J136" s="304"/>
      <c r="V136" s="249"/>
    </row>
    <row r="137" spans="2:22" s="250" customFormat="1" ht="13.15" customHeight="1" outlineLevel="3">
      <c r="B137" s="262">
        <v>3</v>
      </c>
      <c r="D137" s="261" t="s">
        <v>1776</v>
      </c>
      <c r="E137" s="261" t="s">
        <v>1775</v>
      </c>
      <c r="F137" s="260" t="s">
        <v>1691</v>
      </c>
      <c r="G137" s="259"/>
      <c r="H137" s="258"/>
      <c r="J137" s="304"/>
      <c r="V137" s="249"/>
    </row>
    <row r="138" spans="2:22" s="250" customFormat="1" ht="13.15" customHeight="1" outlineLevel="3">
      <c r="B138" s="262">
        <v>3</v>
      </c>
      <c r="D138" s="261" t="s">
        <v>40</v>
      </c>
      <c r="E138" s="261" t="s">
        <v>1774</v>
      </c>
      <c r="F138" s="260" t="s">
        <v>1717</v>
      </c>
      <c r="G138" s="259"/>
      <c r="H138" s="258"/>
      <c r="J138" s="304"/>
      <c r="V138" s="249"/>
    </row>
    <row r="139" spans="2:22" s="250" customFormat="1" ht="13.15" customHeight="1" outlineLevel="3">
      <c r="B139" s="262">
        <v>3</v>
      </c>
      <c r="D139" s="261" t="s">
        <v>1628</v>
      </c>
      <c r="E139" s="261" t="s">
        <v>1773</v>
      </c>
      <c r="F139" s="260"/>
      <c r="G139" s="259"/>
      <c r="H139" s="258"/>
      <c r="J139" s="304"/>
      <c r="V139" s="249"/>
    </row>
    <row r="140" spans="2:22" s="250" customFormat="1" ht="13.15" customHeight="1" outlineLevel="2">
      <c r="B140" s="262">
        <v>2</v>
      </c>
      <c r="D140" s="261" t="s">
        <v>1772</v>
      </c>
      <c r="E140" s="261" t="s">
        <v>1624</v>
      </c>
      <c r="F140" s="260"/>
      <c r="G140" s="259">
        <v>186583</v>
      </c>
      <c r="H140" s="258"/>
      <c r="J140" s="304"/>
      <c r="V140" s="249"/>
    </row>
    <row r="141" spans="2:22" s="250" customFormat="1" ht="13.15" customHeight="1" outlineLevel="3">
      <c r="B141" s="262">
        <v>3</v>
      </c>
      <c r="D141" s="261" t="s">
        <v>1625</v>
      </c>
      <c r="E141" s="261" t="s">
        <v>1771</v>
      </c>
      <c r="F141" s="260" t="s">
        <v>1770</v>
      </c>
      <c r="G141" s="259"/>
      <c r="H141" s="258"/>
      <c r="J141" s="304"/>
      <c r="V141" s="249"/>
    </row>
    <row r="142" spans="2:22" s="250" customFormat="1" ht="13.15" customHeight="1" outlineLevel="3">
      <c r="B142" s="262">
        <v>3</v>
      </c>
      <c r="D142" s="261" t="s">
        <v>1628</v>
      </c>
      <c r="E142" s="261" t="s">
        <v>1769</v>
      </c>
      <c r="F142" s="260"/>
      <c r="G142" s="259"/>
      <c r="H142" s="258"/>
      <c r="J142" s="304"/>
      <c r="V142" s="249"/>
    </row>
    <row r="143" spans="2:22" s="250" customFormat="1" ht="13.15" customHeight="1" outlineLevel="2">
      <c r="B143" s="262">
        <v>2</v>
      </c>
      <c r="D143" s="261" t="s">
        <v>1679</v>
      </c>
      <c r="E143" s="261" t="s">
        <v>1678</v>
      </c>
      <c r="F143" s="260"/>
      <c r="G143" s="259">
        <v>7888</v>
      </c>
      <c r="H143" s="258"/>
      <c r="J143" s="304" t="s">
        <v>1806</v>
      </c>
      <c r="V143" s="249"/>
    </row>
    <row r="144" spans="2:22" s="250" customFormat="1" ht="13.15" customHeight="1" outlineLevel="3">
      <c r="B144" s="262">
        <v>3</v>
      </c>
      <c r="D144" s="261" t="s">
        <v>1677</v>
      </c>
      <c r="E144" s="261" t="s">
        <v>1676</v>
      </c>
      <c r="F144" s="260" t="s">
        <v>1675</v>
      </c>
      <c r="G144" s="259"/>
      <c r="H144" s="258"/>
      <c r="J144" s="304"/>
      <c r="V144" s="249"/>
    </row>
    <row r="145" spans="2:22" s="250" customFormat="1" ht="13.15" customHeight="1" outlineLevel="3">
      <c r="B145" s="262">
        <v>3</v>
      </c>
      <c r="D145" s="261" t="s">
        <v>1628</v>
      </c>
      <c r="E145" s="261" t="s">
        <v>1638</v>
      </c>
      <c r="F145" s="260"/>
      <c r="G145" s="259"/>
      <c r="H145" s="258"/>
      <c r="J145" s="304"/>
      <c r="V145" s="249"/>
    </row>
    <row r="146" spans="2:22" s="250" customFormat="1" ht="13.15" customHeight="1" outlineLevel="1">
      <c r="B146" s="262">
        <v>1</v>
      </c>
      <c r="C146" s="250" t="s">
        <v>1491</v>
      </c>
      <c r="D146" s="261" t="str">
        <f>HYPERLINK(CONCATENATE("#'","2-1a Journals to unusua","'","!A1"),"1a Journals to unusual account names")</f>
        <v>1a Journals to unusual account names</v>
      </c>
      <c r="E146" s="261" t="s">
        <v>1493</v>
      </c>
      <c r="F146" s="260"/>
      <c r="G146" s="259">
        <v>0</v>
      </c>
      <c r="H146" s="258"/>
      <c r="J146" s="304"/>
      <c r="V146" s="249"/>
    </row>
    <row r="147" spans="2:22" s="250" customFormat="1" ht="13.15" customHeight="1" outlineLevel="2">
      <c r="B147" s="262">
        <v>2</v>
      </c>
      <c r="D147" s="261" t="s">
        <v>1768</v>
      </c>
      <c r="E147" s="261" t="s">
        <v>1767</v>
      </c>
      <c r="F147" s="260"/>
      <c r="G147" s="259">
        <v>0</v>
      </c>
      <c r="H147" s="258"/>
      <c r="J147" s="304"/>
      <c r="V147" s="249"/>
    </row>
    <row r="148" spans="2:22" s="250" customFormat="1" ht="13.15" customHeight="1" outlineLevel="3">
      <c r="B148" s="262">
        <v>3</v>
      </c>
      <c r="D148" s="261" t="s">
        <v>1766</v>
      </c>
      <c r="E148" s="261" t="s">
        <v>1765</v>
      </c>
      <c r="F148" s="260" t="s">
        <v>1699</v>
      </c>
      <c r="G148" s="259"/>
      <c r="H148" s="258"/>
      <c r="J148" s="304"/>
      <c r="V148" s="249"/>
    </row>
    <row r="149" spans="2:22" s="250" customFormat="1" ht="13.15" customHeight="1" outlineLevel="3">
      <c r="B149" s="262">
        <v>3</v>
      </c>
      <c r="D149" s="261" t="s">
        <v>1711</v>
      </c>
      <c r="E149" s="261" t="s">
        <v>1764</v>
      </c>
      <c r="F149" s="260" t="s">
        <v>1763</v>
      </c>
      <c r="G149" s="259"/>
      <c r="H149" s="258"/>
      <c r="J149" s="304"/>
      <c r="V149" s="249"/>
    </row>
    <row r="150" spans="2:22" s="250" customFormat="1" ht="13.15" customHeight="1" outlineLevel="3">
      <c r="B150" s="262">
        <v>3</v>
      </c>
      <c r="D150" s="261" t="s">
        <v>1703</v>
      </c>
      <c r="E150" s="261" t="s">
        <v>1762</v>
      </c>
      <c r="F150" s="260" t="s">
        <v>1701</v>
      </c>
      <c r="G150" s="259"/>
      <c r="H150" s="258"/>
      <c r="J150" s="304"/>
      <c r="V150" s="249"/>
    </row>
    <row r="151" spans="2:22" s="250" customFormat="1" ht="13.15" customHeight="1" outlineLevel="3">
      <c r="B151" s="262">
        <v>3</v>
      </c>
      <c r="D151" s="261" t="s">
        <v>1628</v>
      </c>
      <c r="E151" s="261" t="s">
        <v>1646</v>
      </c>
      <c r="F151" s="260"/>
      <c r="G151" s="259"/>
      <c r="H151" s="258"/>
      <c r="J151" s="304"/>
      <c r="V151" s="249"/>
    </row>
    <row r="152" spans="2:22" s="250" customFormat="1" ht="13.15" customHeight="1" outlineLevel="1">
      <c r="B152" s="262">
        <v>1</v>
      </c>
      <c r="C152" s="250" t="s">
        <v>1497</v>
      </c>
      <c r="D152" s="261" t="str">
        <f>HYPERLINK(CONCATENATE("#'","2-2 Journals to seldom ","'","!A1"),"2 Journals to seldom used accounts")</f>
        <v>2 Journals to seldom used accounts</v>
      </c>
      <c r="E152" s="261" t="s">
        <v>1498</v>
      </c>
      <c r="F152" s="260"/>
      <c r="G152" s="259">
        <v>18</v>
      </c>
      <c r="H152" s="258"/>
      <c r="J152" s="304"/>
      <c r="V152" s="249"/>
    </row>
    <row r="153" spans="2:22" s="250" customFormat="1" ht="13.15" customHeight="1" outlineLevel="2">
      <c r="B153" s="262">
        <v>2</v>
      </c>
      <c r="D153" s="261" t="s">
        <v>1761</v>
      </c>
      <c r="E153" s="261" t="s">
        <v>1760</v>
      </c>
      <c r="F153" s="260"/>
      <c r="G153" s="259">
        <v>70</v>
      </c>
      <c r="H153" s="258"/>
      <c r="J153" s="304"/>
      <c r="V153" s="249"/>
    </row>
    <row r="154" spans="2:22" s="250" customFormat="1" ht="13.15" customHeight="1" outlineLevel="3">
      <c r="B154" s="262">
        <v>3</v>
      </c>
      <c r="D154" s="261" t="s">
        <v>1759</v>
      </c>
      <c r="E154" s="261" t="s">
        <v>1758</v>
      </c>
      <c r="F154" s="260" t="s">
        <v>292</v>
      </c>
      <c r="G154" s="259"/>
      <c r="H154" s="258"/>
      <c r="J154" s="304"/>
      <c r="V154" s="249"/>
    </row>
    <row r="155" spans="2:22" s="250" customFormat="1" ht="13.15" customHeight="1" outlineLevel="3">
      <c r="B155" s="262">
        <v>3</v>
      </c>
      <c r="D155" s="261" t="s">
        <v>1735</v>
      </c>
      <c r="E155" s="261" t="s">
        <v>1757</v>
      </c>
      <c r="F155" s="260" t="s">
        <v>1756</v>
      </c>
      <c r="G155" s="259"/>
      <c r="H155" s="258"/>
      <c r="J155" s="304"/>
      <c r="V155" s="249"/>
    </row>
    <row r="156" spans="2:22" s="250" customFormat="1" ht="13.15" customHeight="1" outlineLevel="3">
      <c r="B156" s="262">
        <v>3</v>
      </c>
      <c r="D156" s="261" t="s">
        <v>1628</v>
      </c>
      <c r="E156" s="261" t="s">
        <v>1751</v>
      </c>
      <c r="F156" s="260"/>
      <c r="G156" s="259"/>
      <c r="H156" s="258"/>
      <c r="J156" s="304"/>
      <c r="V156" s="249"/>
    </row>
    <row r="157" spans="2:22" s="250" customFormat="1" ht="13.15" customHeight="1" outlineLevel="2">
      <c r="B157" s="262">
        <v>2</v>
      </c>
      <c r="D157" s="261" t="s">
        <v>1755</v>
      </c>
      <c r="E157" s="261" t="s">
        <v>1754</v>
      </c>
      <c r="F157" s="260"/>
      <c r="G157" s="259">
        <v>2529975</v>
      </c>
      <c r="H157" s="258"/>
      <c r="J157" s="304" t="s">
        <v>1810</v>
      </c>
      <c r="V157" s="249"/>
    </row>
    <row r="158" spans="2:22" s="250" customFormat="1" ht="13.15" customHeight="1" outlineLevel="3">
      <c r="B158" s="262">
        <v>3</v>
      </c>
      <c r="D158" s="261" t="s">
        <v>1753</v>
      </c>
      <c r="E158" s="261" t="s">
        <v>1752</v>
      </c>
      <c r="F158" s="260" t="s">
        <v>1704</v>
      </c>
      <c r="G158" s="259"/>
      <c r="H158" s="258"/>
      <c r="J158" s="304"/>
      <c r="V158" s="249"/>
    </row>
    <row r="159" spans="2:22" s="250" customFormat="1" ht="13.15" customHeight="1" outlineLevel="3">
      <c r="B159" s="262">
        <v>3</v>
      </c>
      <c r="D159" s="261" t="s">
        <v>1628</v>
      </c>
      <c r="E159" s="261" t="s">
        <v>1751</v>
      </c>
      <c r="F159" s="260"/>
      <c r="G159" s="259"/>
      <c r="H159" s="258"/>
      <c r="J159" s="304"/>
      <c r="V159" s="249"/>
    </row>
    <row r="160" spans="2:22" s="250" customFormat="1" ht="13.15" customHeight="1" outlineLevel="2">
      <c r="B160" s="262">
        <v>2</v>
      </c>
      <c r="D160" s="261" t="s">
        <v>1679</v>
      </c>
      <c r="E160" s="261" t="s">
        <v>1678</v>
      </c>
      <c r="F160" s="260"/>
      <c r="G160" s="259">
        <v>7888</v>
      </c>
      <c r="H160" s="258"/>
      <c r="J160" s="304" t="s">
        <v>1806</v>
      </c>
      <c r="V160" s="249"/>
    </row>
    <row r="161" spans="2:22" s="250" customFormat="1" ht="13.15" customHeight="1" outlineLevel="3">
      <c r="B161" s="262">
        <v>3</v>
      </c>
      <c r="D161" s="261" t="s">
        <v>1677</v>
      </c>
      <c r="E161" s="261" t="s">
        <v>1676</v>
      </c>
      <c r="F161" s="260" t="s">
        <v>1675</v>
      </c>
      <c r="G161" s="259"/>
      <c r="H161" s="258"/>
      <c r="J161" s="304"/>
      <c r="V161" s="249"/>
    </row>
    <row r="162" spans="2:22" s="250" customFormat="1" ht="13.15" customHeight="1" outlineLevel="3">
      <c r="B162" s="262">
        <v>3</v>
      </c>
      <c r="D162" s="261" t="s">
        <v>1628</v>
      </c>
      <c r="E162" s="261" t="s">
        <v>1674</v>
      </c>
      <c r="F162" s="260"/>
      <c r="G162" s="259"/>
      <c r="H162" s="258"/>
      <c r="J162" s="304"/>
      <c r="V162" s="249"/>
    </row>
    <row r="163" spans="2:22" s="250" customFormat="1" ht="13.15" customHeight="1" outlineLevel="1">
      <c r="B163" s="262">
        <v>1</v>
      </c>
      <c r="C163" s="250" t="s">
        <v>1500</v>
      </c>
      <c r="D163" s="261" t="str">
        <f>HYPERLINK(CONCATENATE("#'","2-3 Simple journals to ","'","!A1"),"3 Simple journals to unrelated accounts")</f>
        <v>3 Simple journals to unrelated accounts</v>
      </c>
      <c r="E163" s="261" t="s">
        <v>1501</v>
      </c>
      <c r="F163" s="260"/>
      <c r="G163" s="259">
        <v>16</v>
      </c>
      <c r="H163" s="258"/>
      <c r="J163" s="304"/>
      <c r="V163" s="249"/>
    </row>
    <row r="164" spans="2:22" s="250" customFormat="1" ht="13.15" customHeight="1" outlineLevel="2">
      <c r="B164" s="262">
        <v>2</v>
      </c>
      <c r="D164" s="261" t="s">
        <v>1750</v>
      </c>
      <c r="E164" s="261" t="s">
        <v>1749</v>
      </c>
      <c r="F164" s="260"/>
      <c r="G164" s="259">
        <v>17</v>
      </c>
      <c r="H164" s="258"/>
      <c r="J164" s="304"/>
      <c r="V164" s="249"/>
    </row>
    <row r="165" spans="2:22" s="250" customFormat="1" ht="13.15" customHeight="1" outlineLevel="3">
      <c r="B165" s="262">
        <v>3</v>
      </c>
      <c r="D165" s="261" t="s">
        <v>1748</v>
      </c>
      <c r="E165" s="261" t="s">
        <v>1747</v>
      </c>
      <c r="F165" s="260" t="s">
        <v>1746</v>
      </c>
      <c r="G165" s="259"/>
      <c r="H165" s="258"/>
      <c r="J165" s="304"/>
      <c r="V165" s="249"/>
    </row>
    <row r="166" spans="2:22" s="250" customFormat="1" ht="13.15" customHeight="1" outlineLevel="3">
      <c r="B166" s="262">
        <v>3</v>
      </c>
      <c r="D166" s="261" t="s">
        <v>1745</v>
      </c>
      <c r="E166" s="261" t="s">
        <v>1744</v>
      </c>
      <c r="F166" s="260" t="s">
        <v>1717</v>
      </c>
      <c r="G166" s="259"/>
      <c r="H166" s="258"/>
      <c r="J166" s="304"/>
      <c r="V166" s="249"/>
    </row>
    <row r="167" spans="2:22" s="250" customFormat="1" ht="13.15" customHeight="1" outlineLevel="3">
      <c r="B167" s="262">
        <v>3</v>
      </c>
      <c r="D167" s="261" t="s">
        <v>1628</v>
      </c>
      <c r="E167" s="261" t="s">
        <v>1743</v>
      </c>
      <c r="F167" s="260"/>
      <c r="G167" s="259"/>
      <c r="H167" s="258"/>
      <c r="J167" s="304"/>
      <c r="V167" s="249"/>
    </row>
    <row r="168" spans="2:22" s="250" customFormat="1" ht="13.15" customHeight="1" outlineLevel="2">
      <c r="B168" s="262">
        <v>2</v>
      </c>
      <c r="D168" s="261" t="s">
        <v>1742</v>
      </c>
      <c r="E168" s="261" t="s">
        <v>1741</v>
      </c>
      <c r="F168" s="260"/>
      <c r="G168" s="259">
        <v>1964357</v>
      </c>
      <c r="H168" s="258"/>
      <c r="J168" s="304"/>
      <c r="V168" s="249"/>
    </row>
    <row r="169" spans="2:22" s="250" customFormat="1" ht="13.15" customHeight="1" outlineLevel="3">
      <c r="B169" s="262">
        <v>3</v>
      </c>
      <c r="D169" s="261" t="s">
        <v>1628</v>
      </c>
      <c r="E169" s="261" t="s">
        <v>1740</v>
      </c>
      <c r="F169" s="260"/>
      <c r="G169" s="259"/>
      <c r="H169" s="258"/>
      <c r="J169" s="304"/>
      <c r="V169" s="249"/>
    </row>
    <row r="170" spans="2:22" s="250" customFormat="1" ht="13.15" customHeight="1" outlineLevel="2">
      <c r="B170" s="262">
        <v>2</v>
      </c>
      <c r="D170" s="261" t="s">
        <v>1679</v>
      </c>
      <c r="E170" s="261" t="s">
        <v>1678</v>
      </c>
      <c r="F170" s="260"/>
      <c r="G170" s="259">
        <v>7888</v>
      </c>
      <c r="H170" s="258"/>
      <c r="J170" s="304" t="s">
        <v>1806</v>
      </c>
      <c r="V170" s="249"/>
    </row>
    <row r="171" spans="2:22" s="250" customFormat="1" ht="13.15" customHeight="1" outlineLevel="3">
      <c r="B171" s="262">
        <v>3</v>
      </c>
      <c r="D171" s="261" t="s">
        <v>1677</v>
      </c>
      <c r="E171" s="261" t="s">
        <v>1676</v>
      </c>
      <c r="F171" s="260" t="s">
        <v>1675</v>
      </c>
      <c r="G171" s="259"/>
      <c r="H171" s="258"/>
      <c r="J171" s="304"/>
      <c r="V171" s="249"/>
    </row>
    <row r="172" spans="2:22" s="250" customFormat="1" ht="13.15" customHeight="1" outlineLevel="3">
      <c r="B172" s="262">
        <v>3</v>
      </c>
      <c r="D172" s="261" t="s">
        <v>1628</v>
      </c>
      <c r="E172" s="261" t="s">
        <v>1674</v>
      </c>
      <c r="F172" s="260"/>
      <c r="G172" s="259"/>
      <c r="H172" s="258"/>
      <c r="J172" s="304"/>
      <c r="V172" s="249"/>
    </row>
    <row r="173" spans="2:22" s="250" customFormat="1" ht="13.15" customHeight="1" outlineLevel="1">
      <c r="B173" s="262">
        <v>1</v>
      </c>
      <c r="C173" s="250" t="s">
        <v>1503</v>
      </c>
      <c r="D173" s="261" t="str">
        <f>HYPERLINK(CONCATENATE("#'","2-4 Journals by users w","'","!A1"),"4 Journals by users with few entries")</f>
        <v>4 Journals by users with few entries</v>
      </c>
      <c r="E173" s="261" t="s">
        <v>1504</v>
      </c>
      <c r="F173" s="260"/>
      <c r="G173" s="259">
        <v>5</v>
      </c>
      <c r="H173" s="258"/>
      <c r="J173" s="304"/>
      <c r="V173" s="249"/>
    </row>
    <row r="174" spans="2:22" s="250" customFormat="1" ht="13.15" customHeight="1" outlineLevel="2">
      <c r="B174" s="262">
        <v>2</v>
      </c>
      <c r="D174" s="261" t="s">
        <v>1739</v>
      </c>
      <c r="E174" s="261" t="s">
        <v>1738</v>
      </c>
      <c r="F174" s="260"/>
      <c r="G174" s="259">
        <v>19</v>
      </c>
      <c r="H174" s="258"/>
      <c r="J174" s="304"/>
      <c r="V174" s="249"/>
    </row>
    <row r="175" spans="2:22" s="250" customFormat="1" ht="13.15" customHeight="1" outlineLevel="3">
      <c r="B175" s="262">
        <v>3</v>
      </c>
      <c r="D175" s="261" t="s">
        <v>1737</v>
      </c>
      <c r="E175" s="261" t="s">
        <v>1736</v>
      </c>
      <c r="F175" s="260" t="s">
        <v>439</v>
      </c>
      <c r="G175" s="259"/>
      <c r="H175" s="258"/>
      <c r="J175" s="304"/>
      <c r="V175" s="249"/>
    </row>
    <row r="176" spans="2:22" s="250" customFormat="1" ht="13.15" customHeight="1" outlineLevel="3">
      <c r="B176" s="262">
        <v>3</v>
      </c>
      <c r="D176" s="261" t="s">
        <v>1735</v>
      </c>
      <c r="E176" s="261" t="s">
        <v>1734</v>
      </c>
      <c r="F176" s="260" t="s">
        <v>1733</v>
      </c>
      <c r="G176" s="259"/>
      <c r="H176" s="258"/>
      <c r="J176" s="304"/>
      <c r="V176" s="249"/>
    </row>
    <row r="177" spans="2:22" s="250" customFormat="1" ht="13.15" customHeight="1" outlineLevel="3">
      <c r="B177" s="262">
        <v>3</v>
      </c>
      <c r="D177" s="261" t="s">
        <v>1628</v>
      </c>
      <c r="E177" s="261" t="s">
        <v>1732</v>
      </c>
      <c r="F177" s="260"/>
      <c r="G177" s="259"/>
      <c r="H177" s="258"/>
      <c r="J177" s="304"/>
      <c r="V177" s="249"/>
    </row>
    <row r="178" spans="2:22" s="250" customFormat="1" ht="13.15" customHeight="1" outlineLevel="2">
      <c r="B178" s="262">
        <v>2</v>
      </c>
      <c r="D178" s="261" t="s">
        <v>1679</v>
      </c>
      <c r="E178" s="261" t="s">
        <v>1678</v>
      </c>
      <c r="F178" s="260"/>
      <c r="G178" s="259">
        <v>7888</v>
      </c>
      <c r="H178" s="258"/>
      <c r="J178" s="304" t="s">
        <v>1806</v>
      </c>
      <c r="V178" s="249"/>
    </row>
    <row r="179" spans="2:22" s="250" customFormat="1" ht="13.15" customHeight="1" outlineLevel="3">
      <c r="B179" s="262">
        <v>3</v>
      </c>
      <c r="D179" s="261" t="s">
        <v>1677</v>
      </c>
      <c r="E179" s="261" t="s">
        <v>1676</v>
      </c>
      <c r="F179" s="260" t="s">
        <v>1675</v>
      </c>
      <c r="G179" s="259"/>
      <c r="H179" s="258"/>
      <c r="J179" s="304"/>
      <c r="V179" s="249"/>
    </row>
    <row r="180" spans="2:22" s="250" customFormat="1" ht="13.15" customHeight="1" outlineLevel="3">
      <c r="B180" s="262">
        <v>3</v>
      </c>
      <c r="D180" s="261" t="s">
        <v>1628</v>
      </c>
      <c r="E180" s="261" t="s">
        <v>1674</v>
      </c>
      <c r="F180" s="260"/>
      <c r="G180" s="259"/>
      <c r="H180" s="258"/>
      <c r="J180" s="304"/>
      <c r="V180" s="249"/>
    </row>
    <row r="181" spans="2:22" s="250" customFormat="1" ht="13.15" customHeight="1" outlineLevel="1">
      <c r="B181" s="262">
        <v>1</v>
      </c>
      <c r="C181" s="250" t="s">
        <v>1506</v>
      </c>
      <c r="D181" s="261" t="str">
        <f>HYPERLINK(CONCATENATE("#'","2-5 Weakly described im","'","!A1"),"5 Weakly described impactful closing entry journal")</f>
        <v>5 Weakly described impactful closing entry journal</v>
      </c>
      <c r="E181" s="261" t="s">
        <v>1507</v>
      </c>
      <c r="F181" s="260"/>
      <c r="G181" s="259">
        <v>163</v>
      </c>
      <c r="H181" s="258"/>
      <c r="J181" s="304"/>
      <c r="V181" s="249"/>
    </row>
    <row r="182" spans="2:22" s="250" customFormat="1" ht="13.15" customHeight="1" outlineLevel="2">
      <c r="B182" s="262">
        <v>2</v>
      </c>
      <c r="D182" s="261" t="s">
        <v>1731</v>
      </c>
      <c r="E182" s="261" t="s">
        <v>1617</v>
      </c>
      <c r="F182" s="260"/>
      <c r="G182" s="259">
        <v>59591</v>
      </c>
      <c r="H182" s="258"/>
      <c r="J182" s="304"/>
      <c r="V182" s="249"/>
    </row>
    <row r="183" spans="2:22" s="250" customFormat="1" ht="13.15" customHeight="1" outlineLevel="3">
      <c r="B183" s="262">
        <v>3</v>
      </c>
      <c r="D183" s="261" t="s">
        <v>1730</v>
      </c>
      <c r="E183" s="261" t="s">
        <v>1729</v>
      </c>
      <c r="F183" s="260" t="s">
        <v>1728</v>
      </c>
      <c r="G183" s="259"/>
      <c r="H183" s="258"/>
      <c r="J183" s="304" t="s">
        <v>1807</v>
      </c>
      <c r="V183" s="249"/>
    </row>
    <row r="184" spans="2:22" s="250" customFormat="1" ht="13.15" customHeight="1" outlineLevel="3">
      <c r="B184" s="262">
        <v>3</v>
      </c>
      <c r="D184" s="261" t="s">
        <v>1727</v>
      </c>
      <c r="E184" s="261" t="s">
        <v>1726</v>
      </c>
      <c r="F184" s="260" t="s">
        <v>439</v>
      </c>
      <c r="G184" s="259"/>
      <c r="H184" s="258"/>
      <c r="J184" s="304"/>
      <c r="V184" s="249"/>
    </row>
    <row r="185" spans="2:22" s="250" customFormat="1" ht="13.15" customHeight="1" outlineLevel="3">
      <c r="B185" s="262">
        <v>3</v>
      </c>
      <c r="D185" s="261" t="s">
        <v>1628</v>
      </c>
      <c r="E185" s="261" t="s">
        <v>1725</v>
      </c>
      <c r="F185" s="260"/>
      <c r="G185" s="259"/>
      <c r="H185" s="258"/>
      <c r="J185" s="304"/>
      <c r="V185" s="249"/>
    </row>
    <row r="186" spans="2:22" s="250" customFormat="1" ht="13.15" customHeight="1" outlineLevel="2">
      <c r="B186" s="262">
        <v>2</v>
      </c>
      <c r="D186" s="261" t="s">
        <v>1724</v>
      </c>
      <c r="E186" s="261" t="s">
        <v>1723</v>
      </c>
      <c r="F186" s="260"/>
      <c r="G186" s="259">
        <v>2474131</v>
      </c>
      <c r="H186" s="258"/>
      <c r="J186" s="304"/>
      <c r="V186" s="249"/>
    </row>
    <row r="187" spans="2:22" s="250" customFormat="1" ht="13.15" customHeight="1" outlineLevel="3">
      <c r="B187" s="262">
        <v>3</v>
      </c>
      <c r="D187" s="261" t="s">
        <v>1722</v>
      </c>
      <c r="E187" s="261" t="s">
        <v>1721</v>
      </c>
      <c r="F187" s="260" t="s">
        <v>1720</v>
      </c>
      <c r="G187" s="259"/>
      <c r="H187" s="258"/>
      <c r="J187" s="304"/>
      <c r="V187" s="249"/>
    </row>
    <row r="188" spans="2:22" s="250" customFormat="1" ht="13.15" customHeight="1" outlineLevel="3">
      <c r="B188" s="262">
        <v>3</v>
      </c>
      <c r="D188" s="261" t="s">
        <v>1719</v>
      </c>
      <c r="E188" s="261" t="s">
        <v>1718</v>
      </c>
      <c r="F188" s="260" t="s">
        <v>1717</v>
      </c>
      <c r="G188" s="259"/>
      <c r="H188" s="258"/>
      <c r="J188" s="304"/>
      <c r="V188" s="249"/>
    </row>
    <row r="189" spans="2:22" s="250" customFormat="1" ht="13.15" customHeight="1" outlineLevel="3">
      <c r="B189" s="262">
        <v>3</v>
      </c>
      <c r="D189" s="261" t="s">
        <v>1716</v>
      </c>
      <c r="E189" s="261" t="s">
        <v>1715</v>
      </c>
      <c r="F189" s="260" t="s">
        <v>443</v>
      </c>
      <c r="G189" s="259"/>
      <c r="H189" s="258"/>
      <c r="J189" s="304"/>
      <c r="V189" s="249"/>
    </row>
    <row r="190" spans="2:22" s="250" customFormat="1" ht="13.15" customHeight="1" outlineLevel="3">
      <c r="B190" s="262">
        <v>3</v>
      </c>
      <c r="D190" s="261" t="s">
        <v>1628</v>
      </c>
      <c r="E190" s="261" t="s">
        <v>1714</v>
      </c>
      <c r="F190" s="260"/>
      <c r="G190" s="259"/>
      <c r="H190" s="258"/>
      <c r="J190" s="304"/>
      <c r="V190" s="249"/>
    </row>
    <row r="191" spans="2:22" s="250" customFormat="1" ht="13.15" customHeight="1" outlineLevel="2">
      <c r="B191" s="262">
        <v>2</v>
      </c>
      <c r="D191" s="261" t="s">
        <v>1679</v>
      </c>
      <c r="E191" s="261" t="s">
        <v>1678</v>
      </c>
      <c r="F191" s="260"/>
      <c r="G191" s="259">
        <v>7888</v>
      </c>
      <c r="H191" s="258"/>
      <c r="J191" s="304" t="s">
        <v>1806</v>
      </c>
      <c r="V191" s="249"/>
    </row>
    <row r="192" spans="2:22" s="250" customFormat="1" ht="13.15" customHeight="1" outlineLevel="3">
      <c r="B192" s="262">
        <v>3</v>
      </c>
      <c r="D192" s="261" t="s">
        <v>1677</v>
      </c>
      <c r="E192" s="261" t="s">
        <v>1676</v>
      </c>
      <c r="F192" s="260" t="s">
        <v>1675</v>
      </c>
      <c r="G192" s="259"/>
      <c r="H192" s="258"/>
      <c r="J192" s="304"/>
      <c r="V192" s="249"/>
    </row>
    <row r="193" spans="2:22" s="250" customFormat="1" ht="13.15" customHeight="1" outlineLevel="3">
      <c r="B193" s="262">
        <v>3</v>
      </c>
      <c r="D193" s="261" t="s">
        <v>1628</v>
      </c>
      <c r="E193" s="261" t="s">
        <v>1674</v>
      </c>
      <c r="F193" s="260"/>
      <c r="G193" s="259"/>
      <c r="H193" s="258"/>
      <c r="J193" s="304"/>
      <c r="V193" s="249"/>
    </row>
    <row r="194" spans="2:22" s="250" customFormat="1" ht="13.15" customHeight="1" outlineLevel="1">
      <c r="B194" s="262">
        <v>1</v>
      </c>
      <c r="C194" s="250" t="s">
        <v>1511</v>
      </c>
      <c r="D194" s="261" t="str">
        <f>HYPERLINK(CONCATENATE("#'","2-7 Journals containing","'","!A1"),"7 Journals containing keywords of interest")</f>
        <v>7 Journals containing keywords of interest</v>
      </c>
      <c r="E194" s="261" t="s">
        <v>1512</v>
      </c>
      <c r="F194" s="260"/>
      <c r="G194" s="259">
        <v>124</v>
      </c>
      <c r="H194" s="258"/>
      <c r="J194" s="304"/>
      <c r="V194" s="249"/>
    </row>
    <row r="195" spans="2:22" s="250" customFormat="1" ht="13.15" customHeight="1" outlineLevel="2">
      <c r="B195" s="262">
        <v>2</v>
      </c>
      <c r="D195" s="261" t="s">
        <v>1713</v>
      </c>
      <c r="E195" s="261" t="s">
        <v>1712</v>
      </c>
      <c r="F195" s="260"/>
      <c r="G195" s="259">
        <v>124</v>
      </c>
      <c r="H195" s="258"/>
      <c r="J195" s="304"/>
      <c r="V195" s="249"/>
    </row>
    <row r="196" spans="2:22" s="250" customFormat="1" ht="13.15" customHeight="1" outlineLevel="3">
      <c r="B196" s="262">
        <v>3</v>
      </c>
      <c r="D196" s="261" t="s">
        <v>1711</v>
      </c>
      <c r="E196" s="261" t="s">
        <v>1710</v>
      </c>
      <c r="F196" s="260" t="s">
        <v>1709</v>
      </c>
      <c r="G196" s="259"/>
      <c r="H196" s="258"/>
      <c r="J196" s="304"/>
      <c r="V196" s="249"/>
    </row>
    <row r="197" spans="2:22" s="250" customFormat="1" ht="13.15" customHeight="1" outlineLevel="3">
      <c r="B197" s="262">
        <v>3</v>
      </c>
      <c r="D197" s="261" t="s">
        <v>1708</v>
      </c>
      <c r="E197" s="261" t="s">
        <v>1707</v>
      </c>
      <c r="F197" s="260" t="s">
        <v>1691</v>
      </c>
      <c r="G197" s="259"/>
      <c r="H197" s="258"/>
      <c r="J197" s="304"/>
      <c r="V197" s="249"/>
    </row>
    <row r="198" spans="2:22" s="250" customFormat="1" ht="13.15" customHeight="1" outlineLevel="3">
      <c r="B198" s="262">
        <v>3</v>
      </c>
      <c r="D198" s="261" t="s">
        <v>1706</v>
      </c>
      <c r="E198" s="261" t="s">
        <v>1705</v>
      </c>
      <c r="F198" s="260" t="s">
        <v>1704</v>
      </c>
      <c r="G198" s="259"/>
      <c r="H198" s="258"/>
      <c r="J198" s="304"/>
      <c r="V198" s="249"/>
    </row>
    <row r="199" spans="2:22" s="250" customFormat="1" ht="13.15" customHeight="1" outlineLevel="3">
      <c r="B199" s="262">
        <v>3</v>
      </c>
      <c r="D199" s="261" t="s">
        <v>1703</v>
      </c>
      <c r="E199" s="261" t="s">
        <v>1702</v>
      </c>
      <c r="F199" s="260" t="s">
        <v>1701</v>
      </c>
      <c r="G199" s="259"/>
      <c r="H199" s="258"/>
      <c r="J199" s="304"/>
      <c r="V199" s="249"/>
    </row>
    <row r="200" spans="2:22" s="250" customFormat="1" ht="13.15" customHeight="1" outlineLevel="3">
      <c r="B200" s="262">
        <v>3</v>
      </c>
      <c r="D200" s="261" t="s">
        <v>1700</v>
      </c>
      <c r="E200" s="261" t="s">
        <v>1700</v>
      </c>
      <c r="F200" s="260" t="s">
        <v>1699</v>
      </c>
      <c r="G200" s="259"/>
      <c r="H200" s="258"/>
      <c r="J200" s="304"/>
      <c r="V200" s="249"/>
    </row>
    <row r="201" spans="2:22" s="250" customFormat="1" ht="13.15" customHeight="1" outlineLevel="3">
      <c r="B201" s="262">
        <v>3</v>
      </c>
      <c r="D201" s="261" t="s">
        <v>1628</v>
      </c>
      <c r="E201" s="261" t="s">
        <v>1698</v>
      </c>
      <c r="F201" s="260"/>
      <c r="G201" s="259"/>
      <c r="H201" s="258"/>
      <c r="J201" s="304"/>
      <c r="V201" s="249"/>
    </row>
    <row r="202" spans="2:22" s="250" customFormat="1" ht="13.15" customHeight="1" outlineLevel="1">
      <c r="B202" s="262">
        <v>1</v>
      </c>
      <c r="C202" s="250" t="s">
        <v>1514</v>
      </c>
      <c r="D202" s="261" t="str">
        <f>HYPERLINK(CONCATENATE("#'","2-8 Journals containing","'","!A1"),"8 Journals containing recurring digits")</f>
        <v>8 Journals containing recurring digits</v>
      </c>
      <c r="E202" s="261" t="s">
        <v>1515</v>
      </c>
      <c r="F202" s="260"/>
      <c r="G202" s="259">
        <v>0</v>
      </c>
      <c r="H202" s="258"/>
      <c r="J202" s="304"/>
      <c r="V202" s="249"/>
    </row>
    <row r="203" spans="2:22" s="250" customFormat="1" ht="13.15" customHeight="1" outlineLevel="2">
      <c r="B203" s="262">
        <v>2</v>
      </c>
      <c r="D203" s="261" t="s">
        <v>1697</v>
      </c>
      <c r="E203" s="261" t="s">
        <v>1696</v>
      </c>
      <c r="F203" s="260"/>
      <c r="G203" s="259">
        <v>0</v>
      </c>
      <c r="H203" s="258"/>
      <c r="J203" s="304"/>
      <c r="V203" s="249"/>
    </row>
    <row r="204" spans="2:22" s="250" customFormat="1" ht="13.15" customHeight="1" outlineLevel="3">
      <c r="B204" s="262">
        <v>3</v>
      </c>
      <c r="D204" s="261" t="s">
        <v>1695</v>
      </c>
      <c r="E204" s="261" t="s">
        <v>1694</v>
      </c>
      <c r="F204" s="260" t="s">
        <v>456</v>
      </c>
      <c r="G204" s="259"/>
      <c r="H204" s="258"/>
      <c r="J204" s="304"/>
      <c r="V204" s="249"/>
    </row>
    <row r="205" spans="2:22" s="250" customFormat="1" ht="13.15" customHeight="1" outlineLevel="3">
      <c r="B205" s="262">
        <v>3</v>
      </c>
      <c r="D205" s="261" t="s">
        <v>1693</v>
      </c>
      <c r="E205" s="261" t="s">
        <v>1692</v>
      </c>
      <c r="F205" s="260" t="s">
        <v>1691</v>
      </c>
      <c r="G205" s="259"/>
      <c r="H205" s="258"/>
      <c r="J205" s="304"/>
      <c r="V205" s="249"/>
    </row>
    <row r="206" spans="2:22" s="250" customFormat="1" ht="13.15" customHeight="1" outlineLevel="3">
      <c r="B206" s="262">
        <v>3</v>
      </c>
      <c r="D206" s="261" t="s">
        <v>1628</v>
      </c>
      <c r="E206" s="261" t="s">
        <v>1690</v>
      </c>
      <c r="F206" s="260"/>
      <c r="G206" s="259"/>
      <c r="H206" s="258"/>
      <c r="J206" s="304"/>
      <c r="V206" s="249"/>
    </row>
    <row r="207" spans="2:22" s="250" customFormat="1" ht="13.15" customHeight="1" outlineLevel="2">
      <c r="B207" s="262">
        <v>2</v>
      </c>
      <c r="D207" s="261" t="s">
        <v>1679</v>
      </c>
      <c r="E207" s="261" t="s">
        <v>1678</v>
      </c>
      <c r="F207" s="260"/>
      <c r="G207" s="259">
        <v>7888</v>
      </c>
      <c r="H207" s="258"/>
      <c r="J207" s="304"/>
      <c r="V207" s="249"/>
    </row>
    <row r="208" spans="2:22" s="250" customFormat="1" ht="13.15" customHeight="1" outlineLevel="3">
      <c r="B208" s="262">
        <v>3</v>
      </c>
      <c r="D208" s="261" t="s">
        <v>1677</v>
      </c>
      <c r="E208" s="261" t="s">
        <v>1676</v>
      </c>
      <c r="F208" s="260" t="s">
        <v>1675</v>
      </c>
      <c r="G208" s="259"/>
      <c r="H208" s="258"/>
      <c r="J208" s="304"/>
      <c r="V208" s="249"/>
    </row>
    <row r="209" spans="2:22" s="250" customFormat="1" ht="13.15" customHeight="1" outlineLevel="3">
      <c r="B209" s="262">
        <v>3</v>
      </c>
      <c r="D209" s="261" t="s">
        <v>1628</v>
      </c>
      <c r="E209" s="261" t="s">
        <v>1674</v>
      </c>
      <c r="F209" s="260"/>
      <c r="G209" s="259"/>
      <c r="H209" s="258"/>
      <c r="J209" s="304"/>
      <c r="V209" s="249"/>
    </row>
    <row r="210" spans="2:22" s="250" customFormat="1" ht="13.15" customHeight="1" outlineLevel="1">
      <c r="B210" s="262">
        <v>1</v>
      </c>
      <c r="C210" s="250" t="s">
        <v>1522</v>
      </c>
      <c r="D210" s="261" t="str">
        <f>HYPERLINK(CONCATENATE("#'","2-11 Pre posted and bac","'","!A1"),"11 Pre posted and back posted entries")</f>
        <v>11 Pre posted and back posted entries</v>
      </c>
      <c r="E210" s="261" t="s">
        <v>1523</v>
      </c>
      <c r="F210" s="260"/>
      <c r="G210" s="259">
        <v>3</v>
      </c>
      <c r="H210" s="258"/>
      <c r="J210" s="304" t="s">
        <v>1808</v>
      </c>
      <c r="V210" s="249"/>
    </row>
    <row r="211" spans="2:22" s="250" customFormat="1" ht="13.15" customHeight="1" outlineLevel="2">
      <c r="B211" s="262">
        <v>2</v>
      </c>
      <c r="D211" s="261" t="s">
        <v>1689</v>
      </c>
      <c r="E211" s="261" t="s">
        <v>1688</v>
      </c>
      <c r="F211" s="260"/>
      <c r="G211" s="259">
        <v>15</v>
      </c>
      <c r="H211" s="258"/>
      <c r="J211" s="304"/>
      <c r="V211" s="249"/>
    </row>
    <row r="212" spans="2:22" s="250" customFormat="1" ht="13.15" customHeight="1" outlineLevel="3">
      <c r="B212" s="262">
        <v>3</v>
      </c>
      <c r="D212" s="261" t="s">
        <v>1687</v>
      </c>
      <c r="E212" s="261"/>
      <c r="F212" s="260" t="s">
        <v>69</v>
      </c>
      <c r="G212" s="259"/>
      <c r="H212" s="258"/>
      <c r="J212" s="304"/>
      <c r="V212" s="249"/>
    </row>
    <row r="213" spans="2:22" s="250" customFormat="1" ht="13.15" customHeight="1" outlineLevel="3">
      <c r="B213" s="262">
        <v>3</v>
      </c>
      <c r="D213" s="261" t="s">
        <v>1628</v>
      </c>
      <c r="E213" s="261" t="s">
        <v>1686</v>
      </c>
      <c r="F213" s="260"/>
      <c r="G213" s="259"/>
      <c r="H213" s="258"/>
      <c r="J213" s="304"/>
      <c r="V213" s="249"/>
    </row>
    <row r="214" spans="2:22" s="250" customFormat="1" ht="13.15" customHeight="1" outlineLevel="2">
      <c r="B214" s="262">
        <v>2</v>
      </c>
      <c r="D214" s="261" t="s">
        <v>1679</v>
      </c>
      <c r="E214" s="261" t="s">
        <v>1678</v>
      </c>
      <c r="F214" s="260"/>
      <c r="G214" s="259">
        <v>7888</v>
      </c>
      <c r="H214" s="258"/>
      <c r="J214" s="304"/>
      <c r="V214" s="249"/>
    </row>
    <row r="215" spans="2:22" s="250" customFormat="1" ht="13.15" customHeight="1" outlineLevel="3">
      <c r="B215" s="262">
        <v>3</v>
      </c>
      <c r="D215" s="261" t="s">
        <v>1677</v>
      </c>
      <c r="E215" s="261" t="s">
        <v>1676</v>
      </c>
      <c r="F215" s="260" t="s">
        <v>1675</v>
      </c>
      <c r="G215" s="259"/>
      <c r="H215" s="258"/>
      <c r="J215" s="304"/>
      <c r="V215" s="249"/>
    </row>
    <row r="216" spans="2:22" s="250" customFormat="1" ht="13.15" customHeight="1" outlineLevel="3">
      <c r="B216" s="262">
        <v>3</v>
      </c>
      <c r="D216" s="261" t="s">
        <v>1628</v>
      </c>
      <c r="E216" s="261" t="s">
        <v>1674</v>
      </c>
      <c r="F216" s="260"/>
      <c r="G216" s="259"/>
      <c r="H216" s="258"/>
      <c r="J216" s="304"/>
      <c r="V216" s="249"/>
    </row>
    <row r="217" spans="2:22" s="250" customFormat="1" ht="13.15" customHeight="1" outlineLevel="1">
      <c r="B217" s="262">
        <v>1</v>
      </c>
      <c r="C217" s="250" t="s">
        <v>1524</v>
      </c>
      <c r="D217" s="261" t="str">
        <f>HYPERLINK(CONCATENATE("#'","2-12 Journals posted by","'","!A1"),"12 Journals posted by certain users")</f>
        <v>12 Journals posted by certain users</v>
      </c>
      <c r="E217" s="261" t="s">
        <v>1525</v>
      </c>
      <c r="F217" s="260"/>
      <c r="G217" s="259">
        <v>646</v>
      </c>
      <c r="H217" s="258"/>
      <c r="J217" s="304" t="s">
        <v>1809</v>
      </c>
      <c r="V217" s="249"/>
    </row>
    <row r="218" spans="2:22" s="250" customFormat="1" ht="13.15" customHeight="1" outlineLevel="2">
      <c r="B218" s="262">
        <v>2</v>
      </c>
      <c r="D218" s="261" t="s">
        <v>1685</v>
      </c>
      <c r="E218" s="261" t="s">
        <v>1684</v>
      </c>
      <c r="F218" s="260"/>
      <c r="G218" s="259">
        <v>3597</v>
      </c>
      <c r="H218" s="258"/>
      <c r="J218" s="304"/>
      <c r="V218" s="249"/>
    </row>
    <row r="219" spans="2:22" s="250" customFormat="1" ht="13.15" customHeight="1" outlineLevel="3">
      <c r="B219" s="262">
        <v>3</v>
      </c>
      <c r="D219" s="261" t="s">
        <v>1683</v>
      </c>
      <c r="E219" s="261" t="s">
        <v>1682</v>
      </c>
      <c r="F219" s="260" t="s">
        <v>1681</v>
      </c>
      <c r="G219" s="259"/>
      <c r="H219" s="258"/>
      <c r="J219" s="304"/>
      <c r="V219" s="249"/>
    </row>
    <row r="220" spans="2:22" s="250" customFormat="1" ht="13.15" customHeight="1" outlineLevel="3">
      <c r="B220" s="262">
        <v>3</v>
      </c>
      <c r="D220" s="261" t="s">
        <v>1628</v>
      </c>
      <c r="E220" s="261" t="s">
        <v>1680</v>
      </c>
      <c r="F220" s="260"/>
      <c r="G220" s="259"/>
      <c r="H220" s="258"/>
      <c r="J220" s="304"/>
      <c r="V220" s="249"/>
    </row>
    <row r="221" spans="2:22" s="250" customFormat="1" ht="13.15" customHeight="1" outlineLevel="2">
      <c r="B221" s="262">
        <v>2</v>
      </c>
      <c r="D221" s="261" t="s">
        <v>1679</v>
      </c>
      <c r="E221" s="261" t="s">
        <v>1678</v>
      </c>
      <c r="F221" s="260"/>
      <c r="G221" s="259">
        <v>7888</v>
      </c>
      <c r="H221" s="258"/>
      <c r="J221" s="304"/>
      <c r="V221" s="249"/>
    </row>
    <row r="222" spans="2:22" s="250" customFormat="1" ht="13.15" customHeight="1" outlineLevel="3">
      <c r="B222" s="262">
        <v>3</v>
      </c>
      <c r="D222" s="261" t="s">
        <v>1677</v>
      </c>
      <c r="E222" s="261" t="s">
        <v>1676</v>
      </c>
      <c r="F222" s="260" t="s">
        <v>1675</v>
      </c>
      <c r="G222" s="259"/>
      <c r="H222" s="258"/>
      <c r="J222" s="304"/>
      <c r="V222" s="249"/>
    </row>
    <row r="223" spans="2:22" s="250" customFormat="1" ht="13.15" customHeight="1" outlineLevel="3">
      <c r="B223" s="262">
        <v>3</v>
      </c>
      <c r="D223" s="261" t="s">
        <v>1628</v>
      </c>
      <c r="E223" s="261" t="s">
        <v>1674</v>
      </c>
      <c r="F223" s="260"/>
      <c r="G223" s="259"/>
      <c r="H223" s="258"/>
      <c r="J223" s="304"/>
      <c r="V223" s="249"/>
    </row>
    <row r="224" spans="2:22" s="250" customFormat="1" ht="13.9" customHeight="1" thickBot="1">
      <c r="B224" s="257"/>
      <c r="C224" s="256"/>
      <c r="D224" s="255"/>
      <c r="E224" s="254"/>
      <c r="F224" s="253"/>
      <c r="G224" s="252"/>
      <c r="H224" s="251"/>
      <c r="J224" s="304"/>
      <c r="V224" s="249"/>
    </row>
    <row r="225" spans="22:22" ht="13.15" customHeight="1">
      <c r="V225" s="249"/>
    </row>
    <row r="226" spans="22:22">
      <c r="V226" s="249"/>
    </row>
    <row r="227" spans="22:22">
      <c r="V227" s="249"/>
    </row>
    <row r="228" spans="22:22">
      <c r="V228" s="249"/>
    </row>
    <row r="229" spans="22:22">
      <c r="V229" s="249"/>
    </row>
    <row r="230" spans="22:22">
      <c r="V230" s="249"/>
    </row>
    <row r="231" spans="22:22">
      <c r="V231" s="249"/>
    </row>
    <row r="232" spans="22:22">
      <c r="V232" s="249"/>
    </row>
    <row r="233" spans="22:22">
      <c r="V233" s="249"/>
    </row>
    <row r="234" spans="22:22">
      <c r="V234" s="249"/>
    </row>
    <row r="235" spans="22:22">
      <c r="V235" s="249"/>
    </row>
    <row r="236" spans="22:22">
      <c r="V236" s="249"/>
    </row>
    <row r="237" spans="22:22">
      <c r="V237" s="249"/>
    </row>
    <row r="238" spans="22:22">
      <c r="V238" s="249"/>
    </row>
    <row r="239" spans="22:22">
      <c r="V239" s="249"/>
    </row>
    <row r="240" spans="22:22">
      <c r="V240" s="249"/>
    </row>
    <row r="241" spans="22:22">
      <c r="V241" s="249"/>
    </row>
    <row r="242" spans="22:22">
      <c r="V242" s="249"/>
    </row>
    <row r="243" spans="22:22">
      <c r="V243" s="249"/>
    </row>
    <row r="244" spans="22:22">
      <c r="V244" s="249"/>
    </row>
    <row r="245" spans="22:22">
      <c r="V245" s="249"/>
    </row>
    <row r="246" spans="22:22">
      <c r="V246" s="249"/>
    </row>
    <row r="247" spans="22:22">
      <c r="V247" s="249"/>
    </row>
    <row r="248" spans="22:22">
      <c r="V248" s="249"/>
    </row>
    <row r="249" spans="22:22">
      <c r="V249" s="249"/>
    </row>
    <row r="250" spans="22:22">
      <c r="V250" s="249"/>
    </row>
    <row r="251" spans="22:22">
      <c r="V251" s="249"/>
    </row>
    <row r="252" spans="22:22">
      <c r="V252" s="249"/>
    </row>
    <row r="253" spans="22:22">
      <c r="V253" s="249"/>
    </row>
    <row r="254" spans="22:22">
      <c r="V254" s="249"/>
    </row>
    <row r="255" spans="22:22">
      <c r="V255" s="249"/>
    </row>
    <row r="256" spans="22:22">
      <c r="V256" s="249"/>
    </row>
    <row r="257" spans="22:22">
      <c r="V257" s="249"/>
    </row>
    <row r="258" spans="22:22">
      <c r="V258" s="249"/>
    </row>
    <row r="259" spans="22:22">
      <c r="V259" s="249"/>
    </row>
    <row r="260" spans="22:22">
      <c r="V260" s="249"/>
    </row>
    <row r="261" spans="22:22">
      <c r="V261" s="249"/>
    </row>
    <row r="262" spans="22:22">
      <c r="V262" s="249"/>
    </row>
    <row r="263" spans="22:22">
      <c r="V263" s="249"/>
    </row>
    <row r="264" spans="22:22">
      <c r="V264" s="249"/>
    </row>
    <row r="265" spans="22:22">
      <c r="V265" s="249"/>
    </row>
    <row r="266" spans="22:22">
      <c r="V266" s="249"/>
    </row>
    <row r="267" spans="22:22">
      <c r="V267" s="249"/>
    </row>
    <row r="268" spans="22:22">
      <c r="V268" s="249"/>
    </row>
    <row r="269" spans="22:22">
      <c r="V269" s="249"/>
    </row>
    <row r="270" spans="22:22">
      <c r="V270" s="249"/>
    </row>
    <row r="271" spans="22:22">
      <c r="V271" s="249"/>
    </row>
    <row r="272" spans="22:22">
      <c r="V272" s="249"/>
    </row>
    <row r="273" spans="22:22">
      <c r="V273" s="249"/>
    </row>
    <row r="274" spans="22:22">
      <c r="V274" s="249"/>
    </row>
    <row r="275" spans="22:22">
      <c r="V275" s="249"/>
    </row>
    <row r="276" spans="22:22">
      <c r="V276" s="249"/>
    </row>
    <row r="277" spans="22:22">
      <c r="V277" s="249"/>
    </row>
    <row r="278" spans="22:22">
      <c r="V278" s="249"/>
    </row>
    <row r="279" spans="22:22">
      <c r="V279" s="249"/>
    </row>
    <row r="280" spans="22:22">
      <c r="V280" s="249"/>
    </row>
    <row r="281" spans="22:22">
      <c r="V281" s="249"/>
    </row>
    <row r="282" spans="22:22">
      <c r="V282" s="249"/>
    </row>
    <row r="283" spans="22:22">
      <c r="V283" s="249"/>
    </row>
    <row r="284" spans="22:22">
      <c r="V284" s="249"/>
    </row>
    <row r="285" spans="22:22">
      <c r="V285" s="249"/>
    </row>
    <row r="286" spans="22:22">
      <c r="V286" s="249"/>
    </row>
    <row r="287" spans="22:22">
      <c r="V287" s="249"/>
    </row>
    <row r="288" spans="22:22">
      <c r="V288" s="249"/>
    </row>
    <row r="289" spans="22:22">
      <c r="V289" s="249"/>
    </row>
    <row r="290" spans="22:22">
      <c r="V290" s="249"/>
    </row>
    <row r="291" spans="22:22">
      <c r="V291" s="249"/>
    </row>
    <row r="292" spans="22:22">
      <c r="V292" s="249"/>
    </row>
    <row r="293" spans="22:22">
      <c r="V293" s="249"/>
    </row>
    <row r="294" spans="22:22">
      <c r="V294" s="249"/>
    </row>
    <row r="295" spans="22:22">
      <c r="V295" s="249"/>
    </row>
    <row r="296" spans="22:22">
      <c r="V296" s="249"/>
    </row>
    <row r="297" spans="22:22">
      <c r="V297" s="249"/>
    </row>
    <row r="298" spans="22:22">
      <c r="V298" s="249"/>
    </row>
    <row r="299" spans="22:22">
      <c r="V299" s="249"/>
    </row>
    <row r="300" spans="22:22">
      <c r="V300" s="249"/>
    </row>
    <row r="301" spans="22:22">
      <c r="V301" s="249"/>
    </row>
    <row r="302" spans="22:22">
      <c r="V302" s="249"/>
    </row>
    <row r="303" spans="22:22">
      <c r="V303" s="249"/>
    </row>
    <row r="304" spans="22:22">
      <c r="V304" s="249"/>
    </row>
    <row r="305" spans="22:22">
      <c r="V305" s="249"/>
    </row>
    <row r="306" spans="22:22">
      <c r="V306" s="249"/>
    </row>
    <row r="307" spans="22:22">
      <c r="V307" s="249"/>
    </row>
    <row r="308" spans="22:22">
      <c r="V308" s="249"/>
    </row>
    <row r="309" spans="22:22">
      <c r="V309" s="249"/>
    </row>
    <row r="310" spans="22:22">
      <c r="V310" s="249"/>
    </row>
    <row r="311" spans="22:22">
      <c r="V311" s="249"/>
    </row>
    <row r="312" spans="22:22">
      <c r="V312" s="249"/>
    </row>
    <row r="313" spans="22:22">
      <c r="V313" s="249"/>
    </row>
    <row r="314" spans="22:22">
      <c r="V314" s="249"/>
    </row>
    <row r="315" spans="22:22">
      <c r="V315" s="249"/>
    </row>
    <row r="316" spans="22:22">
      <c r="V316" s="249"/>
    </row>
    <row r="317" spans="22:22">
      <c r="V317" s="249"/>
    </row>
    <row r="318" spans="22:22">
      <c r="V318" s="249"/>
    </row>
    <row r="319" spans="22:22">
      <c r="V319" s="249"/>
    </row>
    <row r="320" spans="22:22">
      <c r="V320" s="249"/>
    </row>
    <row r="321" spans="22:22">
      <c r="V321" s="249"/>
    </row>
    <row r="322" spans="22:22">
      <c r="V322" s="249"/>
    </row>
    <row r="323" spans="22:22">
      <c r="V323" s="249"/>
    </row>
    <row r="324" spans="22:22">
      <c r="V324" s="249"/>
    </row>
    <row r="325" spans="22:22">
      <c r="V325" s="249"/>
    </row>
    <row r="326" spans="22:22">
      <c r="V326" s="249"/>
    </row>
    <row r="327" spans="22:22">
      <c r="V327" s="249"/>
    </row>
    <row r="328" spans="22:22">
      <c r="V328" s="249"/>
    </row>
    <row r="329" spans="22:22">
      <c r="V329" s="249"/>
    </row>
    <row r="330" spans="22:22">
      <c r="V330" s="249"/>
    </row>
    <row r="331" spans="22:22">
      <c r="V331" s="249"/>
    </row>
    <row r="332" spans="22:22">
      <c r="V332" s="249"/>
    </row>
    <row r="333" spans="22:22">
      <c r="V333" s="249"/>
    </row>
    <row r="334" spans="22:22">
      <c r="V334" s="249"/>
    </row>
    <row r="335" spans="22:22">
      <c r="V335" s="249"/>
    </row>
    <row r="336" spans="22:22">
      <c r="V336" s="249"/>
    </row>
    <row r="337" spans="22:22">
      <c r="V337" s="249"/>
    </row>
    <row r="338" spans="22:22">
      <c r="V338" s="249"/>
    </row>
    <row r="339" spans="22:22">
      <c r="V339" s="249"/>
    </row>
    <row r="340" spans="22:22">
      <c r="V340" s="249"/>
    </row>
    <row r="341" spans="22:22">
      <c r="V341" s="249"/>
    </row>
    <row r="342" spans="22:22">
      <c r="V342" s="249"/>
    </row>
    <row r="343" spans="22:22">
      <c r="V343" s="249"/>
    </row>
    <row r="344" spans="22:22">
      <c r="V344" s="249"/>
    </row>
    <row r="345" spans="22:22">
      <c r="V345" s="249"/>
    </row>
    <row r="346" spans="22:22">
      <c r="V346" s="249"/>
    </row>
    <row r="347" spans="22:22">
      <c r="V347" s="249"/>
    </row>
    <row r="348" spans="22:22">
      <c r="V348" s="249"/>
    </row>
    <row r="349" spans="22:22">
      <c r="V349" s="249"/>
    </row>
    <row r="350" spans="22:22">
      <c r="V350" s="249"/>
    </row>
    <row r="351" spans="22:22">
      <c r="V351" s="249"/>
    </row>
    <row r="352" spans="22:22">
      <c r="V352" s="249"/>
    </row>
    <row r="353" spans="22:22">
      <c r="V353" s="249"/>
    </row>
    <row r="354" spans="22:22">
      <c r="V354" s="249"/>
    </row>
    <row r="355" spans="22:22">
      <c r="V355" s="249"/>
    </row>
    <row r="356" spans="22:22">
      <c r="V356" s="249"/>
    </row>
    <row r="357" spans="22:22">
      <c r="V357" s="249"/>
    </row>
    <row r="358" spans="22:22">
      <c r="V358" s="249"/>
    </row>
    <row r="359" spans="22:22">
      <c r="V359" s="249"/>
    </row>
    <row r="360" spans="22:22">
      <c r="V360" s="249"/>
    </row>
    <row r="361" spans="22:22">
      <c r="V361" s="249"/>
    </row>
    <row r="362" spans="22:22">
      <c r="V362" s="249"/>
    </row>
    <row r="363" spans="22:22">
      <c r="V363" s="249"/>
    </row>
    <row r="364" spans="22:22">
      <c r="V364" s="249"/>
    </row>
    <row r="365" spans="22:22">
      <c r="V365" s="249"/>
    </row>
    <row r="366" spans="22:22">
      <c r="V366" s="249"/>
    </row>
    <row r="367" spans="22:22">
      <c r="V367" s="249"/>
    </row>
    <row r="368" spans="22:22">
      <c r="V368" s="249"/>
    </row>
    <row r="369" spans="22:22">
      <c r="V369" s="249"/>
    </row>
    <row r="370" spans="22:22">
      <c r="V370" s="249"/>
    </row>
    <row r="371" spans="22:22">
      <c r="V371" s="249"/>
    </row>
    <row r="372" spans="22:22">
      <c r="V372" s="249"/>
    </row>
    <row r="373" spans="22:22">
      <c r="V373" s="249"/>
    </row>
    <row r="374" spans="22:22">
      <c r="V374" s="249"/>
    </row>
    <row r="375" spans="22:22">
      <c r="V375" s="249"/>
    </row>
    <row r="376" spans="22:22">
      <c r="V376" s="249"/>
    </row>
    <row r="377" spans="22:22">
      <c r="V377" s="249"/>
    </row>
    <row r="378" spans="22:22">
      <c r="V378" s="249"/>
    </row>
    <row r="379" spans="22:22">
      <c r="V379" s="249"/>
    </row>
    <row r="380" spans="22:22">
      <c r="V380" s="249"/>
    </row>
    <row r="381" spans="22:22">
      <c r="V381" s="249"/>
    </row>
    <row r="382" spans="22:22">
      <c r="V382" s="249"/>
    </row>
    <row r="383" spans="22:22">
      <c r="V383" s="249"/>
    </row>
    <row r="384" spans="22:22">
      <c r="V384" s="249"/>
    </row>
    <row r="385" spans="22:22">
      <c r="V385" s="249"/>
    </row>
    <row r="386" spans="22:22">
      <c r="V386" s="249"/>
    </row>
    <row r="387" spans="22:22">
      <c r="V387" s="249"/>
    </row>
    <row r="388" spans="22:22">
      <c r="V388" s="249"/>
    </row>
    <row r="389" spans="22:22">
      <c r="V389" s="249"/>
    </row>
    <row r="390" spans="22:22">
      <c r="V390" s="249"/>
    </row>
    <row r="391" spans="22:22">
      <c r="V391" s="249"/>
    </row>
    <row r="392" spans="22:22">
      <c r="V392" s="249"/>
    </row>
    <row r="393" spans="22:22">
      <c r="V393" s="249"/>
    </row>
    <row r="394" spans="22:22">
      <c r="V394" s="249"/>
    </row>
    <row r="395" spans="22:22">
      <c r="V395" s="249"/>
    </row>
    <row r="396" spans="22:22">
      <c r="V396" s="249"/>
    </row>
    <row r="397" spans="22:22">
      <c r="V397" s="249"/>
    </row>
    <row r="398" spans="22:22">
      <c r="V398" s="249"/>
    </row>
    <row r="399" spans="22:22">
      <c r="V399" s="249"/>
    </row>
    <row r="400" spans="22:22">
      <c r="V400" s="249"/>
    </row>
    <row r="401" spans="22:22">
      <c r="V401" s="249"/>
    </row>
    <row r="402" spans="22:22">
      <c r="V402" s="249"/>
    </row>
    <row r="403" spans="22:22">
      <c r="V403" s="249"/>
    </row>
    <row r="404" spans="22:22">
      <c r="V404" s="249"/>
    </row>
    <row r="405" spans="22:22">
      <c r="V405" s="249"/>
    </row>
    <row r="406" spans="22:22">
      <c r="V406" s="249"/>
    </row>
    <row r="407" spans="22:22">
      <c r="V407" s="249"/>
    </row>
    <row r="408" spans="22:22">
      <c r="V408" s="249"/>
    </row>
    <row r="409" spans="22:22">
      <c r="V409" s="249"/>
    </row>
    <row r="410" spans="22:22">
      <c r="V410" s="249"/>
    </row>
    <row r="411" spans="22:22">
      <c r="V411" s="249"/>
    </row>
    <row r="412" spans="22:22">
      <c r="V412" s="249"/>
    </row>
    <row r="413" spans="22:22">
      <c r="V413" s="249"/>
    </row>
    <row r="414" spans="22:22">
      <c r="V414" s="249"/>
    </row>
    <row r="415" spans="22:22">
      <c r="V415" s="249"/>
    </row>
    <row r="416" spans="22:22">
      <c r="V416" s="249"/>
    </row>
    <row r="417" spans="22:22">
      <c r="V417" s="249"/>
    </row>
    <row r="418" spans="22:22">
      <c r="V418" s="249"/>
    </row>
    <row r="419" spans="22:22">
      <c r="V419" s="249"/>
    </row>
    <row r="420" spans="22:22">
      <c r="V420" s="249"/>
    </row>
    <row r="421" spans="22:22">
      <c r="V421" s="249"/>
    </row>
    <row r="422" spans="22:22">
      <c r="V422" s="249"/>
    </row>
    <row r="423" spans="22:22">
      <c r="V423" s="249"/>
    </row>
    <row r="424" spans="22:22">
      <c r="V424" s="249"/>
    </row>
    <row r="425" spans="22:22">
      <c r="V425" s="249"/>
    </row>
    <row r="426" spans="22:22">
      <c r="V426" s="249"/>
    </row>
    <row r="427" spans="22:22">
      <c r="V427" s="249"/>
    </row>
    <row r="428" spans="22:22">
      <c r="V428" s="249"/>
    </row>
    <row r="429" spans="22:22">
      <c r="V429" s="249"/>
    </row>
    <row r="430" spans="22:22">
      <c r="V430" s="249"/>
    </row>
    <row r="431" spans="22:22">
      <c r="V431" s="249"/>
    </row>
    <row r="432" spans="22:22">
      <c r="V432" s="249"/>
    </row>
    <row r="433" spans="22:22">
      <c r="V433" s="249"/>
    </row>
    <row r="434" spans="22:22">
      <c r="V434" s="249"/>
    </row>
    <row r="435" spans="22:22">
      <c r="V435" s="249"/>
    </row>
    <row r="436" spans="22:22">
      <c r="V436" s="249"/>
    </row>
    <row r="437" spans="22:22">
      <c r="V437" s="249"/>
    </row>
    <row r="438" spans="22:22">
      <c r="V438" s="249"/>
    </row>
    <row r="439" spans="22:22">
      <c r="V439" s="249"/>
    </row>
    <row r="440" spans="22:22">
      <c r="V440" s="249"/>
    </row>
    <row r="441" spans="22:22">
      <c r="V441" s="249"/>
    </row>
    <row r="442" spans="22:22">
      <c r="V442" s="249"/>
    </row>
    <row r="443" spans="22:22">
      <c r="V443" s="249"/>
    </row>
    <row r="444" spans="22:22">
      <c r="V444" s="249"/>
    </row>
    <row r="445" spans="22:22">
      <c r="V445" s="249"/>
    </row>
    <row r="446" spans="22:22">
      <c r="V446" s="249"/>
    </row>
    <row r="447" spans="22:22">
      <c r="V447" s="249"/>
    </row>
    <row r="448" spans="22:22">
      <c r="V448" s="249"/>
    </row>
    <row r="449" spans="22:22">
      <c r="V449" s="249"/>
    </row>
    <row r="450" spans="22:22">
      <c r="V450" s="249"/>
    </row>
    <row r="451" spans="22:22">
      <c r="V451" s="249"/>
    </row>
    <row r="452" spans="22:22">
      <c r="V452" s="249"/>
    </row>
    <row r="453" spans="22:22">
      <c r="V453" s="249"/>
    </row>
    <row r="454" spans="22:22">
      <c r="V454" s="249"/>
    </row>
    <row r="455" spans="22:22">
      <c r="V455" s="249"/>
    </row>
    <row r="456" spans="22:22">
      <c r="V456" s="249"/>
    </row>
    <row r="457" spans="22:22">
      <c r="V457" s="249"/>
    </row>
    <row r="458" spans="22:22">
      <c r="V458" s="249"/>
    </row>
    <row r="459" spans="22:22">
      <c r="V459" s="249"/>
    </row>
    <row r="460" spans="22:22">
      <c r="V460" s="249"/>
    </row>
    <row r="461" spans="22:22">
      <c r="V461" s="249"/>
    </row>
    <row r="462" spans="22:22">
      <c r="V462" s="249"/>
    </row>
    <row r="463" spans="22:22">
      <c r="V463" s="249"/>
    </row>
    <row r="464" spans="22:22">
      <c r="V464" s="249"/>
    </row>
    <row r="465" spans="22:22">
      <c r="V465" s="249"/>
    </row>
    <row r="466" spans="22:22">
      <c r="V466" s="249"/>
    </row>
    <row r="467" spans="22:22">
      <c r="V467" s="249"/>
    </row>
    <row r="468" spans="22:22">
      <c r="V468" s="249"/>
    </row>
    <row r="469" spans="22:22">
      <c r="V469" s="249"/>
    </row>
    <row r="470" spans="22:22">
      <c r="V470" s="249"/>
    </row>
    <row r="471" spans="22:22">
      <c r="V471" s="249"/>
    </row>
    <row r="472" spans="22:22">
      <c r="V472" s="249"/>
    </row>
    <row r="473" spans="22:22">
      <c r="V473" s="249"/>
    </row>
    <row r="474" spans="22:22">
      <c r="V474" s="249"/>
    </row>
    <row r="475" spans="22:22">
      <c r="V475" s="249"/>
    </row>
    <row r="476" spans="22:22">
      <c r="V476" s="249"/>
    </row>
    <row r="477" spans="22:22">
      <c r="V477" s="249"/>
    </row>
    <row r="478" spans="22:22">
      <c r="V478" s="249"/>
    </row>
    <row r="479" spans="22:22">
      <c r="V479" s="249"/>
    </row>
    <row r="480" spans="22:22">
      <c r="V480" s="249"/>
    </row>
    <row r="481" spans="22:22">
      <c r="V481" s="249"/>
    </row>
    <row r="482" spans="22:22">
      <c r="V482" s="249"/>
    </row>
    <row r="483" spans="22:22">
      <c r="V483" s="249"/>
    </row>
    <row r="484" spans="22:22">
      <c r="V484" s="249"/>
    </row>
    <row r="485" spans="22:22">
      <c r="V485" s="249"/>
    </row>
    <row r="486" spans="22:22">
      <c r="V486" s="249"/>
    </row>
    <row r="487" spans="22:22">
      <c r="V487" s="249"/>
    </row>
    <row r="488" spans="22:22">
      <c r="V488" s="249"/>
    </row>
    <row r="489" spans="22:22">
      <c r="V489" s="249"/>
    </row>
    <row r="490" spans="22:22">
      <c r="V490" s="249"/>
    </row>
    <row r="491" spans="22:22">
      <c r="V491" s="249"/>
    </row>
    <row r="492" spans="22:22">
      <c r="V492" s="249"/>
    </row>
    <row r="493" spans="22:22">
      <c r="V493" s="249"/>
    </row>
    <row r="494" spans="22:22">
      <c r="V494" s="249"/>
    </row>
    <row r="495" spans="22:22">
      <c r="V495" s="249"/>
    </row>
    <row r="496" spans="22:22">
      <c r="V496" s="249"/>
    </row>
    <row r="497" spans="22:22">
      <c r="V497" s="249"/>
    </row>
    <row r="498" spans="22:22">
      <c r="V498" s="249"/>
    </row>
    <row r="499" spans="22:22">
      <c r="V499" s="249"/>
    </row>
    <row r="500" spans="22:22">
      <c r="V500" s="249"/>
    </row>
    <row r="501" spans="22:22">
      <c r="V501" s="249"/>
    </row>
    <row r="502" spans="22:22">
      <c r="V502" s="249"/>
    </row>
    <row r="503" spans="22:22">
      <c r="V503" s="249"/>
    </row>
    <row r="504" spans="22:22">
      <c r="V504" s="249"/>
    </row>
    <row r="505" spans="22:22">
      <c r="V505" s="249"/>
    </row>
    <row r="506" spans="22:22">
      <c r="V506" s="249"/>
    </row>
    <row r="507" spans="22:22">
      <c r="V507" s="249"/>
    </row>
    <row r="508" spans="22:22">
      <c r="V508" s="249"/>
    </row>
    <row r="509" spans="22:22">
      <c r="V509" s="249"/>
    </row>
    <row r="510" spans="22:22">
      <c r="V510" s="249"/>
    </row>
    <row r="511" spans="22:22">
      <c r="V511" s="249"/>
    </row>
    <row r="512" spans="22:22">
      <c r="V512" s="249"/>
    </row>
    <row r="513" spans="22:22">
      <c r="V513" s="249"/>
    </row>
    <row r="514" spans="22:22">
      <c r="V514" s="249"/>
    </row>
    <row r="515" spans="22:22">
      <c r="V515" s="249"/>
    </row>
    <row r="516" spans="22:22">
      <c r="V516" s="249"/>
    </row>
    <row r="517" spans="22:22">
      <c r="V517" s="249"/>
    </row>
    <row r="518" spans="22:22">
      <c r="V518" s="249"/>
    </row>
    <row r="519" spans="22:22">
      <c r="V519" s="249"/>
    </row>
    <row r="520" spans="22:22">
      <c r="V520" s="249"/>
    </row>
    <row r="521" spans="22:22">
      <c r="V521" s="249"/>
    </row>
    <row r="522" spans="22:22">
      <c r="V522" s="249"/>
    </row>
    <row r="523" spans="22:22">
      <c r="V523" s="249"/>
    </row>
    <row r="524" spans="22:22">
      <c r="V524" s="249"/>
    </row>
    <row r="525" spans="22:22">
      <c r="V525" s="249"/>
    </row>
    <row r="526" spans="22:22">
      <c r="V526" s="249"/>
    </row>
    <row r="527" spans="22:22">
      <c r="V527" s="249"/>
    </row>
    <row r="528" spans="22:22">
      <c r="V528" s="249"/>
    </row>
    <row r="529" spans="22:22">
      <c r="V529" s="249"/>
    </row>
    <row r="530" spans="22:22">
      <c r="V530" s="249"/>
    </row>
    <row r="531" spans="22:22">
      <c r="V531" s="249"/>
    </row>
    <row r="532" spans="22:22">
      <c r="V532" s="249"/>
    </row>
    <row r="533" spans="22:22">
      <c r="V533" s="249"/>
    </row>
    <row r="534" spans="22:22">
      <c r="V534" s="249"/>
    </row>
    <row r="535" spans="22:22">
      <c r="V535" s="249"/>
    </row>
    <row r="536" spans="22:22">
      <c r="V536" s="249"/>
    </row>
    <row r="537" spans="22:22">
      <c r="V537" s="249"/>
    </row>
    <row r="538" spans="22:22">
      <c r="V538" s="249"/>
    </row>
    <row r="539" spans="22:22">
      <c r="V539" s="249"/>
    </row>
    <row r="540" spans="22:22">
      <c r="V540" s="249"/>
    </row>
    <row r="541" spans="22:22">
      <c r="V541" s="249"/>
    </row>
    <row r="542" spans="22:22">
      <c r="V542" s="249"/>
    </row>
    <row r="543" spans="22:22">
      <c r="V543" s="249"/>
    </row>
    <row r="544" spans="22:22">
      <c r="V544" s="249"/>
    </row>
    <row r="545" spans="22:22">
      <c r="V545" s="249"/>
    </row>
    <row r="546" spans="22:22">
      <c r="V546" s="249"/>
    </row>
    <row r="547" spans="22:22">
      <c r="V547" s="249"/>
    </row>
    <row r="548" spans="22:22">
      <c r="V548" s="249"/>
    </row>
    <row r="549" spans="22:22">
      <c r="V549" s="249"/>
    </row>
    <row r="550" spans="22:22">
      <c r="V550" s="249"/>
    </row>
    <row r="551" spans="22:22">
      <c r="V551" s="249"/>
    </row>
    <row r="552" spans="22:22">
      <c r="V552" s="249"/>
    </row>
    <row r="553" spans="22:22">
      <c r="V553" s="249"/>
    </row>
    <row r="554" spans="22:22">
      <c r="V554" s="249"/>
    </row>
    <row r="555" spans="22:22">
      <c r="V555" s="249"/>
    </row>
    <row r="556" spans="22:22">
      <c r="V556" s="249"/>
    </row>
    <row r="557" spans="22:22">
      <c r="V557" s="249"/>
    </row>
    <row r="558" spans="22:22">
      <c r="V558" s="249"/>
    </row>
    <row r="559" spans="22:22">
      <c r="V559" s="249"/>
    </row>
    <row r="560" spans="22:22">
      <c r="V560" s="249"/>
    </row>
    <row r="561" spans="22:22">
      <c r="V561" s="249"/>
    </row>
    <row r="562" spans="22:22">
      <c r="V562" s="249"/>
    </row>
    <row r="563" spans="22:22">
      <c r="V563" s="249"/>
    </row>
    <row r="564" spans="22:22">
      <c r="V564" s="249"/>
    </row>
    <row r="565" spans="22:22">
      <c r="V565" s="249"/>
    </row>
    <row r="566" spans="22:22">
      <c r="V566" s="249"/>
    </row>
    <row r="567" spans="22:22">
      <c r="V567" s="249"/>
    </row>
    <row r="568" spans="22:22">
      <c r="V568" s="249"/>
    </row>
    <row r="569" spans="22:22">
      <c r="V569" s="249"/>
    </row>
    <row r="570" spans="22:22">
      <c r="V570" s="249"/>
    </row>
    <row r="571" spans="22:22">
      <c r="V571" s="249"/>
    </row>
    <row r="572" spans="22:22">
      <c r="V572" s="249"/>
    </row>
    <row r="573" spans="22:22">
      <c r="V573" s="249"/>
    </row>
    <row r="574" spans="22:22">
      <c r="V574" s="249"/>
    </row>
    <row r="575" spans="22:22">
      <c r="V575" s="249"/>
    </row>
    <row r="576" spans="22:22">
      <c r="V576" s="249"/>
    </row>
    <row r="577" spans="22:22">
      <c r="V577" s="249"/>
    </row>
    <row r="578" spans="22:22">
      <c r="V578" s="249"/>
    </row>
    <row r="579" spans="22:22">
      <c r="V579" s="249"/>
    </row>
    <row r="580" spans="22:22">
      <c r="V580" s="249"/>
    </row>
    <row r="581" spans="22:22">
      <c r="V581" s="249"/>
    </row>
    <row r="582" spans="22:22">
      <c r="V582" s="249"/>
    </row>
    <row r="583" spans="22:22">
      <c r="V583" s="249"/>
    </row>
    <row r="584" spans="22:22">
      <c r="V584" s="249"/>
    </row>
    <row r="585" spans="22:22">
      <c r="V585" s="249"/>
    </row>
    <row r="586" spans="22:22">
      <c r="V586" s="249"/>
    </row>
    <row r="587" spans="22:22">
      <c r="V587" s="249"/>
    </row>
    <row r="588" spans="22:22">
      <c r="V588" s="249"/>
    </row>
    <row r="589" spans="22:22">
      <c r="V589" s="249"/>
    </row>
    <row r="590" spans="22:22">
      <c r="V590" s="249"/>
    </row>
    <row r="591" spans="22:22">
      <c r="V591" s="249"/>
    </row>
    <row r="592" spans="22:22">
      <c r="V592" s="249"/>
    </row>
    <row r="593" spans="22:22">
      <c r="V593" s="249"/>
    </row>
    <row r="594" spans="22:22">
      <c r="V594" s="249"/>
    </row>
    <row r="595" spans="22:22">
      <c r="V595" s="249"/>
    </row>
    <row r="596" spans="22:22">
      <c r="V596" s="249"/>
    </row>
    <row r="597" spans="22:22">
      <c r="V597" s="249"/>
    </row>
    <row r="598" spans="22:22">
      <c r="V598" s="249"/>
    </row>
    <row r="599" spans="22:22">
      <c r="V599" s="249"/>
    </row>
    <row r="600" spans="22:22">
      <c r="V600" s="249"/>
    </row>
    <row r="601" spans="22:22">
      <c r="V601" s="249"/>
    </row>
    <row r="602" spans="22:22">
      <c r="V602" s="249"/>
    </row>
    <row r="603" spans="22:22">
      <c r="V603" s="249"/>
    </row>
    <row r="604" spans="22:22">
      <c r="V604" s="249"/>
    </row>
    <row r="605" spans="22:22">
      <c r="V605" s="249"/>
    </row>
    <row r="606" spans="22:22">
      <c r="V606" s="249"/>
    </row>
    <row r="607" spans="22:22">
      <c r="V607" s="249"/>
    </row>
    <row r="608" spans="22:22">
      <c r="V608" s="249"/>
    </row>
    <row r="609" spans="22:22">
      <c r="V609" s="249"/>
    </row>
    <row r="610" spans="22:22">
      <c r="V610" s="249"/>
    </row>
    <row r="611" spans="22:22">
      <c r="V611" s="249"/>
    </row>
    <row r="612" spans="22:22">
      <c r="V612" s="249"/>
    </row>
    <row r="613" spans="22:22">
      <c r="V613" s="249"/>
    </row>
    <row r="614" spans="22:22">
      <c r="V614" s="249"/>
    </row>
    <row r="615" spans="22:22">
      <c r="V615" s="249"/>
    </row>
    <row r="616" spans="22:22">
      <c r="V616" s="249"/>
    </row>
    <row r="617" spans="22:22">
      <c r="V617" s="249"/>
    </row>
    <row r="618" spans="22:22">
      <c r="V618" s="249"/>
    </row>
    <row r="619" spans="22:22">
      <c r="V619" s="249"/>
    </row>
    <row r="620" spans="22:22">
      <c r="V620" s="249"/>
    </row>
    <row r="621" spans="22:22">
      <c r="V621" s="249"/>
    </row>
    <row r="622" spans="22:22">
      <c r="V622" s="249"/>
    </row>
    <row r="623" spans="22:22">
      <c r="V623" s="249"/>
    </row>
    <row r="624" spans="22:22">
      <c r="V624" s="249"/>
    </row>
    <row r="625" spans="22:22">
      <c r="V625" s="249"/>
    </row>
    <row r="626" spans="22:22">
      <c r="V626" s="249"/>
    </row>
    <row r="627" spans="22:22">
      <c r="V627" s="249"/>
    </row>
    <row r="628" spans="22:22">
      <c r="V628" s="249"/>
    </row>
    <row r="629" spans="22:22">
      <c r="V629" s="249"/>
    </row>
    <row r="630" spans="22:22">
      <c r="V630" s="249"/>
    </row>
    <row r="631" spans="22:22">
      <c r="V631" s="249"/>
    </row>
    <row r="632" spans="22:22">
      <c r="V632" s="249"/>
    </row>
    <row r="633" spans="22:22">
      <c r="V633" s="249"/>
    </row>
    <row r="634" spans="22:22">
      <c r="V634" s="249"/>
    </row>
    <row r="635" spans="22:22">
      <c r="V635" s="249"/>
    </row>
    <row r="636" spans="22:22">
      <c r="V636" s="249"/>
    </row>
    <row r="637" spans="22:22">
      <c r="V637" s="249"/>
    </row>
    <row r="638" spans="22:22">
      <c r="V638" s="249"/>
    </row>
    <row r="639" spans="22:22">
      <c r="V639" s="249"/>
    </row>
    <row r="640" spans="22:22">
      <c r="V640" s="249"/>
    </row>
    <row r="641" spans="22:22">
      <c r="V641" s="249"/>
    </row>
    <row r="642" spans="22:22">
      <c r="V642" s="249"/>
    </row>
    <row r="643" spans="22:22">
      <c r="V643" s="249"/>
    </row>
    <row r="644" spans="22:22">
      <c r="V644" s="249"/>
    </row>
    <row r="645" spans="22:22">
      <c r="V645" s="249"/>
    </row>
    <row r="646" spans="22:22">
      <c r="V646" s="249"/>
    </row>
    <row r="647" spans="22:22">
      <c r="V647" s="249"/>
    </row>
    <row r="648" spans="22:22">
      <c r="V648" s="249"/>
    </row>
    <row r="649" spans="22:22">
      <c r="V649" s="249"/>
    </row>
    <row r="650" spans="22:22">
      <c r="V650" s="249"/>
    </row>
    <row r="651" spans="22:22">
      <c r="V651" s="249"/>
    </row>
    <row r="652" spans="22:22">
      <c r="V652" s="249"/>
    </row>
    <row r="653" spans="22:22">
      <c r="V653" s="249"/>
    </row>
    <row r="654" spans="22:22">
      <c r="V654" s="249"/>
    </row>
    <row r="655" spans="22:22">
      <c r="V655" s="249"/>
    </row>
    <row r="656" spans="22:22">
      <c r="V656" s="249"/>
    </row>
    <row r="657" spans="22:22">
      <c r="V657" s="249"/>
    </row>
    <row r="658" spans="22:22">
      <c r="V658" s="249"/>
    </row>
    <row r="659" spans="22:22">
      <c r="V659" s="249"/>
    </row>
    <row r="660" spans="22:22">
      <c r="V660" s="249"/>
    </row>
    <row r="661" spans="22:22">
      <c r="V661" s="249"/>
    </row>
    <row r="662" spans="22:22">
      <c r="V662" s="249"/>
    </row>
    <row r="663" spans="22:22">
      <c r="V663" s="249"/>
    </row>
    <row r="664" spans="22:22">
      <c r="V664" s="249"/>
    </row>
    <row r="665" spans="22:22">
      <c r="V665" s="249"/>
    </row>
    <row r="666" spans="22:22">
      <c r="V666" s="249"/>
    </row>
    <row r="667" spans="22:22">
      <c r="V667" s="249"/>
    </row>
    <row r="668" spans="22:22">
      <c r="V668" s="249"/>
    </row>
    <row r="669" spans="22:22">
      <c r="V669" s="249"/>
    </row>
    <row r="670" spans="22:22">
      <c r="V670" s="249"/>
    </row>
    <row r="671" spans="22:22">
      <c r="V671" s="249"/>
    </row>
    <row r="672" spans="22:22">
      <c r="V672" s="249"/>
    </row>
    <row r="673" spans="22:22">
      <c r="V673" s="249"/>
    </row>
    <row r="674" spans="22:22">
      <c r="V674" s="249"/>
    </row>
    <row r="675" spans="22:22">
      <c r="V675" s="249"/>
    </row>
    <row r="676" spans="22:22">
      <c r="V676" s="249"/>
    </row>
    <row r="677" spans="22:22">
      <c r="V677" s="249"/>
    </row>
    <row r="678" spans="22:22">
      <c r="V678" s="249"/>
    </row>
    <row r="679" spans="22:22">
      <c r="V679" s="249"/>
    </row>
    <row r="680" spans="22:22">
      <c r="V680" s="249"/>
    </row>
    <row r="681" spans="22:22">
      <c r="V681" s="249"/>
    </row>
    <row r="682" spans="22:22">
      <c r="V682" s="249"/>
    </row>
    <row r="683" spans="22:22">
      <c r="V683" s="249"/>
    </row>
    <row r="684" spans="22:22">
      <c r="V684" s="249"/>
    </row>
    <row r="685" spans="22:22">
      <c r="V685" s="249"/>
    </row>
    <row r="686" spans="22:22">
      <c r="V686" s="249"/>
    </row>
    <row r="687" spans="22:22">
      <c r="V687" s="249"/>
    </row>
    <row r="688" spans="22:22">
      <c r="V688" s="249"/>
    </row>
    <row r="689" spans="22:22">
      <c r="V689" s="249"/>
    </row>
    <row r="690" spans="22:22">
      <c r="V690" s="249"/>
    </row>
    <row r="691" spans="22:22">
      <c r="V691" s="249"/>
    </row>
    <row r="692" spans="22:22">
      <c r="V692" s="249"/>
    </row>
    <row r="693" spans="22:22">
      <c r="V693" s="249"/>
    </row>
    <row r="694" spans="22:22">
      <c r="V694" s="249"/>
    </row>
    <row r="695" spans="22:22">
      <c r="V695" s="249"/>
    </row>
    <row r="696" spans="22:22">
      <c r="V696" s="249"/>
    </row>
    <row r="697" spans="22:22">
      <c r="V697" s="249"/>
    </row>
    <row r="698" spans="22:22">
      <c r="V698" s="249"/>
    </row>
    <row r="699" spans="22:22">
      <c r="V699" s="249"/>
    </row>
    <row r="700" spans="22:22">
      <c r="V700" s="249"/>
    </row>
    <row r="701" spans="22:22">
      <c r="V701" s="249"/>
    </row>
    <row r="702" spans="22:22">
      <c r="V702" s="249"/>
    </row>
    <row r="703" spans="22:22">
      <c r="V703" s="249"/>
    </row>
    <row r="704" spans="22:22">
      <c r="V704" s="249"/>
    </row>
    <row r="705" spans="22:22">
      <c r="V705" s="249"/>
    </row>
    <row r="706" spans="22:22">
      <c r="V706" s="249"/>
    </row>
    <row r="707" spans="22:22">
      <c r="V707" s="249"/>
    </row>
    <row r="708" spans="22:22">
      <c r="V708" s="249"/>
    </row>
    <row r="709" spans="22:22">
      <c r="V709" s="249"/>
    </row>
    <row r="710" spans="22:22">
      <c r="V710" s="249"/>
    </row>
    <row r="711" spans="22:22">
      <c r="V711" s="249"/>
    </row>
    <row r="712" spans="22:22">
      <c r="V712" s="249"/>
    </row>
    <row r="713" spans="22:22">
      <c r="V713" s="249"/>
    </row>
    <row r="714" spans="22:22">
      <c r="V714" s="249"/>
    </row>
    <row r="715" spans="22:22">
      <c r="V715" s="249"/>
    </row>
    <row r="716" spans="22:22">
      <c r="V716" s="249"/>
    </row>
    <row r="717" spans="22:22">
      <c r="V717" s="249"/>
    </row>
    <row r="718" spans="22:22">
      <c r="V718" s="249"/>
    </row>
    <row r="719" spans="22:22">
      <c r="V719" s="249"/>
    </row>
    <row r="720" spans="22:22">
      <c r="V720" s="249"/>
    </row>
    <row r="721" spans="22:22">
      <c r="V721" s="249"/>
    </row>
    <row r="722" spans="22:22">
      <c r="V722" s="249"/>
    </row>
    <row r="723" spans="22:22">
      <c r="V723" s="249"/>
    </row>
    <row r="724" spans="22:22">
      <c r="V724" s="249"/>
    </row>
    <row r="725" spans="22:22">
      <c r="V725" s="249"/>
    </row>
    <row r="726" spans="22:22">
      <c r="V726" s="249"/>
    </row>
    <row r="727" spans="22:22">
      <c r="V727" s="249"/>
    </row>
    <row r="728" spans="22:22">
      <c r="V728" s="249"/>
    </row>
    <row r="729" spans="22:22">
      <c r="V729" s="249"/>
    </row>
    <row r="730" spans="22:22">
      <c r="V730" s="249"/>
    </row>
    <row r="731" spans="22:22">
      <c r="V731" s="249"/>
    </row>
    <row r="732" spans="22:22">
      <c r="V732" s="249"/>
    </row>
    <row r="733" spans="22:22">
      <c r="V733" s="249"/>
    </row>
    <row r="734" spans="22:22">
      <c r="V734" s="249"/>
    </row>
    <row r="735" spans="22:22">
      <c r="V735" s="249"/>
    </row>
    <row r="736" spans="22:22">
      <c r="V736" s="249"/>
    </row>
    <row r="737" spans="22:22">
      <c r="V737" s="249"/>
    </row>
    <row r="738" spans="22:22">
      <c r="V738" s="249"/>
    </row>
    <row r="739" spans="22:22">
      <c r="V739" s="249"/>
    </row>
    <row r="740" spans="22:22">
      <c r="V740" s="249"/>
    </row>
    <row r="741" spans="22:22">
      <c r="V741" s="249"/>
    </row>
    <row r="742" spans="22:22">
      <c r="V742" s="249"/>
    </row>
    <row r="743" spans="22:22">
      <c r="V743" s="249"/>
    </row>
    <row r="744" spans="22:22">
      <c r="V744" s="249"/>
    </row>
    <row r="745" spans="22:22">
      <c r="V745" s="249"/>
    </row>
    <row r="746" spans="22:22">
      <c r="V746" s="249"/>
    </row>
    <row r="747" spans="22:22">
      <c r="V747" s="249"/>
    </row>
    <row r="748" spans="22:22">
      <c r="V748" s="249"/>
    </row>
    <row r="749" spans="22:22">
      <c r="V749" s="249"/>
    </row>
    <row r="750" spans="22:22">
      <c r="V750" s="249"/>
    </row>
    <row r="751" spans="22:22">
      <c r="V751" s="249"/>
    </row>
    <row r="752" spans="22:22">
      <c r="V752" s="249"/>
    </row>
    <row r="753" spans="22:22">
      <c r="V753" s="249"/>
    </row>
    <row r="754" spans="22:22">
      <c r="V754" s="249"/>
    </row>
    <row r="755" spans="22:22">
      <c r="V755" s="249"/>
    </row>
    <row r="756" spans="22:22">
      <c r="V756" s="249"/>
    </row>
    <row r="757" spans="22:22">
      <c r="V757" s="249"/>
    </row>
    <row r="758" spans="22:22">
      <c r="V758" s="249"/>
    </row>
    <row r="759" spans="22:22">
      <c r="V759" s="249"/>
    </row>
    <row r="760" spans="22:22">
      <c r="V760" s="249"/>
    </row>
    <row r="761" spans="22:22">
      <c r="V761" s="249"/>
    </row>
    <row r="762" spans="22:22">
      <c r="V762" s="249"/>
    </row>
    <row r="763" spans="22:22">
      <c r="V763" s="249"/>
    </row>
    <row r="764" spans="22:22">
      <c r="V764" s="249"/>
    </row>
    <row r="765" spans="22:22">
      <c r="V765" s="249"/>
    </row>
    <row r="766" spans="22:22">
      <c r="V766" s="249"/>
    </row>
    <row r="767" spans="22:22">
      <c r="V767" s="249"/>
    </row>
    <row r="768" spans="22:22">
      <c r="V768" s="249"/>
    </row>
    <row r="769" spans="22:22">
      <c r="V769" s="249"/>
    </row>
    <row r="770" spans="22:22">
      <c r="V770" s="249"/>
    </row>
    <row r="771" spans="22:22">
      <c r="V771" s="249"/>
    </row>
    <row r="772" spans="22:22">
      <c r="V772" s="249"/>
    </row>
    <row r="773" spans="22:22">
      <c r="V773" s="249"/>
    </row>
    <row r="774" spans="22:22">
      <c r="V774" s="249"/>
    </row>
    <row r="775" spans="22:22">
      <c r="V775" s="249"/>
    </row>
    <row r="776" spans="22:22">
      <c r="V776" s="249"/>
    </row>
    <row r="777" spans="22:22">
      <c r="V777" s="249"/>
    </row>
    <row r="778" spans="22:22">
      <c r="V778" s="249"/>
    </row>
    <row r="779" spans="22:22">
      <c r="V779" s="249"/>
    </row>
    <row r="780" spans="22:22">
      <c r="V780" s="249"/>
    </row>
    <row r="781" spans="22:22">
      <c r="V781" s="249"/>
    </row>
    <row r="782" spans="22:22">
      <c r="V782" s="249"/>
    </row>
    <row r="783" spans="22:22">
      <c r="V783" s="249"/>
    </row>
    <row r="784" spans="22:22">
      <c r="V784" s="249"/>
    </row>
    <row r="785" spans="22:22">
      <c r="V785" s="249"/>
    </row>
    <row r="786" spans="22:22">
      <c r="V786" s="249"/>
    </row>
    <row r="787" spans="22:22">
      <c r="V787" s="249"/>
    </row>
    <row r="788" spans="22:22">
      <c r="V788" s="249"/>
    </row>
    <row r="789" spans="22:22">
      <c r="V789" s="249"/>
    </row>
    <row r="790" spans="22:22">
      <c r="V790" s="249"/>
    </row>
    <row r="791" spans="22:22">
      <c r="V791" s="249"/>
    </row>
    <row r="792" spans="22:22">
      <c r="V792" s="249"/>
    </row>
    <row r="793" spans="22:22">
      <c r="V793" s="249"/>
    </row>
    <row r="794" spans="22:22">
      <c r="V794" s="249"/>
    </row>
    <row r="795" spans="22:22">
      <c r="V795" s="249"/>
    </row>
    <row r="796" spans="22:22">
      <c r="V796" s="249"/>
    </row>
    <row r="797" spans="22:22">
      <c r="V797" s="249"/>
    </row>
    <row r="798" spans="22:22">
      <c r="V798" s="249"/>
    </row>
    <row r="799" spans="22:22">
      <c r="V799" s="249"/>
    </row>
    <row r="800" spans="22:22">
      <c r="V800" s="249"/>
    </row>
    <row r="801" spans="22:22">
      <c r="V801" s="249"/>
    </row>
    <row r="802" spans="22:22">
      <c r="V802" s="249"/>
    </row>
    <row r="803" spans="22:22">
      <c r="V803" s="249"/>
    </row>
    <row r="804" spans="22:22">
      <c r="V804" s="249"/>
    </row>
    <row r="805" spans="22:22">
      <c r="V805" s="249"/>
    </row>
    <row r="806" spans="22:22">
      <c r="V806" s="249"/>
    </row>
    <row r="807" spans="22:22">
      <c r="V807" s="249"/>
    </row>
    <row r="808" spans="22:22">
      <c r="V808" s="249"/>
    </row>
    <row r="809" spans="22:22">
      <c r="V809" s="249"/>
    </row>
    <row r="810" spans="22:22">
      <c r="V810" s="249"/>
    </row>
    <row r="811" spans="22:22">
      <c r="V811" s="249"/>
    </row>
    <row r="812" spans="22:22">
      <c r="V812" s="249"/>
    </row>
    <row r="813" spans="22:22">
      <c r="V813" s="249"/>
    </row>
    <row r="814" spans="22:22">
      <c r="V814" s="249"/>
    </row>
    <row r="815" spans="22:22">
      <c r="V815" s="249"/>
    </row>
    <row r="816" spans="22:22">
      <c r="V816" s="249"/>
    </row>
    <row r="817" spans="22:22">
      <c r="V817" s="249"/>
    </row>
    <row r="818" spans="22:22">
      <c r="V818" s="249"/>
    </row>
    <row r="819" spans="22:22">
      <c r="V819" s="249"/>
    </row>
    <row r="820" spans="22:22">
      <c r="V820" s="249"/>
    </row>
    <row r="821" spans="22:22">
      <c r="V821" s="249"/>
    </row>
    <row r="822" spans="22:22">
      <c r="V822" s="249"/>
    </row>
    <row r="823" spans="22:22">
      <c r="V823" s="249"/>
    </row>
    <row r="824" spans="22:22">
      <c r="V824" s="249"/>
    </row>
    <row r="825" spans="22:22">
      <c r="V825" s="249"/>
    </row>
    <row r="826" spans="22:22">
      <c r="V826" s="249"/>
    </row>
    <row r="827" spans="22:22">
      <c r="V827" s="249"/>
    </row>
    <row r="828" spans="22:22">
      <c r="V828" s="249"/>
    </row>
    <row r="829" spans="22:22">
      <c r="V829" s="249"/>
    </row>
    <row r="830" spans="22:22">
      <c r="V830" s="249"/>
    </row>
    <row r="831" spans="22:22">
      <c r="V831" s="249"/>
    </row>
    <row r="832" spans="22:22">
      <c r="V832" s="249"/>
    </row>
    <row r="833" spans="22:22">
      <c r="V833" s="249"/>
    </row>
    <row r="834" spans="22:22">
      <c r="V834" s="249"/>
    </row>
    <row r="835" spans="22:22">
      <c r="V835" s="249"/>
    </row>
    <row r="836" spans="22:22">
      <c r="V836" s="249"/>
    </row>
    <row r="837" spans="22:22">
      <c r="V837" s="249"/>
    </row>
    <row r="838" spans="22:22">
      <c r="V838" s="249"/>
    </row>
    <row r="839" spans="22:22">
      <c r="V839" s="249"/>
    </row>
    <row r="840" spans="22:22">
      <c r="V840" s="249"/>
    </row>
    <row r="841" spans="22:22">
      <c r="V841" s="249"/>
    </row>
    <row r="842" spans="22:22">
      <c r="V842" s="249"/>
    </row>
    <row r="843" spans="22:22">
      <c r="V843" s="249"/>
    </row>
    <row r="844" spans="22:22">
      <c r="V844" s="249"/>
    </row>
    <row r="845" spans="22:22">
      <c r="V845" s="249"/>
    </row>
    <row r="846" spans="22:22">
      <c r="V846" s="249"/>
    </row>
    <row r="847" spans="22:22">
      <c r="V847" s="249"/>
    </row>
    <row r="848" spans="22:22">
      <c r="V848" s="249"/>
    </row>
    <row r="849" spans="22:22">
      <c r="V849" s="249"/>
    </row>
    <row r="850" spans="22:22">
      <c r="V850" s="249"/>
    </row>
    <row r="851" spans="22:22">
      <c r="V851" s="249"/>
    </row>
    <row r="852" spans="22:22">
      <c r="V852" s="249"/>
    </row>
    <row r="853" spans="22:22">
      <c r="V853" s="249"/>
    </row>
    <row r="854" spans="22:22">
      <c r="V854" s="249"/>
    </row>
    <row r="855" spans="22:22">
      <c r="V855" s="249"/>
    </row>
    <row r="856" spans="22:22">
      <c r="V856" s="249"/>
    </row>
    <row r="857" spans="22:22">
      <c r="V857" s="249"/>
    </row>
    <row r="858" spans="22:22">
      <c r="V858" s="249"/>
    </row>
    <row r="859" spans="22:22">
      <c r="V859" s="249"/>
    </row>
    <row r="860" spans="22:22">
      <c r="V860" s="249"/>
    </row>
    <row r="861" spans="22:22">
      <c r="V861" s="249"/>
    </row>
    <row r="862" spans="22:22">
      <c r="V862" s="249"/>
    </row>
    <row r="863" spans="22:22">
      <c r="V863" s="249"/>
    </row>
    <row r="864" spans="22:22">
      <c r="V864" s="249"/>
    </row>
    <row r="865" spans="22:22">
      <c r="V865" s="249"/>
    </row>
    <row r="866" spans="22:22">
      <c r="V866" s="249"/>
    </row>
    <row r="867" spans="22:22">
      <c r="V867" s="249"/>
    </row>
    <row r="868" spans="22:22">
      <c r="V868" s="249"/>
    </row>
    <row r="869" spans="22:22">
      <c r="V869" s="249"/>
    </row>
    <row r="870" spans="22:22">
      <c r="V870" s="249"/>
    </row>
    <row r="871" spans="22:22">
      <c r="V871" s="249"/>
    </row>
    <row r="872" spans="22:22">
      <c r="V872" s="249"/>
    </row>
    <row r="873" spans="22:22">
      <c r="V873" s="249"/>
    </row>
    <row r="874" spans="22:22">
      <c r="V874" s="249"/>
    </row>
    <row r="875" spans="22:22">
      <c r="V875" s="249"/>
    </row>
    <row r="876" spans="22:22">
      <c r="V876" s="249"/>
    </row>
    <row r="877" spans="22:22">
      <c r="V877" s="249"/>
    </row>
    <row r="878" spans="22:22">
      <c r="V878" s="249"/>
    </row>
    <row r="879" spans="22:22">
      <c r="V879" s="249"/>
    </row>
    <row r="880" spans="22:22">
      <c r="V880" s="249"/>
    </row>
    <row r="881" spans="22:22">
      <c r="V881" s="249"/>
    </row>
    <row r="882" spans="22:22">
      <c r="V882" s="249"/>
    </row>
    <row r="883" spans="22:22">
      <c r="V883" s="249"/>
    </row>
    <row r="884" spans="22:22">
      <c r="V884" s="249"/>
    </row>
    <row r="885" spans="22:22">
      <c r="V885" s="249"/>
    </row>
    <row r="886" spans="22:22">
      <c r="V886" s="249"/>
    </row>
    <row r="887" spans="22:22">
      <c r="V887" s="249"/>
    </row>
    <row r="888" spans="22:22">
      <c r="V888" s="249"/>
    </row>
    <row r="889" spans="22:22">
      <c r="V889" s="249"/>
    </row>
    <row r="890" spans="22:22">
      <c r="V890" s="249"/>
    </row>
    <row r="891" spans="22:22">
      <c r="V891" s="249"/>
    </row>
    <row r="892" spans="22:22">
      <c r="V892" s="249"/>
    </row>
    <row r="893" spans="22:22">
      <c r="V893" s="249"/>
    </row>
    <row r="894" spans="22:22">
      <c r="V894" s="249"/>
    </row>
    <row r="895" spans="22:22">
      <c r="V895" s="249"/>
    </row>
    <row r="896" spans="22:22">
      <c r="V896" s="249"/>
    </row>
    <row r="897" spans="22:22">
      <c r="V897" s="249"/>
    </row>
    <row r="898" spans="22:22">
      <c r="V898" s="249"/>
    </row>
    <row r="899" spans="22:22">
      <c r="V899" s="249"/>
    </row>
    <row r="900" spans="22:22">
      <c r="V900" s="249"/>
    </row>
    <row r="901" spans="22:22">
      <c r="V901" s="249"/>
    </row>
    <row r="902" spans="22:22">
      <c r="V902" s="249"/>
    </row>
    <row r="903" spans="22:22">
      <c r="V903" s="249"/>
    </row>
    <row r="904" spans="22:22">
      <c r="V904" s="249"/>
    </row>
    <row r="905" spans="22:22">
      <c r="V905" s="249"/>
    </row>
    <row r="906" spans="22:22">
      <c r="V906" s="249"/>
    </row>
    <row r="907" spans="22:22">
      <c r="V907" s="249"/>
    </row>
    <row r="908" spans="22:22">
      <c r="V908" s="249"/>
    </row>
    <row r="909" spans="22:22">
      <c r="V909" s="249"/>
    </row>
    <row r="910" spans="22:22">
      <c r="V910" s="249"/>
    </row>
    <row r="911" spans="22:22">
      <c r="V911" s="249"/>
    </row>
    <row r="912" spans="22:22">
      <c r="V912" s="249"/>
    </row>
    <row r="913" spans="22:22">
      <c r="V913" s="249"/>
    </row>
    <row r="914" spans="22:22">
      <c r="V914" s="249"/>
    </row>
    <row r="915" spans="22:22">
      <c r="V915" s="249"/>
    </row>
    <row r="916" spans="22:22">
      <c r="V916" s="249"/>
    </row>
    <row r="917" spans="22:22">
      <c r="V917" s="249"/>
    </row>
    <row r="918" spans="22:22">
      <c r="V918" s="249"/>
    </row>
    <row r="919" spans="22:22">
      <c r="V919" s="249"/>
    </row>
    <row r="920" spans="22:22">
      <c r="V920" s="249"/>
    </row>
    <row r="921" spans="22:22">
      <c r="V921" s="249"/>
    </row>
    <row r="922" spans="22:22">
      <c r="V922" s="249"/>
    </row>
    <row r="923" spans="22:22">
      <c r="V923" s="249"/>
    </row>
    <row r="924" spans="22:22">
      <c r="V924" s="249"/>
    </row>
    <row r="925" spans="22:22">
      <c r="V925" s="249"/>
    </row>
    <row r="926" spans="22:22">
      <c r="V926" s="249"/>
    </row>
    <row r="927" spans="22:22">
      <c r="V927" s="249"/>
    </row>
    <row r="928" spans="22:22">
      <c r="V928" s="249"/>
    </row>
    <row r="929" spans="22:22">
      <c r="V929" s="249"/>
    </row>
    <row r="930" spans="22:22">
      <c r="V930" s="249"/>
    </row>
    <row r="931" spans="22:22">
      <c r="V931" s="249"/>
    </row>
    <row r="932" spans="22:22">
      <c r="V932" s="249"/>
    </row>
    <row r="933" spans="22:22">
      <c r="V933" s="249"/>
    </row>
    <row r="934" spans="22:22">
      <c r="V934" s="249"/>
    </row>
    <row r="935" spans="22:22">
      <c r="V935" s="249"/>
    </row>
    <row r="936" spans="22:22">
      <c r="V936" s="249"/>
    </row>
    <row r="937" spans="22:22">
      <c r="V937" s="249"/>
    </row>
    <row r="938" spans="22:22">
      <c r="V938" s="249"/>
    </row>
    <row r="939" spans="22:22">
      <c r="V939" s="249"/>
    </row>
    <row r="940" spans="22:22">
      <c r="V940" s="249"/>
    </row>
    <row r="941" spans="22:22">
      <c r="V941" s="249"/>
    </row>
    <row r="942" spans="22:22">
      <c r="V942" s="249"/>
    </row>
    <row r="943" spans="22:22">
      <c r="V943" s="249"/>
    </row>
    <row r="944" spans="22:22">
      <c r="V944" s="249"/>
    </row>
    <row r="945" spans="22:22">
      <c r="V945" s="249"/>
    </row>
    <row r="946" spans="22:22">
      <c r="V946" s="249"/>
    </row>
    <row r="947" spans="22:22">
      <c r="V947" s="249"/>
    </row>
    <row r="948" spans="22:22">
      <c r="V948" s="249"/>
    </row>
    <row r="949" spans="22:22">
      <c r="V949" s="249"/>
    </row>
    <row r="950" spans="22:22">
      <c r="V950" s="249"/>
    </row>
    <row r="951" spans="22:22">
      <c r="V951" s="249"/>
    </row>
    <row r="952" spans="22:22">
      <c r="V952" s="249"/>
    </row>
    <row r="953" spans="22:22">
      <c r="V953" s="249"/>
    </row>
    <row r="954" spans="22:22">
      <c r="V954" s="249"/>
    </row>
    <row r="955" spans="22:22">
      <c r="V955" s="249"/>
    </row>
    <row r="956" spans="22:22">
      <c r="V956" s="249"/>
    </row>
    <row r="957" spans="22:22">
      <c r="V957" s="249"/>
    </row>
    <row r="958" spans="22:22">
      <c r="V958" s="249"/>
    </row>
    <row r="959" spans="22:22">
      <c r="V959" s="249"/>
    </row>
    <row r="960" spans="22:22">
      <c r="V960" s="249"/>
    </row>
    <row r="961" spans="22:22">
      <c r="V961" s="249"/>
    </row>
    <row r="962" spans="22:22">
      <c r="V962" s="249"/>
    </row>
    <row r="963" spans="22:22">
      <c r="V963" s="249"/>
    </row>
    <row r="964" spans="22:22">
      <c r="V964" s="249"/>
    </row>
    <row r="965" spans="22:22">
      <c r="V965" s="249"/>
    </row>
    <row r="966" spans="22:22">
      <c r="V966" s="249"/>
    </row>
    <row r="967" spans="22:22">
      <c r="V967" s="249"/>
    </row>
    <row r="968" spans="22:22">
      <c r="V968" s="249"/>
    </row>
    <row r="969" spans="22:22">
      <c r="V969" s="249"/>
    </row>
    <row r="970" spans="22:22">
      <c r="V970" s="249"/>
    </row>
    <row r="971" spans="22:22">
      <c r="V971" s="249"/>
    </row>
    <row r="972" spans="22:22">
      <c r="V972" s="249"/>
    </row>
    <row r="973" spans="22:22">
      <c r="V973" s="249"/>
    </row>
    <row r="974" spans="22:22">
      <c r="V974" s="249"/>
    </row>
    <row r="975" spans="22:22">
      <c r="V975" s="249"/>
    </row>
    <row r="976" spans="22:22">
      <c r="V976" s="249"/>
    </row>
    <row r="977" spans="22:22">
      <c r="V977" s="249"/>
    </row>
    <row r="978" spans="22:22">
      <c r="V978" s="249"/>
    </row>
    <row r="979" spans="22:22">
      <c r="V979" s="249"/>
    </row>
    <row r="980" spans="22:22">
      <c r="V980" s="249"/>
    </row>
    <row r="981" spans="22:22">
      <c r="V981" s="249"/>
    </row>
    <row r="982" spans="22:22">
      <c r="V982" s="249"/>
    </row>
    <row r="983" spans="22:22">
      <c r="V983" s="249"/>
    </row>
    <row r="984" spans="22:22">
      <c r="V984" s="249"/>
    </row>
    <row r="985" spans="22:22">
      <c r="V985" s="249"/>
    </row>
    <row r="986" spans="22:22">
      <c r="V986" s="249"/>
    </row>
    <row r="987" spans="22:22">
      <c r="V987" s="249"/>
    </row>
    <row r="988" spans="22:22">
      <c r="V988" s="249"/>
    </row>
    <row r="989" spans="22:22">
      <c r="V989" s="249"/>
    </row>
    <row r="990" spans="22:22">
      <c r="V990" s="249"/>
    </row>
    <row r="991" spans="22:22">
      <c r="V991" s="249"/>
    </row>
    <row r="992" spans="22:22">
      <c r="V992" s="249"/>
    </row>
    <row r="993" spans="22:22">
      <c r="V993" s="249"/>
    </row>
    <row r="994" spans="22:22">
      <c r="V994" s="249"/>
    </row>
    <row r="995" spans="22:22">
      <c r="V995" s="249"/>
    </row>
    <row r="996" spans="22:22">
      <c r="V996" s="249"/>
    </row>
    <row r="997" spans="22:22">
      <c r="V997" s="249"/>
    </row>
    <row r="998" spans="22:22">
      <c r="V998" s="249"/>
    </row>
    <row r="999" spans="22:22">
      <c r="V999" s="249"/>
    </row>
    <row r="1000" spans="22:22">
      <c r="V1000" s="249"/>
    </row>
    <row r="1001" spans="22:22">
      <c r="V1001" s="249"/>
    </row>
    <row r="1002" spans="22:22">
      <c r="V1002" s="249"/>
    </row>
    <row r="1003" spans="22:22">
      <c r="V1003" s="249"/>
    </row>
    <row r="1004" spans="22:22">
      <c r="V1004" s="249"/>
    </row>
    <row r="1005" spans="22:22">
      <c r="V1005" s="249"/>
    </row>
    <row r="1006" spans="22:22">
      <c r="V1006" s="249"/>
    </row>
    <row r="1007" spans="22:22">
      <c r="V1007" s="249"/>
    </row>
    <row r="1008" spans="22:22">
      <c r="V1008" s="249"/>
    </row>
    <row r="1009" spans="22:22">
      <c r="V1009" s="249"/>
    </row>
    <row r="1010" spans="22:22">
      <c r="V1010" s="249"/>
    </row>
    <row r="1011" spans="22:22">
      <c r="V1011" s="249"/>
    </row>
    <row r="1012" spans="22:22">
      <c r="V1012" s="249"/>
    </row>
    <row r="1013" spans="22:22">
      <c r="V1013" s="249"/>
    </row>
    <row r="1014" spans="22:22">
      <c r="V1014" s="249"/>
    </row>
    <row r="1015" spans="22:22">
      <c r="V1015" s="249"/>
    </row>
    <row r="1016" spans="22:22">
      <c r="V1016" s="249"/>
    </row>
    <row r="1017" spans="22:22">
      <c r="V1017" s="249"/>
    </row>
    <row r="1018" spans="22:22">
      <c r="V1018" s="249"/>
    </row>
    <row r="1019" spans="22:22">
      <c r="V1019" s="249"/>
    </row>
    <row r="1020" spans="22:22">
      <c r="V1020" s="249"/>
    </row>
    <row r="1021" spans="22:22">
      <c r="V1021" s="249"/>
    </row>
    <row r="1022" spans="22:22">
      <c r="V1022" s="249"/>
    </row>
    <row r="1023" spans="22:22">
      <c r="V1023" s="249"/>
    </row>
    <row r="1024" spans="22:22">
      <c r="V1024" s="249"/>
    </row>
    <row r="1025" spans="22:22">
      <c r="V1025" s="249"/>
    </row>
    <row r="1026" spans="22:22">
      <c r="V1026" s="249"/>
    </row>
    <row r="1027" spans="22:22">
      <c r="V1027" s="249"/>
    </row>
    <row r="1028" spans="22:22">
      <c r="V1028" s="249"/>
    </row>
    <row r="1029" spans="22:22">
      <c r="V1029" s="249"/>
    </row>
    <row r="1030" spans="22:22">
      <c r="V1030" s="249"/>
    </row>
    <row r="1031" spans="22:22">
      <c r="V1031" s="249"/>
    </row>
    <row r="1032" spans="22:22">
      <c r="V1032" s="249"/>
    </row>
    <row r="1033" spans="22:22">
      <c r="V1033" s="249"/>
    </row>
    <row r="1034" spans="22:22">
      <c r="V1034" s="249"/>
    </row>
    <row r="1035" spans="22:22">
      <c r="V1035" s="249"/>
    </row>
    <row r="1036" spans="22:22">
      <c r="V1036" s="249"/>
    </row>
    <row r="1037" spans="22:22">
      <c r="V1037" s="249"/>
    </row>
    <row r="1038" spans="22:22">
      <c r="V1038" s="249"/>
    </row>
    <row r="1039" spans="22:22">
      <c r="V1039" s="249"/>
    </row>
    <row r="1040" spans="22:22">
      <c r="V1040" s="249"/>
    </row>
    <row r="1041" spans="22:22">
      <c r="V1041" s="249"/>
    </row>
    <row r="1042" spans="22:22">
      <c r="V1042" s="249"/>
    </row>
    <row r="1043" spans="22:22">
      <c r="V1043" s="249"/>
    </row>
    <row r="1044" spans="22:22">
      <c r="V1044" s="249"/>
    </row>
    <row r="1045" spans="22:22">
      <c r="V1045" s="249"/>
    </row>
    <row r="1046" spans="22:22">
      <c r="V1046" s="249"/>
    </row>
    <row r="1047" spans="22:22">
      <c r="V1047" s="249"/>
    </row>
    <row r="1048" spans="22:22">
      <c r="V1048" s="249"/>
    </row>
    <row r="1049" spans="22:22">
      <c r="V1049" s="249"/>
    </row>
    <row r="1050" spans="22:22">
      <c r="V1050" s="249"/>
    </row>
    <row r="1051" spans="22:22">
      <c r="V1051" s="249"/>
    </row>
    <row r="1052" spans="22:22">
      <c r="V1052" s="249"/>
    </row>
    <row r="1053" spans="22:22">
      <c r="V1053" s="249"/>
    </row>
    <row r="1054" spans="22:22">
      <c r="V1054" s="249"/>
    </row>
    <row r="1055" spans="22:22">
      <c r="V1055" s="249"/>
    </row>
    <row r="1056" spans="22:22">
      <c r="V1056" s="249"/>
    </row>
    <row r="1057" spans="22:22">
      <c r="V1057" s="249"/>
    </row>
    <row r="1058" spans="22:22">
      <c r="V1058" s="249"/>
    </row>
    <row r="1059" spans="22:22">
      <c r="V1059" s="249"/>
    </row>
    <row r="1060" spans="22:22">
      <c r="V1060" s="249"/>
    </row>
    <row r="1061" spans="22:22">
      <c r="V1061" s="249"/>
    </row>
    <row r="1062" spans="22:22">
      <c r="V1062" s="249"/>
    </row>
    <row r="1063" spans="22:22">
      <c r="V1063" s="249"/>
    </row>
    <row r="1064" spans="22:22">
      <c r="V1064" s="249"/>
    </row>
    <row r="1065" spans="22:22">
      <c r="V1065" s="249"/>
    </row>
    <row r="1066" spans="22:22">
      <c r="V1066" s="249"/>
    </row>
    <row r="1067" spans="22:22">
      <c r="V1067" s="249"/>
    </row>
    <row r="1068" spans="22:22">
      <c r="V1068" s="249"/>
    </row>
    <row r="1069" spans="22:22">
      <c r="V1069" s="249"/>
    </row>
    <row r="1070" spans="22:22">
      <c r="V1070" s="249"/>
    </row>
    <row r="1071" spans="22:22">
      <c r="V1071" s="249"/>
    </row>
    <row r="1072" spans="22:22">
      <c r="V1072" s="249"/>
    </row>
    <row r="1073" spans="22:22">
      <c r="V1073" s="249"/>
    </row>
    <row r="1074" spans="22:22">
      <c r="V1074" s="249"/>
    </row>
    <row r="1075" spans="22:22">
      <c r="V1075" s="249"/>
    </row>
    <row r="1076" spans="22:22">
      <c r="V1076" s="249"/>
    </row>
    <row r="1077" spans="22:22">
      <c r="V1077" s="249"/>
    </row>
    <row r="1078" spans="22:22">
      <c r="V1078" s="249"/>
    </row>
    <row r="1079" spans="22:22">
      <c r="V1079" s="249"/>
    </row>
    <row r="1080" spans="22:22">
      <c r="V1080" s="249"/>
    </row>
    <row r="1081" spans="22:22">
      <c r="V1081" s="249"/>
    </row>
    <row r="1082" spans="22:22">
      <c r="V1082" s="249"/>
    </row>
    <row r="1083" spans="22:22">
      <c r="V1083" s="249"/>
    </row>
    <row r="1084" spans="22:22">
      <c r="V1084" s="249"/>
    </row>
    <row r="1085" spans="22:22">
      <c r="V1085" s="249"/>
    </row>
    <row r="1086" spans="22:22">
      <c r="V1086" s="249"/>
    </row>
    <row r="1087" spans="22:22">
      <c r="V1087" s="249"/>
    </row>
    <row r="1088" spans="22:22">
      <c r="V1088" s="249"/>
    </row>
    <row r="1089" spans="22:22">
      <c r="V1089" s="249"/>
    </row>
    <row r="1090" spans="22:22">
      <c r="V1090" s="249"/>
    </row>
    <row r="1091" spans="22:22">
      <c r="V1091" s="249"/>
    </row>
    <row r="1092" spans="22:22">
      <c r="V1092" s="249"/>
    </row>
    <row r="1093" spans="22:22">
      <c r="V1093" s="249"/>
    </row>
    <row r="1094" spans="22:22">
      <c r="V1094" s="249"/>
    </row>
    <row r="1095" spans="22:22">
      <c r="V1095" s="249"/>
    </row>
    <row r="1096" spans="22:22">
      <c r="V1096" s="249"/>
    </row>
    <row r="1097" spans="22:22">
      <c r="V1097" s="249"/>
    </row>
    <row r="1098" spans="22:22">
      <c r="V1098" s="249"/>
    </row>
    <row r="1099" spans="22:22">
      <c r="V1099" s="249"/>
    </row>
    <row r="1100" spans="22:22">
      <c r="V1100" s="249"/>
    </row>
    <row r="1101" spans="22:22">
      <c r="V1101" s="249"/>
    </row>
    <row r="1102" spans="22:22">
      <c r="V1102" s="249"/>
    </row>
    <row r="1103" spans="22:22">
      <c r="V1103" s="249"/>
    </row>
    <row r="1104" spans="22:22">
      <c r="V1104" s="249"/>
    </row>
    <row r="1105" spans="22:22">
      <c r="V1105" s="249"/>
    </row>
    <row r="1106" spans="22:22">
      <c r="V1106" s="249"/>
    </row>
    <row r="1107" spans="22:22">
      <c r="V1107" s="249"/>
    </row>
    <row r="1108" spans="22:22">
      <c r="V1108" s="249"/>
    </row>
    <row r="1109" spans="22:22">
      <c r="V1109" s="249"/>
    </row>
    <row r="1110" spans="22:22">
      <c r="V1110" s="249"/>
    </row>
    <row r="1111" spans="22:22">
      <c r="V1111" s="249"/>
    </row>
    <row r="1112" spans="22:22">
      <c r="V1112" s="249"/>
    </row>
    <row r="1113" spans="22:22">
      <c r="V1113" s="249"/>
    </row>
    <row r="1114" spans="22:22">
      <c r="V1114" s="249"/>
    </row>
    <row r="1115" spans="22:22">
      <c r="V1115" s="249"/>
    </row>
    <row r="1116" spans="22:22">
      <c r="V1116" s="249"/>
    </row>
    <row r="1117" spans="22:22">
      <c r="V1117" s="249"/>
    </row>
    <row r="1118" spans="22:22">
      <c r="V1118" s="249"/>
    </row>
    <row r="1119" spans="22:22">
      <c r="V1119" s="249"/>
    </row>
    <row r="1120" spans="22:22">
      <c r="V1120" s="249"/>
    </row>
    <row r="1121" spans="22:22">
      <c r="V1121" s="249"/>
    </row>
    <row r="1122" spans="22:22">
      <c r="V1122" s="249"/>
    </row>
    <row r="1123" spans="22:22">
      <c r="V1123" s="249"/>
    </row>
    <row r="1124" spans="22:22">
      <c r="V1124" s="249"/>
    </row>
    <row r="1125" spans="22:22">
      <c r="V1125" s="249"/>
    </row>
    <row r="1126" spans="22:22">
      <c r="V1126" s="249"/>
    </row>
    <row r="1127" spans="22:22">
      <c r="V1127" s="249"/>
    </row>
    <row r="1128" spans="22:22">
      <c r="V1128" s="249"/>
    </row>
    <row r="1129" spans="22:22">
      <c r="V1129" s="249"/>
    </row>
    <row r="1130" spans="22:22">
      <c r="V1130" s="249"/>
    </row>
    <row r="1131" spans="22:22">
      <c r="V1131" s="249"/>
    </row>
    <row r="1132" spans="22:22">
      <c r="V1132" s="249"/>
    </row>
    <row r="1133" spans="22:22">
      <c r="V1133" s="249"/>
    </row>
    <row r="1134" spans="22:22">
      <c r="V1134" s="249"/>
    </row>
    <row r="1135" spans="22:22">
      <c r="V1135" s="249"/>
    </row>
    <row r="1136" spans="22:22">
      <c r="V1136" s="249"/>
    </row>
    <row r="1137" spans="22:22">
      <c r="V1137" s="249"/>
    </row>
    <row r="1138" spans="22:22">
      <c r="V1138" s="249"/>
    </row>
    <row r="1139" spans="22:22">
      <c r="V1139" s="249"/>
    </row>
    <row r="1140" spans="22:22">
      <c r="V1140" s="249"/>
    </row>
    <row r="1141" spans="22:22">
      <c r="V1141" s="249"/>
    </row>
    <row r="1142" spans="22:22">
      <c r="V1142" s="249"/>
    </row>
    <row r="1143" spans="22:22">
      <c r="V1143" s="249"/>
    </row>
    <row r="1144" spans="22:22">
      <c r="V1144" s="249"/>
    </row>
    <row r="1145" spans="22:22">
      <c r="V1145" s="249"/>
    </row>
    <row r="1146" spans="22:22">
      <c r="V1146" s="249"/>
    </row>
    <row r="1147" spans="22:22">
      <c r="V1147" s="249"/>
    </row>
    <row r="1148" spans="22:22">
      <c r="V1148" s="249"/>
    </row>
    <row r="1149" spans="22:22">
      <c r="V1149" s="249"/>
    </row>
    <row r="1150" spans="22:22">
      <c r="V1150" s="249"/>
    </row>
    <row r="1151" spans="22:22">
      <c r="V1151" s="249"/>
    </row>
    <row r="1152" spans="22:22">
      <c r="V1152" s="249"/>
    </row>
    <row r="1153" spans="22:22">
      <c r="V1153" s="249"/>
    </row>
    <row r="1154" spans="22:22">
      <c r="V1154" s="249"/>
    </row>
    <row r="1155" spans="22:22">
      <c r="V1155" s="249"/>
    </row>
    <row r="1156" spans="22:22">
      <c r="V1156" s="249"/>
    </row>
    <row r="1157" spans="22:22">
      <c r="V1157" s="249"/>
    </row>
    <row r="1158" spans="22:22">
      <c r="V1158" s="249"/>
    </row>
    <row r="1159" spans="22:22">
      <c r="V1159" s="249"/>
    </row>
    <row r="1160" spans="22:22">
      <c r="V1160" s="249"/>
    </row>
    <row r="1161" spans="22:22">
      <c r="V1161" s="249"/>
    </row>
    <row r="1162" spans="22:22">
      <c r="V1162" s="249"/>
    </row>
    <row r="1163" spans="22:22">
      <c r="V1163" s="249"/>
    </row>
    <row r="1164" spans="22:22">
      <c r="V1164" s="249"/>
    </row>
    <row r="1165" spans="22:22">
      <c r="V1165" s="249"/>
    </row>
    <row r="1166" spans="22:22">
      <c r="V1166" s="249"/>
    </row>
    <row r="1167" spans="22:22">
      <c r="V1167" s="249"/>
    </row>
    <row r="1168" spans="22:22">
      <c r="V1168" s="249"/>
    </row>
    <row r="1169" spans="22:22">
      <c r="V1169" s="249"/>
    </row>
    <row r="1170" spans="22:22">
      <c r="V1170" s="249"/>
    </row>
    <row r="1171" spans="22:22">
      <c r="V1171" s="249"/>
    </row>
    <row r="1172" spans="22:22">
      <c r="V1172" s="249"/>
    </row>
    <row r="1173" spans="22:22">
      <c r="V1173" s="249"/>
    </row>
    <row r="1174" spans="22:22">
      <c r="V1174" s="249"/>
    </row>
    <row r="1175" spans="22:22">
      <c r="V1175" s="249"/>
    </row>
    <row r="1176" spans="22:22">
      <c r="V1176" s="249"/>
    </row>
    <row r="1177" spans="22:22">
      <c r="V1177" s="249"/>
    </row>
    <row r="1178" spans="22:22">
      <c r="V1178" s="249"/>
    </row>
    <row r="1179" spans="22:22">
      <c r="V1179" s="249"/>
    </row>
    <row r="1180" spans="22:22">
      <c r="V1180" s="249"/>
    </row>
    <row r="1181" spans="22:22">
      <c r="V1181" s="249"/>
    </row>
    <row r="1182" spans="22:22">
      <c r="V1182" s="249"/>
    </row>
    <row r="1183" spans="22:22">
      <c r="V1183" s="249"/>
    </row>
    <row r="1184" spans="22:22">
      <c r="V1184" s="249"/>
    </row>
    <row r="1185" spans="22:22">
      <c r="V1185" s="249"/>
    </row>
    <row r="1186" spans="22:22">
      <c r="V1186" s="249"/>
    </row>
    <row r="1187" spans="22:22">
      <c r="V1187" s="249"/>
    </row>
    <row r="1188" spans="22:22">
      <c r="V1188" s="249"/>
    </row>
    <row r="1189" spans="22:22">
      <c r="V1189" s="249"/>
    </row>
    <row r="1190" spans="22:22">
      <c r="V1190" s="249"/>
    </row>
    <row r="1191" spans="22:22">
      <c r="V1191" s="249"/>
    </row>
    <row r="1192" spans="22:22">
      <c r="V1192" s="249"/>
    </row>
    <row r="1193" spans="22:22">
      <c r="V1193" s="249"/>
    </row>
    <row r="1194" spans="22:22">
      <c r="V1194" s="249"/>
    </row>
    <row r="1195" spans="22:22">
      <c r="V1195" s="249"/>
    </row>
    <row r="1196" spans="22:22">
      <c r="V1196" s="249"/>
    </row>
    <row r="1197" spans="22:22">
      <c r="V1197" s="249"/>
    </row>
    <row r="1198" spans="22:22">
      <c r="V1198" s="249"/>
    </row>
    <row r="1199" spans="22:22">
      <c r="V1199" s="249"/>
    </row>
    <row r="1200" spans="22:22">
      <c r="V1200" s="249"/>
    </row>
    <row r="1201" spans="22:22">
      <c r="V1201" s="249"/>
    </row>
    <row r="1202" spans="22:22">
      <c r="V1202" s="249"/>
    </row>
    <row r="1203" spans="22:22">
      <c r="V1203" s="249"/>
    </row>
    <row r="1204" spans="22:22">
      <c r="V1204" s="249"/>
    </row>
    <row r="1205" spans="22:22">
      <c r="V1205" s="249"/>
    </row>
    <row r="1206" spans="22:22">
      <c r="V1206" s="249"/>
    </row>
    <row r="1207" spans="22:22">
      <c r="V1207" s="249"/>
    </row>
    <row r="1208" spans="22:22">
      <c r="V1208" s="249"/>
    </row>
    <row r="1209" spans="22:22">
      <c r="V1209" s="249"/>
    </row>
  </sheetData>
  <mergeCells count="2">
    <mergeCell ref="D8:G8"/>
    <mergeCell ref="D13:G13"/>
  </mergeCells>
  <phoneticPr fontId="18" type="noConversion"/>
  <conditionalFormatting sqref="D19:G224 D14:G14">
    <cfRule type="expression" dxfId="5" priority="2">
      <formula>$B$19=3</formula>
    </cfRule>
    <cfRule type="expression" dxfId="4" priority="3">
      <formula>$B14=2</formula>
    </cfRule>
    <cfRule type="expression" dxfId="3" priority="6">
      <formula>AND($B14&lt;&gt;"",$B14=0)</formula>
    </cfRule>
  </conditionalFormatting>
  <conditionalFormatting sqref="E19:E224 E14">
    <cfRule type="expression" dxfId="2" priority="1">
      <formula>AND($B14=1,LEN($E14)&gt;200)</formula>
    </cfRule>
  </conditionalFormatting>
  <conditionalFormatting sqref="E19:G224 E14:G14">
    <cfRule type="expression" dxfId="1" priority="5">
      <formula>$B14=1</formula>
    </cfRule>
  </conditionalFormatting>
  <conditionalFormatting sqref="D19:D224 D14">
    <cfRule type="expression" dxfId="0" priority="4">
      <formula>$B14=1</formula>
    </cfRule>
  </conditionalFormatting>
  <pageMargins left="0.23622047244094499" right="0.23622047244094499" top="0.74803149606299202" bottom="0.74803149606299202" header="0.31496062992126" footer="0.31496062992126"/>
  <pageSetup paperSize="9" scale="55" orientation="landscape" r:id="rId1"/>
  <headerFooter>
    <oddHeader>&amp;L&amp;"Calibri"&amp;10Single Template for Populations</oddHeader>
    <oddFooter>&amp;L&amp;"Calibri"&amp;10The integrity of this workbook has been tested.&amp;C&amp;"Calibri"&amp;10Page &amp;P / &amp;N_x000D_
&amp;F - &amp;A&amp;R&amp;"Calibri"&amp;10Template Version: 12_x000D_
Sheet: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F849E-4AAC-4556-9A1D-CEB23453CD52}">
  <sheetPr codeName="Sheet11">
    <tabColor theme="1"/>
  </sheetPr>
  <dimension ref="A1:B76"/>
  <sheetViews>
    <sheetView topLeftCell="A73" zoomScale="85" zoomScaleNormal="85" workbookViewId="0">
      <selection activeCell="A79" sqref="A79"/>
    </sheetView>
  </sheetViews>
  <sheetFormatPr defaultRowHeight="16.5"/>
  <cols>
    <col min="1" max="1" width="85.875" customWidth="1"/>
    <col min="2" max="2" width="53.375" customWidth="1"/>
  </cols>
  <sheetData>
    <row r="1" spans="1:2">
      <c r="A1" s="222" t="s">
        <v>1503</v>
      </c>
    </row>
    <row r="2" spans="1:2">
      <c r="A2" s="223" t="s">
        <v>1492</v>
      </c>
    </row>
    <row r="3" spans="1:2">
      <c r="A3" s="224" t="s">
        <v>1504</v>
      </c>
    </row>
    <row r="4" spans="1:2" ht="17.25" thickBot="1">
      <c r="A4" s="226"/>
    </row>
    <row r="5" spans="1:2" ht="18" thickTop="1" thickBot="1">
      <c r="A5" s="227" t="s">
        <v>1505</v>
      </c>
      <c r="B5" t="s">
        <v>1637</v>
      </c>
    </row>
    <row r="6" spans="1:2" ht="256.5" customHeight="1">
      <c r="A6" s="228" t="s">
        <v>1517</v>
      </c>
      <c r="B6" s="77" t="s">
        <v>1639</v>
      </c>
    </row>
    <row r="7" spans="1:2">
      <c r="A7" s="222" t="s">
        <v>1665</v>
      </c>
    </row>
    <row r="8" spans="1:2">
      <c r="A8" s="223" t="s">
        <v>1492</v>
      </c>
    </row>
    <row r="9" spans="1:2">
      <c r="A9" s="224" t="s">
        <v>1666</v>
      </c>
    </row>
    <row r="10" spans="1:2" ht="17.25" thickBot="1">
      <c r="A10" s="226"/>
    </row>
    <row r="11" spans="1:2" ht="18" thickTop="1" thickBot="1">
      <c r="A11" s="227" t="s">
        <v>1622</v>
      </c>
      <c r="B11" t="s">
        <v>1640</v>
      </c>
    </row>
    <row r="12" spans="1:2">
      <c r="A12" s="228" t="s">
        <v>1623</v>
      </c>
      <c r="B12" t="s">
        <v>1641</v>
      </c>
    </row>
    <row r="13" spans="1:2" ht="17.25" thickBot="1">
      <c r="A13" s="239" t="s">
        <v>1624</v>
      </c>
    </row>
    <row r="14" spans="1:2" ht="17.25" thickBot="1">
      <c r="A14" s="240" t="s">
        <v>1625</v>
      </c>
    </row>
    <row r="15" spans="1:2">
      <c r="A15" s="241" t="s">
        <v>1626</v>
      </c>
    </row>
    <row r="16" spans="1:2">
      <c r="A16" s="242" t="s">
        <v>1627</v>
      </c>
    </row>
    <row r="17" spans="1:2">
      <c r="A17" s="243" t="s">
        <v>1628</v>
      </c>
    </row>
    <row r="18" spans="1:2">
      <c r="A18" s="244"/>
    </row>
    <row r="19" spans="1:2">
      <c r="A19" s="244" t="s">
        <v>1629</v>
      </c>
    </row>
    <row r="20" spans="1:2">
      <c r="A20" s="222" t="s">
        <v>1559</v>
      </c>
    </row>
    <row r="21" spans="1:2">
      <c r="A21" s="223" t="s">
        <v>1492</v>
      </c>
    </row>
    <row r="22" spans="1:2">
      <c r="A22" s="224" t="s">
        <v>1630</v>
      </c>
    </row>
    <row r="23" spans="1:2" ht="17.25" thickBot="1">
      <c r="A23" s="226"/>
    </row>
    <row r="24" spans="1:2" ht="18" thickTop="1" thickBot="1">
      <c r="A24" s="227" t="s">
        <v>1622</v>
      </c>
      <c r="B24" t="s">
        <v>1643</v>
      </c>
    </row>
    <row r="25" spans="1:2" ht="17.25" thickBot="1">
      <c r="A25" s="227" t="s">
        <v>1631</v>
      </c>
      <c r="B25" t="s">
        <v>1645</v>
      </c>
    </row>
    <row r="26" spans="1:2" ht="181.5">
      <c r="A26" s="228" t="s">
        <v>1517</v>
      </c>
      <c r="B26" s="77" t="s">
        <v>1639</v>
      </c>
    </row>
    <row r="27" spans="1:2">
      <c r="A27" s="222" t="s">
        <v>1491</v>
      </c>
    </row>
    <row r="28" spans="1:2">
      <c r="A28" s="223" t="s">
        <v>1492</v>
      </c>
    </row>
    <row r="29" spans="1:2">
      <c r="A29" s="224" t="s">
        <v>1493</v>
      </c>
    </row>
    <row r="30" spans="1:2" ht="17.25" thickBot="1">
      <c r="A30" s="226"/>
    </row>
    <row r="31" spans="1:2" ht="18" thickTop="1" thickBot="1">
      <c r="A31" s="227" t="s">
        <v>1494</v>
      </c>
      <c r="B31" t="s">
        <v>1647</v>
      </c>
    </row>
    <row r="32" spans="1:2" ht="182.25" thickBot="1">
      <c r="A32" s="227" t="s">
        <v>1632</v>
      </c>
      <c r="B32" s="77" t="s">
        <v>1639</v>
      </c>
    </row>
    <row r="33" spans="1:2">
      <c r="A33" s="228" t="s">
        <v>1633</v>
      </c>
    </row>
    <row r="34" spans="1:2">
      <c r="A34" s="222" t="s">
        <v>1497</v>
      </c>
    </row>
    <row r="35" spans="1:2">
      <c r="A35" s="223" t="s">
        <v>1492</v>
      </c>
    </row>
    <row r="36" spans="1:2">
      <c r="A36" s="224" t="s">
        <v>1498</v>
      </c>
    </row>
    <row r="37" spans="1:2" ht="17.25" thickBot="1">
      <c r="A37" s="226"/>
    </row>
    <row r="38" spans="1:2" ht="133.5" thickTop="1" thickBot="1">
      <c r="A38" s="227" t="s">
        <v>1499</v>
      </c>
      <c r="B38" s="77" t="s">
        <v>1649</v>
      </c>
    </row>
    <row r="39" spans="1:2" ht="181.5">
      <c r="A39" s="228" t="s">
        <v>1517</v>
      </c>
      <c r="B39" s="77" t="s">
        <v>1639</v>
      </c>
    </row>
    <row r="40" spans="1:2">
      <c r="A40" s="222" t="s">
        <v>1500</v>
      </c>
    </row>
    <row r="41" spans="1:2">
      <c r="A41" s="223" t="s">
        <v>1492</v>
      </c>
    </row>
    <row r="42" spans="1:2">
      <c r="A42" s="224" t="s">
        <v>1501</v>
      </c>
    </row>
    <row r="43" spans="1:2" ht="17.25" thickBot="1">
      <c r="A43" s="226"/>
    </row>
    <row r="44" spans="1:2" ht="18" thickTop="1" thickBot="1">
      <c r="A44" s="227" t="s">
        <v>1502</v>
      </c>
      <c r="B44" t="s">
        <v>1651</v>
      </c>
    </row>
    <row r="45" spans="1:2" ht="17.25" thickBot="1">
      <c r="A45" s="227" t="s">
        <v>1634</v>
      </c>
      <c r="B45" t="s">
        <v>1653</v>
      </c>
    </row>
    <row r="46" spans="1:2" ht="181.5">
      <c r="A46" s="228" t="s">
        <v>1517</v>
      </c>
      <c r="B46" s="77" t="s">
        <v>1639</v>
      </c>
    </row>
    <row r="47" spans="1:2">
      <c r="A47" s="222" t="s">
        <v>1506</v>
      </c>
    </row>
    <row r="48" spans="1:2">
      <c r="A48" s="223" t="s">
        <v>1492</v>
      </c>
    </row>
    <row r="49" spans="1:2">
      <c r="A49" s="224" t="s">
        <v>1507</v>
      </c>
    </row>
    <row r="50" spans="1:2" ht="17.25" thickBot="1">
      <c r="A50" s="226"/>
    </row>
    <row r="51" spans="1:2" ht="18" thickTop="1" thickBot="1">
      <c r="A51" s="227" t="s">
        <v>1635</v>
      </c>
      <c r="B51" t="s">
        <v>1655</v>
      </c>
    </row>
    <row r="52" spans="1:2" ht="17.25" thickBot="1">
      <c r="A52" s="227" t="s">
        <v>1508</v>
      </c>
      <c r="B52" t="s">
        <v>1657</v>
      </c>
    </row>
    <row r="53" spans="1:2" ht="181.5">
      <c r="A53" s="228" t="s">
        <v>1517</v>
      </c>
      <c r="B53" s="77" t="s">
        <v>1639</v>
      </c>
    </row>
    <row r="54" spans="1:2">
      <c r="A54" s="222" t="s">
        <v>1511</v>
      </c>
    </row>
    <row r="55" spans="1:2">
      <c r="A55" s="223" t="s">
        <v>1492</v>
      </c>
    </row>
    <row r="56" spans="1:2">
      <c r="A56" s="224" t="s">
        <v>1512</v>
      </c>
    </row>
    <row r="57" spans="1:2" ht="17.25" thickBot="1">
      <c r="A57" s="226"/>
    </row>
    <row r="58" spans="1:2" ht="17.25" thickTop="1">
      <c r="A58" s="228" t="s">
        <v>1513</v>
      </c>
      <c r="B58" t="s">
        <v>1659</v>
      </c>
    </row>
    <row r="59" spans="1:2">
      <c r="A59" s="222" t="s">
        <v>1514</v>
      </c>
    </row>
    <row r="60" spans="1:2">
      <c r="A60" s="223" t="s">
        <v>1492</v>
      </c>
    </row>
    <row r="61" spans="1:2">
      <c r="A61" s="224" t="s">
        <v>1515</v>
      </c>
    </row>
    <row r="62" spans="1:2" ht="17.25" thickBot="1">
      <c r="A62" s="226"/>
    </row>
    <row r="63" spans="1:2" ht="18" thickTop="1" thickBot="1">
      <c r="A63" s="227" t="s">
        <v>1516</v>
      </c>
      <c r="B63" t="s">
        <v>1661</v>
      </c>
    </row>
    <row r="64" spans="1:2" ht="181.5">
      <c r="A64" s="228" t="s">
        <v>1517</v>
      </c>
      <c r="B64" s="77" t="s">
        <v>1639</v>
      </c>
    </row>
    <row r="65" spans="1:2">
      <c r="A65" s="222" t="s">
        <v>1522</v>
      </c>
    </row>
    <row r="66" spans="1:2">
      <c r="A66" s="223" t="s">
        <v>1492</v>
      </c>
    </row>
    <row r="67" spans="1:2">
      <c r="A67" s="224" t="s">
        <v>1523</v>
      </c>
    </row>
    <row r="68" spans="1:2" ht="17.25" thickBot="1">
      <c r="A68" s="226"/>
    </row>
    <row r="69" spans="1:2" ht="183" thickTop="1" thickBot="1">
      <c r="A69" s="227" t="s">
        <v>1632</v>
      </c>
      <c r="B69" s="77" t="s">
        <v>1639</v>
      </c>
    </row>
    <row r="70" spans="1:2">
      <c r="A70" s="228" t="s">
        <v>1636</v>
      </c>
      <c r="B70" t="s">
        <v>1663</v>
      </c>
    </row>
    <row r="71" spans="1:2">
      <c r="A71" s="222" t="s">
        <v>1524</v>
      </c>
    </row>
    <row r="72" spans="1:2">
      <c r="A72" s="223" t="s">
        <v>1492</v>
      </c>
    </row>
    <row r="73" spans="1:2">
      <c r="A73" s="224" t="s">
        <v>1525</v>
      </c>
    </row>
    <row r="74" spans="1:2">
      <c r="A74" s="223"/>
    </row>
    <row r="75" spans="1:2" ht="231.75" thickBot="1">
      <c r="A75" s="227" t="s">
        <v>1526</v>
      </c>
      <c r="B75" s="77" t="s">
        <v>1664</v>
      </c>
    </row>
    <row r="76" spans="1:2" ht="181.5">
      <c r="A76" s="228" t="s">
        <v>1546</v>
      </c>
      <c r="B76" s="77" t="s">
        <v>1639</v>
      </c>
    </row>
  </sheetData>
  <phoneticPr fontId="18" type="noConversion"/>
  <hyperlinks>
    <hyperlink ref="A16" r:id="rId1" display="javascript:void(0)" xr:uid="{5F767E78-C19B-4052-899B-BBD5747137B5}"/>
  </hyperlinks>
  <pageMargins left="0.7" right="0.7" top="0.75" bottom="0.75" header="0.3" footer="0.3"/>
  <pageSetup paperSize="9" orientation="portrait"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65728-52FB-4C82-9139-F93D0366E8B4}">
  <sheetPr codeName="Sheet23">
    <tabColor theme="1"/>
  </sheetPr>
  <dimension ref="A1"/>
  <sheetViews>
    <sheetView workbookViewId="0"/>
  </sheetViews>
  <sheetFormatPr defaultRowHeight="16.5"/>
  <sheetData/>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0E59-CEB7-46EC-B5B7-E51D80CF2DD1}">
  <sheetPr codeName="Sheet24">
    <pageSetUpPr fitToPage="1"/>
  </sheetPr>
  <dimension ref="A1:O45"/>
  <sheetViews>
    <sheetView topLeftCell="A4" zoomScaleNormal="100" workbookViewId="0">
      <pane xSplit="4" ySplit="1" topLeftCell="E5" activePane="bottomRight" state="frozen"/>
      <selection activeCell="F6" sqref="F6"/>
      <selection pane="topRight" activeCell="F6" sqref="F6"/>
      <selection pane="bottomLeft" activeCell="F6" sqref="F6"/>
      <selection pane="bottomRight" activeCell="A6" sqref="A6:A44"/>
    </sheetView>
  </sheetViews>
  <sheetFormatPr defaultColWidth="9.125" defaultRowHeight="16.5"/>
  <cols>
    <col min="1" max="1" width="10.125" style="30" customWidth="1"/>
    <col min="2" max="2" width="16.125" style="30" customWidth="1"/>
    <col min="3" max="3" width="49" style="30" customWidth="1"/>
    <col min="4" max="4" width="13.625" style="30" customWidth="1"/>
    <col min="5" max="5" width="17.5" style="64" customWidth="1"/>
    <col min="6" max="6" width="43.625" style="30" customWidth="1"/>
    <col min="7" max="7" width="41.625" style="30" customWidth="1"/>
    <col min="8" max="8" width="10.25" style="30" bestFit="1" customWidth="1"/>
    <col min="9" max="14" width="9.125" style="30"/>
    <col min="15" max="15" width="10.875" style="30" customWidth="1"/>
    <col min="16" max="16384" width="9.125" style="30"/>
  </cols>
  <sheetData>
    <row r="1" spans="1:15" ht="54">
      <c r="A1" s="25" t="s">
        <v>72</v>
      </c>
      <c r="B1" s="26"/>
      <c r="C1" s="27" t="s">
        <v>73</v>
      </c>
      <c r="D1" s="27"/>
      <c r="E1" s="28"/>
      <c r="F1" s="29"/>
      <c r="G1" s="29"/>
    </row>
    <row r="4" spans="1:15" s="35" customFormat="1" ht="54" customHeight="1">
      <c r="A4" s="31" t="s">
        <v>74</v>
      </c>
      <c r="B4" s="32" t="s">
        <v>75</v>
      </c>
      <c r="C4" s="33" t="s">
        <v>76</v>
      </c>
      <c r="D4" s="33" t="s">
        <v>77</v>
      </c>
      <c r="E4" s="34" t="s">
        <v>78</v>
      </c>
      <c r="F4" s="34" t="s">
        <v>79</v>
      </c>
      <c r="G4" s="34" t="s">
        <v>80</v>
      </c>
    </row>
    <row r="5" spans="1:15" s="35" customFormat="1" ht="54" customHeight="1" thickBot="1">
      <c r="A5" s="31"/>
      <c r="B5" s="32" t="s">
        <v>81</v>
      </c>
      <c r="C5" s="33"/>
      <c r="D5" s="33"/>
      <c r="E5" s="36"/>
      <c r="F5" s="37" t="s">
        <v>82</v>
      </c>
      <c r="G5" s="38" t="s">
        <v>83</v>
      </c>
    </row>
    <row r="6" spans="1:15" ht="81">
      <c r="A6" s="39" t="s">
        <v>84</v>
      </c>
      <c r="B6" s="40" t="s">
        <v>85</v>
      </c>
      <c r="C6" s="41" t="s">
        <v>86</v>
      </c>
      <c r="D6" s="42" t="s">
        <v>2</v>
      </c>
      <c r="E6" s="40"/>
      <c r="F6" s="43"/>
      <c r="G6" s="43"/>
      <c r="I6" s="310" t="s">
        <v>87</v>
      </c>
      <c r="J6" s="311"/>
      <c r="K6" s="311"/>
      <c r="L6" s="311"/>
      <c r="M6" s="311"/>
      <c r="N6" s="311"/>
      <c r="O6" s="312"/>
    </row>
    <row r="7" spans="1:15" ht="67.5">
      <c r="A7" s="44" t="s">
        <v>88</v>
      </c>
      <c r="B7" s="40" t="s">
        <v>89</v>
      </c>
      <c r="C7" s="41" t="s">
        <v>90</v>
      </c>
      <c r="D7" s="45" t="s">
        <v>3</v>
      </c>
      <c r="E7" s="40"/>
      <c r="F7" s="43"/>
      <c r="G7" s="43"/>
      <c r="I7" s="46"/>
      <c r="O7" s="47"/>
    </row>
    <row r="8" spans="1:15" ht="95.25" thickBot="1">
      <c r="A8" s="39" t="s">
        <v>91</v>
      </c>
      <c r="B8" s="40" t="s">
        <v>85</v>
      </c>
      <c r="C8" s="41" t="s">
        <v>92</v>
      </c>
      <c r="D8" s="42" t="s">
        <v>4</v>
      </c>
      <c r="E8" s="48" t="s">
        <v>93</v>
      </c>
      <c r="F8" s="41" t="s">
        <v>94</v>
      </c>
      <c r="G8" s="41" t="s">
        <v>95</v>
      </c>
      <c r="I8" s="49"/>
      <c r="J8" s="50"/>
      <c r="K8" s="50"/>
      <c r="L8" s="50"/>
      <c r="M8" s="50"/>
      <c r="N8" s="50"/>
      <c r="O8" s="51"/>
    </row>
    <row r="9" spans="1:15" ht="40.5">
      <c r="A9" s="44" t="s">
        <v>96</v>
      </c>
      <c r="B9" s="40" t="s">
        <v>89</v>
      </c>
      <c r="C9" s="41" t="s">
        <v>97</v>
      </c>
      <c r="D9" s="52"/>
      <c r="E9" s="40"/>
      <c r="F9" s="43"/>
      <c r="G9" s="43"/>
    </row>
    <row r="10" spans="1:15" ht="81">
      <c r="A10" s="39" t="s">
        <v>98</v>
      </c>
      <c r="B10" s="40" t="s">
        <v>85</v>
      </c>
      <c r="C10" s="41" t="s">
        <v>99</v>
      </c>
      <c r="D10" s="42" t="s">
        <v>5</v>
      </c>
      <c r="E10" s="48" t="s">
        <v>93</v>
      </c>
      <c r="F10" s="53" t="s">
        <v>100</v>
      </c>
      <c r="G10" s="54"/>
    </row>
    <row r="11" spans="1:15" ht="40.5">
      <c r="A11" s="44" t="s">
        <v>101</v>
      </c>
      <c r="B11" s="40" t="s">
        <v>89</v>
      </c>
      <c r="C11" s="41" t="s">
        <v>102</v>
      </c>
      <c r="D11" s="45" t="s">
        <v>6</v>
      </c>
      <c r="E11" s="40"/>
      <c r="F11" s="55"/>
      <c r="G11" s="56"/>
    </row>
    <row r="12" spans="1:15" ht="40.5">
      <c r="A12" s="44" t="s">
        <v>103</v>
      </c>
      <c r="B12" s="40" t="s">
        <v>89</v>
      </c>
      <c r="C12" s="41" t="s">
        <v>104</v>
      </c>
      <c r="D12" s="45" t="s">
        <v>7</v>
      </c>
      <c r="E12" s="40"/>
      <c r="F12" s="43"/>
      <c r="G12" s="43"/>
    </row>
    <row r="13" spans="1:15" ht="40.5">
      <c r="A13" s="44" t="s">
        <v>105</v>
      </c>
      <c r="B13" s="40" t="s">
        <v>89</v>
      </c>
      <c r="C13" s="41" t="s">
        <v>106</v>
      </c>
      <c r="D13" s="45" t="s">
        <v>8</v>
      </c>
      <c r="E13" s="40"/>
      <c r="F13" s="43"/>
      <c r="G13" s="43"/>
    </row>
    <row r="14" spans="1:15" ht="108">
      <c r="A14" s="44" t="s">
        <v>107</v>
      </c>
      <c r="B14" s="40" t="s">
        <v>89</v>
      </c>
      <c r="C14" s="41" t="s">
        <v>108</v>
      </c>
      <c r="D14" s="42" t="s">
        <v>9</v>
      </c>
      <c r="E14" s="48" t="s">
        <v>93</v>
      </c>
      <c r="F14" s="41" t="s">
        <v>109</v>
      </c>
      <c r="G14" s="43"/>
    </row>
    <row r="15" spans="1:15" ht="121.5">
      <c r="A15" s="44" t="s">
        <v>110</v>
      </c>
      <c r="B15" s="40" t="s">
        <v>89</v>
      </c>
      <c r="C15" s="41" t="s">
        <v>111</v>
      </c>
      <c r="D15" s="45" t="s">
        <v>37</v>
      </c>
      <c r="E15" s="40"/>
      <c r="F15" s="43"/>
      <c r="G15" s="43"/>
    </row>
    <row r="16" spans="1:15" ht="40.5">
      <c r="A16" s="44" t="s">
        <v>112</v>
      </c>
      <c r="B16" s="40" t="s">
        <v>89</v>
      </c>
      <c r="C16" s="41" t="s">
        <v>113</v>
      </c>
      <c r="D16" s="45" t="s">
        <v>11</v>
      </c>
      <c r="E16" s="40"/>
      <c r="F16" s="43"/>
      <c r="G16" s="43"/>
    </row>
    <row r="17" spans="1:12" ht="67.5">
      <c r="A17" s="44" t="s">
        <v>114</v>
      </c>
      <c r="B17" s="40" t="s">
        <v>89</v>
      </c>
      <c r="C17" s="41" t="s">
        <v>115</v>
      </c>
      <c r="D17" s="45" t="s">
        <v>116</v>
      </c>
      <c r="E17" s="40"/>
      <c r="F17" s="57"/>
      <c r="G17" s="43"/>
    </row>
    <row r="18" spans="1:12" ht="175.5">
      <c r="A18" s="39" t="s">
        <v>117</v>
      </c>
      <c r="B18" s="40" t="s">
        <v>85</v>
      </c>
      <c r="C18" s="41" t="s">
        <v>118</v>
      </c>
      <c r="D18" s="42" t="s">
        <v>12</v>
      </c>
      <c r="E18" s="48" t="s">
        <v>93</v>
      </c>
      <c r="F18" s="58" t="s">
        <v>119</v>
      </c>
      <c r="G18" s="43"/>
      <c r="H18" s="29"/>
      <c r="I18" s="29"/>
      <c r="J18" s="29"/>
      <c r="K18" s="29"/>
      <c r="L18" s="29"/>
    </row>
    <row r="19" spans="1:12" ht="54">
      <c r="A19" s="44" t="s">
        <v>120</v>
      </c>
      <c r="B19" s="40" t="s">
        <v>89</v>
      </c>
      <c r="C19" s="41" t="s">
        <v>121</v>
      </c>
      <c r="D19" s="45" t="s">
        <v>13</v>
      </c>
      <c r="E19" s="40"/>
      <c r="F19" s="54"/>
      <c r="G19" s="43"/>
      <c r="H19" s="29"/>
      <c r="I19" s="29"/>
      <c r="J19" s="29"/>
      <c r="K19" s="29"/>
      <c r="L19" s="29"/>
    </row>
    <row r="20" spans="1:12" ht="121.5">
      <c r="A20" s="39" t="s">
        <v>122</v>
      </c>
      <c r="B20" s="40" t="s">
        <v>89</v>
      </c>
      <c r="C20" s="41" t="s">
        <v>123</v>
      </c>
      <c r="D20" s="42" t="s">
        <v>14</v>
      </c>
      <c r="E20" s="40"/>
      <c r="F20" s="43"/>
      <c r="G20" s="54"/>
      <c r="H20" s="59"/>
      <c r="I20" s="29"/>
      <c r="J20" s="29"/>
      <c r="K20" s="29"/>
      <c r="L20" s="29"/>
    </row>
    <row r="21" spans="1:12" ht="54">
      <c r="A21" s="44" t="s">
        <v>124</v>
      </c>
      <c r="B21" s="40" t="s">
        <v>89</v>
      </c>
      <c r="C21" s="41" t="s">
        <v>125</v>
      </c>
      <c r="D21" s="45" t="s">
        <v>15</v>
      </c>
      <c r="E21" s="40"/>
      <c r="F21" s="43"/>
      <c r="G21" s="43"/>
      <c r="H21" s="29"/>
      <c r="I21" s="29"/>
      <c r="J21" s="29"/>
      <c r="K21" s="29"/>
      <c r="L21" s="29"/>
    </row>
    <row r="22" spans="1:12" ht="67.5">
      <c r="A22" s="44" t="s">
        <v>126</v>
      </c>
      <c r="B22" s="40" t="s">
        <v>89</v>
      </c>
      <c r="C22" s="41" t="s">
        <v>127</v>
      </c>
      <c r="D22" s="45" t="s">
        <v>16</v>
      </c>
      <c r="E22" s="40"/>
      <c r="F22" s="43"/>
      <c r="G22" s="43"/>
      <c r="H22" s="29"/>
      <c r="I22" s="29"/>
      <c r="J22" s="29"/>
      <c r="K22" s="29"/>
      <c r="L22" s="29"/>
    </row>
    <row r="23" spans="1:12" ht="135">
      <c r="A23" s="39" t="s">
        <v>128</v>
      </c>
      <c r="B23" s="40" t="s">
        <v>85</v>
      </c>
      <c r="C23" s="41" t="s">
        <v>129</v>
      </c>
      <c r="D23" s="42" t="s">
        <v>17</v>
      </c>
      <c r="E23" s="40" t="s">
        <v>130</v>
      </c>
      <c r="F23" s="41" t="s">
        <v>131</v>
      </c>
      <c r="G23" s="43"/>
      <c r="H23" s="29"/>
      <c r="I23" s="29"/>
      <c r="J23" s="29"/>
      <c r="K23" s="29"/>
      <c r="L23" s="29"/>
    </row>
    <row r="24" spans="1:12" ht="108">
      <c r="A24" s="44" t="s">
        <v>132</v>
      </c>
      <c r="B24" s="40" t="s">
        <v>89</v>
      </c>
      <c r="C24" s="41" t="s">
        <v>133</v>
      </c>
      <c r="D24" s="42" t="s">
        <v>18</v>
      </c>
      <c r="E24" s="48" t="s">
        <v>93</v>
      </c>
      <c r="F24" s="41" t="s">
        <v>134</v>
      </c>
      <c r="G24" s="60" t="s">
        <v>135</v>
      </c>
      <c r="H24" s="29"/>
      <c r="I24" s="29"/>
      <c r="J24" s="29"/>
      <c r="K24" s="29"/>
      <c r="L24" s="29"/>
    </row>
    <row r="25" spans="1:12" ht="54">
      <c r="A25" s="39" t="s">
        <v>136</v>
      </c>
      <c r="B25" s="40" t="s">
        <v>89</v>
      </c>
      <c r="C25" s="41" t="s">
        <v>137</v>
      </c>
      <c r="D25" s="42" t="s">
        <v>19</v>
      </c>
      <c r="E25" s="40"/>
      <c r="F25" s="41"/>
      <c r="G25" s="43"/>
      <c r="H25" s="29"/>
      <c r="I25" s="29"/>
      <c r="J25" s="29"/>
      <c r="K25" s="29"/>
      <c r="L25" s="29"/>
    </row>
    <row r="26" spans="1:12" ht="94.5">
      <c r="A26" s="44" t="s">
        <v>138</v>
      </c>
      <c r="B26" s="40" t="s">
        <v>89</v>
      </c>
      <c r="C26" s="41" t="s">
        <v>139</v>
      </c>
      <c r="D26" s="45" t="s">
        <v>20</v>
      </c>
      <c r="E26" s="40"/>
      <c r="F26" s="41"/>
      <c r="G26" s="41" t="s">
        <v>140</v>
      </c>
      <c r="H26" s="29"/>
      <c r="I26" s="29"/>
      <c r="J26" s="29"/>
      <c r="K26" s="29"/>
      <c r="L26" s="29"/>
    </row>
    <row r="27" spans="1:12" ht="81">
      <c r="A27" s="39" t="s">
        <v>141</v>
      </c>
      <c r="B27" s="40" t="s">
        <v>85</v>
      </c>
      <c r="C27" s="41" t="s">
        <v>142</v>
      </c>
      <c r="D27" s="42" t="s">
        <v>21</v>
      </c>
      <c r="E27" s="40"/>
      <c r="F27" s="41"/>
      <c r="G27" s="43"/>
      <c r="H27" s="29"/>
      <c r="I27" s="29"/>
      <c r="J27" s="29"/>
      <c r="K27" s="29"/>
      <c r="L27" s="29"/>
    </row>
    <row r="28" spans="1:12" ht="94.5">
      <c r="A28" s="39" t="s">
        <v>143</v>
      </c>
      <c r="B28" s="40" t="s">
        <v>85</v>
      </c>
      <c r="C28" s="41" t="s">
        <v>144</v>
      </c>
      <c r="D28" s="42" t="s">
        <v>22</v>
      </c>
      <c r="E28" s="40"/>
      <c r="F28" s="41"/>
      <c r="G28" s="43"/>
      <c r="H28" s="29"/>
      <c r="I28" s="29"/>
      <c r="J28" s="29"/>
      <c r="K28" s="29"/>
      <c r="L28" s="29"/>
    </row>
    <row r="29" spans="1:12" ht="81">
      <c r="A29" s="44" t="s">
        <v>145</v>
      </c>
      <c r="B29" s="40" t="s">
        <v>89</v>
      </c>
      <c r="C29" s="41" t="s">
        <v>146</v>
      </c>
      <c r="D29" s="45" t="s">
        <v>23</v>
      </c>
      <c r="E29" s="40"/>
      <c r="F29" s="41"/>
      <c r="G29" s="43"/>
      <c r="H29" s="29"/>
      <c r="I29" s="29"/>
      <c r="J29" s="29"/>
      <c r="K29" s="29"/>
      <c r="L29" s="29"/>
    </row>
    <row r="30" spans="1:12" ht="27">
      <c r="A30" s="39" t="s">
        <v>147</v>
      </c>
      <c r="B30" s="40" t="s">
        <v>85</v>
      </c>
      <c r="C30" s="41" t="s">
        <v>148</v>
      </c>
      <c r="D30" s="42" t="s">
        <v>24</v>
      </c>
      <c r="E30" s="40"/>
      <c r="F30" s="41"/>
      <c r="G30" s="43"/>
      <c r="H30" s="29"/>
      <c r="I30" s="29"/>
      <c r="J30" s="29"/>
      <c r="K30" s="29"/>
      <c r="L30" s="29"/>
    </row>
    <row r="31" spans="1:12" ht="108">
      <c r="A31" s="61" t="s">
        <v>149</v>
      </c>
      <c r="B31" s="40" t="s">
        <v>85</v>
      </c>
      <c r="C31" s="41" t="s">
        <v>150</v>
      </c>
      <c r="D31" s="6" t="s">
        <v>25</v>
      </c>
      <c r="E31" s="40"/>
      <c r="F31" s="41"/>
      <c r="G31" s="43"/>
      <c r="H31" s="29"/>
      <c r="I31" s="29"/>
      <c r="J31" s="29"/>
      <c r="K31" s="29"/>
      <c r="L31" s="29"/>
    </row>
    <row r="32" spans="1:12" ht="40.5">
      <c r="A32" s="61" t="s">
        <v>151</v>
      </c>
      <c r="B32" s="40" t="s">
        <v>85</v>
      </c>
      <c r="C32" s="41" t="s">
        <v>152</v>
      </c>
      <c r="D32" s="6" t="s">
        <v>26</v>
      </c>
      <c r="E32" s="40"/>
      <c r="F32" s="41"/>
      <c r="G32" s="43"/>
      <c r="H32" s="29"/>
      <c r="I32" s="29"/>
      <c r="J32" s="29"/>
      <c r="K32" s="29"/>
      <c r="L32" s="29"/>
    </row>
    <row r="33" spans="1:12" ht="40.5">
      <c r="A33" s="61" t="s">
        <v>153</v>
      </c>
      <c r="B33" s="40" t="s">
        <v>85</v>
      </c>
      <c r="C33" s="41" t="s">
        <v>154</v>
      </c>
      <c r="D33" s="6" t="s">
        <v>27</v>
      </c>
      <c r="E33" s="40"/>
      <c r="F33" s="41"/>
      <c r="G33" s="43"/>
      <c r="H33" s="29"/>
      <c r="I33" s="29"/>
      <c r="J33" s="29"/>
      <c r="K33" s="29"/>
      <c r="L33" s="29"/>
    </row>
    <row r="34" spans="1:12" ht="54">
      <c r="A34" s="61" t="s">
        <v>155</v>
      </c>
      <c r="B34" s="40" t="s">
        <v>85</v>
      </c>
      <c r="C34" s="41" t="s">
        <v>156</v>
      </c>
      <c r="D34" s="6" t="s">
        <v>28</v>
      </c>
      <c r="E34" s="40"/>
      <c r="F34" s="41"/>
      <c r="G34" s="62"/>
    </row>
    <row r="35" spans="1:12" ht="40.5">
      <c r="A35" s="61" t="s">
        <v>157</v>
      </c>
      <c r="B35" s="40" t="s">
        <v>85</v>
      </c>
      <c r="C35" s="41" t="s">
        <v>152</v>
      </c>
      <c r="D35" s="6" t="s">
        <v>29</v>
      </c>
      <c r="E35" s="40"/>
      <c r="F35" s="41"/>
      <c r="G35" s="62"/>
    </row>
    <row r="36" spans="1:12" ht="40.5">
      <c r="A36" s="61" t="s">
        <v>158</v>
      </c>
      <c r="B36" s="40" t="s">
        <v>85</v>
      </c>
      <c r="C36" s="41" t="s">
        <v>154</v>
      </c>
      <c r="D36" s="6" t="s">
        <v>30</v>
      </c>
      <c r="E36" s="40"/>
      <c r="F36" s="41"/>
      <c r="G36" s="62"/>
    </row>
    <row r="37" spans="1:12" ht="121.5">
      <c r="A37" s="39" t="s">
        <v>159</v>
      </c>
      <c r="B37" s="40" t="s">
        <v>85</v>
      </c>
      <c r="C37" s="41" t="s">
        <v>160</v>
      </c>
      <c r="D37" s="42" t="s">
        <v>31</v>
      </c>
      <c r="E37" s="40"/>
      <c r="F37" s="41"/>
      <c r="G37" s="62"/>
    </row>
    <row r="38" spans="1:12" ht="67.5">
      <c r="A38" s="44" t="s">
        <v>161</v>
      </c>
      <c r="B38" s="40" t="s">
        <v>89</v>
      </c>
      <c r="C38" s="41" t="s">
        <v>162</v>
      </c>
      <c r="D38" s="63" t="s">
        <v>32</v>
      </c>
      <c r="E38" s="48" t="s">
        <v>93</v>
      </c>
      <c r="F38" s="41" t="s">
        <v>163</v>
      </c>
      <c r="G38" s="62"/>
    </row>
    <row r="39" spans="1:12" ht="67.5">
      <c r="A39" s="44" t="s">
        <v>164</v>
      </c>
      <c r="B39" s="40" t="s">
        <v>89</v>
      </c>
      <c r="C39" s="41" t="s">
        <v>165</v>
      </c>
      <c r="D39" s="52"/>
      <c r="E39" s="40"/>
      <c r="F39" s="62"/>
      <c r="G39" s="62"/>
    </row>
    <row r="40" spans="1:12" ht="108">
      <c r="A40" s="44" t="s">
        <v>166</v>
      </c>
      <c r="B40" s="40" t="s">
        <v>89</v>
      </c>
      <c r="C40" s="41" t="s">
        <v>167</v>
      </c>
      <c r="D40" s="45" t="s">
        <v>168</v>
      </c>
      <c r="E40" s="40"/>
      <c r="F40" s="62"/>
      <c r="G40" s="62"/>
    </row>
    <row r="41" spans="1:12" ht="40.5">
      <c r="A41" s="44" t="s">
        <v>169</v>
      </c>
      <c r="B41" s="40" t="s">
        <v>89</v>
      </c>
      <c r="C41" s="41" t="s">
        <v>170</v>
      </c>
      <c r="D41" s="45" t="s">
        <v>171</v>
      </c>
      <c r="E41" s="40"/>
      <c r="F41" s="62"/>
      <c r="G41" s="62"/>
    </row>
    <row r="42" spans="1:12" ht="94.5">
      <c r="A42" s="44" t="s">
        <v>172</v>
      </c>
      <c r="B42" s="40" t="s">
        <v>89</v>
      </c>
      <c r="C42" s="41" t="s">
        <v>173</v>
      </c>
      <c r="D42" s="45" t="s">
        <v>174</v>
      </c>
      <c r="E42" s="40"/>
      <c r="F42" s="62"/>
      <c r="G42" s="62"/>
    </row>
    <row r="43" spans="1:12" ht="40.5">
      <c r="A43" s="44" t="s">
        <v>175</v>
      </c>
      <c r="B43" s="40" t="s">
        <v>89</v>
      </c>
      <c r="C43" s="41" t="s">
        <v>176</v>
      </c>
      <c r="D43" s="45" t="s">
        <v>177</v>
      </c>
      <c r="E43" s="40"/>
      <c r="F43" s="62"/>
      <c r="G43" s="62"/>
    </row>
    <row r="44" spans="1:12" ht="81">
      <c r="A44" s="44" t="s">
        <v>178</v>
      </c>
      <c r="B44" s="40" t="s">
        <v>89</v>
      </c>
      <c r="C44" s="41" t="s">
        <v>179</v>
      </c>
      <c r="D44" s="45" t="s">
        <v>180</v>
      </c>
      <c r="E44" s="40"/>
      <c r="F44" s="62"/>
      <c r="G44" s="62"/>
    </row>
    <row r="45" spans="1:12">
      <c r="A45" s="35"/>
      <c r="B45" s="26"/>
      <c r="C45" s="27"/>
      <c r="D45" s="27"/>
      <c r="E45" s="28"/>
    </row>
  </sheetData>
  <mergeCells count="1">
    <mergeCell ref="I6:O6"/>
  </mergeCells>
  <phoneticPr fontId="18" type="noConversion"/>
  <printOptions horizontalCentered="1"/>
  <pageMargins left="0.23622047244094491" right="0.23622047244094491" top="0.74803149606299213" bottom="0.74803149606299213" header="0.31496062992125984" footer="0.31496062992125984"/>
  <pageSetup paperSize="9" scale="61" fitToHeight="0" orientation="portrait" r:id="rId1"/>
  <headerFooter>
    <oddFooter>&amp;L&amp;8&amp;F - &amp;A&amp;R&amp;8Page &amp;P of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8A41-ED37-4F44-AECC-F33AF3070DCA}">
  <sheetPr codeName="Sheet25"/>
  <dimension ref="A1:D20"/>
  <sheetViews>
    <sheetView zoomScale="85" zoomScaleNormal="85" workbookViewId="0">
      <selection sqref="A1:A3"/>
    </sheetView>
  </sheetViews>
  <sheetFormatPr defaultRowHeight="16.5"/>
  <cols>
    <col min="1" max="1" width="25.125" style="30" bestFit="1" customWidth="1"/>
    <col min="2" max="2" width="19.25" style="30" customWidth="1"/>
    <col min="3" max="4" width="50.75" style="30" customWidth="1"/>
    <col min="5" max="5" width="9.75" style="30" customWidth="1"/>
    <col min="6" max="16384" width="9" style="30"/>
  </cols>
  <sheetData>
    <row r="1" spans="1:4" s="65" customFormat="1" ht="54">
      <c r="A1" s="313" t="s">
        <v>72</v>
      </c>
      <c r="C1" s="27" t="s">
        <v>73</v>
      </c>
    </row>
    <row r="2" spans="1:4" s="65" customFormat="1">
      <c r="A2" s="313"/>
      <c r="C2" s="27"/>
    </row>
    <row r="3" spans="1:4" s="65" customFormat="1" ht="40.5">
      <c r="A3" s="313"/>
      <c r="C3" s="27" t="s">
        <v>181</v>
      </c>
    </row>
    <row r="5" spans="1:4" s="35" customFormat="1" ht="13.5">
      <c r="A5" s="31" t="s">
        <v>74</v>
      </c>
      <c r="B5" s="32" t="s">
        <v>75</v>
      </c>
      <c r="C5" s="33" t="s">
        <v>76</v>
      </c>
      <c r="D5" s="33" t="s">
        <v>77</v>
      </c>
    </row>
    <row r="6" spans="1:4" ht="81">
      <c r="A6" s="39" t="s">
        <v>84</v>
      </c>
      <c r="B6" s="40" t="s">
        <v>182</v>
      </c>
      <c r="C6" s="41" t="s">
        <v>183</v>
      </c>
      <c r="D6" s="42" t="s">
        <v>2</v>
      </c>
    </row>
    <row r="7" spans="1:4" ht="40.5">
      <c r="A7" s="44" t="s">
        <v>88</v>
      </c>
      <c r="B7" s="40" t="s">
        <v>89</v>
      </c>
      <c r="C7" s="41" t="s">
        <v>184</v>
      </c>
      <c r="D7" s="45" t="s">
        <v>3</v>
      </c>
    </row>
    <row r="8" spans="1:4" ht="94.5">
      <c r="A8" s="39" t="s">
        <v>143</v>
      </c>
      <c r="B8" s="40" t="s">
        <v>182</v>
      </c>
      <c r="C8" s="41" t="s">
        <v>185</v>
      </c>
      <c r="D8" s="42" t="s">
        <v>22</v>
      </c>
    </row>
    <row r="9" spans="1:4" ht="40.5">
      <c r="A9" s="39" t="s">
        <v>186</v>
      </c>
      <c r="B9" s="40" t="s">
        <v>182</v>
      </c>
      <c r="C9" s="41" t="s">
        <v>187</v>
      </c>
      <c r="D9" s="66" t="s">
        <v>188</v>
      </c>
    </row>
    <row r="10" spans="1:4" ht="94.5">
      <c r="A10" s="39" t="s">
        <v>159</v>
      </c>
      <c r="B10" s="40" t="s">
        <v>182</v>
      </c>
      <c r="C10" s="41" t="s">
        <v>189</v>
      </c>
      <c r="D10" s="42" t="s">
        <v>31</v>
      </c>
    </row>
    <row r="11" spans="1:4" ht="27">
      <c r="A11" s="44" t="s">
        <v>161</v>
      </c>
      <c r="B11" s="40" t="s">
        <v>89</v>
      </c>
      <c r="C11" s="41" t="s">
        <v>190</v>
      </c>
      <c r="D11" s="45" t="s">
        <v>32</v>
      </c>
    </row>
    <row r="12" spans="1:4" ht="40.5">
      <c r="A12" s="44" t="s">
        <v>96</v>
      </c>
      <c r="B12" s="67" t="s">
        <v>89</v>
      </c>
      <c r="C12" s="41" t="s">
        <v>191</v>
      </c>
      <c r="D12" s="62"/>
    </row>
    <row r="13" spans="1:4" ht="81">
      <c r="A13" s="39" t="s">
        <v>122</v>
      </c>
      <c r="B13" s="40" t="s">
        <v>182</v>
      </c>
      <c r="C13" s="41" t="s">
        <v>192</v>
      </c>
      <c r="D13" s="42" t="s">
        <v>14</v>
      </c>
    </row>
    <row r="14" spans="1:4" ht="40.5">
      <c r="A14" s="61" t="s">
        <v>193</v>
      </c>
      <c r="B14" s="40" t="s">
        <v>182</v>
      </c>
      <c r="C14" s="41" t="s">
        <v>194</v>
      </c>
      <c r="D14" s="6" t="s">
        <v>195</v>
      </c>
    </row>
    <row r="15" spans="1:4" ht="67.5">
      <c r="A15" s="61" t="s">
        <v>196</v>
      </c>
      <c r="B15" s="40" t="s">
        <v>182</v>
      </c>
      <c r="C15" s="41" t="s">
        <v>197</v>
      </c>
      <c r="D15" s="6" t="s">
        <v>198</v>
      </c>
    </row>
    <row r="16" spans="1:4" ht="67.5">
      <c r="A16" s="61" t="s">
        <v>199</v>
      </c>
      <c r="B16" s="40" t="s">
        <v>182</v>
      </c>
      <c r="C16" s="41" t="s">
        <v>200</v>
      </c>
      <c r="D16" s="6" t="s">
        <v>201</v>
      </c>
    </row>
    <row r="17" spans="1:4" ht="67.5">
      <c r="A17" s="61" t="s">
        <v>202</v>
      </c>
      <c r="B17" s="40" t="s">
        <v>182</v>
      </c>
      <c r="C17" s="41" t="s">
        <v>203</v>
      </c>
      <c r="D17" s="6" t="s">
        <v>204</v>
      </c>
    </row>
    <row r="18" spans="1:4" ht="27">
      <c r="A18" s="61" t="s">
        <v>205</v>
      </c>
      <c r="B18" s="40" t="s">
        <v>182</v>
      </c>
      <c r="C18" s="41" t="s">
        <v>206</v>
      </c>
      <c r="D18" s="6" t="s">
        <v>207</v>
      </c>
    </row>
    <row r="20" spans="1:4" ht="63.75" customHeight="1">
      <c r="A20" s="314" t="s">
        <v>208</v>
      </c>
      <c r="B20" s="314"/>
      <c r="C20" s="314"/>
      <c r="D20" s="314"/>
    </row>
  </sheetData>
  <mergeCells count="2">
    <mergeCell ref="A1:A3"/>
    <mergeCell ref="A20:D20"/>
  </mergeCells>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0CA0-3CB9-42D3-BD5D-5CA5642DD580}">
  <sheetPr codeName="Sheet8"/>
  <dimension ref="A1:P60"/>
  <sheetViews>
    <sheetView topLeftCell="A36" workbookViewId="0">
      <selection activeCell="L54" sqref="L54"/>
    </sheetView>
  </sheetViews>
  <sheetFormatPr defaultRowHeight="16.5" outlineLevelCol="1"/>
  <cols>
    <col min="1" max="1" width="41.5" bestFit="1" customWidth="1"/>
    <col min="2" max="2" width="9.375" style="16" customWidth="1" outlineLevel="1"/>
    <col min="3" max="3" width="12.375" bestFit="1" customWidth="1"/>
    <col min="6" max="6" width="9" style="2"/>
    <col min="7" max="7" width="9.375" style="2" bestFit="1" customWidth="1"/>
    <col min="8" max="8" width="9" style="2"/>
    <col min="10" max="10" width="9" style="16"/>
    <col min="12" max="12" width="10.875" style="16" bestFit="1" customWidth="1"/>
    <col min="13" max="13" width="9.375" bestFit="1" customWidth="1"/>
  </cols>
  <sheetData>
    <row r="1" spans="1:8">
      <c r="B1" s="16" t="s">
        <v>388</v>
      </c>
    </row>
    <row r="2" spans="1:8">
      <c r="B2" s="17" t="s">
        <v>326</v>
      </c>
      <c r="C2" t="s">
        <v>1420</v>
      </c>
    </row>
    <row r="3" spans="1:8">
      <c r="A3" t="s">
        <v>303</v>
      </c>
      <c r="B3" s="156">
        <v>483749</v>
      </c>
      <c r="C3" s="20">
        <f>B3-2</f>
        <v>483747</v>
      </c>
      <c r="E3" s="20">
        <f>C3-G3</f>
        <v>483747</v>
      </c>
      <c r="F3" s="2">
        <v>0</v>
      </c>
      <c r="G3" s="18"/>
      <c r="H3" s="18">
        <v>38</v>
      </c>
    </row>
    <row r="4" spans="1:8">
      <c r="A4" t="s">
        <v>304</v>
      </c>
      <c r="B4" s="156">
        <v>719821</v>
      </c>
      <c r="C4" s="20">
        <f t="shared" ref="C4:C25" si="0">B4-2</f>
        <v>719819</v>
      </c>
      <c r="E4" s="20">
        <f t="shared" ref="E4:E25" si="1">C4-G4</f>
        <v>719819</v>
      </c>
      <c r="F4" s="2">
        <f t="shared" ref="F4:F36" si="2">F3+1</f>
        <v>1</v>
      </c>
      <c r="G4" s="18"/>
      <c r="H4" s="18">
        <v>38</v>
      </c>
    </row>
    <row r="5" spans="1:8">
      <c r="A5" t="s">
        <v>305</v>
      </c>
      <c r="B5" s="156">
        <v>52</v>
      </c>
      <c r="C5" s="20">
        <f t="shared" si="0"/>
        <v>50</v>
      </c>
      <c r="E5" s="20">
        <f t="shared" si="1"/>
        <v>50</v>
      </c>
      <c r="F5" s="2">
        <f t="shared" si="2"/>
        <v>2</v>
      </c>
      <c r="G5" s="18"/>
      <c r="H5" s="18">
        <v>38</v>
      </c>
    </row>
    <row r="6" spans="1:8">
      <c r="A6" t="s">
        <v>306</v>
      </c>
      <c r="B6" s="156">
        <v>312161</v>
      </c>
      <c r="C6" s="20">
        <f t="shared" si="0"/>
        <v>312159</v>
      </c>
      <c r="E6" s="20">
        <f t="shared" si="1"/>
        <v>312159</v>
      </c>
      <c r="F6" s="2">
        <f t="shared" si="2"/>
        <v>3</v>
      </c>
      <c r="G6" s="18"/>
      <c r="H6" s="18">
        <v>38</v>
      </c>
    </row>
    <row r="7" spans="1:8">
      <c r="A7" t="s">
        <v>307</v>
      </c>
      <c r="B7" s="156">
        <v>372906</v>
      </c>
      <c r="C7" s="20">
        <f t="shared" si="0"/>
        <v>372904</v>
      </c>
      <c r="E7" s="20">
        <f t="shared" si="1"/>
        <v>372904</v>
      </c>
      <c r="F7" s="2">
        <f t="shared" si="2"/>
        <v>4</v>
      </c>
      <c r="G7" s="18"/>
      <c r="H7" s="18">
        <v>38</v>
      </c>
    </row>
    <row r="8" spans="1:8">
      <c r="A8" t="s">
        <v>308</v>
      </c>
      <c r="B8" s="156">
        <v>490058</v>
      </c>
      <c r="C8" s="20">
        <f t="shared" si="0"/>
        <v>490056</v>
      </c>
      <c r="E8" s="20">
        <f t="shared" si="1"/>
        <v>490056</v>
      </c>
      <c r="F8" s="2">
        <f t="shared" si="2"/>
        <v>5</v>
      </c>
      <c r="G8" s="18"/>
      <c r="H8" s="18">
        <v>38</v>
      </c>
    </row>
    <row r="9" spans="1:8">
      <c r="A9" t="s">
        <v>309</v>
      </c>
      <c r="B9" s="156">
        <v>257688</v>
      </c>
      <c r="C9" s="20">
        <f t="shared" si="0"/>
        <v>257686</v>
      </c>
      <c r="E9" s="20">
        <f t="shared" si="1"/>
        <v>257686</v>
      </c>
      <c r="F9" s="2">
        <f t="shared" si="2"/>
        <v>6</v>
      </c>
      <c r="G9" s="18"/>
      <c r="H9" s="18">
        <v>38</v>
      </c>
    </row>
    <row r="10" spans="1:8">
      <c r="A10" t="s">
        <v>310</v>
      </c>
      <c r="B10" s="156">
        <v>257688</v>
      </c>
      <c r="C10" s="20">
        <f t="shared" si="0"/>
        <v>257686</v>
      </c>
      <c r="E10" s="20">
        <f t="shared" si="1"/>
        <v>257686</v>
      </c>
      <c r="F10" s="2">
        <f t="shared" si="2"/>
        <v>7</v>
      </c>
      <c r="G10" s="18"/>
      <c r="H10" s="18">
        <v>38</v>
      </c>
    </row>
    <row r="11" spans="1:8">
      <c r="A11" t="s">
        <v>311</v>
      </c>
      <c r="B11" s="156">
        <v>323199</v>
      </c>
      <c r="C11" s="20">
        <f t="shared" si="0"/>
        <v>323197</v>
      </c>
      <c r="E11" s="20">
        <f t="shared" si="1"/>
        <v>323197</v>
      </c>
      <c r="F11" s="2">
        <f t="shared" si="2"/>
        <v>8</v>
      </c>
      <c r="G11" s="18"/>
      <c r="H11" s="18">
        <v>38</v>
      </c>
    </row>
    <row r="12" spans="1:8">
      <c r="A12" t="s">
        <v>312</v>
      </c>
      <c r="B12" s="156">
        <v>327118</v>
      </c>
      <c r="C12" s="20">
        <f t="shared" si="0"/>
        <v>327116</v>
      </c>
      <c r="E12" s="20">
        <f t="shared" si="1"/>
        <v>327116</v>
      </c>
      <c r="F12" s="2">
        <f t="shared" si="2"/>
        <v>9</v>
      </c>
      <c r="G12" s="18"/>
      <c r="H12" s="18">
        <v>38</v>
      </c>
    </row>
    <row r="13" spans="1:8">
      <c r="A13" t="s">
        <v>313</v>
      </c>
      <c r="B13" s="156">
        <v>353901</v>
      </c>
      <c r="C13" s="20">
        <f t="shared" si="0"/>
        <v>353899</v>
      </c>
      <c r="E13" s="20">
        <f t="shared" si="1"/>
        <v>353899</v>
      </c>
      <c r="F13" s="2">
        <f t="shared" si="2"/>
        <v>10</v>
      </c>
      <c r="G13" s="18"/>
      <c r="H13" s="18">
        <v>38</v>
      </c>
    </row>
    <row r="14" spans="1:8">
      <c r="A14" t="s">
        <v>314</v>
      </c>
      <c r="B14" s="156">
        <v>395687</v>
      </c>
      <c r="C14" s="20">
        <f t="shared" si="0"/>
        <v>395685</v>
      </c>
      <c r="E14" s="20">
        <f t="shared" si="1"/>
        <v>395685</v>
      </c>
      <c r="F14" s="2">
        <f t="shared" si="2"/>
        <v>11</v>
      </c>
      <c r="G14" s="18"/>
      <c r="H14" s="18">
        <v>38</v>
      </c>
    </row>
    <row r="15" spans="1:8">
      <c r="A15" t="s">
        <v>315</v>
      </c>
      <c r="B15" s="156">
        <v>301733</v>
      </c>
      <c r="C15" s="20">
        <f t="shared" si="0"/>
        <v>301731</v>
      </c>
      <c r="E15" s="20">
        <f t="shared" si="1"/>
        <v>301731</v>
      </c>
      <c r="F15" s="2">
        <f t="shared" si="2"/>
        <v>12</v>
      </c>
      <c r="G15" s="18"/>
      <c r="H15" s="18">
        <v>38</v>
      </c>
    </row>
    <row r="16" spans="1:8">
      <c r="A16" t="s">
        <v>316</v>
      </c>
      <c r="B16" s="156">
        <v>341300</v>
      </c>
      <c r="C16" s="20">
        <f t="shared" si="0"/>
        <v>341298</v>
      </c>
      <c r="E16" s="20">
        <f t="shared" si="1"/>
        <v>341298</v>
      </c>
      <c r="F16" s="2">
        <f t="shared" si="2"/>
        <v>13</v>
      </c>
      <c r="G16" s="18"/>
      <c r="H16" s="18">
        <v>38</v>
      </c>
    </row>
    <row r="17" spans="1:10">
      <c r="A17" t="s">
        <v>317</v>
      </c>
      <c r="B17" s="156">
        <v>260853</v>
      </c>
      <c r="C17" s="20">
        <f t="shared" si="0"/>
        <v>260851</v>
      </c>
      <c r="E17" s="20">
        <f t="shared" si="1"/>
        <v>260851</v>
      </c>
      <c r="F17" s="2">
        <f t="shared" si="2"/>
        <v>14</v>
      </c>
      <c r="G17" s="18"/>
      <c r="H17" s="18">
        <v>38</v>
      </c>
    </row>
    <row r="18" spans="1:10">
      <c r="A18" t="s">
        <v>318</v>
      </c>
      <c r="B18" s="156">
        <v>230419</v>
      </c>
      <c r="C18" s="20">
        <f t="shared" si="0"/>
        <v>230417</v>
      </c>
      <c r="E18" s="20">
        <f t="shared" si="1"/>
        <v>230417</v>
      </c>
      <c r="F18" s="2">
        <f t="shared" si="2"/>
        <v>15</v>
      </c>
      <c r="G18" s="18"/>
      <c r="H18" s="18">
        <v>38</v>
      </c>
    </row>
    <row r="19" spans="1:10">
      <c r="A19" t="s">
        <v>319</v>
      </c>
      <c r="B19" s="156">
        <v>275662</v>
      </c>
      <c r="C19" s="20">
        <f t="shared" si="0"/>
        <v>275660</v>
      </c>
      <c r="E19" s="20">
        <f t="shared" si="1"/>
        <v>275660</v>
      </c>
      <c r="F19" s="2">
        <f t="shared" si="2"/>
        <v>16</v>
      </c>
      <c r="G19" s="18"/>
      <c r="H19" s="18">
        <v>38</v>
      </c>
    </row>
    <row r="20" spans="1:10">
      <c r="A20" t="s">
        <v>320</v>
      </c>
      <c r="B20" s="156">
        <v>351231</v>
      </c>
      <c r="C20" s="20">
        <f t="shared" si="0"/>
        <v>351229</v>
      </c>
      <c r="E20" s="20">
        <f t="shared" si="1"/>
        <v>351229</v>
      </c>
      <c r="F20" s="2">
        <f t="shared" si="2"/>
        <v>17</v>
      </c>
      <c r="G20" s="18"/>
      <c r="H20" s="18">
        <v>38</v>
      </c>
    </row>
    <row r="21" spans="1:10">
      <c r="A21" t="s">
        <v>321</v>
      </c>
      <c r="B21" s="156">
        <v>296593</v>
      </c>
      <c r="C21" s="20">
        <f t="shared" si="0"/>
        <v>296591</v>
      </c>
      <c r="E21" s="20">
        <f t="shared" si="1"/>
        <v>296591</v>
      </c>
      <c r="F21" s="2">
        <f t="shared" si="2"/>
        <v>18</v>
      </c>
      <c r="G21" s="18"/>
      <c r="H21" s="18">
        <v>38</v>
      </c>
    </row>
    <row r="22" spans="1:10">
      <c r="A22" t="s">
        <v>322</v>
      </c>
      <c r="B22" s="156">
        <v>272076</v>
      </c>
      <c r="C22" s="20">
        <f t="shared" si="0"/>
        <v>272074</v>
      </c>
      <c r="E22" s="20">
        <f t="shared" si="1"/>
        <v>272074</v>
      </c>
      <c r="F22" s="2">
        <f t="shared" si="2"/>
        <v>19</v>
      </c>
      <c r="G22" s="18"/>
      <c r="H22" s="18">
        <v>39</v>
      </c>
      <c r="J22" s="16" t="s">
        <v>468</v>
      </c>
    </row>
    <row r="23" spans="1:10">
      <c r="A23" t="s">
        <v>323</v>
      </c>
      <c r="B23" s="156">
        <v>341705</v>
      </c>
      <c r="C23" s="20">
        <f t="shared" si="0"/>
        <v>341703</v>
      </c>
      <c r="E23" s="20">
        <f t="shared" si="1"/>
        <v>341703</v>
      </c>
      <c r="F23" s="2">
        <f t="shared" si="2"/>
        <v>20</v>
      </c>
      <c r="G23" s="18"/>
      <c r="H23" s="18">
        <v>38</v>
      </c>
    </row>
    <row r="24" spans="1:10">
      <c r="A24" t="s">
        <v>324</v>
      </c>
      <c r="B24" s="156">
        <v>288019</v>
      </c>
      <c r="C24" s="20">
        <f t="shared" si="0"/>
        <v>288017</v>
      </c>
      <c r="E24" s="20">
        <f t="shared" si="1"/>
        <v>288017</v>
      </c>
      <c r="F24" s="2">
        <f t="shared" si="2"/>
        <v>21</v>
      </c>
      <c r="I24" t="s">
        <v>361</v>
      </c>
      <c r="J24" s="16">
        <v>7762</v>
      </c>
    </row>
    <row r="25" spans="1:10">
      <c r="A25" t="s">
        <v>325</v>
      </c>
      <c r="B25" s="156">
        <v>342795</v>
      </c>
      <c r="C25" s="20">
        <f t="shared" si="0"/>
        <v>342793</v>
      </c>
      <c r="E25" s="20">
        <f t="shared" si="1"/>
        <v>342793</v>
      </c>
      <c r="F25" s="2">
        <f t="shared" si="2"/>
        <v>22</v>
      </c>
      <c r="G25" s="18"/>
      <c r="H25" s="18">
        <v>38</v>
      </c>
    </row>
    <row r="26" spans="1:10">
      <c r="C26" s="88">
        <f>SUM(C3:C25)</f>
        <v>7596368</v>
      </c>
      <c r="F26" s="2">
        <f t="shared" si="2"/>
        <v>23</v>
      </c>
    </row>
    <row r="27" spans="1:10">
      <c r="F27" s="2">
        <f t="shared" si="2"/>
        <v>24</v>
      </c>
    </row>
    <row r="28" spans="1:10">
      <c r="A28" t="s">
        <v>387</v>
      </c>
      <c r="C28" s="16">
        <v>7596368</v>
      </c>
      <c r="F28" s="2">
        <f t="shared" si="2"/>
        <v>25</v>
      </c>
    </row>
    <row r="29" spans="1:10">
      <c r="C29" s="20">
        <f>C26-C28</f>
        <v>0</v>
      </c>
      <c r="F29" s="2">
        <f t="shared" si="2"/>
        <v>26</v>
      </c>
    </row>
    <row r="30" spans="1:10">
      <c r="F30" s="2">
        <f t="shared" si="2"/>
        <v>27</v>
      </c>
    </row>
    <row r="31" spans="1:10">
      <c r="F31" s="2">
        <f t="shared" si="2"/>
        <v>28</v>
      </c>
    </row>
    <row r="32" spans="1:10">
      <c r="F32" s="2">
        <f t="shared" si="2"/>
        <v>29</v>
      </c>
    </row>
    <row r="33" spans="1:16">
      <c r="F33" s="2">
        <f t="shared" si="2"/>
        <v>30</v>
      </c>
    </row>
    <row r="34" spans="1:16">
      <c r="F34" s="2">
        <f t="shared" si="2"/>
        <v>31</v>
      </c>
    </row>
    <row r="35" spans="1:16">
      <c r="F35" s="2">
        <f t="shared" si="2"/>
        <v>32</v>
      </c>
    </row>
    <row r="36" spans="1:16">
      <c r="F36" s="2">
        <f t="shared" si="2"/>
        <v>33</v>
      </c>
    </row>
    <row r="41" spans="1:16" s="181" customFormat="1">
      <c r="A41" s="181" t="s">
        <v>1421</v>
      </c>
      <c r="B41" s="106"/>
      <c r="C41" s="181" t="s">
        <v>1429</v>
      </c>
      <c r="D41" s="181" t="s">
        <v>1430</v>
      </c>
      <c r="J41" s="106" t="s">
        <v>1432</v>
      </c>
      <c r="K41" s="182" t="s">
        <v>1433</v>
      </c>
      <c r="L41" s="106"/>
      <c r="M41" s="181" t="s">
        <v>1434</v>
      </c>
    </row>
    <row r="42" spans="1:16">
      <c r="A42" t="s">
        <v>304</v>
      </c>
      <c r="B42" s="16">
        <v>719821</v>
      </c>
      <c r="C42" s="20">
        <f>B42-2</f>
        <v>719819</v>
      </c>
      <c r="D42" t="s">
        <v>1431</v>
      </c>
      <c r="E42">
        <v>8</v>
      </c>
      <c r="J42" s="16">
        <v>1</v>
      </c>
      <c r="K42" s="20">
        <v>5</v>
      </c>
      <c r="L42" s="16">
        <f>SUMIFS($C$42:$C$59,$E$42:$E$59,J42)</f>
        <v>650313</v>
      </c>
      <c r="M42" s="16">
        <f>VLOOKUP(K42,클렌징!$A$50:$B$61,2,0)</f>
        <v>650313</v>
      </c>
      <c r="N42" s="20">
        <f>L42-M42</f>
        <v>0</v>
      </c>
    </row>
    <row r="43" spans="1:16">
      <c r="A43" t="s">
        <v>307</v>
      </c>
      <c r="B43" s="16">
        <v>372906</v>
      </c>
      <c r="C43" s="20">
        <f t="shared" ref="C43:C59" si="3">B43-2</f>
        <v>372904</v>
      </c>
      <c r="D43" t="s">
        <v>1431</v>
      </c>
      <c r="E43">
        <v>12</v>
      </c>
      <c r="J43" s="16">
        <f>J42+1</f>
        <v>2</v>
      </c>
      <c r="K43" s="20">
        <v>6</v>
      </c>
      <c r="L43" s="183">
        <f t="shared" ref="L43:L53" si="4">SUMIFS($C$42:$C$59,$E$42:$E$59,J43)</f>
        <v>567419</v>
      </c>
      <c r="M43" s="183">
        <f>VLOOKUP(K43,클렌징!$A$50:$B$61,2,0)</f>
        <v>515372</v>
      </c>
      <c r="N43" s="184">
        <f t="shared" ref="N43:N53" si="5">L43-M43</f>
        <v>52047</v>
      </c>
      <c r="O43" s="162" t="s">
        <v>1435</v>
      </c>
      <c r="P43" s="162"/>
    </row>
    <row r="44" spans="1:16">
      <c r="A44" t="s">
        <v>308</v>
      </c>
      <c r="B44" s="16">
        <v>490058</v>
      </c>
      <c r="C44" s="20">
        <f t="shared" si="3"/>
        <v>490056</v>
      </c>
      <c r="D44" t="s">
        <v>1431</v>
      </c>
      <c r="E44">
        <v>12</v>
      </c>
      <c r="J44" s="16">
        <f t="shared" ref="J44:J53" si="6">J43+1</f>
        <v>3</v>
      </c>
      <c r="K44" s="20">
        <v>7</v>
      </c>
      <c r="L44" s="183">
        <f t="shared" si="4"/>
        <v>660906</v>
      </c>
      <c r="M44" s="183">
        <f>VLOOKUP(K44,클렌징!$A$50:$B$61,2,0)</f>
        <v>491268</v>
      </c>
      <c r="N44" s="184">
        <f t="shared" si="5"/>
        <v>169638</v>
      </c>
      <c r="O44" s="162" t="s">
        <v>1435</v>
      </c>
      <c r="P44" s="162"/>
    </row>
    <row r="45" spans="1:16">
      <c r="A45" t="s">
        <v>311</v>
      </c>
      <c r="B45" s="16">
        <v>323199</v>
      </c>
      <c r="C45" s="20">
        <f t="shared" si="3"/>
        <v>323197</v>
      </c>
      <c r="D45" t="s">
        <v>1431</v>
      </c>
      <c r="E45">
        <v>1</v>
      </c>
      <c r="J45" s="16">
        <f t="shared" si="6"/>
        <v>4</v>
      </c>
      <c r="K45" s="20">
        <v>8</v>
      </c>
      <c r="L45" s="183">
        <f t="shared" si="4"/>
        <v>581246</v>
      </c>
      <c r="M45" s="183">
        <f>VLOOKUP(K45,클렌징!$A$50:$B$61,2,0)</f>
        <v>312209</v>
      </c>
      <c r="N45" s="184">
        <f t="shared" si="5"/>
        <v>269037</v>
      </c>
      <c r="O45" s="162" t="s">
        <v>1435</v>
      </c>
      <c r="P45" s="162"/>
    </row>
    <row r="46" spans="1:16">
      <c r="A46" t="s">
        <v>312</v>
      </c>
      <c r="B46" s="16">
        <v>327118</v>
      </c>
      <c r="C46" s="20">
        <f t="shared" si="3"/>
        <v>327116</v>
      </c>
      <c r="D46" t="s">
        <v>1431</v>
      </c>
      <c r="E46">
        <v>1</v>
      </c>
      <c r="J46" s="16">
        <f t="shared" si="6"/>
        <v>5</v>
      </c>
      <c r="K46" s="20">
        <v>9</v>
      </c>
      <c r="L46" s="16">
        <f t="shared" si="4"/>
        <v>626889</v>
      </c>
      <c r="M46" s="16">
        <f>VLOOKUP(K46,클렌징!$A$50:$B$61,2,0)</f>
        <v>626889</v>
      </c>
      <c r="N46" s="20">
        <f t="shared" si="5"/>
        <v>0</v>
      </c>
    </row>
    <row r="47" spans="1:16">
      <c r="A47" t="s">
        <v>1422</v>
      </c>
      <c r="B47" s="16">
        <v>353901</v>
      </c>
      <c r="C47" s="20">
        <f t="shared" si="3"/>
        <v>353899</v>
      </c>
      <c r="D47" t="s">
        <v>1431</v>
      </c>
      <c r="E47">
        <v>7</v>
      </c>
      <c r="J47" s="16">
        <f t="shared" si="6"/>
        <v>6</v>
      </c>
      <c r="K47" s="20">
        <v>10</v>
      </c>
      <c r="L47" s="16">
        <f t="shared" si="4"/>
        <v>643029</v>
      </c>
      <c r="M47" s="16">
        <f>VLOOKUP(K47,클렌징!$A$50:$B$61,2,0)</f>
        <v>643029</v>
      </c>
      <c r="N47" s="20">
        <f t="shared" si="5"/>
        <v>0</v>
      </c>
    </row>
    <row r="48" spans="1:16">
      <c r="A48" t="s">
        <v>1423</v>
      </c>
      <c r="B48" s="16">
        <v>395687</v>
      </c>
      <c r="C48" s="20">
        <f t="shared" si="3"/>
        <v>395685</v>
      </c>
      <c r="D48" t="s">
        <v>1431</v>
      </c>
      <c r="E48">
        <v>7</v>
      </c>
      <c r="J48" s="16">
        <f t="shared" si="6"/>
        <v>7</v>
      </c>
      <c r="K48" s="20">
        <v>11</v>
      </c>
      <c r="L48" s="16">
        <f t="shared" si="4"/>
        <v>749584</v>
      </c>
      <c r="M48" s="16">
        <f>VLOOKUP(K48,클렌징!$A$50:$B$61,2,0)</f>
        <v>749584</v>
      </c>
      <c r="N48" s="20">
        <f t="shared" si="5"/>
        <v>0</v>
      </c>
    </row>
    <row r="49" spans="1:14">
      <c r="A49" t="s">
        <v>1424</v>
      </c>
      <c r="B49" s="16">
        <v>581248</v>
      </c>
      <c r="C49" s="20">
        <f t="shared" si="3"/>
        <v>581246</v>
      </c>
      <c r="D49" t="s">
        <v>1431</v>
      </c>
      <c r="E49">
        <v>4</v>
      </c>
      <c r="J49" s="16">
        <f t="shared" si="6"/>
        <v>8</v>
      </c>
      <c r="K49" s="20">
        <v>12</v>
      </c>
      <c r="L49" s="16">
        <f t="shared" si="4"/>
        <v>719819</v>
      </c>
      <c r="M49" s="16">
        <f>VLOOKUP(K49,클렌징!$A$50:$B$61,2,0)</f>
        <v>719819</v>
      </c>
      <c r="N49" s="20">
        <f t="shared" si="5"/>
        <v>0</v>
      </c>
    </row>
    <row r="50" spans="1:14">
      <c r="A50" t="s">
        <v>1425</v>
      </c>
      <c r="B50" s="16">
        <v>613779</v>
      </c>
      <c r="C50" s="20">
        <f t="shared" si="3"/>
        <v>613777</v>
      </c>
      <c r="D50" t="s">
        <v>1431</v>
      </c>
      <c r="E50">
        <v>10</v>
      </c>
      <c r="J50" s="16">
        <f t="shared" si="6"/>
        <v>9</v>
      </c>
      <c r="K50" s="20">
        <v>1</v>
      </c>
      <c r="L50" s="16">
        <f t="shared" si="4"/>
        <v>630810</v>
      </c>
      <c r="M50" s="16">
        <f>VLOOKUP(K50,클렌징!$A$50:$B$61,2,0)</f>
        <v>630810</v>
      </c>
      <c r="N50" s="20">
        <f t="shared" si="5"/>
        <v>0</v>
      </c>
    </row>
    <row r="51" spans="1:14">
      <c r="A51" t="s">
        <v>1426</v>
      </c>
      <c r="B51" s="16">
        <v>780340</v>
      </c>
      <c r="C51" s="20">
        <f t="shared" si="3"/>
        <v>780338</v>
      </c>
      <c r="D51" t="s">
        <v>1431</v>
      </c>
      <c r="E51">
        <v>11</v>
      </c>
      <c r="J51" s="16">
        <f t="shared" si="6"/>
        <v>10</v>
      </c>
      <c r="K51" s="20">
        <v>2</v>
      </c>
      <c r="L51" s="16">
        <f t="shared" si="4"/>
        <v>613777</v>
      </c>
      <c r="M51" s="16">
        <f>VLOOKUP(K51,클렌징!$A$50:$B$61,2,0)</f>
        <v>613777</v>
      </c>
      <c r="N51" s="20">
        <f t="shared" si="5"/>
        <v>0</v>
      </c>
    </row>
    <row r="52" spans="1:14">
      <c r="A52" t="s">
        <v>1427</v>
      </c>
      <c r="B52" s="16">
        <v>567421</v>
      </c>
      <c r="C52" s="20">
        <f t="shared" si="3"/>
        <v>567419</v>
      </c>
      <c r="D52" t="s">
        <v>1431</v>
      </c>
      <c r="E52">
        <v>2</v>
      </c>
      <c r="J52" s="16">
        <f t="shared" si="6"/>
        <v>11</v>
      </c>
      <c r="K52" s="20">
        <v>3</v>
      </c>
      <c r="L52" s="16">
        <f t="shared" si="4"/>
        <v>780338</v>
      </c>
      <c r="M52" s="16">
        <f>VLOOKUP(K52,클렌징!$A$50:$B$61,2,0)</f>
        <v>780338</v>
      </c>
      <c r="N52" s="20">
        <f t="shared" si="5"/>
        <v>0</v>
      </c>
    </row>
    <row r="53" spans="1:14">
      <c r="A53" t="s">
        <v>1428</v>
      </c>
      <c r="B53" s="16">
        <v>660908</v>
      </c>
      <c r="C53" s="20">
        <f t="shared" si="3"/>
        <v>660906</v>
      </c>
      <c r="D53" t="s">
        <v>1431</v>
      </c>
      <c r="E53">
        <v>3</v>
      </c>
      <c r="J53" s="16">
        <f t="shared" si="6"/>
        <v>12</v>
      </c>
      <c r="K53" s="20">
        <v>4</v>
      </c>
      <c r="L53" s="16">
        <f t="shared" si="4"/>
        <v>862960</v>
      </c>
      <c r="M53" s="16">
        <f>VLOOKUP(K53,클렌징!$A$50:$B$61,2,0)</f>
        <v>862960</v>
      </c>
      <c r="N53" s="20">
        <f t="shared" si="5"/>
        <v>0</v>
      </c>
    </row>
    <row r="54" spans="1:14">
      <c r="A54" t="s">
        <v>315</v>
      </c>
      <c r="B54" s="16">
        <v>301733</v>
      </c>
      <c r="C54" s="20">
        <f t="shared" si="3"/>
        <v>301731</v>
      </c>
      <c r="D54" t="s">
        <v>1431</v>
      </c>
      <c r="E54">
        <v>6</v>
      </c>
      <c r="L54" s="16">
        <f>SUM(L42:L53)</f>
        <v>8087090</v>
      </c>
    </row>
    <row r="55" spans="1:14">
      <c r="A55" t="s">
        <v>316</v>
      </c>
      <c r="B55" s="16">
        <v>341300</v>
      </c>
      <c r="C55" s="20">
        <f t="shared" si="3"/>
        <v>341298</v>
      </c>
      <c r="D55" t="s">
        <v>1431</v>
      </c>
      <c r="E55">
        <v>6</v>
      </c>
    </row>
    <row r="56" spans="1:14">
      <c r="A56" t="s">
        <v>319</v>
      </c>
      <c r="B56" s="16">
        <v>275662</v>
      </c>
      <c r="C56" s="20">
        <f t="shared" si="3"/>
        <v>275660</v>
      </c>
      <c r="D56" t="s">
        <v>1431</v>
      </c>
      <c r="E56">
        <v>5</v>
      </c>
    </row>
    <row r="57" spans="1:14">
      <c r="A57" t="s">
        <v>320</v>
      </c>
      <c r="B57" s="16">
        <v>351231</v>
      </c>
      <c r="C57" s="20">
        <f t="shared" si="3"/>
        <v>351229</v>
      </c>
      <c r="D57" t="s">
        <v>1431</v>
      </c>
      <c r="E57">
        <v>5</v>
      </c>
    </row>
    <row r="58" spans="1:14">
      <c r="A58" t="s">
        <v>324</v>
      </c>
      <c r="B58" s="16">
        <v>288019</v>
      </c>
      <c r="C58" s="20">
        <f t="shared" si="3"/>
        <v>288017</v>
      </c>
      <c r="D58" t="s">
        <v>1431</v>
      </c>
      <c r="E58">
        <v>9</v>
      </c>
    </row>
    <row r="59" spans="1:14">
      <c r="A59" t="s">
        <v>325</v>
      </c>
      <c r="B59" s="16">
        <v>342795</v>
      </c>
      <c r="C59" s="20">
        <f t="shared" si="3"/>
        <v>342793</v>
      </c>
      <c r="D59" t="s">
        <v>1431</v>
      </c>
      <c r="E59">
        <v>9</v>
      </c>
    </row>
    <row r="60" spans="1:14">
      <c r="C60" s="20">
        <f>SUM(C42:C59)</f>
        <v>8087090</v>
      </c>
    </row>
  </sheetData>
  <phoneticPr fontId="18"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6242-34C1-457F-A519-A4405F3A852B}">
  <sheetPr codeName="Sheet1">
    <tabColor theme="1"/>
  </sheetPr>
  <dimension ref="A1"/>
  <sheetViews>
    <sheetView workbookViewId="0"/>
  </sheetViews>
  <sheetFormatPr defaultRowHeight="16.5"/>
  <sheetData/>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12"/>
  <sheetViews>
    <sheetView zoomScale="85" zoomScaleNormal="85" workbookViewId="0">
      <selection activeCell="M3" sqref="M3"/>
    </sheetView>
  </sheetViews>
  <sheetFormatPr defaultColWidth="8.875" defaultRowHeight="16.5"/>
  <cols>
    <col min="1" max="1" width="8.875" style="78"/>
    <col min="2" max="2" width="6.25" style="19" bestFit="1" customWidth="1"/>
    <col min="3" max="3" width="13.125" style="80" bestFit="1" customWidth="1"/>
    <col min="4" max="4" width="5.875" bestFit="1" customWidth="1"/>
    <col min="5" max="5" width="9.875" bestFit="1" customWidth="1"/>
    <col min="6" max="7" width="11.625" bestFit="1" customWidth="1"/>
    <col min="8" max="8" width="7" bestFit="1" customWidth="1"/>
    <col min="9" max="9" width="11.625" bestFit="1" customWidth="1"/>
    <col min="10" max="10" width="7.75" bestFit="1" customWidth="1"/>
    <col min="11" max="12" width="11.625" bestFit="1" customWidth="1"/>
    <col min="13" max="13" width="11" bestFit="1" customWidth="1"/>
    <col min="14" max="14" width="7.75" bestFit="1" customWidth="1"/>
    <col min="15" max="15" width="17.25" bestFit="1" customWidth="1"/>
    <col min="16" max="16" width="39.125" bestFit="1" customWidth="1"/>
    <col min="17" max="17" width="5.5" bestFit="1" customWidth="1"/>
    <col min="18" max="18" width="11" bestFit="1" customWidth="1"/>
    <col min="19" max="19" width="10" bestFit="1" customWidth="1"/>
    <col min="20" max="20" width="4.375" bestFit="1" customWidth="1"/>
    <col min="21" max="21" width="5" bestFit="1" customWidth="1"/>
    <col min="22" max="22" width="5.75" bestFit="1" customWidth="1"/>
    <col min="23" max="23" width="13" bestFit="1" customWidth="1"/>
    <col min="24" max="24" width="5.5" bestFit="1" customWidth="1"/>
    <col min="25" max="25" width="16.5" bestFit="1" customWidth="1"/>
    <col min="26" max="26" width="9" bestFit="1" customWidth="1"/>
    <col min="27" max="27" width="49.375" bestFit="1" customWidth="1"/>
    <col min="28" max="28" width="5.875" bestFit="1" customWidth="1"/>
    <col min="29" max="29" width="6.125" bestFit="1" customWidth="1"/>
    <col min="30" max="30" width="9" bestFit="1" customWidth="1"/>
    <col min="31" max="31" width="12.375" bestFit="1" customWidth="1"/>
    <col min="32" max="32" width="9.25" bestFit="1" customWidth="1"/>
    <col min="33" max="33" width="13.125" bestFit="1" customWidth="1"/>
    <col min="34" max="34" width="13.625" bestFit="1" customWidth="1"/>
    <col min="35" max="35" width="21" bestFit="1" customWidth="1"/>
    <col min="36" max="36" width="7.25" bestFit="1" customWidth="1"/>
    <col min="37" max="37" width="9.25" bestFit="1" customWidth="1"/>
  </cols>
  <sheetData>
    <row r="1" spans="1:37" s="2" customFormat="1">
      <c r="A1" s="78" t="s">
        <v>243</v>
      </c>
      <c r="B1" s="159"/>
      <c r="C1" s="79"/>
    </row>
    <row r="2" spans="1:37" s="155" customFormat="1">
      <c r="C2" s="155" t="s">
        <v>373</v>
      </c>
      <c r="D2" s="155" t="s">
        <v>374</v>
      </c>
      <c r="F2" s="155" t="s">
        <v>377</v>
      </c>
      <c r="G2" s="155" t="s">
        <v>258</v>
      </c>
      <c r="H2" s="155" t="s">
        <v>375</v>
      </c>
      <c r="I2" s="155" t="s">
        <v>376</v>
      </c>
      <c r="J2" s="155" t="s">
        <v>378</v>
      </c>
      <c r="M2" s="155" t="s">
        <v>379</v>
      </c>
      <c r="P2" s="155" t="s">
        <v>380</v>
      </c>
      <c r="Q2" s="155" t="s">
        <v>381</v>
      </c>
      <c r="T2" s="155" t="s">
        <v>382</v>
      </c>
      <c r="U2" s="155" t="s">
        <v>383</v>
      </c>
      <c r="W2" s="155" t="s">
        <v>467</v>
      </c>
      <c r="X2" s="155" t="s">
        <v>465</v>
      </c>
      <c r="Y2" s="155" t="s">
        <v>466</v>
      </c>
      <c r="Z2" s="155" t="s">
        <v>384</v>
      </c>
      <c r="AA2" s="155" t="s">
        <v>385</v>
      </c>
    </row>
    <row r="3" spans="1:37" s="155" customFormat="1">
      <c r="B3" s="155" t="str">
        <f>TRIM(B4)</f>
        <v>CoCd</v>
      </c>
      <c r="C3" s="155" t="str">
        <f t="shared" ref="C3:AK3" si="0">TRIM(C4)</f>
        <v>DocumentNo</v>
      </c>
      <c r="D3" s="155" t="str">
        <f t="shared" si="0"/>
        <v>Year</v>
      </c>
      <c r="E3" s="155" t="str">
        <f t="shared" si="0"/>
        <v>Doc. Type</v>
      </c>
      <c r="F3" s="155" t="str">
        <f t="shared" si="0"/>
        <v>Doc. Date</v>
      </c>
      <c r="G3" s="155" t="str">
        <f t="shared" si="0"/>
        <v>Pstng Date</v>
      </c>
      <c r="H3" s="155" t="str">
        <f t="shared" si="0"/>
        <v>Period</v>
      </c>
      <c r="I3" s="155" t="str">
        <f t="shared" si="0"/>
        <v>Entry Dte</v>
      </c>
      <c r="J3" s="155" t="str">
        <f t="shared" si="0"/>
        <v>Time</v>
      </c>
      <c r="K3" s="155" t="str">
        <f t="shared" si="0"/>
        <v>Changed</v>
      </c>
      <c r="L3" s="155" t="str">
        <f t="shared" si="0"/>
        <v>Last updte</v>
      </c>
      <c r="M3" s="155" t="str">
        <f t="shared" si="0"/>
        <v>User Name</v>
      </c>
      <c r="N3" s="155" t="str">
        <f t="shared" si="0"/>
        <v>TCode</v>
      </c>
      <c r="O3" s="155" t="str">
        <f t="shared" si="0"/>
        <v>Cross-CC number</v>
      </c>
      <c r="P3" s="155" t="str">
        <f t="shared" si="0"/>
        <v>Document Header Text</v>
      </c>
      <c r="Q3" s="155" t="str">
        <f t="shared" si="0"/>
        <v>Crcy</v>
      </c>
      <c r="R3" s="155" t="str">
        <f t="shared" si="0"/>
        <v>Exch.rate</v>
      </c>
      <c r="S3" s="155" t="str">
        <f t="shared" si="0"/>
        <v>Parked by</v>
      </c>
      <c r="T3" s="155" t="str">
        <f t="shared" si="0"/>
        <v>Itm</v>
      </c>
      <c r="U3" s="155" t="str">
        <f t="shared" si="0"/>
        <v>D/C</v>
      </c>
      <c r="V3" s="155" t="str">
        <f t="shared" si="0"/>
        <v>BusA</v>
      </c>
      <c r="W3" s="155" t="str">
        <f t="shared" si="0"/>
        <v>Loc.curr.amount</v>
      </c>
      <c r="X3" s="155" t="str">
        <f t="shared" si="0"/>
        <v>Crcy</v>
      </c>
      <c r="Y3" s="155" t="str">
        <f t="shared" si="0"/>
        <v>Amount</v>
      </c>
      <c r="Z3" s="155" t="str">
        <f t="shared" si="0"/>
        <v>Crcy</v>
      </c>
      <c r="AA3" s="155" t="str">
        <f t="shared" si="0"/>
        <v>Text</v>
      </c>
      <c r="AB3" s="155" t="str">
        <f t="shared" si="0"/>
        <v>Tr.prt</v>
      </c>
      <c r="AC3" s="155" t="str">
        <f t="shared" si="0"/>
        <v>COAr</v>
      </c>
      <c r="AD3" s="155" t="str">
        <f t="shared" si="0"/>
        <v>Cost Ctr</v>
      </c>
      <c r="AE3" s="155" t="str">
        <f t="shared" si="0"/>
        <v>G/L</v>
      </c>
      <c r="AF3" s="155" t="str">
        <f t="shared" si="0"/>
        <v>Profit Ctr</v>
      </c>
      <c r="AG3" s="155" t="str">
        <f t="shared" si="0"/>
        <v>WBS Element</v>
      </c>
      <c r="AH3" s="155" t="str">
        <f t="shared" si="0"/>
        <v>Ledger Group</v>
      </c>
      <c r="AI3" s="155" t="str">
        <f t="shared" si="0"/>
        <v>Source Document No</v>
      </c>
      <c r="AJ3" s="155" t="str">
        <f t="shared" si="0"/>
        <v>Source</v>
      </c>
      <c r="AK3" s="155" t="str">
        <f t="shared" si="0"/>
        <v>Add1</v>
      </c>
    </row>
    <row r="4" spans="1:37" s="153" customFormat="1">
      <c r="B4" s="160" t="s">
        <v>327</v>
      </c>
      <c r="C4" s="154" t="s">
        <v>328</v>
      </c>
      <c r="D4" s="153" t="s">
        <v>329</v>
      </c>
      <c r="E4" s="153" t="s">
        <v>330</v>
      </c>
      <c r="F4" s="153" t="s">
        <v>331</v>
      </c>
      <c r="G4" s="153" t="s">
        <v>332</v>
      </c>
      <c r="H4" s="153" t="s">
        <v>333</v>
      </c>
      <c r="I4" s="153" t="s">
        <v>334</v>
      </c>
      <c r="J4" s="153" t="s">
        <v>335</v>
      </c>
      <c r="K4" s="153" t="s">
        <v>336</v>
      </c>
      <c r="L4" s="153" t="s">
        <v>337</v>
      </c>
      <c r="M4" s="153" t="s">
        <v>338</v>
      </c>
      <c r="N4" s="153" t="s">
        <v>339</v>
      </c>
      <c r="O4" s="153" t="s">
        <v>340</v>
      </c>
      <c r="P4" s="153" t="s">
        <v>341</v>
      </c>
      <c r="Q4" s="153" t="s">
        <v>342</v>
      </c>
      <c r="R4" s="153" t="s">
        <v>343</v>
      </c>
      <c r="S4" s="153" t="s">
        <v>344</v>
      </c>
      <c r="T4" s="153" t="s">
        <v>345</v>
      </c>
      <c r="U4" s="153" t="s">
        <v>346</v>
      </c>
      <c r="V4" s="153" t="s">
        <v>347</v>
      </c>
      <c r="W4" s="153" t="s">
        <v>386</v>
      </c>
      <c r="X4" s="153" t="s">
        <v>342</v>
      </c>
      <c r="Y4" s="153" t="s">
        <v>348</v>
      </c>
      <c r="Z4" s="153" t="s">
        <v>342</v>
      </c>
      <c r="AA4" s="153" t="s">
        <v>349</v>
      </c>
      <c r="AB4" s="153" t="s">
        <v>350</v>
      </c>
      <c r="AC4" s="153" t="s">
        <v>351</v>
      </c>
      <c r="AD4" s="153" t="s">
        <v>352</v>
      </c>
      <c r="AE4" s="153" t="s">
        <v>353</v>
      </c>
      <c r="AF4" s="153" t="s">
        <v>354</v>
      </c>
      <c r="AG4" s="153" t="s">
        <v>355</v>
      </c>
      <c r="AH4" s="153" t="s">
        <v>356</v>
      </c>
      <c r="AI4" s="153" t="s">
        <v>357</v>
      </c>
      <c r="AJ4" s="153" t="s">
        <v>358</v>
      </c>
      <c r="AK4" s="153" t="s">
        <v>463</v>
      </c>
    </row>
    <row r="5" spans="1:37">
      <c r="B5" s="19">
        <v>1004</v>
      </c>
      <c r="C5" s="80">
        <v>1000000154</v>
      </c>
      <c r="D5">
        <v>2023</v>
      </c>
      <c r="E5" t="s">
        <v>41</v>
      </c>
      <c r="F5" s="92">
        <v>44895</v>
      </c>
      <c r="G5" s="92">
        <v>44895</v>
      </c>
      <c r="H5">
        <v>3</v>
      </c>
      <c r="I5" s="92">
        <v>44902</v>
      </c>
      <c r="J5" s="148">
        <v>0.36255787037037041</v>
      </c>
      <c r="K5" t="s">
        <v>359</v>
      </c>
      <c r="L5" t="s">
        <v>359</v>
      </c>
      <c r="M5">
        <v>1563360</v>
      </c>
      <c r="N5" t="s">
        <v>362</v>
      </c>
      <c r="P5" t="s">
        <v>363</v>
      </c>
      <c r="Q5" t="s">
        <v>0</v>
      </c>
      <c r="T5" s="19">
        <v>1</v>
      </c>
      <c r="U5" t="s">
        <v>360</v>
      </c>
      <c r="W5" s="149">
        <v>5289534</v>
      </c>
      <c r="X5" t="s">
        <v>0</v>
      </c>
      <c r="Y5" s="149">
        <v>5289534</v>
      </c>
      <c r="Z5" t="s">
        <v>0</v>
      </c>
      <c r="AA5" t="s">
        <v>364</v>
      </c>
      <c r="AC5">
        <v>1004</v>
      </c>
      <c r="AE5" t="s">
        <v>365</v>
      </c>
      <c r="AF5" t="s">
        <v>366</v>
      </c>
      <c r="AH5" t="s">
        <v>367</v>
      </c>
    </row>
    <row r="6" spans="1:37">
      <c r="B6" s="19">
        <v>1004</v>
      </c>
      <c r="C6" s="80">
        <v>1000000154</v>
      </c>
      <c r="D6">
        <v>2023</v>
      </c>
      <c r="E6" t="s">
        <v>41</v>
      </c>
      <c r="F6" s="92">
        <v>44895</v>
      </c>
      <c r="G6" s="92">
        <v>44895</v>
      </c>
      <c r="H6">
        <v>3</v>
      </c>
      <c r="I6" s="92">
        <v>44902</v>
      </c>
      <c r="J6" s="148">
        <v>0.36255787037037041</v>
      </c>
      <c r="K6" t="s">
        <v>359</v>
      </c>
      <c r="L6" t="s">
        <v>359</v>
      </c>
      <c r="M6">
        <v>1563360</v>
      </c>
      <c r="N6" t="s">
        <v>362</v>
      </c>
      <c r="P6" t="s">
        <v>363</v>
      </c>
      <c r="Q6" t="s">
        <v>0</v>
      </c>
      <c r="T6" s="19">
        <v>2</v>
      </c>
      <c r="U6" t="s">
        <v>368</v>
      </c>
      <c r="W6" s="149">
        <v>2644767</v>
      </c>
      <c r="X6" t="s">
        <v>0</v>
      </c>
      <c r="Y6" s="149">
        <v>2644767</v>
      </c>
      <c r="Z6" t="s">
        <v>0</v>
      </c>
      <c r="AA6" t="s">
        <v>364</v>
      </c>
      <c r="AC6">
        <v>1004</v>
      </c>
      <c r="AE6" t="s">
        <v>369</v>
      </c>
      <c r="AF6" t="s">
        <v>366</v>
      </c>
      <c r="AH6" t="s">
        <v>367</v>
      </c>
    </row>
    <row r="7" spans="1:37">
      <c r="B7" s="19">
        <v>1004</v>
      </c>
      <c r="C7" s="80">
        <v>1000000154</v>
      </c>
      <c r="D7">
        <v>2023</v>
      </c>
      <c r="E7" t="s">
        <v>41</v>
      </c>
      <c r="F7" s="92">
        <v>44895</v>
      </c>
      <c r="G7" s="92">
        <v>44895</v>
      </c>
      <c r="H7">
        <v>3</v>
      </c>
      <c r="I7" s="92">
        <v>44902</v>
      </c>
      <c r="J7" s="148">
        <v>0.36255787037037041</v>
      </c>
      <c r="K7" t="s">
        <v>359</v>
      </c>
      <c r="L7" t="s">
        <v>359</v>
      </c>
      <c r="M7">
        <v>1563360</v>
      </c>
      <c r="N7" t="s">
        <v>362</v>
      </c>
      <c r="P7" t="s">
        <v>363</v>
      </c>
      <c r="Q7" t="s">
        <v>0</v>
      </c>
      <c r="T7" s="19">
        <v>3</v>
      </c>
      <c r="U7" t="s">
        <v>368</v>
      </c>
      <c r="W7" s="149">
        <v>193520</v>
      </c>
      <c r="X7" t="s">
        <v>0</v>
      </c>
      <c r="Y7" s="149">
        <v>193520</v>
      </c>
      <c r="Z7" t="s">
        <v>0</v>
      </c>
      <c r="AA7" t="s">
        <v>364</v>
      </c>
      <c r="AC7">
        <v>1004</v>
      </c>
      <c r="AE7" t="s">
        <v>369</v>
      </c>
      <c r="AF7" t="s">
        <v>366</v>
      </c>
      <c r="AH7" t="s">
        <v>367</v>
      </c>
    </row>
    <row r="8" spans="1:37">
      <c r="B8" s="19">
        <v>1004</v>
      </c>
      <c r="C8" s="80">
        <v>1000000154</v>
      </c>
      <c r="D8">
        <v>2023</v>
      </c>
      <c r="E8" t="s">
        <v>41</v>
      </c>
      <c r="F8" s="92">
        <v>44895</v>
      </c>
      <c r="G8" s="92">
        <v>44895</v>
      </c>
      <c r="H8">
        <v>3</v>
      </c>
      <c r="I8" s="92">
        <v>44902</v>
      </c>
      <c r="J8" s="148">
        <v>0.36255787037037041</v>
      </c>
      <c r="K8" t="s">
        <v>359</v>
      </c>
      <c r="L8" t="s">
        <v>359</v>
      </c>
      <c r="M8">
        <v>1563360</v>
      </c>
      <c r="N8" t="s">
        <v>362</v>
      </c>
      <c r="P8" t="s">
        <v>363</v>
      </c>
      <c r="Q8" t="s">
        <v>0</v>
      </c>
      <c r="T8" s="19">
        <v>4</v>
      </c>
      <c r="U8" t="s">
        <v>368</v>
      </c>
      <c r="W8" s="149">
        <v>2451247</v>
      </c>
      <c r="X8" t="s">
        <v>0</v>
      </c>
      <c r="Y8" s="149">
        <v>2451247</v>
      </c>
      <c r="Z8" t="s">
        <v>0</v>
      </c>
      <c r="AA8" t="s">
        <v>364</v>
      </c>
      <c r="AC8">
        <v>1004</v>
      </c>
      <c r="AD8" t="s">
        <v>366</v>
      </c>
      <c r="AE8" t="s">
        <v>370</v>
      </c>
      <c r="AF8" t="s">
        <v>366</v>
      </c>
      <c r="AH8" t="s">
        <v>367</v>
      </c>
    </row>
    <row r="9" spans="1:37">
      <c r="B9" s="19">
        <v>1004</v>
      </c>
      <c r="C9" s="80">
        <v>1000000155</v>
      </c>
      <c r="D9">
        <v>2023</v>
      </c>
      <c r="E9" t="s">
        <v>41</v>
      </c>
      <c r="F9" s="92">
        <v>44895</v>
      </c>
      <c r="G9" s="92">
        <v>44895</v>
      </c>
      <c r="H9">
        <v>3</v>
      </c>
      <c r="I9" s="92">
        <v>44902</v>
      </c>
      <c r="J9" s="148">
        <v>0.36274305555555553</v>
      </c>
      <c r="K9" t="s">
        <v>359</v>
      </c>
      <c r="L9" t="s">
        <v>359</v>
      </c>
      <c r="M9">
        <v>1563360</v>
      </c>
      <c r="N9" t="s">
        <v>362</v>
      </c>
      <c r="P9" t="s">
        <v>371</v>
      </c>
      <c r="Q9" t="s">
        <v>0</v>
      </c>
      <c r="T9" s="19">
        <v>1</v>
      </c>
      <c r="U9" t="s">
        <v>360</v>
      </c>
      <c r="W9" s="149">
        <v>1037350</v>
      </c>
      <c r="X9" t="s">
        <v>0</v>
      </c>
      <c r="Y9" s="149">
        <v>1037350</v>
      </c>
      <c r="Z9" t="s">
        <v>0</v>
      </c>
      <c r="AA9" t="s">
        <v>372</v>
      </c>
      <c r="AC9">
        <v>1004</v>
      </c>
      <c r="AE9" t="s">
        <v>365</v>
      </c>
      <c r="AF9" t="s">
        <v>366</v>
      </c>
      <c r="AH9" t="s">
        <v>367</v>
      </c>
    </row>
    <row r="10" spans="1:37" s="146" customFormat="1">
      <c r="A10" s="145"/>
      <c r="B10" s="161">
        <v>1004</v>
      </c>
      <c r="C10" s="147">
        <v>1000000155</v>
      </c>
      <c r="D10" s="146">
        <v>2023</v>
      </c>
      <c r="E10" s="146" t="s">
        <v>41</v>
      </c>
      <c r="F10" s="150">
        <v>44895</v>
      </c>
      <c r="G10" s="150">
        <v>44895</v>
      </c>
      <c r="H10" s="146">
        <v>3</v>
      </c>
      <c r="I10" s="150">
        <v>44902</v>
      </c>
      <c r="J10" s="151">
        <v>0.36274305555555553</v>
      </c>
      <c r="K10" s="146" t="s">
        <v>359</v>
      </c>
      <c r="L10" s="146" t="s">
        <v>359</v>
      </c>
      <c r="M10" s="146">
        <v>1563360</v>
      </c>
      <c r="N10" s="146" t="s">
        <v>362</v>
      </c>
      <c r="P10" s="146" t="s">
        <v>371</v>
      </c>
      <c r="Q10" s="146" t="s">
        <v>0</v>
      </c>
      <c r="T10" s="161">
        <v>2</v>
      </c>
      <c r="U10" s="146" t="s">
        <v>368</v>
      </c>
      <c r="W10" s="152">
        <v>587833</v>
      </c>
      <c r="X10" s="146" t="s">
        <v>0</v>
      </c>
      <c r="Y10" s="152">
        <v>587833</v>
      </c>
      <c r="Z10" s="146" t="s">
        <v>0</v>
      </c>
      <c r="AA10" s="146" t="s">
        <v>372</v>
      </c>
      <c r="AC10" s="146">
        <v>1004</v>
      </c>
      <c r="AE10" s="146" t="s">
        <v>369</v>
      </c>
      <c r="AF10" s="146" t="s">
        <v>366</v>
      </c>
      <c r="AH10" s="146" t="s">
        <v>367</v>
      </c>
    </row>
    <row r="11" spans="1:37">
      <c r="B11" s="19">
        <v>1004</v>
      </c>
      <c r="C11" s="80">
        <v>1000000155</v>
      </c>
      <c r="D11">
        <v>2023</v>
      </c>
      <c r="E11" t="s">
        <v>41</v>
      </c>
      <c r="F11" s="92">
        <v>44895</v>
      </c>
      <c r="G11" s="92">
        <v>44895</v>
      </c>
      <c r="H11">
        <v>3</v>
      </c>
      <c r="I11" s="92">
        <v>44902</v>
      </c>
      <c r="J11" s="148">
        <v>0.36274305555555553</v>
      </c>
      <c r="K11" t="s">
        <v>359</v>
      </c>
      <c r="L11" t="s">
        <v>359</v>
      </c>
      <c r="M11">
        <v>1563360</v>
      </c>
      <c r="N11" t="s">
        <v>362</v>
      </c>
      <c r="P11" t="s">
        <v>371</v>
      </c>
      <c r="Q11" t="s">
        <v>0</v>
      </c>
      <c r="T11" s="19">
        <v>3</v>
      </c>
      <c r="U11" t="s">
        <v>368</v>
      </c>
      <c r="W11" s="149">
        <v>25934</v>
      </c>
      <c r="X11" t="s">
        <v>0</v>
      </c>
      <c r="Y11" s="149">
        <v>25934</v>
      </c>
      <c r="Z11" t="s">
        <v>0</v>
      </c>
      <c r="AA11" t="s">
        <v>372</v>
      </c>
      <c r="AC11">
        <v>1004</v>
      </c>
      <c r="AE11" t="s">
        <v>369</v>
      </c>
      <c r="AF11" t="s">
        <v>366</v>
      </c>
      <c r="AH11" t="s">
        <v>367</v>
      </c>
    </row>
    <row r="12" spans="1:37">
      <c r="B12" s="19">
        <v>1004</v>
      </c>
      <c r="C12" s="80">
        <v>1000000155</v>
      </c>
      <c r="D12">
        <v>2023</v>
      </c>
      <c r="E12" t="s">
        <v>41</v>
      </c>
      <c r="F12" s="92">
        <v>44895</v>
      </c>
      <c r="G12" s="92">
        <v>44895</v>
      </c>
      <c r="H12">
        <v>3</v>
      </c>
      <c r="I12" s="92">
        <v>44902</v>
      </c>
      <c r="J12" s="148">
        <v>0.36274305555555553</v>
      </c>
      <c r="K12" t="s">
        <v>359</v>
      </c>
      <c r="L12" s="92" t="s">
        <v>359</v>
      </c>
      <c r="M12" s="148">
        <v>1563360</v>
      </c>
      <c r="N12" t="s">
        <v>362</v>
      </c>
      <c r="P12" t="s">
        <v>371</v>
      </c>
      <c r="Q12" t="s">
        <v>0</v>
      </c>
      <c r="T12" s="19">
        <v>4</v>
      </c>
      <c r="U12" t="s">
        <v>368</v>
      </c>
      <c r="W12" s="149">
        <v>423583</v>
      </c>
      <c r="X12" t="s">
        <v>0</v>
      </c>
      <c r="Y12" s="149">
        <v>423583</v>
      </c>
      <c r="Z12" s="149" t="s">
        <v>0</v>
      </c>
      <c r="AA12" t="s">
        <v>372</v>
      </c>
      <c r="AB12" s="149"/>
      <c r="AC12">
        <v>1004</v>
      </c>
      <c r="AD12" t="s">
        <v>366</v>
      </c>
      <c r="AE12" t="s">
        <v>370</v>
      </c>
      <c r="AF12" t="s">
        <v>366</v>
      </c>
      <c r="AH12" t="s">
        <v>367</v>
      </c>
    </row>
  </sheetData>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249977111117893"/>
  </sheetPr>
  <dimension ref="A1:AF48"/>
  <sheetViews>
    <sheetView topLeftCell="A13" zoomScale="70" zoomScaleNormal="70" workbookViewId="0">
      <selection activeCell="E28" sqref="E28"/>
    </sheetView>
  </sheetViews>
  <sheetFormatPr defaultRowHeight="23.25" customHeight="1"/>
  <cols>
    <col min="2" max="2" width="28" customWidth="1"/>
    <col min="3" max="3" width="28.125" customWidth="1"/>
    <col min="5" max="5" width="34.375" style="19" customWidth="1"/>
    <col min="6" max="6" width="15.625" customWidth="1"/>
    <col min="8" max="8" width="21.5" style="19" customWidth="1"/>
    <col min="10" max="10" width="9" style="138"/>
    <col min="11" max="11" width="9" style="137"/>
    <col min="12" max="13" width="4.25" style="130" customWidth="1"/>
    <col min="14" max="14" width="4.25" style="131" customWidth="1"/>
    <col min="15" max="15" width="4.25" style="132" customWidth="1"/>
    <col min="16" max="20" width="4.25" style="130" customWidth="1"/>
    <col min="21" max="21" width="4.25" customWidth="1"/>
    <col min="22" max="30" width="4.125" style="135" customWidth="1"/>
    <col min="31" max="31" width="9" style="139"/>
  </cols>
  <sheetData>
    <row r="1" spans="1:32" ht="23.25" customHeight="1">
      <c r="B1" s="110" t="s">
        <v>260</v>
      </c>
      <c r="C1" s="110" t="s">
        <v>261</v>
      </c>
      <c r="D1" s="19"/>
      <c r="N1" s="130"/>
      <c r="O1" s="130"/>
    </row>
    <row r="2" spans="1:32" ht="23.25" customHeight="1">
      <c r="B2" s="108" t="s">
        <v>262</v>
      </c>
      <c r="C2" s="108" t="s">
        <v>263</v>
      </c>
      <c r="D2" s="19"/>
      <c r="E2"/>
      <c r="N2" s="130"/>
      <c r="O2" s="130"/>
    </row>
    <row r="3" spans="1:32" ht="23.25" customHeight="1">
      <c r="B3" s="111" t="s">
        <v>264</v>
      </c>
      <c r="C3" s="111" t="s">
        <v>265</v>
      </c>
      <c r="D3" s="19"/>
      <c r="E3"/>
      <c r="N3" s="130"/>
      <c r="O3" s="130"/>
    </row>
    <row r="4" spans="1:32" ht="23.25" customHeight="1">
      <c r="B4" s="109" t="s">
        <v>266</v>
      </c>
      <c r="C4" s="109" t="s">
        <v>267</v>
      </c>
      <c r="D4" s="19"/>
      <c r="E4"/>
      <c r="N4" s="130"/>
      <c r="O4" s="130"/>
    </row>
    <row r="5" spans="1:32" ht="23.25" customHeight="1">
      <c r="B5" s="112" t="s">
        <v>268</v>
      </c>
      <c r="C5" s="112" t="s">
        <v>269</v>
      </c>
      <c r="D5" s="19"/>
      <c r="E5"/>
      <c r="N5" s="130"/>
      <c r="O5" s="130"/>
    </row>
    <row r="6" spans="1:32" ht="23.25" customHeight="1">
      <c r="B6" s="113" t="s">
        <v>128</v>
      </c>
      <c r="C6" s="113" t="s">
        <v>270</v>
      </c>
      <c r="D6" s="19"/>
      <c r="E6"/>
      <c r="N6" s="130"/>
      <c r="O6" s="130"/>
    </row>
    <row r="7" spans="1:32" ht="23.25" customHeight="1">
      <c r="C7" s="93"/>
      <c r="D7" s="19"/>
      <c r="E7"/>
      <c r="L7" s="130" t="s">
        <v>296</v>
      </c>
      <c r="N7" s="130"/>
      <c r="O7" s="130"/>
      <c r="V7" s="135" t="s">
        <v>1455</v>
      </c>
    </row>
    <row r="8" spans="1:32" ht="23.25" customHeight="1">
      <c r="E8" s="129" t="s">
        <v>274</v>
      </c>
      <c r="G8" t="s">
        <v>280</v>
      </c>
      <c r="L8" s="130" t="s">
        <v>295</v>
      </c>
      <c r="V8" s="135" t="s">
        <v>1456</v>
      </c>
    </row>
    <row r="9" spans="1:32" ht="52.5" customHeight="1">
      <c r="A9" s="1"/>
      <c r="B9" s="8" t="s">
        <v>223</v>
      </c>
      <c r="C9" s="8" t="s">
        <v>224</v>
      </c>
      <c r="D9" s="8" t="s">
        <v>271</v>
      </c>
      <c r="E9" s="115" t="s">
        <v>278</v>
      </c>
      <c r="F9" s="115" t="s">
        <v>279</v>
      </c>
      <c r="G9" s="13" t="s">
        <v>65</v>
      </c>
      <c r="H9" s="87" t="s">
        <v>64</v>
      </c>
      <c r="J9" s="138" t="s">
        <v>299</v>
      </c>
      <c r="AF9" t="s">
        <v>294</v>
      </c>
    </row>
    <row r="10" spans="1:32" ht="23.25" customHeight="1">
      <c r="A10" s="116">
        <v>1</v>
      </c>
      <c r="B10" s="117" t="s">
        <v>84</v>
      </c>
      <c r="C10" s="118" t="str">
        <f>_xlfn.XLOOKUP(B10,'Simple Journal Data'!$A:$A,'Simple Journal Data'!$D:$D)</f>
        <v>회사코드</v>
      </c>
      <c r="D10" s="8" t="s">
        <v>272</v>
      </c>
      <c r="E10" s="8" t="s">
        <v>84</v>
      </c>
      <c r="F10" s="1"/>
      <c r="G10" s="87" t="s">
        <v>39</v>
      </c>
      <c r="H10" s="105">
        <v>1004</v>
      </c>
      <c r="I10" t="s">
        <v>282</v>
      </c>
      <c r="J10" s="138" t="b">
        <f>NOT(OR(G10="임의",G10="MAP"))</f>
        <v>0</v>
      </c>
      <c r="K10" s="137" t="b">
        <f t="shared" ref="K10:K17" si="0">G10="임의"</f>
        <v>1</v>
      </c>
      <c r="L10" s="133" t="s">
        <v>1459</v>
      </c>
      <c r="M10" s="133" t="str">
        <f t="shared" ref="M10:M17" si="1">IF($K10,"'","`")</f>
        <v>'</v>
      </c>
      <c r="N10" s="131" t="str">
        <f t="shared" ref="N10:N17" si="2">TEXT(H10,"#")</f>
        <v>1004</v>
      </c>
      <c r="O10" s="133" t="str">
        <f t="shared" ref="O10:O17" si="3">IF($K10,"'","`")</f>
        <v>'</v>
      </c>
      <c r="P10" s="134" t="s">
        <v>287</v>
      </c>
      <c r="Q10" s="130" t="s">
        <v>285</v>
      </c>
      <c r="R10" s="130" t="str">
        <f t="shared" ref="R10:R17" si="4">E10</f>
        <v>Entity</v>
      </c>
      <c r="S10" s="130" t="s">
        <v>285</v>
      </c>
      <c r="T10" s="136" t="s">
        <v>289</v>
      </c>
      <c r="V10" s="135" t="s">
        <v>1458</v>
      </c>
      <c r="W10" s="135" t="s">
        <v>283</v>
      </c>
      <c r="X10" s="135" t="s">
        <v>1447</v>
      </c>
      <c r="Y10" s="135" t="s">
        <v>283</v>
      </c>
      <c r="Z10" s="135" t="s">
        <v>286</v>
      </c>
      <c r="AA10" s="135" t="s">
        <v>284</v>
      </c>
      <c r="AB10" s="135" t="s">
        <v>84</v>
      </c>
      <c r="AC10" s="135" t="s">
        <v>284</v>
      </c>
      <c r="AD10" s="135" t="s">
        <v>288</v>
      </c>
      <c r="AF10" t="str">
        <f>PHONETIC(V10:AD34)</f>
        <v xml:space="preserve">A.'1004' AS `Entity`, 
A.'FRL Korea Co., Ltd..' AS `Company Name`, 
A.`Crcy` AS `Entity Currency (EC)`, 
A.`DocumentNo` AS `Journal Number`, 
A.`Period` AS `Financial Period`, 
A.`Entry Dte` AS `Date Entered`, 
A.`Pstng Date` AS `Date Effective`, 
A.`Document Header Text` AS `Journal Description`, 
A.'Manual' AS `Auto Manual or Interface`, 
A.`G/L` AS `Account Number`, 
A.`Crcy.2` AS `Currency`, 
A.`D/C` AS `DC Indicator`, 
A.`Amount` AS `Signed Journal Amount`, 
A.`Loc.curr.amount` AS `Signed Amount EC`, 
A.`Itm` AS `Line Number`, 
A.`Text` AS `Line Description`, 
A.`Time` AS ``, 
A.`User Name` AS `UserID Entered`, 
</v>
      </c>
    </row>
    <row r="11" spans="1:32" ht="23.25" customHeight="1">
      <c r="A11" s="116">
        <v>2</v>
      </c>
      <c r="B11" s="119" t="s">
        <v>88</v>
      </c>
      <c r="C11" s="120" t="str">
        <f>_xlfn.XLOOKUP(B11,'Simple Journal Data'!$A:$A,'Simple Journal Data'!$D:$D)</f>
        <v>회사명</v>
      </c>
      <c r="D11" s="8"/>
      <c r="E11" s="8" t="s">
        <v>88</v>
      </c>
      <c r="F11" s="1"/>
      <c r="G11" s="87" t="s">
        <v>39</v>
      </c>
      <c r="H11" s="105" t="s">
        <v>464</v>
      </c>
      <c r="J11" s="138" t="b">
        <f t="shared" ref="J11:J34" si="5">NOT(OR(G11="임의",G11="MAP"))</f>
        <v>0</v>
      </c>
      <c r="K11" s="137" t="b">
        <f t="shared" si="0"/>
        <v>1</v>
      </c>
      <c r="L11" s="133" t="s">
        <v>1459</v>
      </c>
      <c r="M11" s="133" t="str">
        <f t="shared" si="1"/>
        <v>'</v>
      </c>
      <c r="N11" s="131" t="str">
        <f t="shared" si="2"/>
        <v>FRL Korea Co., Ltd..</v>
      </c>
      <c r="O11" s="133" t="str">
        <f t="shared" si="3"/>
        <v>'</v>
      </c>
      <c r="P11" s="134" t="s">
        <v>287</v>
      </c>
      <c r="Q11" s="130" t="s">
        <v>285</v>
      </c>
      <c r="R11" s="130" t="str">
        <f t="shared" si="4"/>
        <v>Company Name</v>
      </c>
      <c r="S11" s="130" t="s">
        <v>285</v>
      </c>
      <c r="T11" s="136" t="s">
        <v>289</v>
      </c>
      <c r="V11" s="135" t="s">
        <v>1458</v>
      </c>
      <c r="W11" s="135" t="s">
        <v>283</v>
      </c>
      <c r="X11" s="135" t="s">
        <v>1457</v>
      </c>
      <c r="Y11" s="135" t="s">
        <v>283</v>
      </c>
      <c r="Z11" s="135" t="s">
        <v>286</v>
      </c>
      <c r="AA11" s="135" t="s">
        <v>284</v>
      </c>
      <c r="AB11" s="135" t="s">
        <v>88</v>
      </c>
      <c r="AC11" s="135" t="s">
        <v>284</v>
      </c>
      <c r="AD11" s="135" t="s">
        <v>288</v>
      </c>
    </row>
    <row r="12" spans="1:32" ht="23.25" customHeight="1">
      <c r="A12" s="116">
        <v>3</v>
      </c>
      <c r="B12" s="117" t="s">
        <v>143</v>
      </c>
      <c r="C12" s="118" t="str">
        <f>_xlfn.XLOOKUP(B12,'Simple Journal Data'!$A:$A,'Simple Journal Data'!$D:$D)</f>
        <v>기준통화코드</v>
      </c>
      <c r="D12" s="8" t="s">
        <v>272</v>
      </c>
      <c r="E12" s="8" t="s">
        <v>143</v>
      </c>
      <c r="F12" s="1"/>
      <c r="G12" s="87" t="s">
        <v>38</v>
      </c>
      <c r="H12" s="105" t="s">
        <v>342</v>
      </c>
      <c r="J12" s="138" t="b">
        <f t="shared" si="5"/>
        <v>0</v>
      </c>
      <c r="K12" s="137" t="b">
        <f t="shared" si="0"/>
        <v>0</v>
      </c>
      <c r="L12" s="133" t="s">
        <v>1459</v>
      </c>
      <c r="M12" s="133" t="str">
        <f t="shared" si="1"/>
        <v>`</v>
      </c>
      <c r="N12" s="131" t="str">
        <f t="shared" si="2"/>
        <v>Crcy</v>
      </c>
      <c r="O12" s="133" t="str">
        <f t="shared" si="3"/>
        <v>`</v>
      </c>
      <c r="P12" s="134" t="s">
        <v>287</v>
      </c>
      <c r="Q12" s="130" t="s">
        <v>285</v>
      </c>
      <c r="R12" s="130" t="str">
        <f t="shared" si="4"/>
        <v>Entity Currency (EC)</v>
      </c>
      <c r="S12" s="130" t="s">
        <v>285</v>
      </c>
      <c r="T12" s="136" t="s">
        <v>289</v>
      </c>
      <c r="V12" s="135" t="s">
        <v>1458</v>
      </c>
      <c r="W12" s="135" t="s">
        <v>284</v>
      </c>
      <c r="X12" s="135" t="s">
        <v>342</v>
      </c>
      <c r="Y12" s="135" t="s">
        <v>284</v>
      </c>
      <c r="Z12" s="135" t="s">
        <v>286</v>
      </c>
      <c r="AA12" s="135" t="s">
        <v>284</v>
      </c>
      <c r="AB12" s="135" t="s">
        <v>143</v>
      </c>
      <c r="AC12" s="135" t="s">
        <v>284</v>
      </c>
      <c r="AD12" s="135" t="s">
        <v>288</v>
      </c>
    </row>
    <row r="13" spans="1:32" ht="23.25" customHeight="1">
      <c r="A13" s="116">
        <v>4</v>
      </c>
      <c r="B13" s="117" t="s">
        <v>91</v>
      </c>
      <c r="C13" s="118" t="str">
        <f>_xlfn.XLOOKUP(B13,'Simple Journal Data'!$A:$A,'Simple Journal Data'!$D:$D)</f>
        <v>전표번호</v>
      </c>
      <c r="D13" s="8" t="s">
        <v>272</v>
      </c>
      <c r="E13" s="8" t="s">
        <v>91</v>
      </c>
      <c r="F13" s="171" t="s">
        <v>1368</v>
      </c>
      <c r="G13" s="87" t="s">
        <v>38</v>
      </c>
      <c r="H13" s="105" t="s">
        <v>328</v>
      </c>
      <c r="J13" s="138" t="b">
        <f t="shared" si="5"/>
        <v>0</v>
      </c>
      <c r="K13" s="137" t="b">
        <f t="shared" si="0"/>
        <v>0</v>
      </c>
      <c r="L13" s="133" t="s">
        <v>1459</v>
      </c>
      <c r="M13" s="133" t="str">
        <f t="shared" si="1"/>
        <v>`</v>
      </c>
      <c r="N13" s="131" t="str">
        <f t="shared" si="2"/>
        <v>DocumentNo</v>
      </c>
      <c r="O13" s="133" t="str">
        <f t="shared" si="3"/>
        <v>`</v>
      </c>
      <c r="P13" s="134" t="s">
        <v>287</v>
      </c>
      <c r="Q13" s="130" t="s">
        <v>285</v>
      </c>
      <c r="R13" s="130" t="str">
        <f t="shared" si="4"/>
        <v>Journal Number</v>
      </c>
      <c r="S13" s="130" t="s">
        <v>285</v>
      </c>
      <c r="T13" s="136" t="s">
        <v>289</v>
      </c>
      <c r="V13" s="135" t="s">
        <v>1458</v>
      </c>
      <c r="W13" s="135" t="s">
        <v>284</v>
      </c>
      <c r="X13" s="135" t="s">
        <v>328</v>
      </c>
      <c r="Y13" s="135" t="s">
        <v>284</v>
      </c>
      <c r="Z13" s="135" t="s">
        <v>286</v>
      </c>
      <c r="AA13" s="135" t="s">
        <v>284</v>
      </c>
      <c r="AB13" s="135" t="s">
        <v>91</v>
      </c>
      <c r="AC13" s="135" t="s">
        <v>284</v>
      </c>
      <c r="AD13" s="135" t="s">
        <v>288</v>
      </c>
    </row>
    <row r="14" spans="1:32" ht="23.25" customHeight="1">
      <c r="A14" s="116">
        <v>5</v>
      </c>
      <c r="B14" s="121" t="s">
        <v>122</v>
      </c>
      <c r="C14" s="122" t="str">
        <f>_xlfn.XLOOKUP(B14,'Simple Journal Data'!$A:$A,'Simple Journal Data'!$D:$D)</f>
        <v>회계월</v>
      </c>
      <c r="D14" s="8" t="s">
        <v>272</v>
      </c>
      <c r="E14" s="8" t="s">
        <v>122</v>
      </c>
      <c r="F14" s="1"/>
      <c r="G14" s="87" t="s">
        <v>38</v>
      </c>
      <c r="H14" s="105" t="s">
        <v>333</v>
      </c>
      <c r="J14" s="138" t="b">
        <f t="shared" si="5"/>
        <v>0</v>
      </c>
      <c r="K14" s="137" t="b">
        <f t="shared" si="0"/>
        <v>0</v>
      </c>
      <c r="L14" s="133" t="s">
        <v>1459</v>
      </c>
      <c r="M14" s="133" t="str">
        <f t="shared" si="1"/>
        <v>`</v>
      </c>
      <c r="N14" s="131" t="str">
        <f t="shared" si="2"/>
        <v>Period</v>
      </c>
      <c r="O14" s="133" t="str">
        <f t="shared" si="3"/>
        <v>`</v>
      </c>
      <c r="P14" s="134" t="s">
        <v>287</v>
      </c>
      <c r="Q14" s="130" t="s">
        <v>285</v>
      </c>
      <c r="R14" s="130" t="str">
        <f t="shared" si="4"/>
        <v>Financial Period</v>
      </c>
      <c r="S14" s="130" t="s">
        <v>285</v>
      </c>
      <c r="T14" s="136" t="s">
        <v>289</v>
      </c>
      <c r="V14" s="135" t="s">
        <v>1458</v>
      </c>
      <c r="W14" s="135" t="s">
        <v>284</v>
      </c>
      <c r="X14" s="135" t="s">
        <v>333</v>
      </c>
      <c r="Y14" s="135" t="s">
        <v>284</v>
      </c>
      <c r="Z14" s="135" t="s">
        <v>286</v>
      </c>
      <c r="AA14" s="135" t="s">
        <v>284</v>
      </c>
      <c r="AB14" s="135" t="s">
        <v>122</v>
      </c>
      <c r="AC14" s="135" t="s">
        <v>284</v>
      </c>
      <c r="AD14" s="135" t="s">
        <v>288</v>
      </c>
    </row>
    <row r="15" spans="1:32" ht="23.25" customHeight="1">
      <c r="A15" s="116">
        <v>6</v>
      </c>
      <c r="B15" s="121" t="s">
        <v>98</v>
      </c>
      <c r="C15" s="122" t="str">
        <f>_xlfn.XLOOKUP(B15,'Simple Journal Data'!$A:$A,'Simple Journal Data'!$D:$D)</f>
        <v>작성일자</v>
      </c>
      <c r="D15" s="8" t="s">
        <v>272</v>
      </c>
      <c r="E15" s="8" t="s">
        <v>98</v>
      </c>
      <c r="F15" s="1"/>
      <c r="G15" s="87" t="s">
        <v>38</v>
      </c>
      <c r="H15" s="105" t="s">
        <v>334</v>
      </c>
      <c r="J15" s="138" t="b">
        <f t="shared" si="5"/>
        <v>0</v>
      </c>
      <c r="K15" s="137" t="b">
        <f t="shared" si="0"/>
        <v>0</v>
      </c>
      <c r="L15" s="133" t="s">
        <v>1459</v>
      </c>
      <c r="M15" s="133" t="str">
        <f t="shared" si="1"/>
        <v>`</v>
      </c>
      <c r="N15" s="131" t="str">
        <f t="shared" si="2"/>
        <v>Entry Dte</v>
      </c>
      <c r="O15" s="133" t="str">
        <f t="shared" si="3"/>
        <v>`</v>
      </c>
      <c r="P15" s="134" t="s">
        <v>287</v>
      </c>
      <c r="Q15" s="130" t="s">
        <v>285</v>
      </c>
      <c r="R15" s="130" t="str">
        <f t="shared" si="4"/>
        <v>Date Entered</v>
      </c>
      <c r="S15" s="130" t="s">
        <v>285</v>
      </c>
      <c r="T15" s="136" t="s">
        <v>289</v>
      </c>
      <c r="V15" s="135" t="s">
        <v>1458</v>
      </c>
      <c r="W15" s="135" t="s">
        <v>284</v>
      </c>
      <c r="X15" s="135" t="s">
        <v>334</v>
      </c>
      <c r="Y15" s="135" t="s">
        <v>284</v>
      </c>
      <c r="Z15" s="135" t="s">
        <v>286</v>
      </c>
      <c r="AA15" s="135" t="s">
        <v>284</v>
      </c>
      <c r="AB15" s="135" t="s">
        <v>98</v>
      </c>
      <c r="AC15" s="135" t="s">
        <v>284</v>
      </c>
      <c r="AD15" s="135" t="s">
        <v>288</v>
      </c>
      <c r="AE15" s="139" t="s">
        <v>300</v>
      </c>
    </row>
    <row r="16" spans="1:32" ht="23.25" customHeight="1">
      <c r="A16" s="116">
        <v>7</v>
      </c>
      <c r="B16" s="121" t="s">
        <v>117</v>
      </c>
      <c r="C16" s="122" t="str">
        <f>_xlfn.XLOOKUP(B16,'Simple Journal Data'!$A:$A,'Simple Journal Data'!$D:$D)</f>
        <v>전기일자</v>
      </c>
      <c r="D16" s="8" t="s">
        <v>272</v>
      </c>
      <c r="E16" s="8" t="s">
        <v>117</v>
      </c>
      <c r="F16" s="1"/>
      <c r="G16" s="87" t="s">
        <v>38</v>
      </c>
      <c r="H16" s="87" t="s">
        <v>332</v>
      </c>
      <c r="J16" s="138" t="b">
        <f t="shared" si="5"/>
        <v>0</v>
      </c>
      <c r="K16" s="137" t="b">
        <f t="shared" si="0"/>
        <v>0</v>
      </c>
      <c r="L16" s="133" t="s">
        <v>1459</v>
      </c>
      <c r="M16" s="133" t="str">
        <f t="shared" si="1"/>
        <v>`</v>
      </c>
      <c r="N16" s="131" t="str">
        <f t="shared" si="2"/>
        <v>Pstng Date</v>
      </c>
      <c r="O16" s="133" t="str">
        <f t="shared" si="3"/>
        <v>`</v>
      </c>
      <c r="P16" s="134" t="s">
        <v>287</v>
      </c>
      <c r="Q16" s="130" t="s">
        <v>285</v>
      </c>
      <c r="R16" s="130" t="str">
        <f t="shared" si="4"/>
        <v>Date Effective</v>
      </c>
      <c r="S16" s="130" t="s">
        <v>285</v>
      </c>
      <c r="T16" s="136" t="s">
        <v>289</v>
      </c>
      <c r="V16" s="135" t="s">
        <v>1458</v>
      </c>
      <c r="W16" s="135" t="s">
        <v>284</v>
      </c>
      <c r="X16" s="135" t="s">
        <v>332</v>
      </c>
      <c r="Y16" s="135" t="s">
        <v>284</v>
      </c>
      <c r="Z16" s="135" t="s">
        <v>286</v>
      </c>
      <c r="AA16" s="135" t="s">
        <v>284</v>
      </c>
      <c r="AB16" s="135" t="s">
        <v>117</v>
      </c>
      <c r="AC16" s="135" t="s">
        <v>284</v>
      </c>
      <c r="AD16" s="135" t="s">
        <v>288</v>
      </c>
      <c r="AE16" s="139" t="s">
        <v>300</v>
      </c>
    </row>
    <row r="17" spans="1:31" ht="23.25" customHeight="1">
      <c r="A17" s="116">
        <v>8</v>
      </c>
      <c r="B17" s="123" t="s">
        <v>132</v>
      </c>
      <c r="C17" s="124" t="str">
        <f>_xlfn.XLOOKUP(B17,'Simple Journal Data'!$A:$A,'Simple Journal Data'!$D:$D)</f>
        <v>전표적요</v>
      </c>
      <c r="D17" s="8"/>
      <c r="E17" s="8" t="s">
        <v>132</v>
      </c>
      <c r="F17" s="1"/>
      <c r="G17" s="87" t="s">
        <v>38</v>
      </c>
      <c r="H17" s="105" t="s">
        <v>341</v>
      </c>
      <c r="J17" s="138" t="b">
        <f t="shared" si="5"/>
        <v>0</v>
      </c>
      <c r="K17" s="137" t="b">
        <f t="shared" si="0"/>
        <v>0</v>
      </c>
      <c r="L17" s="133" t="s">
        <v>1459</v>
      </c>
      <c r="M17" s="133" t="str">
        <f t="shared" si="1"/>
        <v>`</v>
      </c>
      <c r="N17" s="131" t="str">
        <f t="shared" si="2"/>
        <v>Document Header Text</v>
      </c>
      <c r="O17" s="133" t="str">
        <f t="shared" si="3"/>
        <v>`</v>
      </c>
      <c r="P17" s="134" t="s">
        <v>287</v>
      </c>
      <c r="Q17" s="130" t="s">
        <v>285</v>
      </c>
      <c r="R17" s="130" t="str">
        <f t="shared" si="4"/>
        <v>Journal Description</v>
      </c>
      <c r="S17" s="130" t="s">
        <v>285</v>
      </c>
      <c r="T17" s="136" t="s">
        <v>289</v>
      </c>
      <c r="V17" s="135" t="s">
        <v>1458</v>
      </c>
      <c r="W17" s="135" t="s">
        <v>284</v>
      </c>
      <c r="X17" s="135" t="s">
        <v>341</v>
      </c>
      <c r="Y17" s="135" t="s">
        <v>284</v>
      </c>
      <c r="Z17" s="135" t="s">
        <v>286</v>
      </c>
      <c r="AA17" s="135" t="s">
        <v>284</v>
      </c>
      <c r="AB17" s="135" t="s">
        <v>132</v>
      </c>
      <c r="AC17" s="135" t="s">
        <v>284</v>
      </c>
      <c r="AD17" s="135" t="s">
        <v>288</v>
      </c>
    </row>
    <row r="18" spans="1:31" ht="23.25" customHeight="1">
      <c r="A18" s="116">
        <v>9</v>
      </c>
      <c r="B18" s="125" t="s">
        <v>124</v>
      </c>
      <c r="C18" s="126" t="str">
        <f>_xlfn.XLOOKUP(B18,'Simple Journal Data'!$A:$A,'Simple Journal Data'!$D:$D)</f>
        <v>전표유형</v>
      </c>
      <c r="D18" s="8"/>
      <c r="E18" s="8"/>
      <c r="F18" s="1"/>
      <c r="G18" s="87"/>
      <c r="H18" s="105"/>
      <c r="J18" s="138" t="b">
        <f t="shared" si="5"/>
        <v>1</v>
      </c>
      <c r="L18" s="133"/>
      <c r="M18" s="133"/>
      <c r="O18" s="133"/>
      <c r="P18" s="134"/>
      <c r="T18" s="136"/>
    </row>
    <row r="19" spans="1:31" ht="23.25" customHeight="1">
      <c r="A19" s="116">
        <v>10</v>
      </c>
      <c r="B19" s="125" t="s">
        <v>126</v>
      </c>
      <c r="C19" s="126" t="str">
        <f>_xlfn.XLOOKUP(B19,'Simple Journal Data'!$A:$A,'Simple Journal Data'!$D:$D)</f>
        <v>전표유형명</v>
      </c>
      <c r="D19" s="8"/>
      <c r="E19" s="8"/>
      <c r="F19" s="1"/>
      <c r="G19" s="87"/>
      <c r="H19" s="105"/>
      <c r="J19" s="138" t="b">
        <f t="shared" si="5"/>
        <v>1</v>
      </c>
      <c r="L19" s="133"/>
      <c r="M19" s="133"/>
      <c r="O19" s="133"/>
      <c r="P19" s="134"/>
      <c r="T19" s="136"/>
    </row>
    <row r="20" spans="1:31" ht="23.25" customHeight="1">
      <c r="A20" s="116">
        <v>11</v>
      </c>
      <c r="B20" s="127" t="s">
        <v>128</v>
      </c>
      <c r="C20" s="128" t="str">
        <f>_xlfn.XLOOKUP(B20,'Simple Journal Data'!$A:$A,'Simple Journal Data'!$D:$D)</f>
        <v>자동수동구분</v>
      </c>
      <c r="D20" s="8" t="s">
        <v>273</v>
      </c>
      <c r="E20" s="8" t="s">
        <v>128</v>
      </c>
      <c r="F20" s="1"/>
      <c r="G20" s="87" t="s">
        <v>39</v>
      </c>
      <c r="H20" s="105" t="s">
        <v>1453</v>
      </c>
      <c r="J20" s="138" t="b">
        <f t="shared" si="5"/>
        <v>0</v>
      </c>
      <c r="K20" s="137" t="b">
        <f>G20="임의"</f>
        <v>1</v>
      </c>
      <c r="L20" s="133" t="s">
        <v>1459</v>
      </c>
      <c r="M20" s="133" t="str">
        <f>IF($K20,"'","`")</f>
        <v>'</v>
      </c>
      <c r="N20" s="131" t="str">
        <f>TEXT(H20,"#")</f>
        <v>Manual</v>
      </c>
      <c r="O20" s="133" t="str">
        <f>IF($K20,"'","`")</f>
        <v>'</v>
      </c>
      <c r="P20" s="134" t="s">
        <v>287</v>
      </c>
      <c r="Q20" s="130" t="s">
        <v>285</v>
      </c>
      <c r="R20" s="130" t="str">
        <f>E20</f>
        <v>Auto Manual or Interface</v>
      </c>
      <c r="S20" s="130" t="s">
        <v>285</v>
      </c>
      <c r="T20" s="136" t="s">
        <v>289</v>
      </c>
      <c r="V20" s="135" t="s">
        <v>1458</v>
      </c>
      <c r="W20" s="135" t="s">
        <v>283</v>
      </c>
      <c r="X20" s="135" t="s">
        <v>40</v>
      </c>
      <c r="Y20" s="135" t="s">
        <v>283</v>
      </c>
      <c r="Z20" s="135" t="s">
        <v>286</v>
      </c>
      <c r="AA20" s="135" t="s">
        <v>284</v>
      </c>
      <c r="AB20" s="135" t="s">
        <v>128</v>
      </c>
      <c r="AC20" s="135" t="s">
        <v>284</v>
      </c>
      <c r="AD20" s="135" t="s">
        <v>288</v>
      </c>
    </row>
    <row r="21" spans="1:31" ht="23.25" customHeight="1">
      <c r="A21" s="116">
        <v>12</v>
      </c>
      <c r="B21" s="117" t="s">
        <v>159</v>
      </c>
      <c r="C21" s="118" t="str">
        <f>_xlfn.XLOOKUP(B21,'Simple Journal Data'!$A:$A,'Simple Journal Data'!$D:$D)</f>
        <v>계정과목코드</v>
      </c>
      <c r="D21" s="8" t="s">
        <v>272</v>
      </c>
      <c r="E21" s="8" t="s">
        <v>159</v>
      </c>
      <c r="F21" s="171" t="s">
        <v>1366</v>
      </c>
      <c r="G21" s="87" t="s">
        <v>38</v>
      </c>
      <c r="H21" s="87" t="s">
        <v>353</v>
      </c>
      <c r="J21" s="138" t="b">
        <f t="shared" si="5"/>
        <v>0</v>
      </c>
      <c r="K21" s="137" t="b">
        <f>G21="임의"</f>
        <v>0</v>
      </c>
      <c r="L21" s="133" t="s">
        <v>1459</v>
      </c>
      <c r="M21" s="133" t="str">
        <f>IF($K21,"'","`")</f>
        <v>`</v>
      </c>
      <c r="N21" s="131" t="str">
        <f>TEXT(H21,"#")</f>
        <v>G/L</v>
      </c>
      <c r="O21" s="133" t="str">
        <f>IF($K21,"'","`")</f>
        <v>`</v>
      </c>
      <c r="P21" s="134" t="s">
        <v>287</v>
      </c>
      <c r="Q21" s="130" t="s">
        <v>285</v>
      </c>
      <c r="R21" s="130" t="str">
        <f>E21</f>
        <v>Account Number</v>
      </c>
      <c r="S21" s="130" t="s">
        <v>285</v>
      </c>
      <c r="T21" s="136" t="s">
        <v>289</v>
      </c>
      <c r="V21" s="135" t="s">
        <v>1458</v>
      </c>
      <c r="W21" s="135" t="s">
        <v>284</v>
      </c>
      <c r="X21" s="135" t="s">
        <v>353</v>
      </c>
      <c r="Y21" s="135" t="s">
        <v>284</v>
      </c>
      <c r="Z21" s="135" t="s">
        <v>286</v>
      </c>
      <c r="AA21" s="135" t="s">
        <v>284</v>
      </c>
      <c r="AB21" s="135" t="s">
        <v>159</v>
      </c>
      <c r="AC21" s="135" t="s">
        <v>284</v>
      </c>
      <c r="AD21" s="135" t="s">
        <v>288</v>
      </c>
    </row>
    <row r="22" spans="1:31" ht="23.25" customHeight="1">
      <c r="A22" s="116">
        <v>13</v>
      </c>
      <c r="B22" s="119" t="s">
        <v>161</v>
      </c>
      <c r="C22" s="120" t="str">
        <f>_xlfn.XLOOKUP(B22,'Simple Journal Data'!$A:$A,'Simple Journal Data'!$D:$D)</f>
        <v>계정과목명</v>
      </c>
      <c r="D22" s="8"/>
      <c r="E22" s="8" t="s">
        <v>161</v>
      </c>
      <c r="F22" s="1"/>
      <c r="G22" s="87" t="s">
        <v>281</v>
      </c>
      <c r="H22" s="105"/>
      <c r="J22" s="138" t="b">
        <f t="shared" si="5"/>
        <v>1</v>
      </c>
      <c r="L22" s="133"/>
      <c r="M22" s="133"/>
      <c r="O22" s="133"/>
      <c r="P22" s="134"/>
      <c r="T22" s="136"/>
    </row>
    <row r="23" spans="1:31" ht="23.25" customHeight="1">
      <c r="A23" s="116">
        <v>14</v>
      </c>
      <c r="B23" s="117" t="s">
        <v>141</v>
      </c>
      <c r="C23" s="118" t="str">
        <f>_xlfn.XLOOKUP(B23,'Simple Journal Data'!$A:$A,'Simple Journal Data'!$D:$D)</f>
        <v>전표통화코드</v>
      </c>
      <c r="D23" s="8" t="s">
        <v>272</v>
      </c>
      <c r="E23" s="8" t="s">
        <v>141</v>
      </c>
      <c r="F23" s="1"/>
      <c r="G23" s="87" t="s">
        <v>38</v>
      </c>
      <c r="H23" s="105" t="s">
        <v>1454</v>
      </c>
      <c r="J23" s="138" t="b">
        <f t="shared" si="5"/>
        <v>0</v>
      </c>
      <c r="K23" s="137" t="b">
        <f>G23="임의"</f>
        <v>0</v>
      </c>
      <c r="L23" s="133" t="s">
        <v>1459</v>
      </c>
      <c r="M23" s="133" t="str">
        <f>IF($K23,"'","`")</f>
        <v>`</v>
      </c>
      <c r="N23" s="131" t="str">
        <f>TEXT(H23,"#")</f>
        <v>Crcy.2</v>
      </c>
      <c r="O23" s="133" t="str">
        <f>IF($K23,"'","`")</f>
        <v>`</v>
      </c>
      <c r="P23" s="134" t="s">
        <v>287</v>
      </c>
      <c r="Q23" s="130" t="s">
        <v>285</v>
      </c>
      <c r="R23" s="130" t="str">
        <f>E23</f>
        <v>Currency</v>
      </c>
      <c r="S23" s="130" t="s">
        <v>285</v>
      </c>
      <c r="T23" s="136" t="s">
        <v>289</v>
      </c>
      <c r="V23" s="135" t="s">
        <v>1458</v>
      </c>
      <c r="W23" s="135" t="s">
        <v>284</v>
      </c>
      <c r="X23" s="135" t="s">
        <v>453</v>
      </c>
      <c r="Y23" s="135" t="s">
        <v>284</v>
      </c>
      <c r="Z23" s="135" t="s">
        <v>286</v>
      </c>
      <c r="AA23" s="135" t="s">
        <v>284</v>
      </c>
      <c r="AB23" s="135" t="s">
        <v>141</v>
      </c>
      <c r="AC23" s="135" t="s">
        <v>284</v>
      </c>
      <c r="AD23" s="135" t="s">
        <v>288</v>
      </c>
    </row>
    <row r="24" spans="1:31" ht="23.25" customHeight="1">
      <c r="A24" s="116">
        <v>15</v>
      </c>
      <c r="B24" s="117" t="s">
        <v>147</v>
      </c>
      <c r="C24" s="118" t="str">
        <f>_xlfn.XLOOKUP(B24,'Simple Journal Data'!$A:$A,'Simple Journal Data'!$D:$D)</f>
        <v>차대변구분자</v>
      </c>
      <c r="D24" s="8" t="s">
        <v>272</v>
      </c>
      <c r="E24" s="8" t="s">
        <v>147</v>
      </c>
      <c r="F24" s="1"/>
      <c r="G24" s="87" t="s">
        <v>38</v>
      </c>
      <c r="H24" s="87" t="s">
        <v>346</v>
      </c>
      <c r="J24" s="138" t="b">
        <f t="shared" si="5"/>
        <v>0</v>
      </c>
      <c r="K24" s="137" t="b">
        <f>G24="임의"</f>
        <v>0</v>
      </c>
      <c r="L24" s="133" t="s">
        <v>1459</v>
      </c>
      <c r="M24" s="133" t="str">
        <f>IF($K24,"'","`")</f>
        <v>`</v>
      </c>
      <c r="N24" s="131" t="str">
        <f>TEXT(H24,"#")</f>
        <v>D/C</v>
      </c>
      <c r="O24" s="133" t="str">
        <f>IF($K24,"'","`")</f>
        <v>`</v>
      </c>
      <c r="P24" s="134" t="s">
        <v>287</v>
      </c>
      <c r="Q24" s="130" t="s">
        <v>285</v>
      </c>
      <c r="R24" s="130" t="str">
        <f>E24</f>
        <v>DC Indicator</v>
      </c>
      <c r="S24" s="130" t="s">
        <v>285</v>
      </c>
      <c r="T24" s="136" t="s">
        <v>289</v>
      </c>
      <c r="V24" s="135" t="s">
        <v>1458</v>
      </c>
      <c r="W24" s="135" t="s">
        <v>284</v>
      </c>
      <c r="X24" s="135" t="s">
        <v>346</v>
      </c>
      <c r="Y24" s="135" t="s">
        <v>284</v>
      </c>
      <c r="Z24" s="135" t="s">
        <v>286</v>
      </c>
      <c r="AA24" s="135" t="s">
        <v>284</v>
      </c>
      <c r="AB24" s="135" t="s">
        <v>147</v>
      </c>
      <c r="AC24" s="135" t="s">
        <v>284</v>
      </c>
      <c r="AD24" s="135" t="s">
        <v>288</v>
      </c>
      <c r="AE24" s="139" t="s">
        <v>301</v>
      </c>
    </row>
    <row r="25" spans="1:31" ht="23.25" customHeight="1">
      <c r="A25" s="116">
        <v>16</v>
      </c>
      <c r="B25" s="117" t="s">
        <v>149</v>
      </c>
      <c r="C25" s="118" t="str">
        <f>_xlfn.XLOOKUP(B25,'Simple Journal Data'!$A:$A,'Simple Journal Data'!$D:$D)</f>
        <v>전표금액</v>
      </c>
      <c r="D25" s="8" t="s">
        <v>272</v>
      </c>
      <c r="E25" s="8" t="s">
        <v>149</v>
      </c>
      <c r="F25" s="171" t="s">
        <v>1367</v>
      </c>
      <c r="G25" s="87" t="s">
        <v>38</v>
      </c>
      <c r="H25" s="87" t="s">
        <v>451</v>
      </c>
      <c r="I25" t="s">
        <v>297</v>
      </c>
      <c r="J25" s="138" t="b">
        <f t="shared" si="5"/>
        <v>0</v>
      </c>
      <c r="K25" s="137" t="b">
        <f>G25="임의"</f>
        <v>0</v>
      </c>
      <c r="L25" s="133" t="s">
        <v>1459</v>
      </c>
      <c r="M25" s="133" t="str">
        <f>IF($K25,"'","`")</f>
        <v>`</v>
      </c>
      <c r="N25" s="131" t="str">
        <f>TEXT(H25,"#")</f>
        <v>Amount</v>
      </c>
      <c r="O25" s="133" t="str">
        <f>IF($K25,"'","`")</f>
        <v>`</v>
      </c>
      <c r="P25" s="134" t="s">
        <v>287</v>
      </c>
      <c r="Q25" s="130" t="s">
        <v>285</v>
      </c>
      <c r="R25" s="130" t="str">
        <f>E25</f>
        <v>Signed Journal Amount</v>
      </c>
      <c r="S25" s="130" t="s">
        <v>285</v>
      </c>
      <c r="T25" s="136" t="s">
        <v>289</v>
      </c>
      <c r="V25" s="135" t="s">
        <v>1458</v>
      </c>
      <c r="W25" s="135" t="s">
        <v>284</v>
      </c>
      <c r="X25" s="135" t="s">
        <v>451</v>
      </c>
      <c r="Y25" s="135" t="s">
        <v>284</v>
      </c>
      <c r="Z25" s="135" t="s">
        <v>286</v>
      </c>
      <c r="AA25" s="135" t="s">
        <v>284</v>
      </c>
      <c r="AB25" s="135" t="s">
        <v>149</v>
      </c>
      <c r="AC25" s="135" t="s">
        <v>284</v>
      </c>
      <c r="AD25" s="135" t="s">
        <v>288</v>
      </c>
    </row>
    <row r="26" spans="1:31" ht="23.25" customHeight="1">
      <c r="A26" s="116">
        <v>17</v>
      </c>
      <c r="B26" s="117" t="s">
        <v>151</v>
      </c>
      <c r="C26" s="118" t="str">
        <f>_xlfn.XLOOKUP(B26,'Simple Journal Data'!$A:$A,'Simple Journal Data'!$D:$D)</f>
        <v>차변금액</v>
      </c>
      <c r="D26" s="8" t="s">
        <v>272</v>
      </c>
      <c r="E26" s="8" t="s">
        <v>151</v>
      </c>
      <c r="F26" s="1"/>
      <c r="G26" s="87" t="s">
        <v>235</v>
      </c>
      <c r="H26" s="105"/>
      <c r="I26" t="s">
        <v>298</v>
      </c>
      <c r="J26" s="138" t="b">
        <f t="shared" si="5"/>
        <v>1</v>
      </c>
      <c r="L26" s="133"/>
      <c r="M26" s="133"/>
      <c r="O26" s="133"/>
      <c r="P26" s="134"/>
      <c r="T26" s="136"/>
      <c r="AE26" s="139" t="s">
        <v>301</v>
      </c>
    </row>
    <row r="27" spans="1:31" ht="23.25" customHeight="1">
      <c r="A27" s="116">
        <v>18</v>
      </c>
      <c r="B27" s="117" t="s">
        <v>153</v>
      </c>
      <c r="C27" s="118" t="str">
        <f>_xlfn.XLOOKUP(B27,'Simple Journal Data'!$A:$A,'Simple Journal Data'!$D:$D)</f>
        <v>대변금액</v>
      </c>
      <c r="D27" s="8" t="s">
        <v>272</v>
      </c>
      <c r="E27" s="8" t="s">
        <v>153</v>
      </c>
      <c r="F27" s="1"/>
      <c r="G27" s="87" t="s">
        <v>235</v>
      </c>
      <c r="H27" s="105"/>
      <c r="I27" t="s">
        <v>298</v>
      </c>
      <c r="J27" s="138" t="b">
        <f t="shared" si="5"/>
        <v>1</v>
      </c>
      <c r="L27" s="133"/>
      <c r="M27" s="133"/>
      <c r="O27" s="133"/>
      <c r="P27" s="134"/>
      <c r="T27" s="136"/>
      <c r="AE27" s="139" t="s">
        <v>301</v>
      </c>
    </row>
    <row r="28" spans="1:31" ht="23.25" customHeight="1">
      <c r="A28" s="116">
        <v>19</v>
      </c>
      <c r="B28" s="117" t="s">
        <v>155</v>
      </c>
      <c r="C28" s="118" t="str">
        <f>_xlfn.XLOOKUP(B28,'Simple Journal Data'!$A:$A,'Simple Journal Data'!$D:$D)</f>
        <v>전표금액
(기준통화)</v>
      </c>
      <c r="D28" s="8" t="s">
        <v>272</v>
      </c>
      <c r="E28" s="8" t="s">
        <v>155</v>
      </c>
      <c r="F28" s="1"/>
      <c r="G28" s="87" t="s">
        <v>38</v>
      </c>
      <c r="H28" s="87" t="s">
        <v>449</v>
      </c>
      <c r="I28" t="s">
        <v>297</v>
      </c>
      <c r="J28" s="138" t="b">
        <f t="shared" si="5"/>
        <v>0</v>
      </c>
      <c r="K28" s="137" t="b">
        <f>G28="임의"</f>
        <v>0</v>
      </c>
      <c r="L28" s="133" t="s">
        <v>1459</v>
      </c>
      <c r="M28" s="133" t="str">
        <f>IF($K28,"'","`")</f>
        <v>`</v>
      </c>
      <c r="N28" s="131" t="str">
        <f>TEXT(H28,"#")</f>
        <v>Loc.curr.amount</v>
      </c>
      <c r="O28" s="133" t="str">
        <f>IF($K28,"'","`")</f>
        <v>`</v>
      </c>
      <c r="P28" s="134" t="s">
        <v>287</v>
      </c>
      <c r="Q28" s="130" t="s">
        <v>285</v>
      </c>
      <c r="R28" s="130" t="str">
        <f>E28</f>
        <v>Signed Amount EC</v>
      </c>
      <c r="S28" s="130" t="s">
        <v>285</v>
      </c>
      <c r="T28" s="136" t="s">
        <v>289</v>
      </c>
      <c r="V28" s="135" t="s">
        <v>1458</v>
      </c>
      <c r="W28" s="135" t="s">
        <v>284</v>
      </c>
      <c r="X28" s="135" t="s">
        <v>449</v>
      </c>
      <c r="Y28" s="135" t="s">
        <v>284</v>
      </c>
      <c r="Z28" s="135" t="s">
        <v>286</v>
      </c>
      <c r="AA28" s="135" t="s">
        <v>284</v>
      </c>
      <c r="AB28" s="135" t="s">
        <v>155</v>
      </c>
      <c r="AC28" s="135" t="s">
        <v>284</v>
      </c>
      <c r="AD28" s="135" t="s">
        <v>288</v>
      </c>
    </row>
    <row r="29" spans="1:31" ht="23.25" customHeight="1">
      <c r="A29" s="116">
        <v>20</v>
      </c>
      <c r="B29" s="117" t="s">
        <v>157</v>
      </c>
      <c r="C29" s="118" t="str">
        <f>_xlfn.XLOOKUP(B29,'Simple Journal Data'!$A:$A,'Simple Journal Data'!$D:$D)</f>
        <v>차변금액
(기준통화)</v>
      </c>
      <c r="D29" s="8" t="s">
        <v>272</v>
      </c>
      <c r="E29" s="8" t="s">
        <v>157</v>
      </c>
      <c r="F29" s="1"/>
      <c r="G29" s="87" t="s">
        <v>235</v>
      </c>
      <c r="H29" s="105"/>
      <c r="I29" t="s">
        <v>298</v>
      </c>
      <c r="J29" s="138" t="b">
        <f t="shared" si="5"/>
        <v>1</v>
      </c>
      <c r="L29" s="133"/>
      <c r="M29" s="133"/>
      <c r="O29" s="133"/>
      <c r="P29" s="134"/>
      <c r="T29" s="136"/>
      <c r="AE29" s="139" t="s">
        <v>301</v>
      </c>
    </row>
    <row r="30" spans="1:31" ht="23.25" customHeight="1">
      <c r="A30" s="116">
        <v>21</v>
      </c>
      <c r="B30" s="117" t="s">
        <v>158</v>
      </c>
      <c r="C30" s="118" t="str">
        <f>_xlfn.XLOOKUP(B30,'Simple Journal Data'!$A:$A,'Simple Journal Data'!$D:$D)</f>
        <v>대변금액
(기준통화)</v>
      </c>
      <c r="D30" s="8" t="s">
        <v>272</v>
      </c>
      <c r="E30" s="8" t="s">
        <v>158</v>
      </c>
      <c r="F30" s="1"/>
      <c r="G30" s="87" t="s">
        <v>235</v>
      </c>
      <c r="H30" s="105"/>
      <c r="I30" t="s">
        <v>298</v>
      </c>
      <c r="J30" s="138" t="b">
        <f t="shared" si="5"/>
        <v>1</v>
      </c>
      <c r="L30" s="133"/>
      <c r="M30" s="133"/>
      <c r="O30" s="133"/>
      <c r="P30" s="134"/>
      <c r="T30" s="136"/>
      <c r="AE30" s="139" t="s">
        <v>301</v>
      </c>
    </row>
    <row r="31" spans="1:31" ht="23.25" customHeight="1">
      <c r="A31" s="116">
        <v>22</v>
      </c>
      <c r="B31" s="117" t="s">
        <v>136</v>
      </c>
      <c r="C31" s="118" t="str">
        <f>_xlfn.XLOOKUP(B31,'Simple Journal Data'!$A:$A,'Simple Journal Data'!$D:$D)</f>
        <v>전표행번</v>
      </c>
      <c r="D31" s="8" t="s">
        <v>272</v>
      </c>
      <c r="E31" s="8" t="s">
        <v>136</v>
      </c>
      <c r="F31" s="1"/>
      <c r="G31" s="87" t="s">
        <v>38</v>
      </c>
      <c r="H31" s="87" t="s">
        <v>345</v>
      </c>
      <c r="J31" s="138" t="b">
        <f t="shared" si="5"/>
        <v>0</v>
      </c>
      <c r="K31" s="137" t="b">
        <f>G31="임의"</f>
        <v>0</v>
      </c>
      <c r="L31" s="133" t="s">
        <v>1459</v>
      </c>
      <c r="M31" s="133" t="str">
        <f>IF($K31,"'","`")</f>
        <v>`</v>
      </c>
      <c r="N31" s="131" t="str">
        <f>TEXT(H31,"#")</f>
        <v>Itm</v>
      </c>
      <c r="O31" s="133" t="str">
        <f>IF($K31,"'","`")</f>
        <v>`</v>
      </c>
      <c r="P31" s="134" t="s">
        <v>287</v>
      </c>
      <c r="Q31" s="130" t="s">
        <v>285</v>
      </c>
      <c r="R31" s="130" t="str">
        <f>E31</f>
        <v>Line Number</v>
      </c>
      <c r="S31" s="130" t="s">
        <v>285</v>
      </c>
      <c r="T31" s="136" t="s">
        <v>289</v>
      </c>
      <c r="V31" s="135" t="s">
        <v>1458</v>
      </c>
      <c r="W31" s="135" t="s">
        <v>284</v>
      </c>
      <c r="X31" s="135" t="s">
        <v>345</v>
      </c>
      <c r="Y31" s="135" t="s">
        <v>284</v>
      </c>
      <c r="Z31" s="135" t="s">
        <v>286</v>
      </c>
      <c r="AA31" s="135" t="s">
        <v>284</v>
      </c>
      <c r="AB31" s="135" t="s">
        <v>136</v>
      </c>
      <c r="AC31" s="135" t="s">
        <v>284</v>
      </c>
      <c r="AD31" s="135" t="s">
        <v>288</v>
      </c>
    </row>
    <row r="32" spans="1:31" ht="23.25" customHeight="1">
      <c r="A32" s="116">
        <v>23</v>
      </c>
      <c r="B32" s="119" t="s">
        <v>138</v>
      </c>
      <c r="C32" s="120" t="str">
        <f>_xlfn.XLOOKUP(B32,'Simple Journal Data'!$A:$A,'Simple Journal Data'!$D:$D)</f>
        <v>전표적요상세</v>
      </c>
      <c r="D32" s="8"/>
      <c r="E32" s="8" t="s">
        <v>138</v>
      </c>
      <c r="F32" s="1"/>
      <c r="G32" s="87" t="s">
        <v>38</v>
      </c>
      <c r="H32" s="105" t="s">
        <v>349</v>
      </c>
      <c r="J32" s="138" t="b">
        <f t="shared" si="5"/>
        <v>0</v>
      </c>
      <c r="K32" s="137" t="b">
        <f>G32="임의"</f>
        <v>0</v>
      </c>
      <c r="L32" s="133" t="s">
        <v>1459</v>
      </c>
      <c r="M32" s="133" t="str">
        <f>IF($K32,"'","`")</f>
        <v>`</v>
      </c>
      <c r="N32" s="131" t="str">
        <f>TEXT(H32,"#")</f>
        <v>Text</v>
      </c>
      <c r="O32" s="133" t="str">
        <f>IF($K32,"'","`")</f>
        <v>`</v>
      </c>
      <c r="P32" s="134" t="s">
        <v>287</v>
      </c>
      <c r="Q32" s="130" t="s">
        <v>285</v>
      </c>
      <c r="R32" s="130" t="str">
        <f>E32</f>
        <v>Line Description</v>
      </c>
      <c r="S32" s="130" t="s">
        <v>285</v>
      </c>
      <c r="T32" s="136" t="s">
        <v>289</v>
      </c>
      <c r="V32" s="135" t="s">
        <v>1458</v>
      </c>
      <c r="W32" s="135" t="s">
        <v>284</v>
      </c>
      <c r="X32" s="135" t="s">
        <v>349</v>
      </c>
      <c r="Y32" s="135" t="s">
        <v>284</v>
      </c>
      <c r="Z32" s="135" t="s">
        <v>286</v>
      </c>
      <c r="AA32" s="135" t="s">
        <v>284</v>
      </c>
      <c r="AB32" s="135" t="s">
        <v>138</v>
      </c>
      <c r="AC32" s="135" t="s">
        <v>284</v>
      </c>
      <c r="AD32" s="135" t="s">
        <v>288</v>
      </c>
    </row>
    <row r="33" spans="1:30" ht="23.25" customHeight="1">
      <c r="A33" s="116">
        <v>24</v>
      </c>
      <c r="B33" s="119" t="s">
        <v>101</v>
      </c>
      <c r="C33" s="120" t="str">
        <f>_xlfn.XLOOKUP(B33,'Simple Journal Data'!$A:$A,'Simple Journal Data'!$D:$D)</f>
        <v>작성시간</v>
      </c>
      <c r="D33" s="8"/>
      <c r="E33" s="8" t="s">
        <v>101</v>
      </c>
      <c r="F33" s="1"/>
      <c r="G33" s="163" t="s">
        <v>38</v>
      </c>
      <c r="H33" s="87" t="s">
        <v>335</v>
      </c>
      <c r="J33" s="138" t="b">
        <f t="shared" si="5"/>
        <v>0</v>
      </c>
      <c r="K33" s="137" t="b">
        <f>G33="임의"</f>
        <v>0</v>
      </c>
      <c r="L33" s="133" t="s">
        <v>1459</v>
      </c>
      <c r="M33" s="133" t="str">
        <f>IF($K33,"'","`")</f>
        <v>`</v>
      </c>
      <c r="N33" s="131" t="str">
        <f>TEXT(H33,"#")</f>
        <v>Time</v>
      </c>
      <c r="O33" s="133" t="str">
        <f>IF($K33,"'","`")</f>
        <v>`</v>
      </c>
      <c r="P33" s="134" t="s">
        <v>287</v>
      </c>
      <c r="Q33" s="130" t="s">
        <v>285</v>
      </c>
      <c r="R33" s="130" t="str">
        <f>E33</f>
        <v>Time Entered</v>
      </c>
      <c r="S33" s="130" t="s">
        <v>285</v>
      </c>
      <c r="T33" s="136" t="s">
        <v>289</v>
      </c>
      <c r="V33" s="135" t="s">
        <v>1458</v>
      </c>
      <c r="W33" s="135" t="s">
        <v>284</v>
      </c>
      <c r="X33" s="135" t="s">
        <v>335</v>
      </c>
      <c r="Y33" s="135" t="s">
        <v>284</v>
      </c>
      <c r="Z33" s="135" t="s">
        <v>286</v>
      </c>
      <c r="AA33" s="135" t="s">
        <v>284</v>
      </c>
      <c r="AB33" s="135">
        <v>0</v>
      </c>
      <c r="AC33" s="135" t="s">
        <v>284</v>
      </c>
      <c r="AD33" s="135" t="s">
        <v>288</v>
      </c>
    </row>
    <row r="34" spans="1:30" ht="23.25" customHeight="1">
      <c r="A34" s="116">
        <v>25</v>
      </c>
      <c r="B34" s="125" t="s">
        <v>107</v>
      </c>
      <c r="C34" s="126" t="str">
        <f>_xlfn.XLOOKUP(B34,'Simple Journal Data'!$A:$A,'Simple Journal Data'!$D:$D)</f>
        <v>작성자ID</v>
      </c>
      <c r="D34" s="8" t="s">
        <v>273</v>
      </c>
      <c r="E34" s="8" t="s">
        <v>107</v>
      </c>
      <c r="F34" s="1"/>
      <c r="G34" s="87" t="s">
        <v>38</v>
      </c>
      <c r="H34" s="87" t="s">
        <v>338</v>
      </c>
      <c r="J34" s="138" t="b">
        <f t="shared" si="5"/>
        <v>0</v>
      </c>
      <c r="K34" s="137" t="b">
        <f>G34="임의"</f>
        <v>0</v>
      </c>
      <c r="L34" s="133" t="s">
        <v>1459</v>
      </c>
      <c r="M34" s="133" t="str">
        <f>IF($K34,"'","`")</f>
        <v>`</v>
      </c>
      <c r="N34" s="131" t="str">
        <f>TEXT(H34,"#")</f>
        <v>User Name</v>
      </c>
      <c r="O34" s="133" t="str">
        <f>IF($K34,"'","`")</f>
        <v>`</v>
      </c>
      <c r="P34" s="134" t="s">
        <v>287</v>
      </c>
      <c r="Q34" s="130" t="s">
        <v>285</v>
      </c>
      <c r="R34" s="130" t="str">
        <f>E34</f>
        <v>UserID Entered</v>
      </c>
      <c r="S34" s="130" t="s">
        <v>285</v>
      </c>
      <c r="T34" s="136" t="s">
        <v>289</v>
      </c>
      <c r="V34" s="135" t="s">
        <v>1458</v>
      </c>
      <c r="W34" s="135" t="s">
        <v>284</v>
      </c>
      <c r="X34" s="135" t="s">
        <v>338</v>
      </c>
      <c r="Y34" s="135" t="s">
        <v>284</v>
      </c>
      <c r="Z34" s="135" t="s">
        <v>286</v>
      </c>
      <c r="AA34" s="135" t="s">
        <v>284</v>
      </c>
      <c r="AB34" s="135" t="s">
        <v>107</v>
      </c>
      <c r="AC34" s="135" t="s">
        <v>284</v>
      </c>
      <c r="AD34" s="135" t="s">
        <v>288</v>
      </c>
    </row>
    <row r="35" spans="1:30" ht="23.25" customHeight="1">
      <c r="A35" s="116">
        <v>26</v>
      </c>
      <c r="B35" s="119" t="s">
        <v>110</v>
      </c>
      <c r="C35" s="120" t="str">
        <f>_xlfn.XLOOKUP(B35,'Simple Journal Data'!$A:$A,'Simple Journal Data'!$D:$D)</f>
        <v>작성자명</v>
      </c>
      <c r="D35" s="8"/>
      <c r="E35" s="8"/>
      <c r="F35" s="1"/>
      <c r="G35" s="87"/>
      <c r="H35" s="105"/>
    </row>
    <row r="36" spans="1:30" ht="23.25" customHeight="1">
      <c r="A36" s="116">
        <v>27</v>
      </c>
      <c r="B36" s="119" t="s">
        <v>103</v>
      </c>
      <c r="C36" s="120" t="str">
        <f>_xlfn.XLOOKUP(B36,'Simple Journal Data'!$A:$A,'Simple Journal Data'!$D:$D)</f>
        <v>갱신일자</v>
      </c>
      <c r="D36" s="8"/>
      <c r="E36" s="8"/>
      <c r="F36" s="1"/>
      <c r="G36" s="87"/>
      <c r="H36" s="105"/>
    </row>
    <row r="37" spans="1:30" ht="23.25" customHeight="1">
      <c r="A37" s="116">
        <v>28</v>
      </c>
      <c r="B37" s="119" t="s">
        <v>105</v>
      </c>
      <c r="C37" s="120" t="str">
        <f>_xlfn.XLOOKUP(B37,'Simple Journal Data'!$A:$A,'Simple Journal Data'!$D:$D)</f>
        <v>갱신시간</v>
      </c>
      <c r="D37" s="8"/>
      <c r="E37" s="8"/>
      <c r="F37" s="1"/>
      <c r="G37" s="87"/>
      <c r="H37" s="105"/>
    </row>
    <row r="38" spans="1:30" ht="23.25" customHeight="1">
      <c r="A38" s="116">
        <v>29</v>
      </c>
      <c r="B38" s="119" t="s">
        <v>112</v>
      </c>
      <c r="C38" s="120" t="str">
        <f>_xlfn.XLOOKUP(B38,'Simple Journal Data'!$A:$A,'Simple Journal Data'!$D:$D)</f>
        <v>갱신자ID</v>
      </c>
      <c r="D38" s="8"/>
      <c r="E38" s="8"/>
      <c r="F38" s="1"/>
      <c r="G38" s="87"/>
      <c r="H38" s="105"/>
    </row>
    <row r="39" spans="1:30" ht="23.25" customHeight="1">
      <c r="A39" s="116">
        <v>30</v>
      </c>
      <c r="B39" s="119" t="s">
        <v>114</v>
      </c>
      <c r="C39" s="120" t="str">
        <f>_xlfn.XLOOKUP(B39,'Simple Journal Data'!$A:$A,'Simple Journal Data'!$D:$D)</f>
        <v>갱신자명</v>
      </c>
      <c r="D39" s="8"/>
      <c r="E39" s="8"/>
      <c r="F39" s="1"/>
      <c r="G39" s="87"/>
      <c r="H39" s="105"/>
    </row>
    <row r="40" spans="1:30" ht="23.25" customHeight="1">
      <c r="A40" s="116">
        <v>31</v>
      </c>
      <c r="B40" s="119" t="s">
        <v>120</v>
      </c>
      <c r="C40" s="120" t="str">
        <f>_xlfn.XLOOKUP(B40,'Simple Journal Data'!$A:$A,'Simple Journal Data'!$D:$D)</f>
        <v>증빙일자</v>
      </c>
      <c r="D40" s="8"/>
      <c r="E40" s="8"/>
      <c r="F40" s="1"/>
      <c r="G40" s="87"/>
      <c r="H40" s="105"/>
    </row>
    <row r="41" spans="1:30" ht="23.25" customHeight="1">
      <c r="A41" s="116">
        <v>32</v>
      </c>
      <c r="B41" s="119" t="s">
        <v>145</v>
      </c>
      <c r="C41" s="120" t="str">
        <f>_xlfn.XLOOKUP(B41,'Simple Journal Data'!$A:$A,'Simple Journal Data'!$D:$D)</f>
        <v>환율</v>
      </c>
      <c r="D41" s="8"/>
      <c r="E41" s="8"/>
      <c r="F41" s="1"/>
      <c r="G41" s="87"/>
      <c r="H41" s="105"/>
    </row>
    <row r="42" spans="1:30" ht="23.25" customHeight="1">
      <c r="A42" s="116">
        <v>33</v>
      </c>
      <c r="B42" s="119" t="s">
        <v>164</v>
      </c>
      <c r="C42" s="120">
        <f>_xlfn.XLOOKUP(B42,'Simple Journal Data'!$A:$A,'Simple Journal Data'!$D:$D)</f>
        <v>0</v>
      </c>
      <c r="D42" s="8"/>
      <c r="E42" s="8"/>
      <c r="F42" s="1"/>
      <c r="G42" s="87"/>
      <c r="H42" s="105"/>
    </row>
    <row r="43" spans="1:30" ht="23.25" customHeight="1">
      <c r="A43" s="116">
        <v>34</v>
      </c>
      <c r="B43" s="119" t="s">
        <v>166</v>
      </c>
      <c r="C43" s="120" t="str">
        <f>_xlfn.XLOOKUP(B43,'Simple Journal Data'!$A:$A,'Simple Journal Data'!$D:$D)</f>
        <v>Cost Center 코드</v>
      </c>
      <c r="D43" s="8"/>
      <c r="E43" s="8"/>
      <c r="F43" s="1"/>
      <c r="G43" s="87"/>
      <c r="H43" s="105"/>
    </row>
    <row r="44" spans="1:30" ht="23.25" customHeight="1">
      <c r="A44" s="116">
        <v>35</v>
      </c>
      <c r="B44" s="119" t="s">
        <v>169</v>
      </c>
      <c r="C44" s="120" t="str">
        <f>_xlfn.XLOOKUP(B44,'Simple Journal Data'!$A:$A,'Simple Journal Data'!$D:$D)</f>
        <v>Cost Center 명</v>
      </c>
      <c r="D44" s="8"/>
      <c r="E44" s="8"/>
      <c r="F44" s="1"/>
      <c r="G44" s="87"/>
      <c r="H44" s="105"/>
    </row>
    <row r="45" spans="1:30" ht="23.25" customHeight="1">
      <c r="A45" s="116">
        <v>36</v>
      </c>
      <c r="B45" s="119" t="s">
        <v>172</v>
      </c>
      <c r="C45" s="120" t="str">
        <f>_xlfn.XLOOKUP(B45,'Simple Journal Data'!$A:$A,'Simple Journal Data'!$D:$D)</f>
        <v>Profit Center 코드</v>
      </c>
      <c r="D45" s="8"/>
      <c r="E45" s="8"/>
      <c r="F45" s="1"/>
      <c r="G45" s="87"/>
      <c r="H45" s="105"/>
    </row>
    <row r="46" spans="1:30" ht="23.25" customHeight="1">
      <c r="A46" s="116">
        <v>37</v>
      </c>
      <c r="B46" s="119" t="s">
        <v>175</v>
      </c>
      <c r="C46" s="120" t="str">
        <f>_xlfn.XLOOKUP(B46,'Simple Journal Data'!$A:$A,'Simple Journal Data'!$D:$D)</f>
        <v>Profit Center 명</v>
      </c>
      <c r="D46" s="8"/>
      <c r="E46" s="8"/>
      <c r="F46" s="1"/>
      <c r="G46" s="87"/>
      <c r="H46" s="105"/>
    </row>
    <row r="47" spans="1:30" ht="23.25" customHeight="1">
      <c r="A47" s="116">
        <v>38</v>
      </c>
      <c r="B47" s="119" t="s">
        <v>178</v>
      </c>
      <c r="C47" s="120" t="str">
        <f>_xlfn.XLOOKUP(B47,'Simple Journal Data'!$A:$A,'Simple Journal Data'!$D:$D)</f>
        <v>원천시스템 명
(또는 거래 코드명)</v>
      </c>
      <c r="D47" s="8"/>
      <c r="E47" s="8"/>
      <c r="F47" s="1"/>
      <c r="G47" s="87"/>
      <c r="H47" s="105"/>
    </row>
    <row r="48" spans="1:30" ht="23.25" customHeight="1">
      <c r="A48" s="116">
        <v>39</v>
      </c>
      <c r="B48" s="119" t="s">
        <v>96</v>
      </c>
      <c r="C48" s="120">
        <f>_xlfn.XLOOKUP(B48,'Simple Journal Data'!$A:$A,'Simple Journal Data'!$D:$D)</f>
        <v>0</v>
      </c>
      <c r="D48" s="8"/>
      <c r="E48" s="8"/>
      <c r="F48" s="1"/>
      <c r="G48" s="87"/>
      <c r="H48" s="105"/>
    </row>
  </sheetData>
  <phoneticPr fontId="18"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4A7B-00AD-40A7-97AF-DB351849FC1D}">
  <sheetPr codeName="Sheet10">
    <tabColor theme="5"/>
  </sheetPr>
  <dimension ref="A1:X42"/>
  <sheetViews>
    <sheetView zoomScale="70" zoomScaleNormal="70" workbookViewId="0">
      <selection activeCell="B5" sqref="B5"/>
    </sheetView>
  </sheetViews>
  <sheetFormatPr defaultRowHeight="16.5"/>
  <cols>
    <col min="1" max="1" width="28.375" bestFit="1" customWidth="1"/>
    <col min="3" max="3" width="22.5" bestFit="1" customWidth="1"/>
    <col min="4" max="4" width="3.5" bestFit="1" customWidth="1"/>
    <col min="6" max="7" width="12.125" bestFit="1" customWidth="1"/>
    <col min="8" max="8" width="12.125" customWidth="1"/>
    <col min="11" max="11" width="2.5" bestFit="1" customWidth="1"/>
  </cols>
  <sheetData>
    <row r="1" spans="1:24">
      <c r="X1" t="s">
        <v>462</v>
      </c>
    </row>
    <row r="2" spans="1:24">
      <c r="F2" s="157"/>
      <c r="G2" s="157" t="s">
        <v>429</v>
      </c>
      <c r="H2" s="157"/>
      <c r="I2" s="157"/>
      <c r="J2" s="157"/>
      <c r="K2" s="157"/>
      <c r="L2" s="157"/>
      <c r="M2" s="157"/>
      <c r="O2" s="130"/>
      <c r="P2" s="130" t="s">
        <v>428</v>
      </c>
      <c r="Q2" s="130"/>
      <c r="R2" s="130"/>
      <c r="S2" s="130"/>
      <c r="T2" s="130"/>
      <c r="U2" s="130"/>
      <c r="V2" s="130"/>
      <c r="X2" t="str">
        <f>PHONETIC(O2:V42)</f>
        <v xml:space="preserve">CREATE TABLE frl(ID INT NOT NULL AUTO_INCREMENT PRIMARY KEY,`Unnamed: 0` VARCHAR(3),
`Unnamed: 1` VARCHAR(3),
`CoCd` VARCHAR(4),
`DocumentNo` VARCHAR(10),
`Unnamed: 4` VARCHAR(3),
`Year` VARCHAR(4),
`Doc. Type` VARCHAR(2),
`Doc. Date` VARCHAR(10),
`Pstng Date` VARCHAR(10),
`Period` VARCHAR(2),
`Entry Dte` VARCHAR(10),
`Time` VARCHAR(8),
`Changed` VARCHAR(10),
`Last updte` VARCHAR(10),
`User Name` VARCHAR(12),
`TCode` VARCHAR(5),
`Cross-CC number` VARCHAR(18),
`Document Header Text` VARCHAR(25),
`Crcy` VARCHAR(3),
`Exch.rate` VARCHAR(12),
`Parked by` VARCHAR(9),
`Itm` VARCHAR(3),
`D/C` VARCHAR(1),
`BusA` VARCHAR(3),
`Loc.curr.amount` VARCHAR(12),
`Crcy.1` VARCHAR(3),
`Amount` VARCHAR(14),
`Crcy.2` VARCHAR(3),
`Text` VARCHAR(50),
`Tr.prt` VARCHAR(21),
`COAr` VARCHAR(6),
`Cost Ctr` VARCHAR(7),
`G/L` VARCHAR(10),
`Profit Ctr` VARCHAR(10),
`WBS Element` VARCHAR(7),
`Ledger Group` VARCHAR(3),
`Source Document No` VARCHAR(45),
`Source` VARCHAR(44),
`Add1` VARCHAR(21),
</v>
      </c>
    </row>
    <row r="3" spans="1:24">
      <c r="F3" s="157"/>
      <c r="G3" s="157" t="s">
        <v>431</v>
      </c>
      <c r="H3" s="157"/>
      <c r="I3" s="157"/>
      <c r="J3" s="157"/>
      <c r="K3" s="157"/>
      <c r="L3" s="157"/>
      <c r="M3" s="157"/>
      <c r="O3" s="130"/>
      <c r="P3" s="130" t="s">
        <v>430</v>
      </c>
      <c r="Q3" s="130"/>
      <c r="R3" s="130"/>
      <c r="S3" s="130"/>
      <c r="T3" s="130"/>
      <c r="U3" s="130"/>
      <c r="V3" s="130"/>
    </row>
    <row r="4" spans="1:24" ht="33">
      <c r="A4" t="s">
        <v>389</v>
      </c>
      <c r="B4">
        <v>3</v>
      </c>
      <c r="C4" t="str">
        <f>TRIM(A4)</f>
        <v>Unnamed: 0</v>
      </c>
      <c r="D4" t="str">
        <f>TRIM(B4)</f>
        <v>3</v>
      </c>
      <c r="F4" s="157" t="s">
        <v>285</v>
      </c>
      <c r="G4" s="157" t="str">
        <f>C4</f>
        <v>Unnamed: 0</v>
      </c>
      <c r="H4" s="157" t="s">
        <v>285</v>
      </c>
      <c r="I4" s="157" t="s">
        <v>433</v>
      </c>
      <c r="J4" s="157" t="s">
        <v>435</v>
      </c>
      <c r="K4" s="157" t="str">
        <f>D4</f>
        <v>3</v>
      </c>
      <c r="L4" s="157" t="s">
        <v>437</v>
      </c>
      <c r="M4" s="158" t="s">
        <v>461</v>
      </c>
      <c r="O4" s="130" t="s">
        <v>284</v>
      </c>
      <c r="P4" s="130" t="s">
        <v>438</v>
      </c>
      <c r="Q4" s="130" t="s">
        <v>284</v>
      </c>
      <c r="R4" s="130" t="s">
        <v>432</v>
      </c>
      <c r="S4" s="130" t="s">
        <v>434</v>
      </c>
      <c r="T4" s="130" t="s">
        <v>439</v>
      </c>
      <c r="U4" s="130" t="s">
        <v>436</v>
      </c>
      <c r="V4" s="130" t="s">
        <v>460</v>
      </c>
    </row>
    <row r="5" spans="1:24" ht="33">
      <c r="A5" t="s">
        <v>390</v>
      </c>
      <c r="B5">
        <v>3</v>
      </c>
      <c r="C5" t="str">
        <f t="shared" ref="C5:C42" si="0">TRIM(A5)</f>
        <v>Unnamed: 1</v>
      </c>
      <c r="D5" t="str">
        <f t="shared" ref="D5:D42" si="1">TRIM(B5)</f>
        <v>3</v>
      </c>
      <c r="F5" s="157" t="s">
        <v>285</v>
      </c>
      <c r="G5" s="157" t="str">
        <f t="shared" ref="G5:G42" si="2">C5</f>
        <v>Unnamed: 1</v>
      </c>
      <c r="H5" s="157" t="s">
        <v>285</v>
      </c>
      <c r="I5" s="157" t="s">
        <v>433</v>
      </c>
      <c r="J5" s="157" t="s">
        <v>435</v>
      </c>
      <c r="K5" s="157" t="str">
        <f t="shared" ref="K5:K42" si="3">D5</f>
        <v>3</v>
      </c>
      <c r="L5" s="157" t="s">
        <v>437</v>
      </c>
      <c r="M5" s="158" t="s">
        <v>461</v>
      </c>
      <c r="O5" s="130" t="s">
        <v>284</v>
      </c>
      <c r="P5" s="130" t="s">
        <v>440</v>
      </c>
      <c r="Q5" s="130" t="s">
        <v>284</v>
      </c>
      <c r="R5" s="130" t="s">
        <v>432</v>
      </c>
      <c r="S5" s="130" t="s">
        <v>434</v>
      </c>
      <c r="T5" s="130" t="s">
        <v>439</v>
      </c>
      <c r="U5" s="130" t="s">
        <v>436</v>
      </c>
      <c r="V5" s="130" t="s">
        <v>460</v>
      </c>
    </row>
    <row r="6" spans="1:24" ht="33">
      <c r="A6" t="s">
        <v>391</v>
      </c>
      <c r="B6">
        <v>4</v>
      </c>
      <c r="C6" t="str">
        <f t="shared" si="0"/>
        <v>CoCd</v>
      </c>
      <c r="D6" t="str">
        <f t="shared" si="1"/>
        <v>4</v>
      </c>
      <c r="F6" s="157" t="s">
        <v>285</v>
      </c>
      <c r="G6" s="157" t="str">
        <f t="shared" si="2"/>
        <v>CoCd</v>
      </c>
      <c r="H6" s="157" t="s">
        <v>285</v>
      </c>
      <c r="I6" s="157" t="s">
        <v>433</v>
      </c>
      <c r="J6" s="157" t="s">
        <v>435</v>
      </c>
      <c r="K6" s="157" t="str">
        <f t="shared" si="3"/>
        <v>4</v>
      </c>
      <c r="L6" s="157" t="s">
        <v>437</v>
      </c>
      <c r="M6" s="158" t="s">
        <v>461</v>
      </c>
      <c r="O6" s="130" t="s">
        <v>284</v>
      </c>
      <c r="P6" s="130" t="s">
        <v>327</v>
      </c>
      <c r="Q6" s="130" t="s">
        <v>284</v>
      </c>
      <c r="R6" s="130" t="s">
        <v>432</v>
      </c>
      <c r="S6" s="130" t="s">
        <v>434</v>
      </c>
      <c r="T6" s="130" t="s">
        <v>291</v>
      </c>
      <c r="U6" s="130" t="s">
        <v>436</v>
      </c>
      <c r="V6" s="130" t="s">
        <v>460</v>
      </c>
    </row>
    <row r="7" spans="1:24" ht="33">
      <c r="A7" t="s">
        <v>392</v>
      </c>
      <c r="B7">
        <v>10</v>
      </c>
      <c r="C7" t="str">
        <f t="shared" si="0"/>
        <v>DocumentNo</v>
      </c>
      <c r="D7" t="str">
        <f t="shared" si="1"/>
        <v>10</v>
      </c>
      <c r="F7" s="157" t="s">
        <v>285</v>
      </c>
      <c r="G7" s="157" t="str">
        <f t="shared" si="2"/>
        <v>DocumentNo</v>
      </c>
      <c r="H7" s="157" t="s">
        <v>285</v>
      </c>
      <c r="I7" s="157" t="s">
        <v>433</v>
      </c>
      <c r="J7" s="157" t="s">
        <v>435</v>
      </c>
      <c r="K7" s="157" t="str">
        <f t="shared" si="3"/>
        <v>10</v>
      </c>
      <c r="L7" s="157" t="s">
        <v>437</v>
      </c>
      <c r="M7" s="158" t="s">
        <v>461</v>
      </c>
      <c r="O7" s="130" t="s">
        <v>284</v>
      </c>
      <c r="P7" s="130" t="s">
        <v>328</v>
      </c>
      <c r="Q7" s="130" t="s">
        <v>284</v>
      </c>
      <c r="R7" s="130" t="s">
        <v>432</v>
      </c>
      <c r="S7" s="130" t="s">
        <v>434</v>
      </c>
      <c r="T7" s="130" t="s">
        <v>441</v>
      </c>
      <c r="U7" s="130" t="s">
        <v>436</v>
      </c>
      <c r="V7" s="130" t="s">
        <v>460</v>
      </c>
    </row>
    <row r="8" spans="1:24" ht="33">
      <c r="A8" t="s">
        <v>393</v>
      </c>
      <c r="B8">
        <v>3</v>
      </c>
      <c r="C8" t="str">
        <f t="shared" si="0"/>
        <v>Unnamed: 4</v>
      </c>
      <c r="D8" t="str">
        <f t="shared" si="1"/>
        <v>3</v>
      </c>
      <c r="F8" s="157" t="s">
        <v>285</v>
      </c>
      <c r="G8" s="157" t="str">
        <f t="shared" si="2"/>
        <v>Unnamed: 4</v>
      </c>
      <c r="H8" s="157" t="s">
        <v>285</v>
      </c>
      <c r="I8" s="157" t="s">
        <v>433</v>
      </c>
      <c r="J8" s="157" t="s">
        <v>435</v>
      </c>
      <c r="K8" s="157" t="str">
        <f t="shared" si="3"/>
        <v>3</v>
      </c>
      <c r="L8" s="157" t="s">
        <v>437</v>
      </c>
      <c r="M8" s="158" t="s">
        <v>461</v>
      </c>
      <c r="O8" s="130" t="s">
        <v>284</v>
      </c>
      <c r="P8" s="130" t="s">
        <v>442</v>
      </c>
      <c r="Q8" s="130" t="s">
        <v>284</v>
      </c>
      <c r="R8" s="130" t="s">
        <v>432</v>
      </c>
      <c r="S8" s="130" t="s">
        <v>434</v>
      </c>
      <c r="T8" s="130" t="s">
        <v>439</v>
      </c>
      <c r="U8" s="130" t="s">
        <v>436</v>
      </c>
      <c r="V8" s="130" t="s">
        <v>460</v>
      </c>
    </row>
    <row r="9" spans="1:24" ht="33">
      <c r="A9" t="s">
        <v>394</v>
      </c>
      <c r="B9">
        <v>4</v>
      </c>
      <c r="C9" t="str">
        <f t="shared" si="0"/>
        <v>Year</v>
      </c>
      <c r="D9" t="str">
        <f t="shared" si="1"/>
        <v>4</v>
      </c>
      <c r="F9" s="157" t="s">
        <v>285</v>
      </c>
      <c r="G9" s="157" t="str">
        <f t="shared" si="2"/>
        <v>Year</v>
      </c>
      <c r="H9" s="157" t="s">
        <v>285</v>
      </c>
      <c r="I9" s="157" t="s">
        <v>433</v>
      </c>
      <c r="J9" s="157" t="s">
        <v>435</v>
      </c>
      <c r="K9" s="157" t="str">
        <f t="shared" si="3"/>
        <v>4</v>
      </c>
      <c r="L9" s="157" t="s">
        <v>437</v>
      </c>
      <c r="M9" s="158" t="s">
        <v>461</v>
      </c>
      <c r="O9" s="130" t="s">
        <v>284</v>
      </c>
      <c r="P9" s="130" t="s">
        <v>329</v>
      </c>
      <c r="Q9" s="130" t="s">
        <v>284</v>
      </c>
      <c r="R9" s="130" t="s">
        <v>432</v>
      </c>
      <c r="S9" s="130" t="s">
        <v>434</v>
      </c>
      <c r="T9" s="130" t="s">
        <v>291</v>
      </c>
      <c r="U9" s="130" t="s">
        <v>436</v>
      </c>
      <c r="V9" s="130" t="s">
        <v>460</v>
      </c>
    </row>
    <row r="10" spans="1:24" ht="33">
      <c r="A10" t="s">
        <v>395</v>
      </c>
      <c r="B10">
        <v>2</v>
      </c>
      <c r="C10" t="str">
        <f t="shared" si="0"/>
        <v>Doc. Type</v>
      </c>
      <c r="D10" t="str">
        <f t="shared" si="1"/>
        <v>2</v>
      </c>
      <c r="F10" s="157" t="s">
        <v>285</v>
      </c>
      <c r="G10" s="157" t="str">
        <f t="shared" si="2"/>
        <v>Doc. Type</v>
      </c>
      <c r="H10" s="157" t="s">
        <v>285</v>
      </c>
      <c r="I10" s="157" t="s">
        <v>433</v>
      </c>
      <c r="J10" s="157" t="s">
        <v>435</v>
      </c>
      <c r="K10" s="157" t="str">
        <f t="shared" si="3"/>
        <v>2</v>
      </c>
      <c r="L10" s="157" t="s">
        <v>437</v>
      </c>
      <c r="M10" s="158" t="s">
        <v>461</v>
      </c>
      <c r="O10" s="130" t="s">
        <v>284</v>
      </c>
      <c r="P10" s="130" t="s">
        <v>330</v>
      </c>
      <c r="Q10" s="130" t="s">
        <v>284</v>
      </c>
      <c r="R10" s="130" t="s">
        <v>432</v>
      </c>
      <c r="S10" s="130" t="s">
        <v>434</v>
      </c>
      <c r="T10" s="130" t="s">
        <v>443</v>
      </c>
      <c r="U10" s="130" t="s">
        <v>436</v>
      </c>
      <c r="V10" s="130" t="s">
        <v>460</v>
      </c>
    </row>
    <row r="11" spans="1:24" ht="33">
      <c r="A11" t="s">
        <v>396</v>
      </c>
      <c r="B11">
        <v>10</v>
      </c>
      <c r="C11" t="str">
        <f t="shared" si="0"/>
        <v>Doc. Date</v>
      </c>
      <c r="D11" t="str">
        <f t="shared" si="1"/>
        <v>10</v>
      </c>
      <c r="F11" s="157" t="s">
        <v>285</v>
      </c>
      <c r="G11" s="157" t="str">
        <f t="shared" si="2"/>
        <v>Doc. Date</v>
      </c>
      <c r="H11" s="157" t="s">
        <v>285</v>
      </c>
      <c r="I11" s="157" t="s">
        <v>433</v>
      </c>
      <c r="J11" s="157" t="s">
        <v>435</v>
      </c>
      <c r="K11" s="157" t="str">
        <f t="shared" si="3"/>
        <v>10</v>
      </c>
      <c r="L11" s="157" t="s">
        <v>437</v>
      </c>
      <c r="M11" s="158" t="s">
        <v>461</v>
      </c>
      <c r="O11" s="130" t="s">
        <v>284</v>
      </c>
      <c r="P11" s="130" t="s">
        <v>331</v>
      </c>
      <c r="Q11" s="130" t="s">
        <v>284</v>
      </c>
      <c r="R11" s="130" t="s">
        <v>432</v>
      </c>
      <c r="S11" s="130" t="s">
        <v>434</v>
      </c>
      <c r="T11" s="130" t="s">
        <v>441</v>
      </c>
      <c r="U11" s="130" t="s">
        <v>436</v>
      </c>
      <c r="V11" s="130" t="s">
        <v>460</v>
      </c>
    </row>
    <row r="12" spans="1:24" ht="33">
      <c r="A12" t="s">
        <v>397</v>
      </c>
      <c r="B12">
        <v>10</v>
      </c>
      <c r="C12" t="str">
        <f t="shared" si="0"/>
        <v>Pstng Date</v>
      </c>
      <c r="D12" t="str">
        <f t="shared" si="1"/>
        <v>10</v>
      </c>
      <c r="F12" s="157" t="s">
        <v>285</v>
      </c>
      <c r="G12" s="157" t="str">
        <f t="shared" si="2"/>
        <v>Pstng Date</v>
      </c>
      <c r="H12" s="157" t="s">
        <v>285</v>
      </c>
      <c r="I12" s="157" t="s">
        <v>433</v>
      </c>
      <c r="J12" s="157" t="s">
        <v>435</v>
      </c>
      <c r="K12" s="157" t="str">
        <f t="shared" si="3"/>
        <v>10</v>
      </c>
      <c r="L12" s="157" t="s">
        <v>437</v>
      </c>
      <c r="M12" s="158" t="s">
        <v>461</v>
      </c>
      <c r="O12" s="130" t="s">
        <v>284</v>
      </c>
      <c r="P12" s="130" t="s">
        <v>332</v>
      </c>
      <c r="Q12" s="130" t="s">
        <v>284</v>
      </c>
      <c r="R12" s="130" t="s">
        <v>432</v>
      </c>
      <c r="S12" s="130" t="s">
        <v>434</v>
      </c>
      <c r="T12" s="130" t="s">
        <v>441</v>
      </c>
      <c r="U12" s="130" t="s">
        <v>436</v>
      </c>
      <c r="V12" s="130" t="s">
        <v>460</v>
      </c>
    </row>
    <row r="13" spans="1:24" ht="33">
      <c r="A13" t="s">
        <v>398</v>
      </c>
      <c r="B13">
        <v>2</v>
      </c>
      <c r="C13" t="str">
        <f t="shared" si="0"/>
        <v>Period</v>
      </c>
      <c r="D13" t="str">
        <f t="shared" si="1"/>
        <v>2</v>
      </c>
      <c r="F13" s="157" t="s">
        <v>285</v>
      </c>
      <c r="G13" s="157" t="str">
        <f t="shared" si="2"/>
        <v>Period</v>
      </c>
      <c r="H13" s="157" t="s">
        <v>285</v>
      </c>
      <c r="I13" s="157" t="s">
        <v>433</v>
      </c>
      <c r="J13" s="157" t="s">
        <v>435</v>
      </c>
      <c r="K13" s="157" t="str">
        <f t="shared" si="3"/>
        <v>2</v>
      </c>
      <c r="L13" s="157" t="s">
        <v>437</v>
      </c>
      <c r="M13" s="158" t="s">
        <v>461</v>
      </c>
      <c r="O13" s="130" t="s">
        <v>284</v>
      </c>
      <c r="P13" s="130" t="s">
        <v>333</v>
      </c>
      <c r="Q13" s="130" t="s">
        <v>284</v>
      </c>
      <c r="R13" s="130" t="s">
        <v>432</v>
      </c>
      <c r="S13" s="130" t="s">
        <v>434</v>
      </c>
      <c r="T13" s="130" t="s">
        <v>443</v>
      </c>
      <c r="U13" s="130" t="s">
        <v>436</v>
      </c>
      <c r="V13" s="130" t="s">
        <v>460</v>
      </c>
    </row>
    <row r="14" spans="1:24" ht="33">
      <c r="A14" t="s">
        <v>399</v>
      </c>
      <c r="B14">
        <v>10</v>
      </c>
      <c r="C14" t="str">
        <f t="shared" si="0"/>
        <v>Entry Dte</v>
      </c>
      <c r="D14" t="str">
        <f t="shared" si="1"/>
        <v>10</v>
      </c>
      <c r="F14" s="157" t="s">
        <v>285</v>
      </c>
      <c r="G14" s="157" t="str">
        <f t="shared" si="2"/>
        <v>Entry Dte</v>
      </c>
      <c r="H14" s="157" t="s">
        <v>285</v>
      </c>
      <c r="I14" s="157" t="s">
        <v>433</v>
      </c>
      <c r="J14" s="157" t="s">
        <v>435</v>
      </c>
      <c r="K14" s="157" t="str">
        <f t="shared" si="3"/>
        <v>10</v>
      </c>
      <c r="L14" s="157" t="s">
        <v>437</v>
      </c>
      <c r="M14" s="158" t="s">
        <v>461</v>
      </c>
      <c r="O14" s="130" t="s">
        <v>284</v>
      </c>
      <c r="P14" s="130" t="s">
        <v>334</v>
      </c>
      <c r="Q14" s="130" t="s">
        <v>284</v>
      </c>
      <c r="R14" s="130" t="s">
        <v>432</v>
      </c>
      <c r="S14" s="130" t="s">
        <v>434</v>
      </c>
      <c r="T14" s="130" t="s">
        <v>441</v>
      </c>
      <c r="U14" s="130" t="s">
        <v>436</v>
      </c>
      <c r="V14" s="130" t="s">
        <v>460</v>
      </c>
    </row>
    <row r="15" spans="1:24" ht="33">
      <c r="A15" t="s">
        <v>400</v>
      </c>
      <c r="B15">
        <v>8</v>
      </c>
      <c r="C15" t="str">
        <f t="shared" si="0"/>
        <v>Time</v>
      </c>
      <c r="D15" t="str">
        <f t="shared" si="1"/>
        <v>8</v>
      </c>
      <c r="F15" s="157" t="s">
        <v>285</v>
      </c>
      <c r="G15" s="157" t="str">
        <f t="shared" si="2"/>
        <v>Time</v>
      </c>
      <c r="H15" s="157" t="s">
        <v>285</v>
      </c>
      <c r="I15" s="157" t="s">
        <v>433</v>
      </c>
      <c r="J15" s="157" t="s">
        <v>435</v>
      </c>
      <c r="K15" s="157" t="str">
        <f t="shared" si="3"/>
        <v>8</v>
      </c>
      <c r="L15" s="157" t="s">
        <v>437</v>
      </c>
      <c r="M15" s="158" t="s">
        <v>461</v>
      </c>
      <c r="O15" s="130" t="s">
        <v>284</v>
      </c>
      <c r="P15" s="130" t="s">
        <v>335</v>
      </c>
      <c r="Q15" s="130" t="s">
        <v>284</v>
      </c>
      <c r="R15" s="130" t="s">
        <v>432</v>
      </c>
      <c r="S15" s="130" t="s">
        <v>434</v>
      </c>
      <c r="T15" s="130" t="s">
        <v>293</v>
      </c>
      <c r="U15" s="130" t="s">
        <v>436</v>
      </c>
      <c r="V15" s="130" t="s">
        <v>460</v>
      </c>
    </row>
    <row r="16" spans="1:24" ht="33">
      <c r="A16" t="s">
        <v>401</v>
      </c>
      <c r="B16">
        <v>10</v>
      </c>
      <c r="C16" t="str">
        <f t="shared" si="0"/>
        <v>Changed</v>
      </c>
      <c r="D16" t="str">
        <f t="shared" si="1"/>
        <v>10</v>
      </c>
      <c r="F16" s="157" t="s">
        <v>285</v>
      </c>
      <c r="G16" s="157" t="str">
        <f t="shared" si="2"/>
        <v>Changed</v>
      </c>
      <c r="H16" s="157" t="s">
        <v>285</v>
      </c>
      <c r="I16" s="157" t="s">
        <v>433</v>
      </c>
      <c r="J16" s="157" t="s">
        <v>435</v>
      </c>
      <c r="K16" s="157" t="str">
        <f t="shared" si="3"/>
        <v>10</v>
      </c>
      <c r="L16" s="157" t="s">
        <v>437</v>
      </c>
      <c r="M16" s="158" t="s">
        <v>461</v>
      </c>
      <c r="O16" s="130" t="s">
        <v>284</v>
      </c>
      <c r="P16" s="130" t="s">
        <v>336</v>
      </c>
      <c r="Q16" s="130" t="s">
        <v>284</v>
      </c>
      <c r="R16" s="130" t="s">
        <v>432</v>
      </c>
      <c r="S16" s="130" t="s">
        <v>434</v>
      </c>
      <c r="T16" s="130" t="s">
        <v>441</v>
      </c>
      <c r="U16" s="130" t="s">
        <v>436</v>
      </c>
      <c r="V16" s="130" t="s">
        <v>460</v>
      </c>
    </row>
    <row r="17" spans="1:22" ht="33">
      <c r="A17" t="s">
        <v>402</v>
      </c>
      <c r="B17">
        <v>10</v>
      </c>
      <c r="C17" t="str">
        <f t="shared" si="0"/>
        <v>Last updte</v>
      </c>
      <c r="D17" t="str">
        <f t="shared" si="1"/>
        <v>10</v>
      </c>
      <c r="F17" s="157" t="s">
        <v>285</v>
      </c>
      <c r="G17" s="157" t="str">
        <f t="shared" si="2"/>
        <v>Last updte</v>
      </c>
      <c r="H17" s="157" t="s">
        <v>285</v>
      </c>
      <c r="I17" s="157" t="s">
        <v>433</v>
      </c>
      <c r="J17" s="157" t="s">
        <v>435</v>
      </c>
      <c r="K17" s="157" t="str">
        <f t="shared" si="3"/>
        <v>10</v>
      </c>
      <c r="L17" s="157" t="s">
        <v>437</v>
      </c>
      <c r="M17" s="158" t="s">
        <v>461</v>
      </c>
      <c r="O17" s="130" t="s">
        <v>284</v>
      </c>
      <c r="P17" s="130" t="s">
        <v>337</v>
      </c>
      <c r="Q17" s="130" t="s">
        <v>284</v>
      </c>
      <c r="R17" s="130" t="s">
        <v>432</v>
      </c>
      <c r="S17" s="130" t="s">
        <v>434</v>
      </c>
      <c r="T17" s="130" t="s">
        <v>441</v>
      </c>
      <c r="U17" s="130" t="s">
        <v>436</v>
      </c>
      <c r="V17" s="130" t="s">
        <v>460</v>
      </c>
    </row>
    <row r="18" spans="1:22" ht="33">
      <c r="A18" t="s">
        <v>403</v>
      </c>
      <c r="B18">
        <v>12</v>
      </c>
      <c r="C18" t="str">
        <f t="shared" si="0"/>
        <v>User Name</v>
      </c>
      <c r="D18" t="str">
        <f t="shared" si="1"/>
        <v>12</v>
      </c>
      <c r="F18" s="157" t="s">
        <v>285</v>
      </c>
      <c r="G18" s="157" t="str">
        <f t="shared" si="2"/>
        <v>User Name</v>
      </c>
      <c r="H18" s="157" t="s">
        <v>285</v>
      </c>
      <c r="I18" s="157" t="s">
        <v>433</v>
      </c>
      <c r="J18" s="157" t="s">
        <v>435</v>
      </c>
      <c r="K18" s="157" t="str">
        <f t="shared" si="3"/>
        <v>12</v>
      </c>
      <c r="L18" s="157" t="s">
        <v>437</v>
      </c>
      <c r="M18" s="158" t="s">
        <v>461</v>
      </c>
      <c r="O18" s="130" t="s">
        <v>284</v>
      </c>
      <c r="P18" s="130" t="s">
        <v>338</v>
      </c>
      <c r="Q18" s="130" t="s">
        <v>284</v>
      </c>
      <c r="R18" s="130" t="s">
        <v>432</v>
      </c>
      <c r="S18" s="130" t="s">
        <v>434</v>
      </c>
      <c r="T18" s="130" t="s">
        <v>444</v>
      </c>
      <c r="U18" s="130" t="s">
        <v>436</v>
      </c>
      <c r="V18" s="130" t="s">
        <v>460</v>
      </c>
    </row>
    <row r="19" spans="1:22" ht="33">
      <c r="A19" t="s">
        <v>404</v>
      </c>
      <c r="B19">
        <v>5</v>
      </c>
      <c r="C19" t="str">
        <f t="shared" si="0"/>
        <v>TCode</v>
      </c>
      <c r="D19" t="str">
        <f t="shared" si="1"/>
        <v>5</v>
      </c>
      <c r="F19" s="157" t="s">
        <v>285</v>
      </c>
      <c r="G19" s="157" t="str">
        <f t="shared" si="2"/>
        <v>TCode</v>
      </c>
      <c r="H19" s="157" t="s">
        <v>285</v>
      </c>
      <c r="I19" s="157" t="s">
        <v>433</v>
      </c>
      <c r="J19" s="157" t="s">
        <v>435</v>
      </c>
      <c r="K19" s="157" t="str">
        <f t="shared" si="3"/>
        <v>5</v>
      </c>
      <c r="L19" s="157" t="s">
        <v>437</v>
      </c>
      <c r="M19" s="158" t="s">
        <v>461</v>
      </c>
      <c r="O19" s="130" t="s">
        <v>284</v>
      </c>
      <c r="P19" s="130" t="s">
        <v>339</v>
      </c>
      <c r="Q19" s="130" t="s">
        <v>284</v>
      </c>
      <c r="R19" s="130" t="s">
        <v>432</v>
      </c>
      <c r="S19" s="130" t="s">
        <v>434</v>
      </c>
      <c r="T19" s="130" t="s">
        <v>292</v>
      </c>
      <c r="U19" s="130" t="s">
        <v>436</v>
      </c>
      <c r="V19" s="130" t="s">
        <v>460</v>
      </c>
    </row>
    <row r="20" spans="1:22" ht="33">
      <c r="A20" t="s">
        <v>405</v>
      </c>
      <c r="B20">
        <v>18</v>
      </c>
      <c r="C20" t="str">
        <f t="shared" si="0"/>
        <v>Cross-CC number</v>
      </c>
      <c r="D20" t="str">
        <f t="shared" si="1"/>
        <v>18</v>
      </c>
      <c r="F20" s="157" t="s">
        <v>285</v>
      </c>
      <c r="G20" s="157" t="str">
        <f t="shared" si="2"/>
        <v>Cross-CC number</v>
      </c>
      <c r="H20" s="157" t="s">
        <v>285</v>
      </c>
      <c r="I20" s="157" t="s">
        <v>433</v>
      </c>
      <c r="J20" s="157" t="s">
        <v>435</v>
      </c>
      <c r="K20" s="157" t="str">
        <f t="shared" si="3"/>
        <v>18</v>
      </c>
      <c r="L20" s="157" t="s">
        <v>437</v>
      </c>
      <c r="M20" s="158" t="s">
        <v>461</v>
      </c>
      <c r="O20" s="130" t="s">
        <v>284</v>
      </c>
      <c r="P20" s="130" t="s">
        <v>340</v>
      </c>
      <c r="Q20" s="130" t="s">
        <v>284</v>
      </c>
      <c r="R20" s="130" t="s">
        <v>432</v>
      </c>
      <c r="S20" s="130" t="s">
        <v>434</v>
      </c>
      <c r="T20" s="130" t="s">
        <v>445</v>
      </c>
      <c r="U20" s="130" t="s">
        <v>436</v>
      </c>
      <c r="V20" s="130" t="s">
        <v>460</v>
      </c>
    </row>
    <row r="21" spans="1:22" ht="33">
      <c r="A21" t="s">
        <v>406</v>
      </c>
      <c r="B21">
        <v>25</v>
      </c>
      <c r="C21" t="str">
        <f t="shared" si="0"/>
        <v>Document Header Text</v>
      </c>
      <c r="D21" t="str">
        <f t="shared" si="1"/>
        <v>25</v>
      </c>
      <c r="F21" s="157" t="s">
        <v>285</v>
      </c>
      <c r="G21" s="157" t="str">
        <f t="shared" si="2"/>
        <v>Document Header Text</v>
      </c>
      <c r="H21" s="157" t="s">
        <v>285</v>
      </c>
      <c r="I21" s="157" t="s">
        <v>433</v>
      </c>
      <c r="J21" s="157" t="s">
        <v>435</v>
      </c>
      <c r="K21" s="157" t="str">
        <f t="shared" si="3"/>
        <v>25</v>
      </c>
      <c r="L21" s="157" t="s">
        <v>437</v>
      </c>
      <c r="M21" s="158" t="s">
        <v>461</v>
      </c>
      <c r="O21" s="130" t="s">
        <v>284</v>
      </c>
      <c r="P21" s="130" t="s">
        <v>341</v>
      </c>
      <c r="Q21" s="130" t="s">
        <v>284</v>
      </c>
      <c r="R21" s="130" t="s">
        <v>432</v>
      </c>
      <c r="S21" s="130" t="s">
        <v>434</v>
      </c>
      <c r="T21" s="130" t="s">
        <v>446</v>
      </c>
      <c r="U21" s="130" t="s">
        <v>436</v>
      </c>
      <c r="V21" s="130" t="s">
        <v>460</v>
      </c>
    </row>
    <row r="22" spans="1:22" ht="33">
      <c r="A22" t="s">
        <v>407</v>
      </c>
      <c r="B22">
        <v>3</v>
      </c>
      <c r="C22" t="str">
        <f t="shared" si="0"/>
        <v>Crcy</v>
      </c>
      <c r="D22" t="str">
        <f t="shared" si="1"/>
        <v>3</v>
      </c>
      <c r="F22" s="157" t="s">
        <v>285</v>
      </c>
      <c r="G22" s="157" t="str">
        <f t="shared" si="2"/>
        <v>Crcy</v>
      </c>
      <c r="H22" s="157" t="s">
        <v>285</v>
      </c>
      <c r="I22" s="157" t="s">
        <v>433</v>
      </c>
      <c r="J22" s="157" t="s">
        <v>435</v>
      </c>
      <c r="K22" s="157" t="str">
        <f t="shared" si="3"/>
        <v>3</v>
      </c>
      <c r="L22" s="157" t="s">
        <v>437</v>
      </c>
      <c r="M22" s="158" t="s">
        <v>461</v>
      </c>
      <c r="O22" s="130" t="s">
        <v>284</v>
      </c>
      <c r="P22" s="130" t="s">
        <v>342</v>
      </c>
      <c r="Q22" s="130" t="s">
        <v>284</v>
      </c>
      <c r="R22" s="130" t="s">
        <v>432</v>
      </c>
      <c r="S22" s="130" t="s">
        <v>434</v>
      </c>
      <c r="T22" s="130" t="s">
        <v>439</v>
      </c>
      <c r="U22" s="130" t="s">
        <v>436</v>
      </c>
      <c r="V22" s="130" t="s">
        <v>460</v>
      </c>
    </row>
    <row r="23" spans="1:22" ht="33">
      <c r="A23" t="s">
        <v>408</v>
      </c>
      <c r="B23">
        <v>12</v>
      </c>
      <c r="C23" t="str">
        <f t="shared" si="0"/>
        <v>Exch.rate</v>
      </c>
      <c r="D23" t="str">
        <f t="shared" si="1"/>
        <v>12</v>
      </c>
      <c r="F23" s="157" t="s">
        <v>285</v>
      </c>
      <c r="G23" s="157" t="str">
        <f t="shared" si="2"/>
        <v>Exch.rate</v>
      </c>
      <c r="H23" s="157" t="s">
        <v>285</v>
      </c>
      <c r="I23" s="157" t="s">
        <v>433</v>
      </c>
      <c r="J23" s="157" t="s">
        <v>435</v>
      </c>
      <c r="K23" s="157" t="str">
        <f t="shared" si="3"/>
        <v>12</v>
      </c>
      <c r="L23" s="157" t="s">
        <v>437</v>
      </c>
      <c r="M23" s="158" t="s">
        <v>461</v>
      </c>
      <c r="O23" s="130" t="s">
        <v>284</v>
      </c>
      <c r="P23" s="130" t="s">
        <v>447</v>
      </c>
      <c r="Q23" s="130" t="s">
        <v>284</v>
      </c>
      <c r="R23" s="130" t="s">
        <v>432</v>
      </c>
      <c r="S23" s="130" t="s">
        <v>434</v>
      </c>
      <c r="T23" s="130" t="s">
        <v>444</v>
      </c>
      <c r="U23" s="130" t="s">
        <v>436</v>
      </c>
      <c r="V23" s="130" t="s">
        <v>460</v>
      </c>
    </row>
    <row r="24" spans="1:22" ht="33">
      <c r="A24" t="s">
        <v>409</v>
      </c>
      <c r="B24">
        <v>9</v>
      </c>
      <c r="C24" t="str">
        <f t="shared" si="0"/>
        <v>Parked by</v>
      </c>
      <c r="D24" t="str">
        <f t="shared" si="1"/>
        <v>9</v>
      </c>
      <c r="F24" s="157" t="s">
        <v>285</v>
      </c>
      <c r="G24" s="157" t="str">
        <f t="shared" si="2"/>
        <v>Parked by</v>
      </c>
      <c r="H24" s="157" t="s">
        <v>285</v>
      </c>
      <c r="I24" s="157" t="s">
        <v>433</v>
      </c>
      <c r="J24" s="157" t="s">
        <v>435</v>
      </c>
      <c r="K24" s="157" t="str">
        <f t="shared" si="3"/>
        <v>9</v>
      </c>
      <c r="L24" s="157" t="s">
        <v>437</v>
      </c>
      <c r="M24" s="158" t="s">
        <v>461</v>
      </c>
      <c r="O24" s="130" t="s">
        <v>284</v>
      </c>
      <c r="P24" s="130" t="s">
        <v>344</v>
      </c>
      <c r="Q24" s="130" t="s">
        <v>284</v>
      </c>
      <c r="R24" s="130" t="s">
        <v>432</v>
      </c>
      <c r="S24" s="130" t="s">
        <v>434</v>
      </c>
      <c r="T24" s="130" t="s">
        <v>448</v>
      </c>
      <c r="U24" s="130" t="s">
        <v>436</v>
      </c>
      <c r="V24" s="130" t="s">
        <v>460</v>
      </c>
    </row>
    <row r="25" spans="1:22" ht="33">
      <c r="A25" t="s">
        <v>410</v>
      </c>
      <c r="B25">
        <v>3</v>
      </c>
      <c r="C25" t="str">
        <f t="shared" si="0"/>
        <v>Itm</v>
      </c>
      <c r="D25" t="str">
        <f t="shared" si="1"/>
        <v>3</v>
      </c>
      <c r="F25" s="157" t="s">
        <v>285</v>
      </c>
      <c r="G25" s="157" t="str">
        <f t="shared" si="2"/>
        <v>Itm</v>
      </c>
      <c r="H25" s="157" t="s">
        <v>285</v>
      </c>
      <c r="I25" s="157" t="s">
        <v>433</v>
      </c>
      <c r="J25" s="157" t="s">
        <v>435</v>
      </c>
      <c r="K25" s="157" t="str">
        <f t="shared" si="3"/>
        <v>3</v>
      </c>
      <c r="L25" s="157" t="s">
        <v>437</v>
      </c>
      <c r="M25" s="158" t="s">
        <v>461</v>
      </c>
      <c r="O25" s="130" t="s">
        <v>284</v>
      </c>
      <c r="P25" s="130" t="s">
        <v>345</v>
      </c>
      <c r="Q25" s="130" t="s">
        <v>284</v>
      </c>
      <c r="R25" s="130" t="s">
        <v>432</v>
      </c>
      <c r="S25" s="130" t="s">
        <v>434</v>
      </c>
      <c r="T25" s="130" t="s">
        <v>439</v>
      </c>
      <c r="U25" s="130" t="s">
        <v>436</v>
      </c>
      <c r="V25" s="130" t="s">
        <v>460</v>
      </c>
    </row>
    <row r="26" spans="1:22" ht="33">
      <c r="A26" t="s">
        <v>411</v>
      </c>
      <c r="B26">
        <v>1</v>
      </c>
      <c r="C26" t="str">
        <f t="shared" si="0"/>
        <v>D/C</v>
      </c>
      <c r="D26" t="str">
        <f t="shared" si="1"/>
        <v>1</v>
      </c>
      <c r="F26" s="157" t="s">
        <v>285</v>
      </c>
      <c r="G26" s="157" t="str">
        <f t="shared" si="2"/>
        <v>D/C</v>
      </c>
      <c r="H26" s="157" t="s">
        <v>285</v>
      </c>
      <c r="I26" s="157" t="s">
        <v>433</v>
      </c>
      <c r="J26" s="157" t="s">
        <v>435</v>
      </c>
      <c r="K26" s="157" t="str">
        <f t="shared" si="3"/>
        <v>1</v>
      </c>
      <c r="L26" s="157" t="s">
        <v>437</v>
      </c>
      <c r="M26" s="158" t="s">
        <v>461</v>
      </c>
      <c r="O26" s="130" t="s">
        <v>284</v>
      </c>
      <c r="P26" s="130" t="s">
        <v>346</v>
      </c>
      <c r="Q26" s="130" t="s">
        <v>284</v>
      </c>
      <c r="R26" s="130" t="s">
        <v>432</v>
      </c>
      <c r="S26" s="130" t="s">
        <v>434</v>
      </c>
      <c r="T26" s="130" t="s">
        <v>290</v>
      </c>
      <c r="U26" s="130" t="s">
        <v>436</v>
      </c>
      <c r="V26" s="130" t="s">
        <v>460</v>
      </c>
    </row>
    <row r="27" spans="1:22" ht="33">
      <c r="A27" t="s">
        <v>412</v>
      </c>
      <c r="B27">
        <v>3</v>
      </c>
      <c r="C27" t="str">
        <f t="shared" si="0"/>
        <v>BusA</v>
      </c>
      <c r="D27" t="str">
        <f t="shared" si="1"/>
        <v>3</v>
      </c>
      <c r="F27" s="157" t="s">
        <v>285</v>
      </c>
      <c r="G27" s="157" t="str">
        <f t="shared" si="2"/>
        <v>BusA</v>
      </c>
      <c r="H27" s="157" t="s">
        <v>285</v>
      </c>
      <c r="I27" s="157" t="s">
        <v>433</v>
      </c>
      <c r="J27" s="157" t="s">
        <v>435</v>
      </c>
      <c r="K27" s="157" t="str">
        <f t="shared" si="3"/>
        <v>3</v>
      </c>
      <c r="L27" s="157" t="s">
        <v>437</v>
      </c>
      <c r="M27" s="158" t="s">
        <v>461</v>
      </c>
      <c r="O27" s="130" t="s">
        <v>284</v>
      </c>
      <c r="P27" s="130" t="s">
        <v>347</v>
      </c>
      <c r="Q27" s="130" t="s">
        <v>284</v>
      </c>
      <c r="R27" s="130" t="s">
        <v>432</v>
      </c>
      <c r="S27" s="130" t="s">
        <v>434</v>
      </c>
      <c r="T27" s="130" t="s">
        <v>439</v>
      </c>
      <c r="U27" s="130" t="s">
        <v>436</v>
      </c>
      <c r="V27" s="130" t="s">
        <v>460</v>
      </c>
    </row>
    <row r="28" spans="1:22" ht="33">
      <c r="A28" t="s">
        <v>413</v>
      </c>
      <c r="B28">
        <v>12</v>
      </c>
      <c r="C28" t="str">
        <f t="shared" si="0"/>
        <v>Loc.curr.amount</v>
      </c>
      <c r="D28" t="str">
        <f t="shared" si="1"/>
        <v>12</v>
      </c>
      <c r="F28" s="157" t="s">
        <v>285</v>
      </c>
      <c r="G28" s="157" t="str">
        <f t="shared" si="2"/>
        <v>Loc.curr.amount</v>
      </c>
      <c r="H28" s="157" t="s">
        <v>285</v>
      </c>
      <c r="I28" s="157" t="s">
        <v>433</v>
      </c>
      <c r="J28" s="157" t="s">
        <v>435</v>
      </c>
      <c r="K28" s="157" t="str">
        <f t="shared" si="3"/>
        <v>12</v>
      </c>
      <c r="L28" s="157" t="s">
        <v>437</v>
      </c>
      <c r="M28" s="158" t="s">
        <v>461</v>
      </c>
      <c r="O28" s="130" t="s">
        <v>284</v>
      </c>
      <c r="P28" s="130" t="s">
        <v>449</v>
      </c>
      <c r="Q28" s="130" t="s">
        <v>284</v>
      </c>
      <c r="R28" s="130" t="s">
        <v>432</v>
      </c>
      <c r="S28" s="130" t="s">
        <v>434</v>
      </c>
      <c r="T28" s="130" t="s">
        <v>444</v>
      </c>
      <c r="U28" s="130" t="s">
        <v>436</v>
      </c>
      <c r="V28" s="130" t="s">
        <v>460</v>
      </c>
    </row>
    <row r="29" spans="1:22" ht="33">
      <c r="A29" t="s">
        <v>414</v>
      </c>
      <c r="B29">
        <v>3</v>
      </c>
      <c r="C29" t="str">
        <f t="shared" si="0"/>
        <v>Crcy.1</v>
      </c>
      <c r="D29" t="str">
        <f t="shared" si="1"/>
        <v>3</v>
      </c>
      <c r="F29" s="157" t="s">
        <v>285</v>
      </c>
      <c r="G29" s="157" t="str">
        <f t="shared" si="2"/>
        <v>Crcy.1</v>
      </c>
      <c r="H29" s="157" t="s">
        <v>285</v>
      </c>
      <c r="I29" s="157" t="s">
        <v>433</v>
      </c>
      <c r="J29" s="157" t="s">
        <v>435</v>
      </c>
      <c r="K29" s="157" t="str">
        <f t="shared" si="3"/>
        <v>3</v>
      </c>
      <c r="L29" s="157" t="s">
        <v>437</v>
      </c>
      <c r="M29" s="158" t="s">
        <v>461</v>
      </c>
      <c r="O29" s="130" t="s">
        <v>284</v>
      </c>
      <c r="P29" s="130" t="s">
        <v>450</v>
      </c>
      <c r="Q29" s="130" t="s">
        <v>284</v>
      </c>
      <c r="R29" s="130" t="s">
        <v>432</v>
      </c>
      <c r="S29" s="130" t="s">
        <v>434</v>
      </c>
      <c r="T29" s="130" t="s">
        <v>439</v>
      </c>
      <c r="U29" s="130" t="s">
        <v>436</v>
      </c>
      <c r="V29" s="130" t="s">
        <v>460</v>
      </c>
    </row>
    <row r="30" spans="1:22" ht="33">
      <c r="A30" t="s">
        <v>415</v>
      </c>
      <c r="B30">
        <v>14</v>
      </c>
      <c r="C30" t="str">
        <f t="shared" si="0"/>
        <v>Amount</v>
      </c>
      <c r="D30" t="str">
        <f t="shared" si="1"/>
        <v>14</v>
      </c>
      <c r="F30" s="157" t="s">
        <v>285</v>
      </c>
      <c r="G30" s="157" t="str">
        <f t="shared" si="2"/>
        <v>Amount</v>
      </c>
      <c r="H30" s="157" t="s">
        <v>285</v>
      </c>
      <c r="I30" s="157" t="s">
        <v>433</v>
      </c>
      <c r="J30" s="157" t="s">
        <v>435</v>
      </c>
      <c r="K30" s="157" t="str">
        <f t="shared" si="3"/>
        <v>14</v>
      </c>
      <c r="L30" s="157" t="s">
        <v>437</v>
      </c>
      <c r="M30" s="158" t="s">
        <v>461</v>
      </c>
      <c r="O30" s="130" t="s">
        <v>284</v>
      </c>
      <c r="P30" s="130" t="s">
        <v>451</v>
      </c>
      <c r="Q30" s="130" t="s">
        <v>284</v>
      </c>
      <c r="R30" s="130" t="s">
        <v>432</v>
      </c>
      <c r="S30" s="130" t="s">
        <v>434</v>
      </c>
      <c r="T30" s="130" t="s">
        <v>452</v>
      </c>
      <c r="U30" s="130" t="s">
        <v>436</v>
      </c>
      <c r="V30" s="130" t="s">
        <v>460</v>
      </c>
    </row>
    <row r="31" spans="1:22" ht="33">
      <c r="A31" t="s">
        <v>416</v>
      </c>
      <c r="B31">
        <v>3</v>
      </c>
      <c r="C31" t="str">
        <f t="shared" si="0"/>
        <v>Crcy.2</v>
      </c>
      <c r="D31" t="str">
        <f t="shared" si="1"/>
        <v>3</v>
      </c>
      <c r="F31" s="157" t="s">
        <v>285</v>
      </c>
      <c r="G31" s="157" t="str">
        <f t="shared" si="2"/>
        <v>Crcy.2</v>
      </c>
      <c r="H31" s="157" t="s">
        <v>285</v>
      </c>
      <c r="I31" s="157" t="s">
        <v>433</v>
      </c>
      <c r="J31" s="157" t="s">
        <v>435</v>
      </c>
      <c r="K31" s="157" t="str">
        <f t="shared" si="3"/>
        <v>3</v>
      </c>
      <c r="L31" s="157" t="s">
        <v>437</v>
      </c>
      <c r="M31" s="158" t="s">
        <v>461</v>
      </c>
      <c r="O31" s="130" t="s">
        <v>284</v>
      </c>
      <c r="P31" s="130" t="s">
        <v>453</v>
      </c>
      <c r="Q31" s="130" t="s">
        <v>284</v>
      </c>
      <c r="R31" s="130" t="s">
        <v>432</v>
      </c>
      <c r="S31" s="130" t="s">
        <v>434</v>
      </c>
      <c r="T31" s="130" t="s">
        <v>439</v>
      </c>
      <c r="U31" s="130" t="s">
        <v>436</v>
      </c>
      <c r="V31" s="130" t="s">
        <v>460</v>
      </c>
    </row>
    <row r="32" spans="1:22" ht="33">
      <c r="A32" t="s">
        <v>417</v>
      </c>
      <c r="B32">
        <v>50</v>
      </c>
      <c r="C32" t="str">
        <f t="shared" si="0"/>
        <v>Text</v>
      </c>
      <c r="D32" t="str">
        <f t="shared" si="1"/>
        <v>50</v>
      </c>
      <c r="F32" s="157" t="s">
        <v>285</v>
      </c>
      <c r="G32" s="157" t="str">
        <f t="shared" si="2"/>
        <v>Text</v>
      </c>
      <c r="H32" s="157" t="s">
        <v>285</v>
      </c>
      <c r="I32" s="157" t="s">
        <v>433</v>
      </c>
      <c r="J32" s="157" t="s">
        <v>435</v>
      </c>
      <c r="K32" s="157" t="str">
        <f t="shared" si="3"/>
        <v>50</v>
      </c>
      <c r="L32" s="157" t="s">
        <v>437</v>
      </c>
      <c r="M32" s="158" t="s">
        <v>461</v>
      </c>
      <c r="O32" s="130" t="s">
        <v>284</v>
      </c>
      <c r="P32" s="130" t="s">
        <v>349</v>
      </c>
      <c r="Q32" s="130" t="s">
        <v>284</v>
      </c>
      <c r="R32" s="130" t="s">
        <v>432</v>
      </c>
      <c r="S32" s="130" t="s">
        <v>434</v>
      </c>
      <c r="T32" s="130" t="s">
        <v>454</v>
      </c>
      <c r="U32" s="130" t="s">
        <v>436</v>
      </c>
      <c r="V32" s="130" t="s">
        <v>460</v>
      </c>
    </row>
    <row r="33" spans="1:22" ht="33">
      <c r="A33" t="s">
        <v>418</v>
      </c>
      <c r="B33">
        <v>21</v>
      </c>
      <c r="C33" t="str">
        <f t="shared" si="0"/>
        <v>Tr.prt</v>
      </c>
      <c r="D33" t="str">
        <f t="shared" si="1"/>
        <v>21</v>
      </c>
      <c r="F33" s="157" t="s">
        <v>285</v>
      </c>
      <c r="G33" s="157" t="str">
        <f t="shared" si="2"/>
        <v>Tr.prt</v>
      </c>
      <c r="H33" s="157" t="s">
        <v>285</v>
      </c>
      <c r="I33" s="157" t="s">
        <v>433</v>
      </c>
      <c r="J33" s="157" t="s">
        <v>435</v>
      </c>
      <c r="K33" s="157" t="str">
        <f t="shared" si="3"/>
        <v>21</v>
      </c>
      <c r="L33" s="157" t="s">
        <v>437</v>
      </c>
      <c r="M33" s="158" t="s">
        <v>461</v>
      </c>
      <c r="O33" s="130" t="s">
        <v>284</v>
      </c>
      <c r="P33" s="130" t="s">
        <v>350</v>
      </c>
      <c r="Q33" s="130" t="s">
        <v>284</v>
      </c>
      <c r="R33" s="130" t="s">
        <v>432</v>
      </c>
      <c r="S33" s="130" t="s">
        <v>434</v>
      </c>
      <c r="T33" s="130" t="s">
        <v>69</v>
      </c>
      <c r="U33" s="130" t="s">
        <v>436</v>
      </c>
      <c r="V33" s="130" t="s">
        <v>460</v>
      </c>
    </row>
    <row r="34" spans="1:22" ht="33">
      <c r="A34" t="s">
        <v>419</v>
      </c>
      <c r="B34">
        <v>6</v>
      </c>
      <c r="C34" t="str">
        <f t="shared" si="0"/>
        <v>COAr</v>
      </c>
      <c r="D34" t="str">
        <f t="shared" si="1"/>
        <v>6</v>
      </c>
      <c r="F34" s="157" t="s">
        <v>285</v>
      </c>
      <c r="G34" s="157" t="str">
        <f t="shared" si="2"/>
        <v>COAr</v>
      </c>
      <c r="H34" s="157" t="s">
        <v>285</v>
      </c>
      <c r="I34" s="157" t="s">
        <v>433</v>
      </c>
      <c r="J34" s="157" t="s">
        <v>435</v>
      </c>
      <c r="K34" s="157" t="str">
        <f t="shared" si="3"/>
        <v>6</v>
      </c>
      <c r="L34" s="157" t="s">
        <v>437</v>
      </c>
      <c r="M34" s="158" t="s">
        <v>461</v>
      </c>
      <c r="O34" s="130" t="s">
        <v>284</v>
      </c>
      <c r="P34" s="130" t="s">
        <v>351</v>
      </c>
      <c r="Q34" s="130" t="s">
        <v>284</v>
      </c>
      <c r="R34" s="130" t="s">
        <v>432</v>
      </c>
      <c r="S34" s="130" t="s">
        <v>434</v>
      </c>
      <c r="T34" s="130" t="s">
        <v>455</v>
      </c>
      <c r="U34" s="130" t="s">
        <v>436</v>
      </c>
      <c r="V34" s="130" t="s">
        <v>460</v>
      </c>
    </row>
    <row r="35" spans="1:22" ht="33">
      <c r="A35" t="s">
        <v>420</v>
      </c>
      <c r="B35">
        <v>7</v>
      </c>
      <c r="C35" t="str">
        <f t="shared" si="0"/>
        <v>Cost Ctr</v>
      </c>
      <c r="D35" t="str">
        <f t="shared" si="1"/>
        <v>7</v>
      </c>
      <c r="F35" s="157" t="s">
        <v>285</v>
      </c>
      <c r="G35" s="157" t="str">
        <f t="shared" si="2"/>
        <v>Cost Ctr</v>
      </c>
      <c r="H35" s="157" t="s">
        <v>285</v>
      </c>
      <c r="I35" s="157" t="s">
        <v>433</v>
      </c>
      <c r="J35" s="157" t="s">
        <v>435</v>
      </c>
      <c r="K35" s="157" t="str">
        <f t="shared" si="3"/>
        <v>7</v>
      </c>
      <c r="L35" s="157" t="s">
        <v>437</v>
      </c>
      <c r="M35" s="158" t="s">
        <v>461</v>
      </c>
      <c r="O35" s="130" t="s">
        <v>284</v>
      </c>
      <c r="P35" s="130" t="s">
        <v>352</v>
      </c>
      <c r="Q35" s="130" t="s">
        <v>284</v>
      </c>
      <c r="R35" s="130" t="s">
        <v>432</v>
      </c>
      <c r="S35" s="130" t="s">
        <v>434</v>
      </c>
      <c r="T35" s="130" t="s">
        <v>456</v>
      </c>
      <c r="U35" s="130" t="s">
        <v>436</v>
      </c>
      <c r="V35" s="130" t="s">
        <v>460</v>
      </c>
    </row>
    <row r="36" spans="1:22" ht="33">
      <c r="A36" t="s">
        <v>421</v>
      </c>
      <c r="B36">
        <v>10</v>
      </c>
      <c r="C36" t="str">
        <f t="shared" si="0"/>
        <v>G/L</v>
      </c>
      <c r="D36" t="str">
        <f t="shared" si="1"/>
        <v>10</v>
      </c>
      <c r="F36" s="157" t="s">
        <v>285</v>
      </c>
      <c r="G36" s="157" t="str">
        <f t="shared" si="2"/>
        <v>G/L</v>
      </c>
      <c r="H36" s="157" t="s">
        <v>285</v>
      </c>
      <c r="I36" s="157" t="s">
        <v>433</v>
      </c>
      <c r="J36" s="157" t="s">
        <v>435</v>
      </c>
      <c r="K36" s="157" t="str">
        <f t="shared" si="3"/>
        <v>10</v>
      </c>
      <c r="L36" s="157" t="s">
        <v>437</v>
      </c>
      <c r="M36" s="158" t="s">
        <v>461</v>
      </c>
      <c r="O36" s="130" t="s">
        <v>284</v>
      </c>
      <c r="P36" s="130" t="s">
        <v>353</v>
      </c>
      <c r="Q36" s="130" t="s">
        <v>284</v>
      </c>
      <c r="R36" s="130" t="s">
        <v>432</v>
      </c>
      <c r="S36" s="130" t="s">
        <v>434</v>
      </c>
      <c r="T36" s="130" t="s">
        <v>441</v>
      </c>
      <c r="U36" s="130" t="s">
        <v>436</v>
      </c>
      <c r="V36" s="130" t="s">
        <v>460</v>
      </c>
    </row>
    <row r="37" spans="1:22" ht="33">
      <c r="A37" t="s">
        <v>422</v>
      </c>
      <c r="B37">
        <v>10</v>
      </c>
      <c r="C37" t="str">
        <f t="shared" si="0"/>
        <v>Profit Ctr</v>
      </c>
      <c r="D37" t="str">
        <f t="shared" si="1"/>
        <v>10</v>
      </c>
      <c r="F37" s="157" t="s">
        <v>285</v>
      </c>
      <c r="G37" s="157" t="str">
        <f t="shared" si="2"/>
        <v>Profit Ctr</v>
      </c>
      <c r="H37" s="157" t="s">
        <v>285</v>
      </c>
      <c r="I37" s="157" t="s">
        <v>433</v>
      </c>
      <c r="J37" s="157" t="s">
        <v>435</v>
      </c>
      <c r="K37" s="157" t="str">
        <f t="shared" si="3"/>
        <v>10</v>
      </c>
      <c r="L37" s="157" t="s">
        <v>437</v>
      </c>
      <c r="M37" s="158" t="s">
        <v>461</v>
      </c>
      <c r="O37" s="130" t="s">
        <v>284</v>
      </c>
      <c r="P37" s="130" t="s">
        <v>354</v>
      </c>
      <c r="Q37" s="130" t="s">
        <v>284</v>
      </c>
      <c r="R37" s="130" t="s">
        <v>432</v>
      </c>
      <c r="S37" s="130" t="s">
        <v>434</v>
      </c>
      <c r="T37" s="130" t="s">
        <v>441</v>
      </c>
      <c r="U37" s="130" t="s">
        <v>436</v>
      </c>
      <c r="V37" s="130" t="s">
        <v>460</v>
      </c>
    </row>
    <row r="38" spans="1:22" ht="33">
      <c r="A38" t="s">
        <v>423</v>
      </c>
      <c r="B38">
        <v>7</v>
      </c>
      <c r="C38" t="str">
        <f t="shared" si="0"/>
        <v>WBS Element</v>
      </c>
      <c r="D38" t="str">
        <f t="shared" si="1"/>
        <v>7</v>
      </c>
      <c r="F38" s="157" t="s">
        <v>285</v>
      </c>
      <c r="G38" s="157" t="str">
        <f t="shared" si="2"/>
        <v>WBS Element</v>
      </c>
      <c r="H38" s="157" t="s">
        <v>285</v>
      </c>
      <c r="I38" s="157" t="s">
        <v>433</v>
      </c>
      <c r="J38" s="157" t="s">
        <v>435</v>
      </c>
      <c r="K38" s="157" t="str">
        <f t="shared" si="3"/>
        <v>7</v>
      </c>
      <c r="L38" s="157" t="s">
        <v>437</v>
      </c>
      <c r="M38" s="158" t="s">
        <v>461</v>
      </c>
      <c r="O38" s="130" t="s">
        <v>284</v>
      </c>
      <c r="P38" s="130" t="s">
        <v>355</v>
      </c>
      <c r="Q38" s="130" t="s">
        <v>284</v>
      </c>
      <c r="R38" s="130" t="s">
        <v>432</v>
      </c>
      <c r="S38" s="130" t="s">
        <v>434</v>
      </c>
      <c r="T38" s="130" t="s">
        <v>456</v>
      </c>
      <c r="U38" s="130" t="s">
        <v>436</v>
      </c>
      <c r="V38" s="130" t="s">
        <v>460</v>
      </c>
    </row>
    <row r="39" spans="1:22" ht="33">
      <c r="A39" t="s">
        <v>424</v>
      </c>
      <c r="B39">
        <v>3</v>
      </c>
      <c r="C39" t="str">
        <f t="shared" si="0"/>
        <v>Ledger Group</v>
      </c>
      <c r="D39" t="str">
        <f t="shared" si="1"/>
        <v>3</v>
      </c>
      <c r="F39" s="157" t="s">
        <v>285</v>
      </c>
      <c r="G39" s="157" t="str">
        <f t="shared" si="2"/>
        <v>Ledger Group</v>
      </c>
      <c r="H39" s="157" t="s">
        <v>285</v>
      </c>
      <c r="I39" s="157" t="s">
        <v>433</v>
      </c>
      <c r="J39" s="157" t="s">
        <v>435</v>
      </c>
      <c r="K39" s="157" t="str">
        <f t="shared" si="3"/>
        <v>3</v>
      </c>
      <c r="L39" s="157" t="s">
        <v>437</v>
      </c>
      <c r="M39" s="158" t="s">
        <v>461</v>
      </c>
      <c r="O39" s="130" t="s">
        <v>284</v>
      </c>
      <c r="P39" s="130" t="s">
        <v>356</v>
      </c>
      <c r="Q39" s="130" t="s">
        <v>284</v>
      </c>
      <c r="R39" s="130" t="s">
        <v>432</v>
      </c>
      <c r="S39" s="130" t="s">
        <v>434</v>
      </c>
      <c r="T39" s="130" t="s">
        <v>439</v>
      </c>
      <c r="U39" s="130" t="s">
        <v>436</v>
      </c>
      <c r="V39" s="130" t="s">
        <v>460</v>
      </c>
    </row>
    <row r="40" spans="1:22" ht="33">
      <c r="A40" t="s">
        <v>425</v>
      </c>
      <c r="B40">
        <v>45</v>
      </c>
      <c r="C40" t="str">
        <f t="shared" si="0"/>
        <v>Source Document No</v>
      </c>
      <c r="D40" t="str">
        <f t="shared" si="1"/>
        <v>45</v>
      </c>
      <c r="F40" s="157" t="s">
        <v>285</v>
      </c>
      <c r="G40" s="157" t="str">
        <f t="shared" si="2"/>
        <v>Source Document No</v>
      </c>
      <c r="H40" s="157" t="s">
        <v>285</v>
      </c>
      <c r="I40" s="157" t="s">
        <v>433</v>
      </c>
      <c r="J40" s="157" t="s">
        <v>435</v>
      </c>
      <c r="K40" s="157" t="str">
        <f t="shared" si="3"/>
        <v>45</v>
      </c>
      <c r="L40" s="157" t="s">
        <v>437</v>
      </c>
      <c r="M40" s="158" t="s">
        <v>461</v>
      </c>
      <c r="O40" s="130" t="s">
        <v>284</v>
      </c>
      <c r="P40" s="130" t="s">
        <v>357</v>
      </c>
      <c r="Q40" s="130" t="s">
        <v>284</v>
      </c>
      <c r="R40" s="130" t="s">
        <v>432</v>
      </c>
      <c r="S40" s="130" t="s">
        <v>434</v>
      </c>
      <c r="T40" s="130" t="s">
        <v>457</v>
      </c>
      <c r="U40" s="130" t="s">
        <v>436</v>
      </c>
      <c r="V40" s="130" t="s">
        <v>460</v>
      </c>
    </row>
    <row r="41" spans="1:22" ht="33">
      <c r="A41" t="s">
        <v>426</v>
      </c>
      <c r="B41">
        <v>44</v>
      </c>
      <c r="C41" t="str">
        <f t="shared" si="0"/>
        <v>Source</v>
      </c>
      <c r="D41" t="str">
        <f t="shared" si="1"/>
        <v>44</v>
      </c>
      <c r="F41" s="157" t="s">
        <v>285</v>
      </c>
      <c r="G41" s="157" t="str">
        <f t="shared" si="2"/>
        <v>Source</v>
      </c>
      <c r="H41" s="157" t="s">
        <v>285</v>
      </c>
      <c r="I41" s="157" t="s">
        <v>433</v>
      </c>
      <c r="J41" s="157" t="s">
        <v>435</v>
      </c>
      <c r="K41" s="157" t="str">
        <f t="shared" si="3"/>
        <v>44</v>
      </c>
      <c r="L41" s="157" t="s">
        <v>437</v>
      </c>
      <c r="M41" s="158" t="s">
        <v>461</v>
      </c>
      <c r="O41" s="130" t="s">
        <v>284</v>
      </c>
      <c r="P41" s="130" t="s">
        <v>358</v>
      </c>
      <c r="Q41" s="130" t="s">
        <v>284</v>
      </c>
      <c r="R41" s="130" t="s">
        <v>432</v>
      </c>
      <c r="S41" s="130" t="s">
        <v>434</v>
      </c>
      <c r="T41" s="130" t="s">
        <v>458</v>
      </c>
      <c r="U41" s="130" t="s">
        <v>436</v>
      </c>
      <c r="V41" s="130" t="s">
        <v>460</v>
      </c>
    </row>
    <row r="42" spans="1:22" ht="33">
      <c r="A42" t="s">
        <v>427</v>
      </c>
      <c r="B42">
        <v>21</v>
      </c>
      <c r="C42" t="str">
        <f t="shared" si="0"/>
        <v>Add1</v>
      </c>
      <c r="D42" t="str">
        <f t="shared" si="1"/>
        <v>21</v>
      </c>
      <c r="F42" s="157" t="s">
        <v>285</v>
      </c>
      <c r="G42" s="157" t="str">
        <f t="shared" si="2"/>
        <v>Add1</v>
      </c>
      <c r="H42" s="157" t="s">
        <v>285</v>
      </c>
      <c r="I42" s="157" t="s">
        <v>433</v>
      </c>
      <c r="J42" s="157" t="s">
        <v>435</v>
      </c>
      <c r="K42" s="157" t="str">
        <f t="shared" si="3"/>
        <v>21</v>
      </c>
      <c r="L42" s="157" t="s">
        <v>437</v>
      </c>
      <c r="M42" s="158" t="s">
        <v>461</v>
      </c>
      <c r="O42" s="130" t="s">
        <v>284</v>
      </c>
      <c r="P42" s="130" t="s">
        <v>459</v>
      </c>
      <c r="Q42" s="130" t="s">
        <v>284</v>
      </c>
      <c r="R42" s="130" t="s">
        <v>432</v>
      </c>
      <c r="S42" s="130" t="s">
        <v>434</v>
      </c>
      <c r="T42" s="130" t="s">
        <v>69</v>
      </c>
      <c r="U42" s="130" t="s">
        <v>436</v>
      </c>
      <c r="V42" s="130" t="s">
        <v>460</v>
      </c>
    </row>
  </sheetData>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06449-FB13-457C-8881-111784C74C96}">
  <sheetPr codeName="Sheet12">
    <tabColor theme="1"/>
  </sheetPr>
  <dimension ref="A1"/>
  <sheetViews>
    <sheetView workbookViewId="0"/>
  </sheetViews>
  <sheetFormatPr defaultRowHeight="16.5"/>
  <sheetData/>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8B7E-BA10-4C85-A5F8-2C48E50433D7}">
  <sheetPr codeName="Sheet13">
    <tabColor theme="5" tint="-0.249977111117893"/>
  </sheetPr>
  <dimension ref="A1:E22"/>
  <sheetViews>
    <sheetView zoomScale="85" zoomScaleNormal="85" workbookViewId="0">
      <selection activeCell="D10" sqref="D10"/>
    </sheetView>
  </sheetViews>
  <sheetFormatPr defaultRowHeight="16.5"/>
  <cols>
    <col min="1" max="1" width="38.375" customWidth="1"/>
    <col min="2" max="14" width="14" customWidth="1"/>
  </cols>
  <sheetData>
    <row r="1" spans="1:5" s="72" customFormat="1" ht="49.5">
      <c r="A1" s="72" t="s">
        <v>74</v>
      </c>
      <c r="B1" s="72" t="s">
        <v>75</v>
      </c>
      <c r="C1" s="72" t="s">
        <v>77</v>
      </c>
      <c r="D1" s="13" t="s">
        <v>65</v>
      </c>
      <c r="E1" s="13" t="s">
        <v>64</v>
      </c>
    </row>
    <row r="2" spans="1:5">
      <c r="A2" t="s">
        <v>84</v>
      </c>
      <c r="B2" t="s">
        <v>182</v>
      </c>
      <c r="C2" t="s">
        <v>2</v>
      </c>
      <c r="D2" t="s">
        <v>39</v>
      </c>
    </row>
    <row r="3" spans="1:5">
      <c r="A3" t="s">
        <v>88</v>
      </c>
      <c r="B3" t="s">
        <v>89</v>
      </c>
      <c r="C3" t="s">
        <v>3</v>
      </c>
    </row>
    <row r="4" spans="1:5">
      <c r="A4" t="s">
        <v>143</v>
      </c>
      <c r="B4" t="s">
        <v>182</v>
      </c>
      <c r="C4" t="s">
        <v>22</v>
      </c>
      <c r="D4" t="s">
        <v>39</v>
      </c>
      <c r="E4" s="19" t="s">
        <v>63</v>
      </c>
    </row>
    <row r="5" spans="1:5">
      <c r="A5" t="s">
        <v>186</v>
      </c>
      <c r="B5" t="s">
        <v>182</v>
      </c>
      <c r="C5" t="s">
        <v>188</v>
      </c>
      <c r="D5" t="s">
        <v>39</v>
      </c>
      <c r="E5" s="19">
        <v>2023</v>
      </c>
    </row>
    <row r="6" spans="1:5">
      <c r="A6" t="s">
        <v>159</v>
      </c>
      <c r="B6" t="s">
        <v>182</v>
      </c>
      <c r="C6" t="s">
        <v>31</v>
      </c>
      <c r="D6" t="s">
        <v>1</v>
      </c>
      <c r="E6" s="2" t="s">
        <v>233</v>
      </c>
    </row>
    <row r="7" spans="1:5">
      <c r="A7" t="s">
        <v>161</v>
      </c>
      <c r="B7" t="s">
        <v>89</v>
      </c>
      <c r="C7" t="s">
        <v>32</v>
      </c>
      <c r="D7" t="s">
        <v>1</v>
      </c>
      <c r="E7" s="2" t="s">
        <v>70</v>
      </c>
    </row>
    <row r="8" spans="1:5">
      <c r="A8" t="s">
        <v>96</v>
      </c>
      <c r="B8" t="s">
        <v>89</v>
      </c>
    </row>
    <row r="9" spans="1:5">
      <c r="A9" t="s">
        <v>122</v>
      </c>
      <c r="B9" t="s">
        <v>182</v>
      </c>
      <c r="C9" t="s">
        <v>14</v>
      </c>
      <c r="D9" t="s">
        <v>39</v>
      </c>
      <c r="E9" s="19">
        <v>6</v>
      </c>
    </row>
    <row r="10" spans="1:5">
      <c r="A10" t="s">
        <v>193</v>
      </c>
      <c r="B10" t="s">
        <v>182</v>
      </c>
      <c r="C10" t="s">
        <v>195</v>
      </c>
      <c r="D10" t="s">
        <v>1</v>
      </c>
      <c r="E10" t="s">
        <v>67</v>
      </c>
    </row>
    <row r="11" spans="1:5">
      <c r="A11" t="s">
        <v>196</v>
      </c>
      <c r="B11" t="s">
        <v>182</v>
      </c>
      <c r="C11" t="s">
        <v>198</v>
      </c>
      <c r="D11" t="s">
        <v>235</v>
      </c>
      <c r="E11" t="s">
        <v>236</v>
      </c>
    </row>
    <row r="12" spans="1:5">
      <c r="A12" t="s">
        <v>199</v>
      </c>
      <c r="B12" t="s">
        <v>182</v>
      </c>
      <c r="C12" t="s">
        <v>201</v>
      </c>
      <c r="D12" t="s">
        <v>235</v>
      </c>
      <c r="E12" t="s">
        <v>237</v>
      </c>
    </row>
    <row r="13" spans="1:5">
      <c r="A13" t="s">
        <v>202</v>
      </c>
      <c r="B13" t="s">
        <v>182</v>
      </c>
      <c r="C13" t="s">
        <v>204</v>
      </c>
      <c r="D13" t="s">
        <v>1</v>
      </c>
      <c r="E13" t="s">
        <v>234</v>
      </c>
    </row>
    <row r="14" spans="1:5">
      <c r="A14" t="s">
        <v>205</v>
      </c>
      <c r="B14" t="s">
        <v>182</v>
      </c>
      <c r="C14" t="s">
        <v>207</v>
      </c>
      <c r="D14" t="s">
        <v>1</v>
      </c>
      <c r="E14" t="s">
        <v>68</v>
      </c>
    </row>
    <row r="16" spans="1:5" ht="17.25" thickBot="1"/>
    <row r="17" spans="1:2">
      <c r="A17" s="140" t="s">
        <v>277</v>
      </c>
      <c r="B17" s="141" t="s">
        <v>302</v>
      </c>
    </row>
    <row r="18" spans="1:2" ht="17.25">
      <c r="A18" s="114" t="s">
        <v>84</v>
      </c>
      <c r="B18" s="142" t="s">
        <v>84</v>
      </c>
    </row>
    <row r="19" spans="1:2" ht="17.25">
      <c r="A19" s="114" t="s">
        <v>159</v>
      </c>
      <c r="B19" s="142" t="s">
        <v>159</v>
      </c>
    </row>
    <row r="20" spans="1:2" ht="17.25">
      <c r="A20" s="114" t="s">
        <v>161</v>
      </c>
      <c r="B20" s="142" t="s">
        <v>161</v>
      </c>
    </row>
    <row r="21" spans="1:2" ht="17.25">
      <c r="A21" s="114" t="s">
        <v>275</v>
      </c>
      <c r="B21" s="142" t="s">
        <v>193</v>
      </c>
    </row>
    <row r="22" spans="1:2" ht="18" thickBot="1">
      <c r="A22" s="143" t="s">
        <v>276</v>
      </c>
      <c r="B22" s="144" t="s">
        <v>205</v>
      </c>
    </row>
  </sheetData>
  <phoneticPr fontId="18"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71920423D7B34086E0A94B2E36BB56" ma:contentTypeVersion="9" ma:contentTypeDescription="Create a new document." ma:contentTypeScope="" ma:versionID="dfe05d65e91bef29f47f8759db3c4432">
  <xsd:schema xmlns:xsd="http://www.w3.org/2001/XMLSchema" xmlns:xs="http://www.w3.org/2001/XMLSchema" xmlns:p="http://schemas.microsoft.com/office/2006/metadata/properties" xmlns:ns2="e4f58efe-43e6-4ecc-ad4c-970b3671777b" xmlns:ns3="c0dcd07b-9496-4742-9c86-0e533c1e5890" targetNamespace="http://schemas.microsoft.com/office/2006/metadata/properties" ma:root="true" ma:fieldsID="18f13f76d182d2c45ce67330da736a63" ns2:_="" ns3:_="">
    <xsd:import namespace="e4f58efe-43e6-4ecc-ad4c-970b3671777b"/>
    <xsd:import namespace="c0dcd07b-9496-4742-9c86-0e533c1e589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58efe-43e6-4ecc-ad4c-970b367177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dcd07b-9496-4742-9c86-0e533c1e589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55ea4fe-a8db-403b-86fa-66836c349fb4}" ma:internalName="TaxCatchAll" ma:showField="CatchAllData" ma:web="c0dcd07b-9496-4742-9c86-0e533c1e58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F 8 E A A B Q S w M E F A A C A A g A Q J o k V w b T G R C l A A A A 9 g A A A B I A H A B D b 2 5 m a W c v U G F j a 2 F n Z S 5 4 b W w g o h g A K K A U A A A A A A A A A A A A A A A A A A A A A A A A A A A A h Y 8 x D o I w G I W v Q r r T F k w M k p 8 y O C q J 0 c S 4 N r V C A 7 S G F s v d H D y S V x C j q J v j + 9 4 3 v H e / 3 i A f 2 i a 4 y M 4 q o z M U Y Y o C q Y U 5 K l 1 m q H e n M E E 5 g w 0 X N S 9 l M M r a p o M 9 Z q h y 7 p w S 4 r 3 H f o Z N V 5 K Y 0 o g c i v V O V L L l 6 C O r / 3 K o t H V c C 4 k Y 7 F 9 j W I w j m u B F M s c U y A S h U P o r x O P e Z / s D Y d k 3 r u 8 k q 0 2 4 2 g K Z I p D 3 B / Y A U E s D B B Q A A g A I A E C a 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m i R X Z B P 7 6 V g B A A D e A Q A A E w A c A E Z v c m 1 1 b G F z L 1 N l Y 3 R p b 2 4 x L m 0 g o h g A K K A U A A A A A A A A A A A A A A A A A A A A A A A A A A A A j Z A 9 a 8 J A G M f 3 Q L 7 D c S 4 K a U i M t S + S K b a l F P q m 0 K E p o v H a p i R 3 k r t I R Q S H D h 0 c H B Q K V W g p O H U o K l Y H v 1 B y f o d G Q n E q 9 J b n 7 n f H / f 7 P Q 5 H F b I J B I a 5 q T h R E g d 6 X P V Q F C a j s K R m g 7 q S V U v A 9 D z 8 W 4 V e P D 6 f B / J n 3 3 / m s x 2 e D U l 2 D Q A c O Y q I A o s V f u + F k H h G D 1 u U 8 s X w X Y Z Y 8 t B 0 k G w S z 6 E C T 0 N g 3 z z 3 y E C m p m d a U X U 0 p r T o d v p j y Z S 8 c f f L + k 3 l 1 d n l i b v R H H v F r l Q a I 1 S B 2 b w X j N h 8 N z X + l l C 1 a h y n p O o 8 c 2 7 U Z 8 n Q o Q Q k Y x P F d T H V N A g f Y I l U b 3 + n Z b U V R J X D h E 4 Y K r O E g f b O V T w l G N y k p 7 j Y B w 0 k 7 G C / D 7 g D w w d v q p b 8 e R r F c i R 4 W v T K m t 8 R z Y 0 W x U U M 0 G Y 9 H a j Z h T N U o A o t u A E O P r C W B X 5 7 + g 2 s R P 8 Y s m 5 H X / 7 V a K V G w 8 Z 9 Z c j 9 Q S w E C L Q A U A A I A C A B A m i R X B t M Z E K U A A A D 2 A A A A E g A A A A A A A A A A A A A A A A A A A A A A Q 2 9 u Z m l n L 1 B h Y 2 t h Z 2 U u e G 1 s U E s B A i 0 A F A A C A A g A Q J o k V w / K 6 a u k A A A A 6 Q A A A B M A A A A A A A A A A A A A A A A A 8 Q A A A F t D b 2 5 0 Z W 5 0 X 1 R 5 c G V z X S 5 4 b W x Q S w E C L Q A U A A I A C A B A m i R X Z B P 7 6 V g B A A D e A Q A A E w A A A A A A A A A A A A A A A A D i 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C g A A A A A A A G 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D k w N C U y M D E 3 M j B f J U V B J U I 3 J U I 4 J U V C J U E z J U I 5 J U V C J U I w J T k 0 J U V D J T l E J U I 0 J U V B J U I 4 J T g 4 J U V D J T k 1 J U E x J U V D J U I 2 J T k 0 J U V D J U I 2 J T l D X 3 Y 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U 5 O C I g L z 4 8 R W 5 0 c n k g V H l w Z T 0 i R m l s b E V y c m 9 y Q 2 9 k Z S I g V m F s d W U 9 I n N V b m t u b 3 d u I i A v P j x F b n R y e S B U e X B l P S J G a W x s R X J y b 3 J D b 3 V u d C I g V m F s d W U 9 I m w w I i A v P j x F b n R y e S B U e X B l P S J G a W x s T G F z d F V w Z G F 0 Z W Q i I F Z h b H V l P S J k M j A y M y 0 w O S 0 w N F Q x M D o x N z o 1 M C 4 5 O T g 0 N z M 0 W i I g L z 4 8 R W 5 0 c n k g V H l w Z T 0 i R m l s b E N v b H V t b l R 5 c G V z I i B W Y W x 1 Z T 0 i c 0 J n W U Q 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8 w O T A 0 I D E 3 M j B f 6 r e 4 6 6 O 5 6 7 C U 7 J 2 0 6 r i I 7 J W h 7 L a U 7 L a c X 3 Y z L 0 F 1 d G 9 S Z W 1 v d m V k Q 2 9 s d W 1 u c z E u e 0 N v b H V t b j E s M H 0 m c X V v d D s s J n F 1 b 3 Q 7 U 2 V j d G l v b j E v M D k w N C A x N z I w X + q 3 u O u j u e u w l O y d t O q 4 i O y V o e y 2 l O y 2 n F 9 2 M y 9 B d X R v U m V t b 3 Z l Z E N v b H V t b n M x L n t D b 2 x 1 b W 4 y L D F 9 J n F 1 b 3 Q 7 L C Z x d W 9 0 O 1 N l Y 3 R p b 2 4 x L z A 5 M D Q g M T c y M F / q t 7 j r o 7 n r s J T s n b T q u I j s l a H s t p T s t p x f d j M v Q X V 0 b 1 J l b W 9 2 Z W R D b 2 x 1 b W 5 z M S 5 7 Q 2 9 s d W 1 u M y w y f S Z x d W 9 0 O 1 0 s J n F 1 b 3 Q 7 Q 2 9 s d W 1 u Q 2 9 1 b n Q m c X V v d D s 6 M y w m c X V v d D t L Z X l D b 2 x 1 b W 5 O Y W 1 l c y Z x d W 9 0 O z p b X S w m c X V v d D t D b 2 x 1 b W 5 J Z G V u d G l 0 a W V z J n F 1 b 3 Q 7 O l s m c X V v d D t T Z W N 0 a W 9 u M S 8 w O T A 0 I D E 3 M j B f 6 r e 4 6 6 O 5 6 7 C U 7 J 2 0 6 r i I 7 J W h 7 L a U 7 L a c X 3 Y z L 0 F 1 d G 9 S Z W 1 v d m V k Q 2 9 s d W 1 u c z E u e 0 N v b H V t b j E s M H 0 m c X V v d D s s J n F 1 b 3 Q 7 U 2 V j d G l v b j E v M D k w N C A x N z I w X + q 3 u O u j u e u w l O y d t O q 4 i O y V o e y 2 l O y 2 n F 9 2 M y 9 B d X R v U m V t b 3 Z l Z E N v b H V t b n M x L n t D b 2 x 1 b W 4 y L D F 9 J n F 1 b 3 Q 7 L C Z x d W 9 0 O 1 N l Y 3 R p b 2 4 x L z A 5 M D Q g M T c y M F / q t 7 j r o 7 n r s J T s n b T q u I j s l a H s t p T s t p x f d j M v Q X V 0 b 1 J l b W 9 2 Z W R D b 2 x 1 b W 5 z M S 5 7 Q 2 9 s d W 1 u M y w y f S Z x d W 9 0 O 1 0 s J n F 1 b 3 Q 7 U m V s Y X R p b 2 5 z a G l w S W 5 m b y Z x d W 9 0 O z p b X X 0 i I C 8 + P C 9 T d G F i b G V F b n R y a W V z P j w v S X R l b T 4 8 S X R l b T 4 8 S X R l b U x v Y 2 F 0 a W 9 u P j x J d G V t V H l w Z T 5 G b 3 J t d W x h P C 9 J d G V t V H l w Z T 4 8 S X R l b V B h d G g + U 2 V j d G l v b j E v M D k w N C U y M D E 3 M j B f J U V B J U I 3 J U I 4 J U V C J U E z J U I 5 J U V C J U I w J T k 0 J U V D J T l E J U I 0 J U V B J U I 4 J T g 4 J U V D J T k 1 J U E x J U V D J U I 2 J T k 0 J U V D J U I 2 J T l D X 3 Y z L y V F Q y U 5 Q i U 5 M C V F Q i V C M y V C O D w v S X R l b V B h d G g + P C 9 J d G V t T G 9 j Y X R p b 2 4 + P F N 0 Y W J s Z U V u d H J p Z X M g L z 4 8 L 0 l 0 Z W 0 + P E l 0 Z W 0 + P E l 0 Z W 1 M b 2 N h d G l v b j 4 8 S X R l b V R 5 c G U + R m 9 y b X V s Y T w v S X R l b V R 5 c G U + P E l 0 Z W 1 Q Y X R o P l N l Y 3 R p b 2 4 x L z A 5 M D Q l M j A x N z I w X y V F Q S V C N y V C O C V F Q i V B M y V C O S V F Q i V C M C U 5 N C V F Q y U 5 R C V C N C V F Q S V C O C U 4 O C V F Q y U 5 N S V B M S V F Q y V C N i U 5 N C V F Q y V C N i U 5 Q 1 9 2 M y 8 l R U I l Q j M l O D A l R U E l Q j I l Q k Q l R U I l O T A l O U M l M j A l R U M l O U M l Q T A l R U Q l O T g l O T U 8 L 0 l 0 Z W 1 Q Y X R o P j w v S X R l b U x v Y 2 F 0 a W 9 u P j x T d G F i b G V F b n R y a W V z I C 8 + P C 9 J d G V t P j w v S X R l b X M + P C 9 M b 2 N h b F B h Y 2 t h Z 2 V N Z X R h Z G F 0 Y U Z p b G U + F g A A A F B L B Q Y A A A A A A A A A A A A A A A A A A A A A A A D a A A A A A Q A A A N C M n d 8 B F d E R j H o A w E / C l + s B A A A A L d 8 e o L N / n 0 C 4 C F I g v o u 8 u A A A A A A C A A A A A A A D Z g A A w A A A A B A A A A C Q a R J n V 7 w U j j l 3 0 o 8 W o d n D A A A A A A S A A A C g A A A A E A A A A J m D 1 R S 7 n 8 m / c j W 8 O 9 n 3 F x p Q A A A A J 0 0 q + L / 1 t 4 q M U d W d f 5 N F 3 d k G J q H D C y 2 l I J O S i u W 6 L C T 9 o Y S I R I 7 t C 9 g R 0 t Q J 1 j I P d 6 4 1 V P l m p f O H 6 G V R D K 9 / o u W 1 k G D m o n r o 9 z L J P A F S M W o U A A A A 2 g K d Q 1 T f 4 g T A G k s i C k 7 J o 9 T z 8 w U = < / 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4f58efe-43e6-4ecc-ad4c-970b3671777b">
      <Terms xmlns="http://schemas.microsoft.com/office/infopath/2007/PartnerControls"/>
    </lcf76f155ced4ddcb4097134ff3c332f>
    <TaxCatchAll xmlns="c0dcd07b-9496-4742-9c86-0e533c1e5890" xsi:nil="true"/>
  </documentManagement>
</p:properties>
</file>

<file path=customXml/itemProps1.xml><?xml version="1.0" encoding="utf-8"?>
<ds:datastoreItem xmlns:ds="http://schemas.openxmlformats.org/officeDocument/2006/customXml" ds:itemID="{C93A5CB9-6E6B-4D65-9B97-C8D10B3D3FAA}">
  <ds:schemaRefs>
    <ds:schemaRef ds:uri="http://schemas.microsoft.com/sharepoint/v3/contenttype/forms"/>
  </ds:schemaRefs>
</ds:datastoreItem>
</file>

<file path=customXml/itemProps2.xml><?xml version="1.0" encoding="utf-8"?>
<ds:datastoreItem xmlns:ds="http://schemas.openxmlformats.org/officeDocument/2006/customXml" ds:itemID="{FC5BA26B-B84E-4609-AB4A-701E7718E707}"/>
</file>

<file path=customXml/itemProps3.xml><?xml version="1.0" encoding="utf-8"?>
<ds:datastoreItem xmlns:ds="http://schemas.openxmlformats.org/officeDocument/2006/customXml" ds:itemID="{E7525BA4-3784-4210-B16A-22F541567506}">
  <ds:schemaRefs>
    <ds:schemaRef ds:uri="http://schemas.microsoft.com/DataMashup"/>
  </ds:schemaRefs>
</ds:datastoreItem>
</file>

<file path=customXml/itemProps4.xml><?xml version="1.0" encoding="utf-8"?>
<ds:datastoreItem xmlns:ds="http://schemas.openxmlformats.org/officeDocument/2006/customXml" ds:itemID="{C0A1883E-BB78-4205-8796-C8BE9C1BDEB8}">
  <ds:schemaRefs>
    <ds:schemaRef ds:uri="http://schemas.microsoft.com/office/2006/metadata/properties"/>
    <ds:schemaRef ds:uri="http://schemas.microsoft.com/office/infopath/2007/PartnerControls"/>
    <ds:schemaRef ds:uri="e4f58efe-43e6-4ecc-ad4c-970b3671777b"/>
    <ds:schemaRef ds:uri="c0dcd07b-9496-4742-9c86-0e533c1e58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25</vt:i4>
      </vt:variant>
      <vt:variant>
        <vt:lpstr>이름 지정된 범위</vt:lpstr>
      </vt:variant>
      <vt:variant>
        <vt:i4>3</vt:i4>
      </vt:variant>
    </vt:vector>
  </HeadingPairs>
  <TitlesOfParts>
    <vt:vector size="28" baseType="lpstr">
      <vt:lpstr>0 클렌징</vt:lpstr>
      <vt:lpstr>클렌징</vt:lpstr>
      <vt:lpstr>Count</vt:lpstr>
      <vt:lpstr>1 Column Set_JE</vt:lpstr>
      <vt:lpstr>작업요건_PBC발</vt:lpstr>
      <vt:lpstr>작업요건_SPOT발</vt:lpstr>
      <vt:lpstr>Table설계</vt:lpstr>
      <vt:lpstr>2 Column Set_TB</vt:lpstr>
      <vt:lpstr>TB_SPOT발</vt:lpstr>
      <vt:lpstr>3 Checklist</vt:lpstr>
      <vt:lpstr>참고_SPOT</vt:lpstr>
      <vt:lpstr>4 TB Check</vt:lpstr>
      <vt:lpstr>old_TB_FL발</vt:lpstr>
      <vt:lpstr>old_TB발</vt:lpstr>
      <vt:lpstr>old_GL발</vt:lpstr>
      <vt:lpstr>GL발</vt:lpstr>
      <vt:lpstr>TB발</vt:lpstr>
      <vt:lpstr>5 Output</vt:lpstr>
      <vt:lpstr>TB</vt:lpstr>
      <vt:lpstr>6 FFR</vt:lpstr>
      <vt:lpstr>v1</vt:lpstr>
      <vt:lpstr>전기조서</vt:lpstr>
      <vt:lpstr>TOBE&gt;&gt;</vt:lpstr>
      <vt:lpstr>Simple Journal Data</vt:lpstr>
      <vt:lpstr>Trial Balance</vt:lpstr>
      <vt:lpstr>'Simple Journal Data'!Print_Area</vt:lpstr>
      <vt:lpstr>'v1'!Print_Area</vt:lpstr>
      <vt:lpstr>'Simple Journal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 Hyung Won</dc:creator>
  <cp:lastModifiedBy>Park, Hyung Won</cp:lastModifiedBy>
  <dcterms:created xsi:type="dcterms:W3CDTF">2023-08-31T07:35:40Z</dcterms:created>
  <dcterms:modified xsi:type="dcterms:W3CDTF">2023-11-20T08:31:11Z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2023-08-31T07:35:20Z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68ad1b87-2cd8-4dfd-877c-bc26f7262e70</vt:lpwstr>
  </property>
  <property fmtid="{D5CDD505-2E9C-101B-9397-08002B2CF9AE}" pid="8" name="MSIP_Label_ea60d57e-af5b-4752-ac57-3e4f28ca11dc_ContentBits">
    <vt:lpwstr>0</vt:lpwstr>
  </property>
  <property fmtid="{D5CDD505-2E9C-101B-9397-08002B2CF9AE}" pid="9" name="ContentTypeId">
    <vt:lpwstr>0x010100B371920423D7B34086E0A94B2E36BB56</vt:lpwstr>
  </property>
  <property fmtid="{D5CDD505-2E9C-101B-9397-08002B2CF9AE}" pid="10" name="MediaServiceImageTags">
    <vt:lpwstr/>
  </property>
</Properties>
</file>