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2A490BA3-B53B-4FD1-9F0E-CC9460868717}" xr6:coauthVersionLast="47" xr6:coauthVersionMax="47" xr10:uidLastSave="{00000000-0000-0000-0000-000000000000}"/>
  <bookViews>
    <workbookView xWindow="28680" yWindow="-120" windowWidth="29040" windowHeight="15840" tabRatio="751" firstSheet="1" activeTab="1" xr2:uid="{00000000-000D-0000-FFFF-FFFF00000000}"/>
  </bookViews>
  <sheets>
    <sheet name="سهم جاری و عمرانی" sheetId="18" state="hidden" r:id="rId1"/>
    <sheet name="خلاصه" sheetId="4" r:id="rId2"/>
    <sheet name="خلاصه (2)" sheetId="15" r:id="rId3"/>
    <sheet name="منابع" sheetId="19" r:id="rId4"/>
    <sheet name="مأموریت.برنامه" sheetId="5" r:id="rId5"/>
    <sheet name="مأموریت.برنامه.خدمت" sheetId="6" r:id="rId6"/>
    <sheet name="مصارف.اقتصادی.هزینه" sheetId="3" r:id="rId7"/>
    <sheet name="مأموریت.برنامه.طرح.پروژه" sheetId="20" r:id="rId8"/>
    <sheet name="مصارف.اقتصادی.سرمایه" sheetId="11" state="hidden" r:id="rId9"/>
    <sheet name="مصارف.اقتصادی.مالی" sheetId="12" r:id="rId10"/>
    <sheet name="تملک.مالی" sheetId="8" state="hidden" r:id="rId11"/>
    <sheet name="منابع.تملک.مالی" sheetId="9" state="hidden" r:id="rId12"/>
    <sheet name="تعهدات.قطعی.سنواتی" sheetId="14" r:id="rId13"/>
  </sheets>
  <definedNames>
    <definedName name="_xlnm._FilterDatabase" localSheetId="10" hidden="1">تملک.مالی!$F$5:$G$190</definedName>
    <definedName name="_xlnm._FilterDatabase" localSheetId="7" hidden="1">'مأموریت.برنامه.طرح.پروژه'!$I$5:$I$429</definedName>
    <definedName name="_xlnm.Print_Area" localSheetId="12">'تعهدات.قطعی.سنواتی'!$A$1:$G$19</definedName>
    <definedName name="_xlnm.Print_Area" localSheetId="10">تملک.مالی!$A$1:$G$189</definedName>
    <definedName name="_xlnm.Print_Area" localSheetId="1">خلاصه!$A$1:$I$23</definedName>
    <definedName name="_xlnm.Print_Area" localSheetId="2">'خلاصه (2)'!$A$1:$H$22</definedName>
    <definedName name="_xlnm.Print_Area" localSheetId="0">'سهم جاری و عمرانی'!$A$1:$J$496</definedName>
    <definedName name="_xlnm.Print_Area" localSheetId="4">مأموریت.برنامه!$A$1:$J$47</definedName>
    <definedName name="_xlnm.Print_Area" localSheetId="5">'مأموریت.برنامه.خدمت'!$A$1:$I$218</definedName>
    <definedName name="_xlnm.Print_Area" localSheetId="7">'مأموریت.برنامه.طرح.پروژه'!$A$1:$K$429</definedName>
    <definedName name="_xlnm.Print_Area" localSheetId="8">'مصارف.اقتصادی.سرمایه'!$A$1:$F$27</definedName>
    <definedName name="_xlnm.Print_Area" localSheetId="9">'مصارف.اقتصادی.مالی'!$A$1:$F$11</definedName>
    <definedName name="_xlnm.Print_Area" localSheetId="6">'مصارف.اقتصادی.هزینه'!$A$1:$F$242</definedName>
    <definedName name="_xlnm.Print_Area" localSheetId="3">منابع!$A$1:$J$188</definedName>
    <definedName name="_xlnm.Print_Area" localSheetId="11">'منابع.تملک.مالی'!$A$1:$G$11</definedName>
    <definedName name="_xlnm.Print_Titles" localSheetId="12">'تعهدات.قطعی.سنواتی'!$1:$5</definedName>
    <definedName name="_xlnm.Print_Titles" localSheetId="10">تملک.مالی!$1:$5</definedName>
    <definedName name="_xlnm.Print_Titles" localSheetId="1">خلاصه!$1:$6</definedName>
    <definedName name="_xlnm.Print_Titles" localSheetId="2">'خلاصه (2)'!$1:$6</definedName>
    <definedName name="_xlnm.Print_Titles" localSheetId="0">'سهم جاری و عمرانی'!$1:$6</definedName>
    <definedName name="_xlnm.Print_Titles" localSheetId="4">مأموریت.برنامه!$1:$7</definedName>
    <definedName name="_xlnm.Print_Titles" localSheetId="5">'مأموریت.برنامه.خدمت'!$1:$7</definedName>
    <definedName name="_xlnm.Print_Titles" localSheetId="7">'مأموریت.برنامه.طرح.پروژه'!$1:$6</definedName>
    <definedName name="_xlnm.Print_Titles" localSheetId="8">'مصارف.اقتصادی.سرمایه'!$1:$5</definedName>
    <definedName name="_xlnm.Print_Titles" localSheetId="9">'مصارف.اقتصادی.مالی'!$1:$5</definedName>
    <definedName name="_xlnm.Print_Titles" localSheetId="6">'مصارف.اقتصادی.هزینه'!$1:$5</definedName>
    <definedName name="_xlnm.Print_Titles" localSheetId="3">منابع!$1:$6</definedName>
    <definedName name="_xlnm.Print_Titles" localSheetId="11">'منابع.تملک.مالی'!$1:$5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6" i="19" l="1"/>
  <c r="F186" i="19"/>
  <c r="G182" i="19"/>
  <c r="F182" i="19"/>
  <c r="G177" i="19"/>
  <c r="G176" i="19"/>
  <c r="F177" i="19"/>
  <c r="F176" i="19"/>
  <c r="G173" i="19"/>
  <c r="F173" i="19"/>
  <c r="G171" i="19"/>
  <c r="F171" i="19"/>
  <c r="G169" i="19"/>
  <c r="F169" i="19"/>
  <c r="G167" i="19"/>
  <c r="G161" i="19"/>
  <c r="F167" i="19"/>
  <c r="G165" i="19"/>
  <c r="F165" i="19"/>
  <c r="G162" i="19"/>
  <c r="F162" i="19"/>
  <c r="F161" i="19"/>
  <c r="G149" i="19"/>
  <c r="F149" i="19"/>
  <c r="G144" i="19"/>
  <c r="G143" i="19"/>
  <c r="F144" i="19"/>
  <c r="F143" i="19"/>
  <c r="G138" i="19"/>
  <c r="G133" i="19"/>
  <c r="G132" i="19"/>
  <c r="F133" i="19"/>
  <c r="F132" i="19"/>
  <c r="G126" i="19"/>
  <c r="F126" i="19"/>
  <c r="G116" i="19"/>
  <c r="F116" i="19"/>
  <c r="F115" i="19"/>
  <c r="G115" i="19"/>
  <c r="G111" i="19"/>
  <c r="G97" i="19"/>
  <c r="F111" i="19"/>
  <c r="G98" i="19"/>
  <c r="F98" i="19"/>
  <c r="F97" i="19"/>
  <c r="F90" i="19"/>
  <c r="G83" i="19"/>
  <c r="F83" i="19"/>
  <c r="F82" i="19"/>
  <c r="G82" i="19"/>
  <c r="G74" i="19"/>
  <c r="F74" i="19"/>
  <c r="G56" i="19"/>
  <c r="F56" i="19"/>
  <c r="G43" i="19"/>
  <c r="F43" i="19"/>
  <c r="G20" i="19"/>
  <c r="G8" i="19"/>
  <c r="F20" i="19"/>
  <c r="F8" i="19"/>
  <c r="G9" i="19"/>
  <c r="F9" i="19"/>
  <c r="C186" i="19"/>
  <c r="C182" i="19"/>
  <c r="C176" i="19"/>
  <c r="C177" i="19"/>
  <c r="C173" i="19"/>
  <c r="C171" i="19"/>
  <c r="C169" i="19"/>
  <c r="C167" i="19"/>
  <c r="C165" i="19"/>
  <c r="C162" i="19"/>
  <c r="C161" i="19"/>
  <c r="C149" i="19"/>
  <c r="C144" i="19"/>
  <c r="C143" i="19"/>
  <c r="C133" i="19"/>
  <c r="C132" i="19"/>
  <c r="C126" i="19"/>
  <c r="C116" i="19"/>
  <c r="C115" i="19"/>
  <c r="C111" i="19"/>
  <c r="C98" i="19"/>
  <c r="C97" i="19"/>
  <c r="C83" i="19"/>
  <c r="C82" i="19"/>
  <c r="C74" i="19"/>
  <c r="C64" i="19"/>
  <c r="C56" i="19"/>
  <c r="C57" i="19"/>
  <c r="C43" i="19"/>
  <c r="C39" i="19"/>
  <c r="C20" i="19"/>
  <c r="C9" i="19"/>
  <c r="F7" i="19"/>
  <c r="G7" i="19"/>
  <c r="C8" i="19"/>
  <c r="C7" i="19"/>
  <c r="F188" i="19"/>
  <c r="G188" i="19"/>
  <c r="C188" i="19"/>
  <c r="D25" i="4"/>
  <c r="J9" i="19"/>
  <c r="J26" i="19"/>
  <c r="J39" i="19"/>
  <c r="J43" i="19"/>
  <c r="J56" i="19"/>
  <c r="J74" i="19"/>
  <c r="J84" i="19"/>
  <c r="J90" i="19"/>
  <c r="J98" i="19"/>
  <c r="J111" i="19"/>
  <c r="J116" i="19"/>
  <c r="J126" i="19"/>
  <c r="J138" i="19"/>
  <c r="J133" i="19"/>
  <c r="J132" i="19"/>
  <c r="J144" i="19"/>
  <c r="J149" i="19"/>
  <c r="J162" i="19"/>
  <c r="J165" i="19"/>
  <c r="J167" i="19"/>
  <c r="J169" i="19"/>
  <c r="J171" i="19"/>
  <c r="J173" i="19"/>
  <c r="J177" i="19"/>
  <c r="J182" i="19"/>
  <c r="J186" i="19"/>
  <c r="G16" i="14"/>
  <c r="C16" i="14"/>
  <c r="K8" i="20"/>
  <c r="K9" i="20"/>
  <c r="K13" i="20"/>
  <c r="K18" i="20"/>
  <c r="K21" i="20"/>
  <c r="K41" i="20"/>
  <c r="K43" i="20"/>
  <c r="K46" i="20"/>
  <c r="K52" i="20"/>
  <c r="K57" i="20"/>
  <c r="K56" i="20"/>
  <c r="K61" i="20"/>
  <c r="K65" i="20"/>
  <c r="K79" i="20"/>
  <c r="K82" i="20"/>
  <c r="K81" i="20"/>
  <c r="K86" i="20"/>
  <c r="K91" i="20"/>
  <c r="K94" i="20"/>
  <c r="K93" i="20"/>
  <c r="K99" i="20"/>
  <c r="K101" i="20"/>
  <c r="K98" i="20"/>
  <c r="K103" i="20"/>
  <c r="K107" i="20"/>
  <c r="K109" i="20"/>
  <c r="K112" i="20"/>
  <c r="K115" i="20"/>
  <c r="K117" i="20"/>
  <c r="K120" i="20"/>
  <c r="K123" i="20"/>
  <c r="K119" i="20"/>
  <c r="K127" i="20"/>
  <c r="K129" i="20"/>
  <c r="K133" i="20"/>
  <c r="K132" i="20"/>
  <c r="K136" i="20"/>
  <c r="K145" i="20"/>
  <c r="K147" i="20"/>
  <c r="K150" i="20"/>
  <c r="K149" i="20"/>
  <c r="K159" i="20"/>
  <c r="K186" i="20"/>
  <c r="K204" i="20"/>
  <c r="K209" i="20"/>
  <c r="K215" i="20"/>
  <c r="K219" i="20"/>
  <c r="K223" i="20"/>
  <c r="K227" i="20"/>
  <c r="K232" i="20"/>
  <c r="K236" i="20"/>
  <c r="K238" i="20"/>
  <c r="K241" i="20"/>
  <c r="K245" i="20"/>
  <c r="K247" i="20"/>
  <c r="K249" i="20"/>
  <c r="K253" i="20"/>
  <c r="K255" i="20"/>
  <c r="K259" i="20"/>
  <c r="K269" i="20"/>
  <c r="K272" i="20"/>
  <c r="K274" i="20"/>
  <c r="K277" i="20"/>
  <c r="K279" i="20"/>
  <c r="K281" i="20"/>
  <c r="K284" i="20"/>
  <c r="K283" i="20"/>
  <c r="K287" i="20"/>
  <c r="K289" i="20"/>
  <c r="K294" i="20"/>
  <c r="K296" i="20"/>
  <c r="K298" i="20"/>
  <c r="K300" i="20"/>
  <c r="K303" i="20"/>
  <c r="K308" i="20"/>
  <c r="K313" i="20"/>
  <c r="K317" i="20"/>
  <c r="K340" i="20"/>
  <c r="K339" i="20"/>
  <c r="K342" i="20"/>
  <c r="K343" i="20"/>
  <c r="K345" i="20"/>
  <c r="K352" i="20"/>
  <c r="K355" i="20"/>
  <c r="K363" i="20"/>
  <c r="K367" i="20"/>
  <c r="K366" i="20"/>
  <c r="K372" i="20"/>
  <c r="K371" i="20"/>
  <c r="K375" i="20"/>
  <c r="K374" i="20"/>
  <c r="K380" i="20"/>
  <c r="K379" i="20"/>
  <c r="K385" i="20"/>
  <c r="K384" i="20"/>
  <c r="K389" i="20"/>
  <c r="K391" i="20"/>
  <c r="K425" i="20"/>
  <c r="K427" i="20"/>
  <c r="J352" i="20"/>
  <c r="J363" i="20"/>
  <c r="F7" i="3"/>
  <c r="F13" i="3"/>
  <c r="F24" i="3"/>
  <c r="F27" i="3"/>
  <c r="F45" i="3"/>
  <c r="F54" i="3"/>
  <c r="F63" i="3"/>
  <c r="F67" i="3"/>
  <c r="F72" i="3"/>
  <c r="F75" i="3"/>
  <c r="F81" i="3"/>
  <c r="F86" i="3"/>
  <c r="F94" i="3"/>
  <c r="F108" i="3"/>
  <c r="F118" i="3"/>
  <c r="F121" i="3"/>
  <c r="F128" i="3"/>
  <c r="F127" i="3"/>
  <c r="F136" i="3"/>
  <c r="F139" i="3"/>
  <c r="F143" i="3"/>
  <c r="F156" i="3"/>
  <c r="F170" i="3"/>
  <c r="F173" i="3"/>
  <c r="F183" i="3"/>
  <c r="F190" i="3"/>
  <c r="F195" i="3"/>
  <c r="F211" i="3"/>
  <c r="F220" i="3"/>
  <c r="F225" i="3"/>
  <c r="H317" i="20"/>
  <c r="H186" i="20"/>
  <c r="H159" i="20"/>
  <c r="C25" i="4"/>
  <c r="F16" i="14"/>
  <c r="B16" i="14"/>
  <c r="H391" i="20"/>
  <c r="I391" i="20"/>
  <c r="J391" i="20"/>
  <c r="H355" i="20"/>
  <c r="I355" i="20"/>
  <c r="J355" i="20"/>
  <c r="H340" i="20"/>
  <c r="H339" i="20"/>
  <c r="I340" i="20"/>
  <c r="I339" i="20"/>
  <c r="J340" i="20"/>
  <c r="J339" i="20"/>
  <c r="H64" i="19"/>
  <c r="J176" i="19"/>
  <c r="J161" i="19"/>
  <c r="J143" i="19"/>
  <c r="J115" i="19"/>
  <c r="J97" i="19"/>
  <c r="J83" i="19"/>
  <c r="J82" i="19"/>
  <c r="J20" i="19"/>
  <c r="J8" i="19"/>
  <c r="J7" i="19"/>
  <c r="K388" i="20"/>
  <c r="K365" i="20"/>
  <c r="K354" i="20"/>
  <c r="K344" i="20"/>
  <c r="K312" i="20"/>
  <c r="K311" i="20"/>
  <c r="K302" i="20"/>
  <c r="K293" i="20"/>
  <c r="K286" i="20"/>
  <c r="K276" i="20"/>
  <c r="K258" i="20"/>
  <c r="K231" i="20"/>
  <c r="K158" i="20"/>
  <c r="K135" i="20"/>
  <c r="K131" i="20"/>
  <c r="K106" i="20"/>
  <c r="K85" i="20"/>
  <c r="K60" i="20"/>
  <c r="K40" i="20"/>
  <c r="K17" i="20"/>
  <c r="K7" i="20"/>
  <c r="F219" i="3"/>
  <c r="F189" i="3"/>
  <c r="F169" i="3"/>
  <c r="F142" i="3"/>
  <c r="F135" i="3"/>
  <c r="F23" i="3"/>
  <c r="F6" i="3"/>
  <c r="H164" i="19"/>
  <c r="E6" i="12"/>
  <c r="F6" i="12"/>
  <c r="H57" i="19"/>
  <c r="H41" i="19"/>
  <c r="H42" i="19"/>
  <c r="H39" i="19"/>
  <c r="H26" i="19"/>
  <c r="E48" i="6"/>
  <c r="F242" i="3"/>
  <c r="K59" i="20"/>
  <c r="K157" i="20"/>
  <c r="K429" i="20"/>
  <c r="J188" i="19"/>
  <c r="D195" i="3"/>
  <c r="E195" i="3"/>
  <c r="C195" i="3"/>
  <c r="E26" i="19"/>
  <c r="F243" i="3"/>
  <c r="C105" i="6"/>
  <c r="C195" i="6"/>
  <c r="G217" i="6"/>
  <c r="G216" i="6"/>
  <c r="G215" i="6"/>
  <c r="G214" i="6"/>
  <c r="G213" i="6"/>
  <c r="G212" i="6"/>
  <c r="G211" i="6"/>
  <c r="G208" i="6"/>
  <c r="G207" i="6"/>
  <c r="G205" i="6"/>
  <c r="G204" i="6"/>
  <c r="G203" i="6"/>
  <c r="G200" i="6"/>
  <c r="G199" i="6"/>
  <c r="G198" i="6"/>
  <c r="G196" i="6"/>
  <c r="G192" i="6"/>
  <c r="G191" i="6"/>
  <c r="G190" i="6"/>
  <c r="G189" i="6"/>
  <c r="G188" i="6"/>
  <c r="G177" i="6"/>
  <c r="G175" i="6"/>
  <c r="G174" i="6"/>
  <c r="G173" i="6"/>
  <c r="G172" i="6"/>
  <c r="G171" i="6"/>
  <c r="G170" i="6"/>
  <c r="G107" i="6"/>
  <c r="G106" i="6"/>
  <c r="G101" i="6"/>
  <c r="G100" i="6"/>
  <c r="G98" i="6"/>
  <c r="G97" i="6"/>
  <c r="G96" i="6"/>
  <c r="G94" i="6"/>
  <c r="G92" i="6"/>
  <c r="G90" i="6"/>
  <c r="G88" i="6"/>
  <c r="G87" i="6"/>
  <c r="G86" i="6"/>
  <c r="G85" i="6"/>
  <c r="G84" i="6"/>
  <c r="G82" i="6"/>
  <c r="G81" i="6"/>
  <c r="G80" i="6"/>
  <c r="G79" i="6"/>
  <c r="G77" i="6"/>
  <c r="G76" i="6"/>
  <c r="G75" i="6"/>
  <c r="G71" i="6"/>
  <c r="G69" i="6"/>
  <c r="G68" i="6"/>
  <c r="G67" i="6"/>
  <c r="G66" i="6"/>
  <c r="G64" i="6"/>
  <c r="G63" i="6"/>
  <c r="G62" i="6"/>
  <c r="G59" i="6"/>
  <c r="G58" i="6"/>
  <c r="G57" i="6"/>
  <c r="G56" i="6"/>
  <c r="G54" i="6"/>
  <c r="G53" i="6"/>
  <c r="G52" i="6"/>
  <c r="G51" i="6"/>
  <c r="G50" i="6"/>
  <c r="G41" i="6"/>
  <c r="G40" i="6"/>
  <c r="G38" i="6"/>
  <c r="G37" i="6"/>
  <c r="G35" i="6"/>
  <c r="G34" i="6"/>
  <c r="G33" i="6"/>
  <c r="G32" i="6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D177" i="19"/>
  <c r="E177" i="19"/>
  <c r="I177" i="19"/>
  <c r="D144" i="19"/>
  <c r="E144" i="19"/>
  <c r="I144" i="19"/>
  <c r="E126" i="19"/>
  <c r="I126" i="19"/>
  <c r="D126" i="19"/>
  <c r="D116" i="19"/>
  <c r="D111" i="19"/>
  <c r="E111" i="19"/>
  <c r="I111" i="19"/>
  <c r="D43" i="19"/>
  <c r="E43" i="19"/>
  <c r="I43" i="19"/>
  <c r="D162" i="19"/>
  <c r="E162" i="19"/>
  <c r="I162" i="19"/>
  <c r="D98" i="19"/>
  <c r="E98" i="19"/>
  <c r="I98" i="19"/>
  <c r="E209" i="6"/>
  <c r="D206" i="6"/>
  <c r="E206" i="6"/>
  <c r="F206" i="6"/>
  <c r="G206" i="6"/>
  <c r="I206" i="6"/>
  <c r="F201" i="6"/>
  <c r="D197" i="6"/>
  <c r="E197" i="6"/>
  <c r="F197" i="6"/>
  <c r="G197" i="6"/>
  <c r="I197" i="6"/>
  <c r="E193" i="6"/>
  <c r="E179" i="6"/>
  <c r="D176" i="6"/>
  <c r="E176" i="6"/>
  <c r="F176" i="6"/>
  <c r="G176" i="6"/>
  <c r="I176" i="6"/>
  <c r="E108" i="6"/>
  <c r="E103" i="6"/>
  <c r="D99" i="6"/>
  <c r="E99" i="6"/>
  <c r="F99" i="6"/>
  <c r="G99" i="6"/>
  <c r="I99" i="6"/>
  <c r="D95" i="6"/>
  <c r="E95" i="6"/>
  <c r="F95" i="6"/>
  <c r="G95" i="6"/>
  <c r="I95" i="6"/>
  <c r="D93" i="6"/>
  <c r="E93" i="6"/>
  <c r="F93" i="6"/>
  <c r="G93" i="6"/>
  <c r="I93" i="6"/>
  <c r="D91" i="6"/>
  <c r="E91" i="6"/>
  <c r="F91" i="6"/>
  <c r="G91" i="6"/>
  <c r="I91" i="6"/>
  <c r="D89" i="6"/>
  <c r="E89" i="6"/>
  <c r="F89" i="6"/>
  <c r="G89" i="6"/>
  <c r="I89" i="6"/>
  <c r="D83" i="6"/>
  <c r="E83" i="6"/>
  <c r="F83" i="6"/>
  <c r="G83" i="6"/>
  <c r="I83" i="6"/>
  <c r="D78" i="6"/>
  <c r="E78" i="6"/>
  <c r="F78" i="6"/>
  <c r="G78" i="6"/>
  <c r="I78" i="6"/>
  <c r="E73" i="6"/>
  <c r="D70" i="6"/>
  <c r="E70" i="6"/>
  <c r="F70" i="6"/>
  <c r="G70" i="6"/>
  <c r="I70" i="6"/>
  <c r="J24" i="5"/>
  <c r="D65" i="6"/>
  <c r="E65" i="6"/>
  <c r="F65" i="6"/>
  <c r="G65" i="6"/>
  <c r="I65" i="6"/>
  <c r="J23" i="5"/>
  <c r="D61" i="6"/>
  <c r="E61" i="6"/>
  <c r="F61" i="6"/>
  <c r="F60" i="6"/>
  <c r="G61" i="6"/>
  <c r="G60" i="6"/>
  <c r="I61" i="6"/>
  <c r="D55" i="6"/>
  <c r="E55" i="6"/>
  <c r="F55" i="6"/>
  <c r="G55" i="6"/>
  <c r="I55" i="6"/>
  <c r="D49" i="6"/>
  <c r="E49" i="6"/>
  <c r="F49" i="6"/>
  <c r="G49" i="6"/>
  <c r="I49" i="6"/>
  <c r="D39" i="6"/>
  <c r="E39" i="6"/>
  <c r="F39" i="6"/>
  <c r="G39" i="6"/>
  <c r="I39" i="6"/>
  <c r="D36" i="6"/>
  <c r="E36" i="6"/>
  <c r="F36" i="6"/>
  <c r="G36" i="6"/>
  <c r="I36" i="6"/>
  <c r="D31" i="6"/>
  <c r="E31" i="6"/>
  <c r="F31" i="6"/>
  <c r="G31" i="6"/>
  <c r="I31" i="6"/>
  <c r="D26" i="6"/>
  <c r="E26" i="6"/>
  <c r="F26" i="6"/>
  <c r="G26" i="6"/>
  <c r="I26" i="6"/>
  <c r="D20" i="6"/>
  <c r="E20" i="6"/>
  <c r="F20" i="6"/>
  <c r="G20" i="6"/>
  <c r="I20" i="6"/>
  <c r="D16" i="6"/>
  <c r="E16" i="6"/>
  <c r="F16" i="6"/>
  <c r="G16" i="6"/>
  <c r="I16" i="6"/>
  <c r="D9" i="6"/>
  <c r="E9" i="6"/>
  <c r="F9" i="6"/>
  <c r="G9" i="6"/>
  <c r="I9" i="6"/>
  <c r="I210" i="6"/>
  <c r="I209" i="6"/>
  <c r="I195" i="6"/>
  <c r="I187" i="6"/>
  <c r="I186" i="6"/>
  <c r="I185" i="6"/>
  <c r="I183" i="6"/>
  <c r="I182" i="6"/>
  <c r="I18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0" i="6"/>
  <c r="I149" i="6"/>
  <c r="I143" i="6"/>
  <c r="I136" i="6"/>
  <c r="I135" i="6"/>
  <c r="I134" i="6"/>
  <c r="I133" i="6"/>
  <c r="I131" i="6"/>
  <c r="I130" i="6"/>
  <c r="I129" i="6"/>
  <c r="I128" i="6"/>
  <c r="I127" i="6"/>
  <c r="I126" i="6"/>
  <c r="I125" i="6"/>
  <c r="I118" i="6"/>
  <c r="I117" i="6"/>
  <c r="I116" i="6"/>
  <c r="I115" i="6"/>
  <c r="I114" i="6"/>
  <c r="I112" i="6"/>
  <c r="I111" i="6"/>
  <c r="I110" i="6"/>
  <c r="I109" i="6"/>
  <c r="I105" i="6"/>
  <c r="I104" i="6"/>
  <c r="I103" i="6"/>
  <c r="I74" i="6"/>
  <c r="I73" i="6"/>
  <c r="I44" i="6"/>
  <c r="I43" i="6"/>
  <c r="I202" i="6"/>
  <c r="I201" i="6"/>
  <c r="I156" i="6"/>
  <c r="I148" i="6"/>
  <c r="I124" i="6"/>
  <c r="I123" i="6"/>
  <c r="I46" i="6"/>
  <c r="I45" i="6"/>
  <c r="C26" i="6"/>
  <c r="I8" i="6"/>
  <c r="E60" i="6"/>
  <c r="F8" i="6"/>
  <c r="D60" i="6"/>
  <c r="E8" i="6"/>
  <c r="I60" i="6"/>
  <c r="J22" i="5"/>
  <c r="G8" i="6"/>
  <c r="D8" i="6"/>
  <c r="E72" i="6"/>
  <c r="I42" i="6"/>
  <c r="I72" i="6"/>
  <c r="D17" i="15"/>
  <c r="D16" i="15"/>
  <c r="D12" i="4"/>
  <c r="D16" i="4"/>
  <c r="D15" i="4"/>
  <c r="D13" i="4"/>
  <c r="D11" i="4"/>
  <c r="D10" i="4"/>
  <c r="D9" i="4"/>
  <c r="F210" i="6"/>
  <c r="G210" i="6"/>
  <c r="E202" i="6"/>
  <c r="F195" i="6"/>
  <c r="G195" i="6"/>
  <c r="F187" i="6"/>
  <c r="G187" i="6"/>
  <c r="F186" i="6"/>
  <c r="G186" i="6"/>
  <c r="F185" i="6"/>
  <c r="G185" i="6"/>
  <c r="F183" i="6"/>
  <c r="G183" i="6"/>
  <c r="F182" i="6"/>
  <c r="G182" i="6"/>
  <c r="F180" i="6"/>
  <c r="G180" i="6"/>
  <c r="F169" i="6"/>
  <c r="G169" i="6"/>
  <c r="F168" i="6"/>
  <c r="G168" i="6"/>
  <c r="F167" i="6"/>
  <c r="G167" i="6"/>
  <c r="F166" i="6"/>
  <c r="G166" i="6"/>
  <c r="F165" i="6"/>
  <c r="G165" i="6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E156" i="6"/>
  <c r="G156" i="6"/>
  <c r="F150" i="6"/>
  <c r="G150" i="6"/>
  <c r="F149" i="6"/>
  <c r="G149" i="6"/>
  <c r="E148" i="6"/>
  <c r="G148" i="6"/>
  <c r="F143" i="6"/>
  <c r="G143" i="6"/>
  <c r="F136" i="6"/>
  <c r="G136" i="6"/>
  <c r="F135" i="6"/>
  <c r="G135" i="6"/>
  <c r="F134" i="6"/>
  <c r="G134" i="6"/>
  <c r="F133" i="6"/>
  <c r="G133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E124" i="6"/>
  <c r="G124" i="6"/>
  <c r="E123" i="6"/>
  <c r="G123" i="6"/>
  <c r="F118" i="6"/>
  <c r="G118" i="6"/>
  <c r="F117" i="6"/>
  <c r="G117" i="6"/>
  <c r="F116" i="6"/>
  <c r="G116" i="6"/>
  <c r="F115" i="6"/>
  <c r="G115" i="6"/>
  <c r="F114" i="6"/>
  <c r="G114" i="6"/>
  <c r="F112" i="6"/>
  <c r="G112" i="6"/>
  <c r="F111" i="6"/>
  <c r="G111" i="6"/>
  <c r="F110" i="6"/>
  <c r="G110" i="6"/>
  <c r="F109" i="6"/>
  <c r="G109" i="6"/>
  <c r="F105" i="6"/>
  <c r="G105" i="6"/>
  <c r="F104" i="6"/>
  <c r="G104" i="6"/>
  <c r="F74" i="6"/>
  <c r="G74" i="6"/>
  <c r="E46" i="6"/>
  <c r="G46" i="6"/>
  <c r="E45" i="6"/>
  <c r="F44" i="6"/>
  <c r="G44" i="6"/>
  <c r="F43" i="6"/>
  <c r="H36" i="5"/>
  <c r="F42" i="6"/>
  <c r="G43" i="6"/>
  <c r="E42" i="6"/>
  <c r="G45" i="6"/>
  <c r="G42" i="6"/>
  <c r="G30" i="6"/>
  <c r="E47" i="6"/>
  <c r="E18" i="5"/>
  <c r="G48" i="6"/>
  <c r="G47" i="6"/>
  <c r="E201" i="6"/>
  <c r="E178" i="6"/>
  <c r="G202" i="6"/>
  <c r="G201" i="6"/>
  <c r="F47" i="6"/>
  <c r="F30" i="6"/>
  <c r="G73" i="6"/>
  <c r="G72" i="6"/>
  <c r="F73" i="6"/>
  <c r="F72" i="6"/>
  <c r="G103" i="6"/>
  <c r="F103" i="6"/>
  <c r="G209" i="6"/>
  <c r="F209" i="6"/>
  <c r="D8" i="4"/>
  <c r="E30" i="6"/>
  <c r="J12" i="5"/>
  <c r="J15" i="5"/>
  <c r="J17" i="5"/>
  <c r="J20" i="5"/>
  <c r="J30" i="5"/>
  <c r="J43" i="5"/>
  <c r="J44" i="5"/>
  <c r="I120" i="6"/>
  <c r="I121" i="6"/>
  <c r="I122" i="6"/>
  <c r="I137" i="6"/>
  <c r="I138" i="6"/>
  <c r="I139" i="6"/>
  <c r="I140" i="6"/>
  <c r="I141" i="6"/>
  <c r="I142" i="6"/>
  <c r="I144" i="6"/>
  <c r="I146" i="6"/>
  <c r="I147" i="6"/>
  <c r="I184" i="6"/>
  <c r="I151" i="6"/>
  <c r="I152" i="6"/>
  <c r="I153" i="6"/>
  <c r="I154" i="6"/>
  <c r="I155" i="6"/>
  <c r="I181" i="6"/>
  <c r="I179" i="6"/>
  <c r="I145" i="6"/>
  <c r="I113" i="6"/>
  <c r="I108" i="6"/>
  <c r="I194" i="6"/>
  <c r="I193" i="6"/>
  <c r="J41" i="5"/>
  <c r="I132" i="6"/>
  <c r="I48" i="6"/>
  <c r="I47" i="6"/>
  <c r="I119" i="6"/>
  <c r="J45" i="5"/>
  <c r="J42" i="5"/>
  <c r="J33" i="5"/>
  <c r="J31" i="5"/>
  <c r="J28" i="5"/>
  <c r="J27" i="5"/>
  <c r="J19" i="5"/>
  <c r="J16" i="5"/>
  <c r="J11" i="5"/>
  <c r="J10" i="5"/>
  <c r="I269" i="20"/>
  <c r="J269" i="20"/>
  <c r="H269" i="20"/>
  <c r="H259" i="20"/>
  <c r="J259" i="20"/>
  <c r="I259" i="20"/>
  <c r="I159" i="20"/>
  <c r="J204" i="20"/>
  <c r="I204" i="20"/>
  <c r="I209" i="20"/>
  <c r="J14" i="5"/>
  <c r="J26" i="5"/>
  <c r="J35" i="5"/>
  <c r="J18" i="5"/>
  <c r="I30" i="6"/>
  <c r="J36" i="5"/>
  <c r="I102" i="6"/>
  <c r="I178" i="6"/>
  <c r="J40" i="5"/>
  <c r="H380" i="20"/>
  <c r="H308" i="20"/>
  <c r="I136" i="20"/>
  <c r="J136" i="20"/>
  <c r="H136" i="20"/>
  <c r="H135" i="20"/>
  <c r="I99" i="20"/>
  <c r="J99" i="20"/>
  <c r="I101" i="20"/>
  <c r="I98" i="20"/>
  <c r="J101" i="20"/>
  <c r="J98" i="20"/>
  <c r="H18" i="5"/>
  <c r="I94" i="20"/>
  <c r="I93" i="20"/>
  <c r="J94" i="20"/>
  <c r="J93" i="20"/>
  <c r="H17" i="5"/>
  <c r="I65" i="20"/>
  <c r="J65" i="20"/>
  <c r="J60" i="20"/>
  <c r="H65" i="20"/>
  <c r="H60" i="20"/>
  <c r="I57" i="20"/>
  <c r="I56" i="20"/>
  <c r="D12" i="5"/>
  <c r="H57" i="20"/>
  <c r="H56" i="20"/>
  <c r="C12" i="5"/>
  <c r="I18" i="20"/>
  <c r="J18" i="20"/>
  <c r="H18" i="20"/>
  <c r="Z428" i="20"/>
  <c r="Z427" i="20"/>
  <c r="Y427" i="20"/>
  <c r="X427" i="20"/>
  <c r="W427" i="20"/>
  <c r="V427" i="20"/>
  <c r="U427" i="20"/>
  <c r="T427" i="20"/>
  <c r="S427" i="20"/>
  <c r="R427" i="20"/>
  <c r="R388" i="20"/>
  <c r="Q427" i="20"/>
  <c r="P427" i="20"/>
  <c r="O427" i="20"/>
  <c r="N427" i="20"/>
  <c r="M427" i="20"/>
  <c r="J427" i="20"/>
  <c r="I427" i="20"/>
  <c r="H427" i="20"/>
  <c r="H388" i="20"/>
  <c r="Z426" i="20"/>
  <c r="Z425" i="20"/>
  <c r="Y425" i="20"/>
  <c r="X425" i="20"/>
  <c r="W425" i="20"/>
  <c r="V425" i="20"/>
  <c r="U425" i="20"/>
  <c r="T425" i="20"/>
  <c r="S425" i="20"/>
  <c r="R425" i="20"/>
  <c r="Q425" i="20"/>
  <c r="P425" i="20"/>
  <c r="O425" i="20"/>
  <c r="N425" i="20"/>
  <c r="M425" i="20"/>
  <c r="J425" i="20"/>
  <c r="I425" i="20"/>
  <c r="H425" i="20"/>
  <c r="Z422" i="20"/>
  <c r="Z421" i="20"/>
  <c r="Z420" i="20"/>
  <c r="Z419" i="20"/>
  <c r="Z418" i="20"/>
  <c r="Z417" i="20"/>
  <c r="Z416" i="20"/>
  <c r="Z415" i="20"/>
  <c r="Z414" i="20"/>
  <c r="Z413" i="20"/>
  <c r="Z412" i="20"/>
  <c r="Z411" i="20"/>
  <c r="Z410" i="20"/>
  <c r="Z409" i="20"/>
  <c r="Z408" i="20"/>
  <c r="Z407" i="20"/>
  <c r="Z406" i="20"/>
  <c r="Z405" i="20"/>
  <c r="Z404" i="20"/>
  <c r="Z403" i="20"/>
  <c r="Z402" i="20"/>
  <c r="Z401" i="20"/>
  <c r="Z400" i="20"/>
  <c r="Z399" i="20"/>
  <c r="Z398" i="20"/>
  <c r="Z397" i="20"/>
  <c r="Z396" i="20"/>
  <c r="Z395" i="20"/>
  <c r="Z394" i="20"/>
  <c r="Z393" i="20"/>
  <c r="Z392" i="20"/>
  <c r="Y391" i="20"/>
  <c r="X391" i="20"/>
  <c r="W391" i="20"/>
  <c r="V391" i="20"/>
  <c r="U391" i="20"/>
  <c r="U388" i="20"/>
  <c r="T391" i="20"/>
  <c r="S391" i="20"/>
  <c r="R391" i="20"/>
  <c r="Q391" i="20"/>
  <c r="P391" i="20"/>
  <c r="O391" i="20"/>
  <c r="N391" i="20"/>
  <c r="M391" i="20"/>
  <c r="L391" i="20"/>
  <c r="Z390" i="20"/>
  <c r="Z389" i="20"/>
  <c r="Y389" i="20"/>
  <c r="X389" i="20"/>
  <c r="W389" i="20"/>
  <c r="V389" i="20"/>
  <c r="U389" i="20"/>
  <c r="T389" i="20"/>
  <c r="T388" i="20"/>
  <c r="S389" i="20"/>
  <c r="R389" i="20"/>
  <c r="Q389" i="20"/>
  <c r="P389" i="20"/>
  <c r="O389" i="20"/>
  <c r="N389" i="20"/>
  <c r="M389" i="20"/>
  <c r="J389" i="20"/>
  <c r="I389" i="20"/>
  <c r="H389" i="20"/>
  <c r="X388" i="20"/>
  <c r="W388" i="20"/>
  <c r="V388" i="20"/>
  <c r="P388" i="20"/>
  <c r="O388" i="20"/>
  <c r="N388" i="20"/>
  <c r="M388" i="20"/>
  <c r="J388" i="20"/>
  <c r="H45" i="5"/>
  <c r="Z387" i="20"/>
  <c r="Z386" i="20"/>
  <c r="Z385" i="20"/>
  <c r="Y385" i="20"/>
  <c r="Y384" i="20"/>
  <c r="X385" i="20"/>
  <c r="W385" i="20"/>
  <c r="W384" i="20"/>
  <c r="V385" i="20"/>
  <c r="U385" i="20"/>
  <c r="U384" i="20"/>
  <c r="T385" i="20"/>
  <c r="S385" i="20"/>
  <c r="R385" i="20"/>
  <c r="Q385" i="20"/>
  <c r="Q384" i="20"/>
  <c r="P385" i="20"/>
  <c r="O385" i="20"/>
  <c r="O384" i="20"/>
  <c r="N385" i="20"/>
  <c r="M385" i="20"/>
  <c r="M384" i="20"/>
  <c r="J385" i="20"/>
  <c r="I385" i="20"/>
  <c r="H385" i="20"/>
  <c r="Z384" i="20"/>
  <c r="X384" i="20"/>
  <c r="V384" i="20"/>
  <c r="T384" i="20"/>
  <c r="S384" i="20"/>
  <c r="R384" i="20"/>
  <c r="P384" i="20"/>
  <c r="N384" i="20"/>
  <c r="J384" i="20"/>
  <c r="H44" i="5"/>
  <c r="I384" i="20"/>
  <c r="D44" i="5"/>
  <c r="H384" i="20"/>
  <c r="Z383" i="20"/>
  <c r="Z382" i="20"/>
  <c r="Z380" i="20"/>
  <c r="Z379" i="20"/>
  <c r="Z381" i="20"/>
  <c r="Y380" i="20"/>
  <c r="X380" i="20"/>
  <c r="W380" i="20"/>
  <c r="V380" i="20"/>
  <c r="V379" i="20"/>
  <c r="U380" i="20"/>
  <c r="U379" i="20"/>
  <c r="T380" i="20"/>
  <c r="S380" i="20"/>
  <c r="R380" i="20"/>
  <c r="Q380" i="20"/>
  <c r="P380" i="20"/>
  <c r="O380" i="20"/>
  <c r="N380" i="20"/>
  <c r="N379" i="20"/>
  <c r="M380" i="20"/>
  <c r="M379" i="20"/>
  <c r="J380" i="20"/>
  <c r="I380" i="20"/>
  <c r="Y379" i="20"/>
  <c r="X379" i="20"/>
  <c r="W379" i="20"/>
  <c r="T379" i="20"/>
  <c r="S379" i="20"/>
  <c r="R379" i="20"/>
  <c r="Q379" i="20"/>
  <c r="P379" i="20"/>
  <c r="O379" i="20"/>
  <c r="J379" i="20"/>
  <c r="H43" i="5"/>
  <c r="I379" i="20"/>
  <c r="H379" i="20"/>
  <c r="Z378" i="20"/>
  <c r="Z377" i="20"/>
  <c r="Z376" i="20"/>
  <c r="Z375" i="20"/>
  <c r="Y375" i="20"/>
  <c r="X375" i="20"/>
  <c r="X374" i="20"/>
  <c r="W375" i="20"/>
  <c r="V375" i="20"/>
  <c r="V374" i="20"/>
  <c r="U375" i="20"/>
  <c r="T375" i="20"/>
  <c r="S375" i="20"/>
  <c r="R375" i="20"/>
  <c r="R374" i="20"/>
  <c r="Q375" i="20"/>
  <c r="Q374" i="20"/>
  <c r="P375" i="20"/>
  <c r="P374" i="20"/>
  <c r="O375" i="20"/>
  <c r="N375" i="20"/>
  <c r="N374" i="20"/>
  <c r="M375" i="20"/>
  <c r="J375" i="20"/>
  <c r="I375" i="20"/>
  <c r="H375" i="20"/>
  <c r="H374" i="20"/>
  <c r="Z374" i="20"/>
  <c r="Y374" i="20"/>
  <c r="W374" i="20"/>
  <c r="U374" i="20"/>
  <c r="T374" i="20"/>
  <c r="S374" i="20"/>
  <c r="O374" i="20"/>
  <c r="M374" i="20"/>
  <c r="J374" i="20"/>
  <c r="H42" i="5"/>
  <c r="I374" i="20"/>
  <c r="D42" i="5"/>
  <c r="Z373" i="20"/>
  <c r="Z372" i="20"/>
  <c r="Z371" i="20"/>
  <c r="Y372" i="20"/>
  <c r="Y371" i="20"/>
  <c r="X372" i="20"/>
  <c r="W372" i="20"/>
  <c r="V372" i="20"/>
  <c r="U372" i="20"/>
  <c r="T372" i="20"/>
  <c r="T371" i="20"/>
  <c r="T365" i="20"/>
  <c r="S372" i="20"/>
  <c r="S371" i="20"/>
  <c r="R372" i="20"/>
  <c r="Q372" i="20"/>
  <c r="Q371" i="20"/>
  <c r="P372" i="20"/>
  <c r="O372" i="20"/>
  <c r="N372" i="20"/>
  <c r="M372" i="20"/>
  <c r="J372" i="20"/>
  <c r="I372" i="20"/>
  <c r="I371" i="20"/>
  <c r="H372" i="20"/>
  <c r="X371" i="20"/>
  <c r="W371" i="20"/>
  <c r="V371" i="20"/>
  <c r="U371" i="20"/>
  <c r="R371" i="20"/>
  <c r="P371" i="20"/>
  <c r="O371" i="20"/>
  <c r="N371" i="20"/>
  <c r="M371" i="20"/>
  <c r="J371" i="20"/>
  <c r="H41" i="5"/>
  <c r="H371" i="20"/>
  <c r="Z370" i="20"/>
  <c r="Z369" i="20"/>
  <c r="Z368" i="20"/>
  <c r="Z367" i="20"/>
  <c r="Z366" i="20"/>
  <c r="Y367" i="20"/>
  <c r="X367" i="20"/>
  <c r="X366" i="20"/>
  <c r="W367" i="20"/>
  <c r="V367" i="20"/>
  <c r="V366" i="20"/>
  <c r="U367" i="20"/>
  <c r="T367" i="20"/>
  <c r="S367" i="20"/>
  <c r="R367" i="20"/>
  <c r="R366" i="20"/>
  <c r="R365" i="20"/>
  <c r="Q367" i="20"/>
  <c r="P367" i="20"/>
  <c r="P366" i="20"/>
  <c r="O367" i="20"/>
  <c r="N367" i="20"/>
  <c r="N366" i="20"/>
  <c r="M367" i="20"/>
  <c r="J367" i="20"/>
  <c r="I367" i="20"/>
  <c r="H367" i="20"/>
  <c r="H366" i="20"/>
  <c r="H365" i="20"/>
  <c r="Y366" i="20"/>
  <c r="W366" i="20"/>
  <c r="W365" i="20"/>
  <c r="U366" i="20"/>
  <c r="T366" i="20"/>
  <c r="S366" i="20"/>
  <c r="Q366" i="20"/>
  <c r="O366" i="20"/>
  <c r="M366" i="20"/>
  <c r="J366" i="20"/>
  <c r="H40" i="5"/>
  <c r="I366" i="20"/>
  <c r="Z364" i="20"/>
  <c r="Z363" i="20"/>
  <c r="Y363" i="20"/>
  <c r="X363" i="20"/>
  <c r="W363" i="20"/>
  <c r="W354" i="20"/>
  <c r="V363" i="20"/>
  <c r="U363" i="20"/>
  <c r="T363" i="20"/>
  <c r="S363" i="20"/>
  <c r="R363" i="20"/>
  <c r="Q363" i="20"/>
  <c r="P363" i="20"/>
  <c r="O363" i="20"/>
  <c r="O354" i="20"/>
  <c r="N363" i="20"/>
  <c r="M363" i="20"/>
  <c r="J38" i="5"/>
  <c r="I363" i="20"/>
  <c r="H363" i="20"/>
  <c r="Z360" i="20"/>
  <c r="Z359" i="20"/>
  <c r="Z358" i="20"/>
  <c r="Z357" i="20"/>
  <c r="Z356" i="20"/>
  <c r="Z355" i="20"/>
  <c r="Z354" i="20"/>
  <c r="Y355" i="20"/>
  <c r="X355" i="20"/>
  <c r="X354" i="20"/>
  <c r="W355" i="20"/>
  <c r="V355" i="20"/>
  <c r="U355" i="20"/>
  <c r="T355" i="20"/>
  <c r="S355" i="20"/>
  <c r="S354" i="20"/>
  <c r="R355" i="20"/>
  <c r="R354" i="20"/>
  <c r="Q355" i="20"/>
  <c r="P355" i="20"/>
  <c r="P354" i="20"/>
  <c r="O355" i="20"/>
  <c r="N355" i="20"/>
  <c r="M355" i="20"/>
  <c r="J354" i="20"/>
  <c r="H38" i="5"/>
  <c r="Y354" i="20"/>
  <c r="Q354" i="20"/>
  <c r="I354" i="20"/>
  <c r="D38" i="5"/>
  <c r="H354" i="20"/>
  <c r="Z353" i="20"/>
  <c r="Z352" i="20"/>
  <c r="Y352" i="20"/>
  <c r="X352" i="20"/>
  <c r="W352" i="20"/>
  <c r="V352" i="20"/>
  <c r="U352" i="20"/>
  <c r="U344" i="20"/>
  <c r="T352" i="20"/>
  <c r="T344" i="20"/>
  <c r="S352" i="20"/>
  <c r="S344" i="20"/>
  <c r="S311" i="20"/>
  <c r="R352" i="20"/>
  <c r="Q352" i="20"/>
  <c r="P352" i="20"/>
  <c r="O352" i="20"/>
  <c r="N352" i="20"/>
  <c r="M352" i="20"/>
  <c r="M344" i="20"/>
  <c r="I352" i="20"/>
  <c r="H352" i="20"/>
  <c r="Z351" i="20"/>
  <c r="Z345" i="20"/>
  <c r="Z344" i="20"/>
  <c r="Z350" i="20"/>
  <c r="Z349" i="20"/>
  <c r="Z348" i="20"/>
  <c r="Z347" i="20"/>
  <c r="Z346" i="20"/>
  <c r="Y345" i="20"/>
  <c r="X345" i="20"/>
  <c r="X344" i="20"/>
  <c r="W345" i="20"/>
  <c r="V345" i="20"/>
  <c r="V344" i="20"/>
  <c r="U345" i="20"/>
  <c r="T345" i="20"/>
  <c r="S345" i="20"/>
  <c r="R345" i="20"/>
  <c r="R344" i="20"/>
  <c r="Q345" i="20"/>
  <c r="Q344" i="20"/>
  <c r="P345" i="20"/>
  <c r="P344" i="20"/>
  <c r="O345" i="20"/>
  <c r="N345" i="20"/>
  <c r="N344" i="20"/>
  <c r="M345" i="20"/>
  <c r="J345" i="20"/>
  <c r="I345" i="20"/>
  <c r="H345" i="20"/>
  <c r="Y344" i="20"/>
  <c r="W344" i="20"/>
  <c r="O344" i="20"/>
  <c r="J344" i="20"/>
  <c r="H37" i="5"/>
  <c r="I344" i="20"/>
  <c r="I311" i="20"/>
  <c r="H344" i="20"/>
  <c r="Z343" i="20"/>
  <c r="Z340" i="20"/>
  <c r="Z339" i="20"/>
  <c r="J343" i="20"/>
  <c r="Z342" i="20"/>
  <c r="J342" i="20"/>
  <c r="Z341" i="20"/>
  <c r="Y340" i="20"/>
  <c r="Y339" i="20"/>
  <c r="X340" i="20"/>
  <c r="X339" i="20"/>
  <c r="W340" i="20"/>
  <c r="W339" i="20"/>
  <c r="V340" i="20"/>
  <c r="U340" i="20"/>
  <c r="T340" i="20"/>
  <c r="S340" i="20"/>
  <c r="S339" i="20"/>
  <c r="R340" i="20"/>
  <c r="R339" i="20"/>
  <c r="Q340" i="20"/>
  <c r="Q339" i="20"/>
  <c r="P340" i="20"/>
  <c r="P339" i="20"/>
  <c r="O340" i="20"/>
  <c r="O339" i="20"/>
  <c r="N340" i="20"/>
  <c r="M340" i="20"/>
  <c r="V339" i="20"/>
  <c r="U339" i="20"/>
  <c r="T339" i="20"/>
  <c r="N339" i="20"/>
  <c r="M339" i="20"/>
  <c r="Z335" i="20"/>
  <c r="Z334" i="20"/>
  <c r="Z333" i="20"/>
  <c r="Z332" i="20"/>
  <c r="Z331" i="20"/>
  <c r="Z330" i="20"/>
  <c r="Z329" i="20"/>
  <c r="Z328" i="20"/>
  <c r="Z327" i="20"/>
  <c r="Z326" i="20"/>
  <c r="Z325" i="20"/>
  <c r="Z324" i="20"/>
  <c r="Z323" i="20"/>
  <c r="Z322" i="20"/>
  <c r="Z321" i="20"/>
  <c r="Z320" i="20"/>
  <c r="Z319" i="20"/>
  <c r="Z318" i="20"/>
  <c r="Y317" i="20"/>
  <c r="X317" i="20"/>
  <c r="W317" i="20"/>
  <c r="W312" i="20"/>
  <c r="V317" i="20"/>
  <c r="U317" i="20"/>
  <c r="U312" i="20"/>
  <c r="T317" i="20"/>
  <c r="S317" i="20"/>
  <c r="R317" i="20"/>
  <c r="Q317" i="20"/>
  <c r="P317" i="20"/>
  <c r="O317" i="20"/>
  <c r="O312" i="20"/>
  <c r="N317" i="20"/>
  <c r="M317" i="20"/>
  <c r="M312" i="20"/>
  <c r="J317" i="20"/>
  <c r="I317" i="20"/>
  <c r="Z316" i="20"/>
  <c r="Z315" i="20"/>
  <c r="Z314" i="20"/>
  <c r="Z313" i="20"/>
  <c r="Y313" i="20"/>
  <c r="X313" i="20"/>
  <c r="X312" i="20"/>
  <c r="X311" i="20"/>
  <c r="W313" i="20"/>
  <c r="V313" i="20"/>
  <c r="U313" i="20"/>
  <c r="T313" i="20"/>
  <c r="S313" i="20"/>
  <c r="R313" i="20"/>
  <c r="R312" i="20"/>
  <c r="R311" i="20"/>
  <c r="Q313" i="20"/>
  <c r="Q312" i="20"/>
  <c r="Q311" i="20"/>
  <c r="P313" i="20"/>
  <c r="P312" i="20"/>
  <c r="P311" i="20"/>
  <c r="O313" i="20"/>
  <c r="N313" i="20"/>
  <c r="M313" i="20"/>
  <c r="J313" i="20"/>
  <c r="I313" i="20"/>
  <c r="H313" i="20"/>
  <c r="Y312" i="20"/>
  <c r="T312" i="20"/>
  <c r="S312" i="20"/>
  <c r="J312" i="20"/>
  <c r="H35" i="5"/>
  <c r="I312" i="20"/>
  <c r="H312" i="20"/>
  <c r="H311" i="20"/>
  <c r="Z310" i="20"/>
  <c r="Z309" i="20"/>
  <c r="Z308" i="20"/>
  <c r="Y308" i="20"/>
  <c r="X308" i="20"/>
  <c r="X302" i="20"/>
  <c r="W308" i="20"/>
  <c r="V308" i="20"/>
  <c r="V302" i="20"/>
  <c r="U308" i="20"/>
  <c r="U302" i="20"/>
  <c r="T308" i="20"/>
  <c r="S308" i="20"/>
  <c r="R308" i="20"/>
  <c r="Q308" i="20"/>
  <c r="P308" i="20"/>
  <c r="P302" i="20"/>
  <c r="O308" i="20"/>
  <c r="N308" i="20"/>
  <c r="N302" i="20"/>
  <c r="M308" i="20"/>
  <c r="M302" i="20"/>
  <c r="J308" i="20"/>
  <c r="I308" i="20"/>
  <c r="Z307" i="20"/>
  <c r="Z306" i="20"/>
  <c r="Z305" i="20"/>
  <c r="Z304" i="20"/>
  <c r="Z303" i="20"/>
  <c r="Z302" i="20"/>
  <c r="Y303" i="20"/>
  <c r="Y302" i="20"/>
  <c r="X303" i="20"/>
  <c r="W303" i="20"/>
  <c r="W302" i="20"/>
  <c r="V303" i="20"/>
  <c r="U303" i="20"/>
  <c r="T303" i="20"/>
  <c r="S303" i="20"/>
  <c r="R303" i="20"/>
  <c r="Q303" i="20"/>
  <c r="Q302" i="20"/>
  <c r="P303" i="20"/>
  <c r="O303" i="20"/>
  <c r="O302" i="20"/>
  <c r="N303" i="20"/>
  <c r="M303" i="20"/>
  <c r="J303" i="20"/>
  <c r="I303" i="20"/>
  <c r="I302" i="20"/>
  <c r="D33" i="5"/>
  <c r="H303" i="20"/>
  <c r="T302" i="20"/>
  <c r="S302" i="20"/>
  <c r="R302" i="20"/>
  <c r="J302" i="20"/>
  <c r="H33" i="5"/>
  <c r="H302" i="20"/>
  <c r="Z301" i="20"/>
  <c r="Z300" i="20"/>
  <c r="Y300" i="20"/>
  <c r="X300" i="20"/>
  <c r="W300" i="20"/>
  <c r="V300" i="20"/>
  <c r="U300" i="20"/>
  <c r="T300" i="20"/>
  <c r="S300" i="20"/>
  <c r="R300" i="20"/>
  <c r="Q300" i="20"/>
  <c r="P300" i="20"/>
  <c r="O300" i="20"/>
  <c r="N300" i="20"/>
  <c r="M300" i="20"/>
  <c r="J300" i="20"/>
  <c r="I300" i="20"/>
  <c r="H300" i="20"/>
  <c r="Z299" i="20"/>
  <c r="Z298" i="20"/>
  <c r="Y298" i="20"/>
  <c r="X298" i="20"/>
  <c r="W298" i="20"/>
  <c r="W293" i="20"/>
  <c r="V298" i="20"/>
  <c r="U298" i="20"/>
  <c r="T298" i="20"/>
  <c r="S298" i="20"/>
  <c r="R298" i="20"/>
  <c r="Q298" i="20"/>
  <c r="P298" i="20"/>
  <c r="O298" i="20"/>
  <c r="O293" i="20"/>
  <c r="N298" i="20"/>
  <c r="M298" i="20"/>
  <c r="J298" i="20"/>
  <c r="I298" i="20"/>
  <c r="H298" i="20"/>
  <c r="Z297" i="20"/>
  <c r="Z296" i="20"/>
  <c r="Y296" i="20"/>
  <c r="Y293" i="20"/>
  <c r="X296" i="20"/>
  <c r="W296" i="20"/>
  <c r="V296" i="20"/>
  <c r="U296" i="20"/>
  <c r="T296" i="20"/>
  <c r="S296" i="20"/>
  <c r="R296" i="20"/>
  <c r="Q296" i="20"/>
  <c r="Q293" i="20"/>
  <c r="P296" i="20"/>
  <c r="O296" i="20"/>
  <c r="N296" i="20"/>
  <c r="M296" i="20"/>
  <c r="J296" i="20"/>
  <c r="I296" i="20"/>
  <c r="H296" i="20"/>
  <c r="Z295" i="20"/>
  <c r="Z294" i="20"/>
  <c r="Y294" i="20"/>
  <c r="X294" i="20"/>
  <c r="W294" i="20"/>
  <c r="V294" i="20"/>
  <c r="U294" i="20"/>
  <c r="T294" i="20"/>
  <c r="T293" i="20"/>
  <c r="S294" i="20"/>
  <c r="R294" i="20"/>
  <c r="Q294" i="20"/>
  <c r="P294" i="20"/>
  <c r="O294" i="20"/>
  <c r="N294" i="20"/>
  <c r="M294" i="20"/>
  <c r="J294" i="20"/>
  <c r="J293" i="20"/>
  <c r="I294" i="20"/>
  <c r="H294" i="20"/>
  <c r="U293" i="20"/>
  <c r="S293" i="20"/>
  <c r="M293" i="20"/>
  <c r="I293" i="20"/>
  <c r="Z292" i="20"/>
  <c r="Z291" i="20"/>
  <c r="Z290" i="20"/>
  <c r="Z289" i="20"/>
  <c r="Y289" i="20"/>
  <c r="X289" i="20"/>
  <c r="W289" i="20"/>
  <c r="W286" i="20"/>
  <c r="V289" i="20"/>
  <c r="U289" i="20"/>
  <c r="T289" i="20"/>
  <c r="S289" i="20"/>
  <c r="R289" i="20"/>
  <c r="Q289" i="20"/>
  <c r="P289" i="20"/>
  <c r="O289" i="20"/>
  <c r="O286" i="20"/>
  <c r="N289" i="20"/>
  <c r="M289" i="20"/>
  <c r="J289" i="20"/>
  <c r="I289" i="20"/>
  <c r="H289" i="20"/>
  <c r="Z288" i="20"/>
  <c r="Z287" i="20"/>
  <c r="Y287" i="20"/>
  <c r="X287" i="20"/>
  <c r="X286" i="20"/>
  <c r="W287" i="20"/>
  <c r="V287" i="20"/>
  <c r="U287" i="20"/>
  <c r="T287" i="20"/>
  <c r="S287" i="20"/>
  <c r="R287" i="20"/>
  <c r="R286" i="20"/>
  <c r="Q287" i="20"/>
  <c r="Q286" i="20"/>
  <c r="P287" i="20"/>
  <c r="P286" i="20"/>
  <c r="O287" i="20"/>
  <c r="N287" i="20"/>
  <c r="M287" i="20"/>
  <c r="J287" i="20"/>
  <c r="I287" i="20"/>
  <c r="H287" i="20"/>
  <c r="H286" i="20"/>
  <c r="Z286" i="20"/>
  <c r="Y286" i="20"/>
  <c r="U286" i="20"/>
  <c r="T286" i="20"/>
  <c r="S286" i="20"/>
  <c r="M286" i="20"/>
  <c r="J286" i="20"/>
  <c r="H31" i="5"/>
  <c r="I286" i="20"/>
  <c r="D31" i="5"/>
  <c r="Z285" i="20"/>
  <c r="Z284" i="20"/>
  <c r="Z283" i="20"/>
  <c r="Y284" i="20"/>
  <c r="Y283" i="20"/>
  <c r="X284" i="20"/>
  <c r="W284" i="20"/>
  <c r="V284" i="20"/>
  <c r="U284" i="20"/>
  <c r="U283" i="20"/>
  <c r="T284" i="20"/>
  <c r="T283" i="20"/>
  <c r="S284" i="20"/>
  <c r="S283" i="20"/>
  <c r="R284" i="20"/>
  <c r="Q284" i="20"/>
  <c r="Q283" i="20"/>
  <c r="P284" i="20"/>
  <c r="O284" i="20"/>
  <c r="N284" i="20"/>
  <c r="M284" i="20"/>
  <c r="M283" i="20"/>
  <c r="J284" i="20"/>
  <c r="J283" i="20"/>
  <c r="H30" i="5"/>
  <c r="I284" i="20"/>
  <c r="I283" i="20"/>
  <c r="D30" i="5"/>
  <c r="H284" i="20"/>
  <c r="X283" i="20"/>
  <c r="W283" i="20"/>
  <c r="V283" i="20"/>
  <c r="R283" i="20"/>
  <c r="P283" i="20"/>
  <c r="O283" i="20"/>
  <c r="N283" i="20"/>
  <c r="H283" i="20"/>
  <c r="Z282" i="20"/>
  <c r="Z281" i="20"/>
  <c r="Y281" i="20"/>
  <c r="X281" i="20"/>
  <c r="W281" i="20"/>
  <c r="W276" i="20"/>
  <c r="V281" i="20"/>
  <c r="V276" i="20"/>
  <c r="U281" i="20"/>
  <c r="T281" i="20"/>
  <c r="S281" i="20"/>
  <c r="R281" i="20"/>
  <c r="Q281" i="20"/>
  <c r="P281" i="20"/>
  <c r="O281" i="20"/>
  <c r="O276" i="20"/>
  <c r="N281" i="20"/>
  <c r="N276" i="20"/>
  <c r="M281" i="20"/>
  <c r="J281" i="20"/>
  <c r="I281" i="20"/>
  <c r="H281" i="20"/>
  <c r="Z280" i="20"/>
  <c r="Z279" i="20"/>
  <c r="Y279" i="20"/>
  <c r="Y276" i="20"/>
  <c r="X279" i="20"/>
  <c r="W279" i="20"/>
  <c r="V279" i="20"/>
  <c r="U279" i="20"/>
  <c r="T279" i="20"/>
  <c r="S279" i="20"/>
  <c r="R279" i="20"/>
  <c r="Q279" i="20"/>
  <c r="Q276" i="20"/>
  <c r="P279" i="20"/>
  <c r="O279" i="20"/>
  <c r="N279" i="20"/>
  <c r="M279" i="20"/>
  <c r="J279" i="20"/>
  <c r="I279" i="20"/>
  <c r="H279" i="20"/>
  <c r="Z278" i="20"/>
  <c r="Z277" i="20"/>
  <c r="Z276" i="20"/>
  <c r="Y277" i="20"/>
  <c r="X277" i="20"/>
  <c r="X276" i="20"/>
  <c r="W277" i="20"/>
  <c r="V277" i="20"/>
  <c r="U277" i="20"/>
  <c r="T277" i="20"/>
  <c r="S277" i="20"/>
  <c r="R277" i="20"/>
  <c r="R276" i="20"/>
  <c r="Q277" i="20"/>
  <c r="P277" i="20"/>
  <c r="P276" i="20"/>
  <c r="O277" i="20"/>
  <c r="N277" i="20"/>
  <c r="M277" i="20"/>
  <c r="J277" i="20"/>
  <c r="J276" i="20"/>
  <c r="I277" i="20"/>
  <c r="H277" i="20"/>
  <c r="H276" i="20"/>
  <c r="U276" i="20"/>
  <c r="T276" i="20"/>
  <c r="S276" i="20"/>
  <c r="M276" i="20"/>
  <c r="I276" i="20"/>
  <c r="Z275" i="20"/>
  <c r="Z274" i="20"/>
  <c r="Y274" i="20"/>
  <c r="X274" i="20"/>
  <c r="W274" i="20"/>
  <c r="V274" i="20"/>
  <c r="U274" i="20"/>
  <c r="T274" i="20"/>
  <c r="S274" i="20"/>
  <c r="R274" i="20"/>
  <c r="Q274" i="20"/>
  <c r="P274" i="20"/>
  <c r="O274" i="20"/>
  <c r="N274" i="20"/>
  <c r="M274" i="20"/>
  <c r="J274" i="20"/>
  <c r="I274" i="20"/>
  <c r="H274" i="20"/>
  <c r="Z273" i="20"/>
  <c r="Z272" i="20"/>
  <c r="Y272" i="20"/>
  <c r="X272" i="20"/>
  <c r="W272" i="20"/>
  <c r="V272" i="20"/>
  <c r="U272" i="20"/>
  <c r="T272" i="20"/>
  <c r="S272" i="20"/>
  <c r="R272" i="20"/>
  <c r="Q272" i="20"/>
  <c r="P272" i="20"/>
  <c r="O272" i="20"/>
  <c r="N272" i="20"/>
  <c r="M272" i="20"/>
  <c r="J272" i="20"/>
  <c r="I272" i="20"/>
  <c r="I258" i="20"/>
  <c r="D28" i="5"/>
  <c r="H272" i="20"/>
  <c r="H258" i="20"/>
  <c r="Z270" i="20"/>
  <c r="Z269" i="20"/>
  <c r="Y269" i="20"/>
  <c r="X269" i="20"/>
  <c r="W269" i="20"/>
  <c r="V269" i="20"/>
  <c r="U269" i="20"/>
  <c r="T269" i="20"/>
  <c r="S269" i="20"/>
  <c r="R269" i="20"/>
  <c r="R258" i="20"/>
  <c r="Q269" i="20"/>
  <c r="P269" i="20"/>
  <c r="O269" i="20"/>
  <c r="N269" i="20"/>
  <c r="M269" i="20"/>
  <c r="Z265" i="20"/>
  <c r="Z264" i="20"/>
  <c r="Z263" i="20"/>
  <c r="Z262" i="20"/>
  <c r="Z261" i="20"/>
  <c r="Z260" i="20"/>
  <c r="Y259" i="20"/>
  <c r="X259" i="20"/>
  <c r="W259" i="20"/>
  <c r="V259" i="20"/>
  <c r="V258" i="20"/>
  <c r="U259" i="20"/>
  <c r="U258" i="20"/>
  <c r="T259" i="20"/>
  <c r="S259" i="20"/>
  <c r="R259" i="20"/>
  <c r="Q259" i="20"/>
  <c r="P259" i="20"/>
  <c r="O259" i="20"/>
  <c r="N259" i="20"/>
  <c r="N258" i="20"/>
  <c r="M259" i="20"/>
  <c r="M258" i="20"/>
  <c r="L259" i="20"/>
  <c r="T258" i="20"/>
  <c r="J258" i="20"/>
  <c r="H28" i="5"/>
  <c r="Z257" i="20"/>
  <c r="Z256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J255" i="20"/>
  <c r="I255" i="20"/>
  <c r="H255" i="20"/>
  <c r="Z254" i="20"/>
  <c r="Z253" i="20"/>
  <c r="Z231" i="20"/>
  <c r="Y253" i="20"/>
  <c r="Y231" i="20"/>
  <c r="X253" i="20"/>
  <c r="W253" i="20"/>
  <c r="V253" i="20"/>
  <c r="U253" i="20"/>
  <c r="T253" i="20"/>
  <c r="S253" i="20"/>
  <c r="R253" i="20"/>
  <c r="Q253" i="20"/>
  <c r="P253" i="20"/>
  <c r="O253" i="20"/>
  <c r="N253" i="20"/>
  <c r="M253" i="20"/>
  <c r="J253" i="20"/>
  <c r="I253" i="20"/>
  <c r="H253" i="20"/>
  <c r="Z252" i="20"/>
  <c r="Z251" i="20"/>
  <c r="Z250" i="20"/>
  <c r="Z249" i="20"/>
  <c r="Y249" i="20"/>
  <c r="X249" i="20"/>
  <c r="W249" i="20"/>
  <c r="V249" i="20"/>
  <c r="U249" i="20"/>
  <c r="T249" i="20"/>
  <c r="S249" i="20"/>
  <c r="R249" i="20"/>
  <c r="Q249" i="20"/>
  <c r="P249" i="20"/>
  <c r="O249" i="20"/>
  <c r="N249" i="20"/>
  <c r="M249" i="20"/>
  <c r="J249" i="20"/>
  <c r="I249" i="20"/>
  <c r="H249" i="20"/>
  <c r="Z248" i="20"/>
  <c r="Z247" i="20"/>
  <c r="Y247" i="20"/>
  <c r="X247" i="20"/>
  <c r="W247" i="20"/>
  <c r="V247" i="20"/>
  <c r="U247" i="20"/>
  <c r="T247" i="20"/>
  <c r="S247" i="20"/>
  <c r="R247" i="20"/>
  <c r="Q247" i="20"/>
  <c r="P247" i="20"/>
  <c r="O247" i="20"/>
  <c r="N247" i="20"/>
  <c r="M247" i="20"/>
  <c r="J247" i="20"/>
  <c r="I247" i="20"/>
  <c r="H247" i="20"/>
  <c r="Z246" i="20"/>
  <c r="Z245" i="20"/>
  <c r="Y245" i="20"/>
  <c r="X245" i="20"/>
  <c r="W245" i="20"/>
  <c r="V245" i="20"/>
  <c r="U245" i="20"/>
  <c r="T245" i="20"/>
  <c r="S245" i="20"/>
  <c r="R245" i="20"/>
  <c r="Q245" i="20"/>
  <c r="P245" i="20"/>
  <c r="O245" i="20"/>
  <c r="N245" i="20"/>
  <c r="M245" i="20"/>
  <c r="J245" i="20"/>
  <c r="I245" i="20"/>
  <c r="H245" i="20"/>
  <c r="Z244" i="20"/>
  <c r="Z243" i="20"/>
  <c r="Z242" i="20"/>
  <c r="Z241" i="20"/>
  <c r="Y241" i="20"/>
  <c r="X241" i="20"/>
  <c r="W241" i="20"/>
  <c r="V241" i="20"/>
  <c r="U241" i="20"/>
  <c r="T241" i="20"/>
  <c r="S241" i="20"/>
  <c r="R241" i="20"/>
  <c r="Q241" i="20"/>
  <c r="P241" i="20"/>
  <c r="O241" i="20"/>
  <c r="N241" i="20"/>
  <c r="M241" i="20"/>
  <c r="J241" i="20"/>
  <c r="I241" i="20"/>
  <c r="H241" i="20"/>
  <c r="Z240" i="20"/>
  <c r="Z239" i="20"/>
  <c r="Z238" i="20"/>
  <c r="Y238" i="20"/>
  <c r="X238" i="20"/>
  <c r="W238" i="20"/>
  <c r="V238" i="20"/>
  <c r="U238" i="20"/>
  <c r="T238" i="20"/>
  <c r="S238" i="20"/>
  <c r="R238" i="20"/>
  <c r="Q238" i="20"/>
  <c r="P238" i="20"/>
  <c r="O238" i="20"/>
  <c r="N238" i="20"/>
  <c r="M238" i="20"/>
  <c r="J238" i="20"/>
  <c r="I238" i="20"/>
  <c r="H238" i="20"/>
  <c r="H231" i="20"/>
  <c r="Z237" i="20"/>
  <c r="Z236" i="20"/>
  <c r="Y236" i="20"/>
  <c r="X236" i="20"/>
  <c r="W236" i="20"/>
  <c r="V236" i="20"/>
  <c r="U236" i="20"/>
  <c r="U231" i="20"/>
  <c r="T236" i="20"/>
  <c r="T231" i="20"/>
  <c r="S236" i="20"/>
  <c r="S231" i="20"/>
  <c r="R236" i="20"/>
  <c r="R231" i="20"/>
  <c r="Q236" i="20"/>
  <c r="P236" i="20"/>
  <c r="O236" i="20"/>
  <c r="N236" i="20"/>
  <c r="M236" i="20"/>
  <c r="M231" i="20"/>
  <c r="J236" i="20"/>
  <c r="J231" i="20"/>
  <c r="H27" i="5"/>
  <c r="I236" i="20"/>
  <c r="I231" i="20"/>
  <c r="D27" i="5"/>
  <c r="H236" i="20"/>
  <c r="Z235" i="20"/>
  <c r="Z234" i="20"/>
  <c r="Z233" i="20"/>
  <c r="Z232" i="20"/>
  <c r="Y232" i="20"/>
  <c r="X232" i="20"/>
  <c r="X231" i="20"/>
  <c r="W232" i="20"/>
  <c r="V232" i="20"/>
  <c r="V231" i="20"/>
  <c r="U232" i="20"/>
  <c r="T232" i="20"/>
  <c r="S232" i="20"/>
  <c r="R232" i="20"/>
  <c r="Q232" i="20"/>
  <c r="P232" i="20"/>
  <c r="P231" i="20"/>
  <c r="O232" i="20"/>
  <c r="N232" i="20"/>
  <c r="N231" i="20"/>
  <c r="M232" i="20"/>
  <c r="L232" i="20"/>
  <c r="J232" i="20"/>
  <c r="I232" i="20"/>
  <c r="H232" i="20"/>
  <c r="Q231" i="20"/>
  <c r="Z230" i="20"/>
  <c r="Z229" i="20"/>
  <c r="Z227" i="20"/>
  <c r="Z228" i="20"/>
  <c r="Y227" i="20"/>
  <c r="X227" i="20"/>
  <c r="W227" i="20"/>
  <c r="V227" i="20"/>
  <c r="U227" i="20"/>
  <c r="U158" i="20"/>
  <c r="T227" i="20"/>
  <c r="T158" i="20"/>
  <c r="S227" i="20"/>
  <c r="R227" i="20"/>
  <c r="Q227" i="20"/>
  <c r="P227" i="20"/>
  <c r="O227" i="20"/>
  <c r="N227" i="20"/>
  <c r="M227" i="20"/>
  <c r="J227" i="20"/>
  <c r="I227" i="20"/>
  <c r="H227" i="20"/>
  <c r="Z226" i="20"/>
  <c r="Z225" i="20"/>
  <c r="Z224" i="20"/>
  <c r="Z223" i="20"/>
  <c r="Y223" i="20"/>
  <c r="X223" i="20"/>
  <c r="W223" i="20"/>
  <c r="V223" i="20"/>
  <c r="U223" i="20"/>
  <c r="T223" i="20"/>
  <c r="S223" i="20"/>
  <c r="R223" i="20"/>
  <c r="Q223" i="20"/>
  <c r="P223" i="20"/>
  <c r="O223" i="20"/>
  <c r="N223" i="20"/>
  <c r="M223" i="20"/>
  <c r="J223" i="20"/>
  <c r="I223" i="20"/>
  <c r="H223" i="20"/>
  <c r="Z222" i="20"/>
  <c r="Z221" i="20"/>
  <c r="Z220" i="20"/>
  <c r="Z219" i="20"/>
  <c r="Y219" i="20"/>
  <c r="X219" i="20"/>
  <c r="W219" i="20"/>
  <c r="V219" i="20"/>
  <c r="U219" i="20"/>
  <c r="T219" i="20"/>
  <c r="S219" i="20"/>
  <c r="R219" i="20"/>
  <c r="Q219" i="20"/>
  <c r="P219" i="20"/>
  <c r="O219" i="20"/>
  <c r="N219" i="20"/>
  <c r="M219" i="20"/>
  <c r="J219" i="20"/>
  <c r="I219" i="20"/>
  <c r="H219" i="20"/>
  <c r="Z218" i="20"/>
  <c r="Z217" i="20"/>
  <c r="Z216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J215" i="20"/>
  <c r="I215" i="20"/>
  <c r="H215" i="20"/>
  <c r="Z214" i="20"/>
  <c r="Z213" i="20"/>
  <c r="Z209" i="20"/>
  <c r="Z212" i="20"/>
  <c r="Z211" i="20"/>
  <c r="Z210" i="20"/>
  <c r="Y209" i="20"/>
  <c r="X209" i="20"/>
  <c r="W209" i="20"/>
  <c r="V209" i="20"/>
  <c r="U209" i="20"/>
  <c r="T209" i="20"/>
  <c r="S209" i="20"/>
  <c r="R209" i="20"/>
  <c r="Q209" i="20"/>
  <c r="P209" i="20"/>
  <c r="O209" i="20"/>
  <c r="N209" i="20"/>
  <c r="M209" i="20"/>
  <c r="L209" i="20"/>
  <c r="J209" i="20"/>
  <c r="H209" i="20"/>
  <c r="Z207" i="20"/>
  <c r="Z206" i="20"/>
  <c r="Z205" i="20"/>
  <c r="Z204" i="20"/>
  <c r="Y204" i="20"/>
  <c r="X204" i="20"/>
  <c r="W204" i="20"/>
  <c r="V204" i="20"/>
  <c r="U204" i="20"/>
  <c r="T204" i="20"/>
  <c r="S204" i="20"/>
  <c r="R204" i="20"/>
  <c r="Q204" i="20"/>
  <c r="P204" i="20"/>
  <c r="O204" i="20"/>
  <c r="N204" i="20"/>
  <c r="M204" i="20"/>
  <c r="H204" i="20"/>
  <c r="Z203" i="20"/>
  <c r="Z202" i="20"/>
  <c r="Z201" i="20"/>
  <c r="Z200" i="20"/>
  <c r="Z199" i="20"/>
  <c r="Z198" i="20"/>
  <c r="Z197" i="20"/>
  <c r="Z196" i="20"/>
  <c r="Z195" i="20"/>
  <c r="Z194" i="20"/>
  <c r="Z193" i="20"/>
  <c r="Z192" i="20"/>
  <c r="Z191" i="20"/>
  <c r="Z190" i="20"/>
  <c r="Z189" i="20"/>
  <c r="Z188" i="20"/>
  <c r="Z187" i="20"/>
  <c r="Z186" i="20"/>
  <c r="Y186" i="20"/>
  <c r="X186" i="20"/>
  <c r="W186" i="20"/>
  <c r="V186" i="20"/>
  <c r="U186" i="20"/>
  <c r="T186" i="20"/>
  <c r="S186" i="20"/>
  <c r="R186" i="20"/>
  <c r="Q186" i="20"/>
  <c r="P186" i="20"/>
  <c r="O186" i="20"/>
  <c r="N186" i="20"/>
  <c r="M186" i="20"/>
  <c r="L186" i="20"/>
  <c r="J186" i="20"/>
  <c r="I186" i="20"/>
  <c r="I158" i="20"/>
  <c r="I157" i="20"/>
  <c r="Z182" i="20"/>
  <c r="Z181" i="20"/>
  <c r="Z180" i="20"/>
  <c r="Z179" i="20"/>
  <c r="Z178" i="20"/>
  <c r="Z177" i="20"/>
  <c r="Z176" i="20"/>
  <c r="Z175" i="20"/>
  <c r="Z174" i="20"/>
  <c r="Z173" i="20"/>
  <c r="Z172" i="20"/>
  <c r="Z171" i="20"/>
  <c r="Z170" i="20"/>
  <c r="Z169" i="20"/>
  <c r="Z168" i="20"/>
  <c r="Z167" i="20"/>
  <c r="Z166" i="20"/>
  <c r="Z165" i="20"/>
  <c r="Z164" i="20"/>
  <c r="Z163" i="20"/>
  <c r="Z162" i="20"/>
  <c r="Z161" i="20"/>
  <c r="Z160" i="20"/>
  <c r="Z159" i="20"/>
  <c r="J159" i="20"/>
  <c r="Y159" i="20"/>
  <c r="X159" i="20"/>
  <c r="W159" i="20"/>
  <c r="W158" i="20"/>
  <c r="V159" i="20"/>
  <c r="U159" i="20"/>
  <c r="T159" i="20"/>
  <c r="S159" i="20"/>
  <c r="R159" i="20"/>
  <c r="Q159" i="20"/>
  <c r="P159" i="20"/>
  <c r="O159" i="20"/>
  <c r="O158" i="20"/>
  <c r="N159" i="20"/>
  <c r="M159" i="20"/>
  <c r="M158" i="20"/>
  <c r="L159" i="20"/>
  <c r="S158" i="20"/>
  <c r="R158" i="20"/>
  <c r="Z156" i="20"/>
  <c r="Z155" i="20"/>
  <c r="Z154" i="20"/>
  <c r="Z153" i="20"/>
  <c r="Z152" i="20"/>
  <c r="Z151" i="20"/>
  <c r="Z150" i="20"/>
  <c r="Z149" i="20"/>
  <c r="Y150" i="20"/>
  <c r="X150" i="20"/>
  <c r="X149" i="20"/>
  <c r="W150" i="20"/>
  <c r="W149" i="20"/>
  <c r="V150" i="20"/>
  <c r="U150" i="20"/>
  <c r="T150" i="20"/>
  <c r="S150" i="20"/>
  <c r="R150" i="20"/>
  <c r="Q150" i="20"/>
  <c r="P150" i="20"/>
  <c r="P149" i="20"/>
  <c r="O150" i="20"/>
  <c r="O149" i="20"/>
  <c r="N150" i="20"/>
  <c r="M150" i="20"/>
  <c r="L150" i="20"/>
  <c r="J150" i="20"/>
  <c r="J149" i="20"/>
  <c r="H24" i="5"/>
  <c r="I150" i="20"/>
  <c r="H150" i="20"/>
  <c r="Y149" i="20"/>
  <c r="V149" i="20"/>
  <c r="U149" i="20"/>
  <c r="T149" i="20"/>
  <c r="S149" i="20"/>
  <c r="R149" i="20"/>
  <c r="Q149" i="20"/>
  <c r="N149" i="20"/>
  <c r="M149" i="20"/>
  <c r="I149" i="20"/>
  <c r="D24" i="5"/>
  <c r="H149" i="20"/>
  <c r="Z148" i="20"/>
  <c r="Z147" i="20"/>
  <c r="Y147" i="20"/>
  <c r="X147" i="20"/>
  <c r="W147" i="20"/>
  <c r="V147" i="20"/>
  <c r="U147" i="20"/>
  <c r="T147" i="20"/>
  <c r="T135" i="20"/>
  <c r="S147" i="20"/>
  <c r="S135" i="20"/>
  <c r="R147" i="20"/>
  <c r="Q147" i="20"/>
  <c r="P147" i="20"/>
  <c r="O147" i="20"/>
  <c r="N147" i="20"/>
  <c r="M147" i="20"/>
  <c r="M135" i="20"/>
  <c r="M131" i="20"/>
  <c r="J147" i="20"/>
  <c r="I147" i="20"/>
  <c r="I135" i="20"/>
  <c r="D23" i="5"/>
  <c r="H147" i="20"/>
  <c r="Z146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J145" i="20"/>
  <c r="I145" i="20"/>
  <c r="H145" i="20"/>
  <c r="Z144" i="20"/>
  <c r="Z143" i="20"/>
  <c r="Z142" i="20"/>
  <c r="Z141" i="20"/>
  <c r="Z140" i="20"/>
  <c r="Z136" i="20"/>
  <c r="Z135" i="20"/>
  <c r="Z139" i="20"/>
  <c r="Z138" i="20"/>
  <c r="Z137" i="20"/>
  <c r="Y136" i="20"/>
  <c r="X136" i="20"/>
  <c r="X135" i="20"/>
  <c r="W136" i="20"/>
  <c r="W135" i="20"/>
  <c r="V136" i="20"/>
  <c r="V135" i="20"/>
  <c r="V131" i="20"/>
  <c r="U136" i="20"/>
  <c r="T136" i="20"/>
  <c r="S136" i="20"/>
  <c r="R136" i="20"/>
  <c r="R135" i="20"/>
  <c r="Q136" i="20"/>
  <c r="P136" i="20"/>
  <c r="O136" i="20"/>
  <c r="N136" i="20"/>
  <c r="N135" i="20"/>
  <c r="N131" i="20"/>
  <c r="M136" i="20"/>
  <c r="L136" i="20"/>
  <c r="Y135" i="20"/>
  <c r="U135" i="20"/>
  <c r="Q135" i="20"/>
  <c r="P135" i="20"/>
  <c r="O135" i="20"/>
  <c r="Z134" i="20"/>
  <c r="Z133" i="20"/>
  <c r="Z132" i="20"/>
  <c r="Y133" i="20"/>
  <c r="X133" i="20"/>
  <c r="W133" i="20"/>
  <c r="W132" i="20"/>
  <c r="V133" i="20"/>
  <c r="U133" i="20"/>
  <c r="T133" i="20"/>
  <c r="S133" i="20"/>
  <c r="R133" i="20"/>
  <c r="R132" i="20"/>
  <c r="R131" i="20"/>
  <c r="Q133" i="20"/>
  <c r="P133" i="20"/>
  <c r="O133" i="20"/>
  <c r="O132" i="20"/>
  <c r="N133" i="20"/>
  <c r="M133" i="20"/>
  <c r="J133" i="20"/>
  <c r="I133" i="20"/>
  <c r="H133" i="20"/>
  <c r="H132" i="20"/>
  <c r="H131" i="20"/>
  <c r="Y132" i="20"/>
  <c r="Y131" i="20"/>
  <c r="X132" i="20"/>
  <c r="V132" i="20"/>
  <c r="U132" i="20"/>
  <c r="T132" i="20"/>
  <c r="S132" i="20"/>
  <c r="Q132" i="20"/>
  <c r="Q131" i="20"/>
  <c r="P132" i="20"/>
  <c r="N132" i="20"/>
  <c r="M132" i="20"/>
  <c r="J132" i="20"/>
  <c r="H22" i="5"/>
  <c r="I132" i="20"/>
  <c r="D22" i="5"/>
  <c r="U131" i="20"/>
  <c r="T131" i="20"/>
  <c r="S131" i="20"/>
  <c r="Z130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J129" i="20"/>
  <c r="I129" i="20"/>
  <c r="H129" i="20"/>
  <c r="Z128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J127" i="20"/>
  <c r="I127" i="20"/>
  <c r="H127" i="20"/>
  <c r="Z126" i="20"/>
  <c r="Z125" i="20"/>
  <c r="Z124" i="20"/>
  <c r="Z123" i="20"/>
  <c r="Y123" i="20"/>
  <c r="Y119" i="20"/>
  <c r="X123" i="20"/>
  <c r="W123" i="20"/>
  <c r="V123" i="20"/>
  <c r="U123" i="20"/>
  <c r="U119" i="20"/>
  <c r="T123" i="20"/>
  <c r="T119" i="20"/>
  <c r="S123" i="20"/>
  <c r="S119" i="20"/>
  <c r="R123" i="20"/>
  <c r="Q123" i="20"/>
  <c r="P123" i="20"/>
  <c r="O123" i="20"/>
  <c r="N123" i="20"/>
  <c r="M123" i="20"/>
  <c r="M119" i="20"/>
  <c r="L123" i="20"/>
  <c r="J123" i="20"/>
  <c r="J119" i="20"/>
  <c r="H20" i="5"/>
  <c r="I123" i="20"/>
  <c r="I119" i="20"/>
  <c r="D20" i="5"/>
  <c r="H123" i="20"/>
  <c r="H119" i="20"/>
  <c r="Z122" i="20"/>
  <c r="Z121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J120" i="20"/>
  <c r="I120" i="20"/>
  <c r="H120" i="20"/>
  <c r="Z119" i="20"/>
  <c r="X119" i="20"/>
  <c r="W119" i="20"/>
  <c r="V119" i="20"/>
  <c r="R119" i="20"/>
  <c r="Q119" i="20"/>
  <c r="P119" i="20"/>
  <c r="O119" i="20"/>
  <c r="N119" i="20"/>
  <c r="Z118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J117" i="20"/>
  <c r="I117" i="20"/>
  <c r="H117" i="20"/>
  <c r="Z116" i="20"/>
  <c r="Z115" i="20"/>
  <c r="Y115" i="20"/>
  <c r="X115" i="20"/>
  <c r="W115" i="20"/>
  <c r="V115" i="20"/>
  <c r="U115" i="20"/>
  <c r="T115" i="20"/>
  <c r="T106" i="20"/>
  <c r="S115" i="20"/>
  <c r="R115" i="20"/>
  <c r="R106" i="20"/>
  <c r="Q115" i="20"/>
  <c r="P115" i="20"/>
  <c r="O115" i="20"/>
  <c r="N115" i="20"/>
  <c r="M115" i="20"/>
  <c r="J115" i="20"/>
  <c r="I115" i="20"/>
  <c r="H115" i="20"/>
  <c r="Z114" i="20"/>
  <c r="Z113" i="20"/>
  <c r="Z112" i="20"/>
  <c r="Y112" i="20"/>
  <c r="X112" i="20"/>
  <c r="W112" i="20"/>
  <c r="V112" i="20"/>
  <c r="U112" i="20"/>
  <c r="U106" i="20"/>
  <c r="T112" i="20"/>
  <c r="S112" i="20"/>
  <c r="R112" i="20"/>
  <c r="Q112" i="20"/>
  <c r="P112" i="20"/>
  <c r="P106" i="20"/>
  <c r="O112" i="20"/>
  <c r="N112" i="20"/>
  <c r="M112" i="20"/>
  <c r="L112" i="20"/>
  <c r="J112" i="20"/>
  <c r="I112" i="20"/>
  <c r="H112" i="20"/>
  <c r="Z111" i="20"/>
  <c r="Z110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J109" i="20"/>
  <c r="I109" i="20"/>
  <c r="H109" i="20"/>
  <c r="Z108" i="20"/>
  <c r="Z107" i="20"/>
  <c r="Y107" i="20"/>
  <c r="X107" i="20"/>
  <c r="W107" i="20"/>
  <c r="W106" i="20"/>
  <c r="V107" i="20"/>
  <c r="U107" i="20"/>
  <c r="T107" i="20"/>
  <c r="S107" i="20"/>
  <c r="S106" i="20"/>
  <c r="R107" i="20"/>
  <c r="Q107" i="20"/>
  <c r="P107" i="20"/>
  <c r="O107" i="20"/>
  <c r="O106" i="20"/>
  <c r="N107" i="20"/>
  <c r="M107" i="20"/>
  <c r="J107" i="20"/>
  <c r="I107" i="20"/>
  <c r="I106" i="20"/>
  <c r="D19" i="5"/>
  <c r="H107" i="20"/>
  <c r="X106" i="20"/>
  <c r="V106" i="20"/>
  <c r="N106" i="20"/>
  <c r="M106" i="20"/>
  <c r="J106" i="20"/>
  <c r="H19" i="5"/>
  <c r="Z105" i="20"/>
  <c r="Z104" i="20"/>
  <c r="Z103" i="20"/>
  <c r="Y103" i="20"/>
  <c r="X103" i="20"/>
  <c r="W103" i="20"/>
  <c r="W98" i="20"/>
  <c r="V103" i="20"/>
  <c r="U103" i="20"/>
  <c r="T103" i="20"/>
  <c r="S103" i="20"/>
  <c r="R103" i="20"/>
  <c r="Q103" i="20"/>
  <c r="P103" i="20"/>
  <c r="P98" i="20"/>
  <c r="O103" i="20"/>
  <c r="O98" i="20"/>
  <c r="N103" i="20"/>
  <c r="M103" i="20"/>
  <c r="J103" i="20"/>
  <c r="I103" i="20"/>
  <c r="H103" i="20"/>
  <c r="Z102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H101" i="20"/>
  <c r="H98" i="20"/>
  <c r="Z100" i="20"/>
  <c r="Z99" i="20"/>
  <c r="Z98" i="20"/>
  <c r="Y99" i="20"/>
  <c r="Y98" i="20"/>
  <c r="X99" i="20"/>
  <c r="W99" i="20"/>
  <c r="V99" i="20"/>
  <c r="U99" i="20"/>
  <c r="U98" i="20"/>
  <c r="T99" i="20"/>
  <c r="S99" i="20"/>
  <c r="R99" i="20"/>
  <c r="R98" i="20"/>
  <c r="Q99" i="20"/>
  <c r="Q98" i="20"/>
  <c r="P99" i="20"/>
  <c r="O99" i="20"/>
  <c r="N99" i="20"/>
  <c r="M99" i="20"/>
  <c r="M98" i="20"/>
  <c r="H99" i="20"/>
  <c r="X98" i="20"/>
  <c r="V98" i="20"/>
  <c r="T98" i="20"/>
  <c r="S98" i="20"/>
  <c r="N98" i="20"/>
  <c r="Z97" i="20"/>
  <c r="Z96" i="20"/>
  <c r="Z95" i="20"/>
  <c r="Z94" i="20"/>
  <c r="Y94" i="20"/>
  <c r="X94" i="20"/>
  <c r="W94" i="20"/>
  <c r="V94" i="20"/>
  <c r="U94" i="20"/>
  <c r="T94" i="20"/>
  <c r="S94" i="20"/>
  <c r="S93" i="20"/>
  <c r="R94" i="20"/>
  <c r="Q94" i="20"/>
  <c r="P94" i="20"/>
  <c r="O94" i="20"/>
  <c r="N94" i="20"/>
  <c r="M94" i="20"/>
  <c r="L94" i="20"/>
  <c r="H94" i="20"/>
  <c r="H93" i="20"/>
  <c r="Z93" i="20"/>
  <c r="Y93" i="20"/>
  <c r="X93" i="20"/>
  <c r="W93" i="20"/>
  <c r="V93" i="20"/>
  <c r="U93" i="20"/>
  <c r="T93" i="20"/>
  <c r="R93" i="20"/>
  <c r="Q93" i="20"/>
  <c r="P93" i="20"/>
  <c r="O93" i="20"/>
  <c r="N93" i="20"/>
  <c r="M93" i="20"/>
  <c r="Z92" i="20"/>
  <c r="Z91" i="20"/>
  <c r="Y91" i="20"/>
  <c r="Y85" i="20"/>
  <c r="X91" i="20"/>
  <c r="W91" i="20"/>
  <c r="V91" i="20"/>
  <c r="U91" i="20"/>
  <c r="T91" i="20"/>
  <c r="T85" i="20"/>
  <c r="S91" i="20"/>
  <c r="S85" i="20"/>
  <c r="R91" i="20"/>
  <c r="R85" i="20"/>
  <c r="Q91" i="20"/>
  <c r="P91" i="20"/>
  <c r="O91" i="20"/>
  <c r="N91" i="20"/>
  <c r="M91" i="20"/>
  <c r="J91" i="20"/>
  <c r="J85" i="20"/>
  <c r="H16" i="5"/>
  <c r="I91" i="20"/>
  <c r="H91" i="20"/>
  <c r="Z90" i="20"/>
  <c r="Z89" i="20"/>
  <c r="Z88" i="20"/>
  <c r="Z87" i="20"/>
  <c r="Y86" i="20"/>
  <c r="X86" i="20"/>
  <c r="W86" i="20"/>
  <c r="V86" i="20"/>
  <c r="V85" i="20"/>
  <c r="U86" i="20"/>
  <c r="U85" i="20"/>
  <c r="T86" i="20"/>
  <c r="S86" i="20"/>
  <c r="R86" i="20"/>
  <c r="Q86" i="20"/>
  <c r="Q85" i="20"/>
  <c r="P86" i="20"/>
  <c r="P85" i="20"/>
  <c r="O86" i="20"/>
  <c r="O85" i="20"/>
  <c r="N86" i="20"/>
  <c r="N85" i="20"/>
  <c r="M86" i="20"/>
  <c r="M85" i="20"/>
  <c r="L86" i="20"/>
  <c r="J86" i="20"/>
  <c r="I86" i="20"/>
  <c r="H86" i="20"/>
  <c r="X85" i="20"/>
  <c r="W85" i="20"/>
  <c r="I85" i="20"/>
  <c r="D16" i="5"/>
  <c r="H85" i="20"/>
  <c r="Z84" i="20"/>
  <c r="Z83" i="20"/>
  <c r="Z82" i="20"/>
  <c r="Z81" i="20"/>
  <c r="Y82" i="20"/>
  <c r="X82" i="20"/>
  <c r="W82" i="20"/>
  <c r="V82" i="20"/>
  <c r="U82" i="20"/>
  <c r="T82" i="20"/>
  <c r="T81" i="20"/>
  <c r="S82" i="20"/>
  <c r="S81" i="20"/>
  <c r="R82" i="20"/>
  <c r="R81" i="20"/>
  <c r="Q82" i="20"/>
  <c r="P82" i="20"/>
  <c r="O82" i="20"/>
  <c r="N82" i="20"/>
  <c r="N81" i="20"/>
  <c r="M82" i="20"/>
  <c r="M81" i="20"/>
  <c r="L82" i="20"/>
  <c r="J82" i="20"/>
  <c r="I82" i="20"/>
  <c r="I81" i="20"/>
  <c r="H82" i="20"/>
  <c r="Y81" i="20"/>
  <c r="X81" i="20"/>
  <c r="W81" i="20"/>
  <c r="V81" i="20"/>
  <c r="U81" i="20"/>
  <c r="Q81" i="20"/>
  <c r="P81" i="20"/>
  <c r="O81" i="20"/>
  <c r="J81" i="20"/>
  <c r="H15" i="5"/>
  <c r="H81" i="20"/>
  <c r="Z80" i="20"/>
  <c r="Z79" i="20"/>
  <c r="Y79" i="20"/>
  <c r="X79" i="20"/>
  <c r="W79" i="20"/>
  <c r="W60" i="20"/>
  <c r="V79" i="20"/>
  <c r="V60" i="20"/>
  <c r="V59" i="20"/>
  <c r="U79" i="20"/>
  <c r="T79" i="20"/>
  <c r="S79" i="20"/>
  <c r="R79" i="20"/>
  <c r="R60" i="20"/>
  <c r="Q79" i="20"/>
  <c r="P79" i="20"/>
  <c r="O79" i="20"/>
  <c r="N79" i="20"/>
  <c r="M79" i="20"/>
  <c r="J79" i="20"/>
  <c r="I79" i="20"/>
  <c r="H79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0" i="20"/>
  <c r="Y65" i="20"/>
  <c r="X65" i="20"/>
  <c r="W65" i="20"/>
  <c r="V65" i="20"/>
  <c r="U65" i="20"/>
  <c r="T65" i="20"/>
  <c r="T60" i="20"/>
  <c r="S65" i="20"/>
  <c r="S60" i="20"/>
  <c r="R65" i="20"/>
  <c r="Q65" i="20"/>
  <c r="P65" i="20"/>
  <c r="O65" i="20"/>
  <c r="N65" i="20"/>
  <c r="M65" i="20"/>
  <c r="Z64" i="20"/>
  <c r="Z63" i="20"/>
  <c r="Z62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J61" i="20"/>
  <c r="I61" i="20"/>
  <c r="H61" i="20"/>
  <c r="Y60" i="20"/>
  <c r="X60" i="20"/>
  <c r="X59" i="20"/>
  <c r="U60" i="20"/>
  <c r="Q60" i="20"/>
  <c r="P60" i="20"/>
  <c r="O60" i="20"/>
  <c r="N60" i="20"/>
  <c r="N59" i="20"/>
  <c r="M60" i="20"/>
  <c r="I60" i="20"/>
  <c r="D14" i="5"/>
  <c r="Z58" i="20"/>
  <c r="J57" i="20"/>
  <c r="J56" i="20"/>
  <c r="H12" i="5"/>
  <c r="Z57" i="20"/>
  <c r="Z56" i="20"/>
  <c r="Y57" i="20"/>
  <c r="Y56" i="20"/>
  <c r="X57" i="20"/>
  <c r="W57" i="20"/>
  <c r="V57" i="20"/>
  <c r="V56" i="20"/>
  <c r="U57" i="20"/>
  <c r="U56" i="20"/>
  <c r="T57" i="20"/>
  <c r="T56" i="20"/>
  <c r="S57" i="20"/>
  <c r="S56" i="20"/>
  <c r="R57" i="20"/>
  <c r="R56" i="20"/>
  <c r="Q57" i="20"/>
  <c r="Q56" i="20"/>
  <c r="P57" i="20"/>
  <c r="O57" i="20"/>
  <c r="N57" i="20"/>
  <c r="N56" i="20"/>
  <c r="M57" i="20"/>
  <c r="M56" i="20"/>
  <c r="X56" i="20"/>
  <c r="W56" i="20"/>
  <c r="P56" i="20"/>
  <c r="O56" i="20"/>
  <c r="Z55" i="20"/>
  <c r="Z54" i="20"/>
  <c r="Z53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J52" i="20"/>
  <c r="I52" i="20"/>
  <c r="H52" i="20"/>
  <c r="Z51" i="20"/>
  <c r="Z50" i="20"/>
  <c r="Z49" i="20"/>
  <c r="Z48" i="20"/>
  <c r="Z47" i="20"/>
  <c r="Z46" i="20"/>
  <c r="Y46" i="20"/>
  <c r="Y40" i="20"/>
  <c r="X46" i="20"/>
  <c r="W46" i="20"/>
  <c r="V46" i="20"/>
  <c r="U46" i="20"/>
  <c r="T46" i="20"/>
  <c r="S46" i="20"/>
  <c r="R46" i="20"/>
  <c r="Q46" i="20"/>
  <c r="Q40" i="20"/>
  <c r="P46" i="20"/>
  <c r="O46" i="20"/>
  <c r="N46" i="20"/>
  <c r="M46" i="20"/>
  <c r="L46" i="20"/>
  <c r="J46" i="20"/>
  <c r="I46" i="20"/>
  <c r="H46" i="20"/>
  <c r="Z45" i="20"/>
  <c r="Z44" i="20"/>
  <c r="Z43" i="20"/>
  <c r="Y43" i="20"/>
  <c r="X43" i="20"/>
  <c r="W43" i="20"/>
  <c r="V43" i="20"/>
  <c r="V40" i="20"/>
  <c r="V7" i="20"/>
  <c r="U43" i="20"/>
  <c r="U40" i="20"/>
  <c r="T43" i="20"/>
  <c r="S43" i="20"/>
  <c r="R43" i="20"/>
  <c r="Q43" i="20"/>
  <c r="P43" i="20"/>
  <c r="O43" i="20"/>
  <c r="N43" i="20"/>
  <c r="N40" i="20"/>
  <c r="M43" i="20"/>
  <c r="M40" i="20"/>
  <c r="M7" i="20"/>
  <c r="J43" i="20"/>
  <c r="I43" i="20"/>
  <c r="H43" i="20"/>
  <c r="Z42" i="20"/>
  <c r="Z41" i="20"/>
  <c r="Y41" i="20"/>
  <c r="X41" i="20"/>
  <c r="W41" i="20"/>
  <c r="V41" i="20"/>
  <c r="U41" i="20"/>
  <c r="T41" i="20"/>
  <c r="S41" i="20"/>
  <c r="R41" i="20"/>
  <c r="Q41" i="20"/>
  <c r="P41" i="20"/>
  <c r="P40" i="20"/>
  <c r="O41" i="20"/>
  <c r="O40" i="20"/>
  <c r="N41" i="20"/>
  <c r="M41" i="20"/>
  <c r="J41" i="20"/>
  <c r="I41" i="20"/>
  <c r="H41" i="20"/>
  <c r="X40" i="20"/>
  <c r="W40" i="20"/>
  <c r="W7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Y21" i="20"/>
  <c r="X21" i="20"/>
  <c r="X17" i="20"/>
  <c r="W21" i="20"/>
  <c r="V21" i="20"/>
  <c r="U21" i="20"/>
  <c r="T21" i="20"/>
  <c r="T17" i="20"/>
  <c r="S21" i="20"/>
  <c r="R21" i="20"/>
  <c r="Q21" i="20"/>
  <c r="P21" i="20"/>
  <c r="P17" i="20"/>
  <c r="O21" i="20"/>
  <c r="N21" i="20"/>
  <c r="M21" i="20"/>
  <c r="L21" i="20"/>
  <c r="J21" i="20"/>
  <c r="I21" i="20"/>
  <c r="H21" i="20"/>
  <c r="Z19" i="20"/>
  <c r="Z18" i="20"/>
  <c r="Y18" i="20"/>
  <c r="X18" i="20"/>
  <c r="W18" i="20"/>
  <c r="W17" i="20"/>
  <c r="V18" i="20"/>
  <c r="V17" i="20"/>
  <c r="U18" i="20"/>
  <c r="T18" i="20"/>
  <c r="S18" i="20"/>
  <c r="R18" i="20"/>
  <c r="Q18" i="20"/>
  <c r="P18" i="20"/>
  <c r="O18" i="20"/>
  <c r="O17" i="20"/>
  <c r="N18" i="20"/>
  <c r="N17" i="20"/>
  <c r="N7" i="20"/>
  <c r="M18" i="20"/>
  <c r="Y17" i="20"/>
  <c r="U17" i="20"/>
  <c r="U7" i="20"/>
  <c r="S17" i="20"/>
  <c r="R17" i="20"/>
  <c r="Q17" i="20"/>
  <c r="M17" i="20"/>
  <c r="J17" i="20"/>
  <c r="H10" i="5"/>
  <c r="I17" i="20"/>
  <c r="D10" i="5"/>
  <c r="H17" i="20"/>
  <c r="Z16" i="20"/>
  <c r="Z15" i="20"/>
  <c r="Z14" i="20"/>
  <c r="Z13" i="20"/>
  <c r="Y13" i="20"/>
  <c r="X13" i="20"/>
  <c r="X8" i="20"/>
  <c r="W13" i="20"/>
  <c r="W8" i="20"/>
  <c r="V13" i="20"/>
  <c r="U13" i="20"/>
  <c r="T13" i="20"/>
  <c r="S13" i="20"/>
  <c r="R13" i="20"/>
  <c r="Q13" i="20"/>
  <c r="P13" i="20"/>
  <c r="P8" i="20"/>
  <c r="O13" i="20"/>
  <c r="O8" i="20"/>
  <c r="N13" i="20"/>
  <c r="M13" i="20"/>
  <c r="J13" i="20"/>
  <c r="I13" i="20"/>
  <c r="H13" i="20"/>
  <c r="Z12" i="20"/>
  <c r="Z9" i="20"/>
  <c r="Z8" i="20"/>
  <c r="Z11" i="20"/>
  <c r="Z10" i="20"/>
  <c r="Y9" i="20"/>
  <c r="X9" i="20"/>
  <c r="W9" i="20"/>
  <c r="V9" i="20"/>
  <c r="U9" i="20"/>
  <c r="U8" i="20"/>
  <c r="T9" i="20"/>
  <c r="S9" i="20"/>
  <c r="R9" i="20"/>
  <c r="R8" i="20"/>
  <c r="Q9" i="20"/>
  <c r="P9" i="20"/>
  <c r="O9" i="20"/>
  <c r="N9" i="20"/>
  <c r="M9" i="20"/>
  <c r="M8" i="20"/>
  <c r="J9" i="20"/>
  <c r="I9" i="20"/>
  <c r="H9" i="20"/>
  <c r="V8" i="20"/>
  <c r="T8" i="20"/>
  <c r="S8" i="20"/>
  <c r="N8" i="20"/>
  <c r="J8" i="20"/>
  <c r="I8" i="20"/>
  <c r="D9" i="5"/>
  <c r="H8" i="20"/>
  <c r="W59" i="20"/>
  <c r="O59" i="20"/>
  <c r="T157" i="20"/>
  <c r="Z158" i="20"/>
  <c r="Z157" i="20"/>
  <c r="P59" i="20"/>
  <c r="U157" i="20"/>
  <c r="R59" i="20"/>
  <c r="I365" i="20"/>
  <c r="M157" i="20"/>
  <c r="O7" i="20"/>
  <c r="Z17" i="20"/>
  <c r="Z40" i="20"/>
  <c r="Z131" i="20"/>
  <c r="M59" i="20"/>
  <c r="U365" i="20"/>
  <c r="Z391" i="20"/>
  <c r="Z388" i="20"/>
  <c r="Z365" i="20"/>
  <c r="T354" i="20"/>
  <c r="T311" i="20"/>
  <c r="J365" i="20"/>
  <c r="M365" i="20"/>
  <c r="S59" i="20"/>
  <c r="Z106" i="20"/>
  <c r="I131" i="20"/>
  <c r="O258" i="20"/>
  <c r="O157" i="20"/>
  <c r="W258" i="20"/>
  <c r="W157" i="20"/>
  <c r="O311" i="20"/>
  <c r="W311" i="20"/>
  <c r="M354" i="20"/>
  <c r="U354" i="20"/>
  <c r="O365" i="20"/>
  <c r="I388" i="20"/>
  <c r="S388" i="20"/>
  <c r="S365" i="20"/>
  <c r="J135" i="20"/>
  <c r="Q7" i="20"/>
  <c r="N365" i="20"/>
  <c r="W131" i="20"/>
  <c r="U311" i="20"/>
  <c r="Q8" i="20"/>
  <c r="P7" i="20"/>
  <c r="T59" i="20"/>
  <c r="P258" i="20"/>
  <c r="V354" i="20"/>
  <c r="Y7" i="20"/>
  <c r="J40" i="20"/>
  <c r="T40" i="20"/>
  <c r="T7" i="20"/>
  <c r="T429" i="20"/>
  <c r="H40" i="20"/>
  <c r="R40" i="20"/>
  <c r="U59" i="20"/>
  <c r="U429" i="20"/>
  <c r="Z86" i="20"/>
  <c r="Z85" i="20"/>
  <c r="Z59" i="20"/>
  <c r="H158" i="20"/>
  <c r="H157" i="20"/>
  <c r="P158" i="20"/>
  <c r="X158" i="20"/>
  <c r="Q258" i="20"/>
  <c r="Y258" i="20"/>
  <c r="J311" i="20"/>
  <c r="R7" i="20"/>
  <c r="O131" i="20"/>
  <c r="M311" i="20"/>
  <c r="M429" i="20"/>
  <c r="Q388" i="20"/>
  <c r="P365" i="20"/>
  <c r="Y8" i="20"/>
  <c r="X293" i="20"/>
  <c r="Q365" i="20"/>
  <c r="I40" i="20"/>
  <c r="S40" i="20"/>
  <c r="S7" i="20"/>
  <c r="S429" i="20"/>
  <c r="D15" i="5"/>
  <c r="I59" i="20"/>
  <c r="Q158" i="20"/>
  <c r="Q157" i="20"/>
  <c r="Y158" i="20"/>
  <c r="Z259" i="20"/>
  <c r="Z258" i="20"/>
  <c r="N286" i="20"/>
  <c r="V286" i="20"/>
  <c r="H293" i="20"/>
  <c r="R293" i="20"/>
  <c r="R157" i="20"/>
  <c r="Z293" i="20"/>
  <c r="N293" i="20"/>
  <c r="V293" i="20"/>
  <c r="Z317" i="20"/>
  <c r="Z312" i="20"/>
  <c r="Z311" i="20"/>
  <c r="V365" i="20"/>
  <c r="X131" i="20"/>
  <c r="Y311" i="20"/>
  <c r="Y388" i="20"/>
  <c r="P131" i="20"/>
  <c r="Y365" i="20"/>
  <c r="X365" i="20"/>
  <c r="H14" i="5"/>
  <c r="J59" i="20"/>
  <c r="H7" i="20"/>
  <c r="X7" i="20"/>
  <c r="X258" i="20"/>
  <c r="P293" i="20"/>
  <c r="N354" i="20"/>
  <c r="H106" i="20"/>
  <c r="H59" i="20"/>
  <c r="H429" i="20"/>
  <c r="Q106" i="20"/>
  <c r="Q59" i="20"/>
  <c r="Y106" i="20"/>
  <c r="Y59" i="20"/>
  <c r="N158" i="20"/>
  <c r="N157" i="20"/>
  <c r="N429" i="20"/>
  <c r="V158" i="20"/>
  <c r="O231" i="20"/>
  <c r="W231" i="20"/>
  <c r="S258" i="20"/>
  <c r="S157" i="20"/>
  <c r="N312" i="20"/>
  <c r="N311" i="20"/>
  <c r="V312" i="20"/>
  <c r="J9" i="5"/>
  <c r="J37" i="5"/>
  <c r="I218" i="6"/>
  <c r="D18" i="15"/>
  <c r="J158" i="20"/>
  <c r="W429" i="20"/>
  <c r="D11" i="5"/>
  <c r="I7" i="20"/>
  <c r="I429" i="20"/>
  <c r="Y157" i="20"/>
  <c r="H23" i="5"/>
  <c r="J131" i="20"/>
  <c r="Z7" i="20"/>
  <c r="Z429" i="20"/>
  <c r="V311" i="20"/>
  <c r="O429" i="20"/>
  <c r="X157" i="20"/>
  <c r="X429" i="20"/>
  <c r="H11" i="5"/>
  <c r="J7" i="20"/>
  <c r="Q429" i="20"/>
  <c r="R429" i="20"/>
  <c r="V157" i="20"/>
  <c r="V429" i="20"/>
  <c r="P157" i="20"/>
  <c r="P429" i="20"/>
  <c r="Y429" i="20"/>
  <c r="J157" i="20"/>
  <c r="H26" i="5"/>
  <c r="E170" i="3"/>
  <c r="E156" i="3"/>
  <c r="E147" i="6"/>
  <c r="G147" i="6"/>
  <c r="D156" i="3"/>
  <c r="J429" i="20"/>
  <c r="D9" i="19"/>
  <c r="E9" i="19"/>
  <c r="I9" i="19"/>
  <c r="D26" i="19"/>
  <c r="D64" i="19"/>
  <c r="D165" i="19"/>
  <c r="D39" i="19"/>
  <c r="E39" i="19"/>
  <c r="I39" i="19"/>
  <c r="H109" i="19"/>
  <c r="H61" i="19"/>
  <c r="H55" i="19"/>
  <c r="H92" i="19"/>
  <c r="H93" i="19"/>
  <c r="H28" i="19"/>
  <c r="I26" i="19"/>
  <c r="D57" i="19"/>
  <c r="D56" i="19"/>
  <c r="E57" i="19"/>
  <c r="I56" i="19"/>
  <c r="G187" i="8"/>
  <c r="G185" i="8"/>
  <c r="G183" i="8"/>
  <c r="G181" i="8"/>
  <c r="G180" i="8"/>
  <c r="G178" i="8"/>
  <c r="G177" i="8"/>
  <c r="G175" i="8"/>
  <c r="G174" i="8"/>
  <c r="G172" i="8"/>
  <c r="G171" i="8"/>
  <c r="G169" i="8"/>
  <c r="G168" i="8"/>
  <c r="G166" i="8"/>
  <c r="G165" i="8"/>
  <c r="G162" i="8"/>
  <c r="G161" i="8"/>
  <c r="G159" i="8"/>
  <c r="G157" i="8"/>
  <c r="G156" i="8"/>
  <c r="G154" i="8"/>
  <c r="G153" i="8"/>
  <c r="G151" i="8"/>
  <c r="G149" i="8"/>
  <c r="G145" i="8"/>
  <c r="G143" i="8"/>
  <c r="G140" i="8"/>
  <c r="G139" i="8"/>
  <c r="G137" i="8"/>
  <c r="G135" i="8"/>
  <c r="G132" i="8"/>
  <c r="G131" i="8"/>
  <c r="G129" i="8"/>
  <c r="G128" i="8"/>
  <c r="G126" i="8"/>
  <c r="G124" i="8"/>
  <c r="G122" i="8"/>
  <c r="G120" i="8"/>
  <c r="G117" i="8"/>
  <c r="G115" i="8"/>
  <c r="G113" i="8"/>
  <c r="G111" i="8"/>
  <c r="G109" i="8"/>
  <c r="G107" i="8"/>
  <c r="G105" i="8"/>
  <c r="G103" i="8"/>
  <c r="G101" i="8"/>
  <c r="G100" i="8"/>
  <c r="G98" i="8"/>
  <c r="G96" i="8"/>
  <c r="G94" i="8"/>
  <c r="G92" i="8"/>
  <c r="G88" i="8"/>
  <c r="G87" i="8"/>
  <c r="G85" i="8"/>
  <c r="G83" i="8"/>
  <c r="G81" i="8"/>
  <c r="G80" i="8"/>
  <c r="G78" i="8"/>
  <c r="G77" i="8"/>
  <c r="G74" i="8"/>
  <c r="G72" i="8"/>
  <c r="G70" i="8"/>
  <c r="G68" i="8"/>
  <c r="G65" i="8"/>
  <c r="G63" i="8"/>
  <c r="G61" i="8"/>
  <c r="G59" i="8"/>
  <c r="G57" i="8"/>
  <c r="G54" i="8"/>
  <c r="G52" i="8"/>
  <c r="G50" i="8"/>
  <c r="G47" i="8"/>
  <c r="G45" i="8"/>
  <c r="G42" i="8"/>
  <c r="G40" i="8"/>
  <c r="G39" i="8"/>
  <c r="G37" i="8"/>
  <c r="G36" i="8"/>
  <c r="G34" i="8"/>
  <c r="G32" i="8"/>
  <c r="G30" i="8"/>
  <c r="G26" i="8"/>
  <c r="G25" i="8"/>
  <c r="G23" i="8"/>
  <c r="G21" i="8"/>
  <c r="G19" i="8"/>
  <c r="G17" i="8"/>
  <c r="G14" i="8"/>
  <c r="G12" i="8"/>
  <c r="G9" i="8"/>
  <c r="G8" i="8"/>
  <c r="G148" i="8"/>
  <c r="G67" i="8"/>
  <c r="G142" i="8"/>
  <c r="G11" i="8"/>
  <c r="G16" i="8"/>
  <c r="G29" i="8"/>
  <c r="G28" i="8"/>
  <c r="G44" i="8"/>
  <c r="G49" i="8"/>
  <c r="G56" i="8"/>
  <c r="G91" i="8"/>
  <c r="G119" i="8"/>
  <c r="G134" i="8"/>
  <c r="G164" i="8"/>
  <c r="G7" i="8"/>
  <c r="G147" i="8"/>
  <c r="G76" i="8"/>
  <c r="G90" i="8"/>
  <c r="F22" i="15"/>
  <c r="D22" i="15"/>
  <c r="F20" i="14"/>
  <c r="B20" i="14"/>
  <c r="D195" i="6"/>
  <c r="G8" i="9"/>
  <c r="H22" i="15"/>
  <c r="F181" i="6"/>
  <c r="G181" i="6"/>
  <c r="F113" i="6"/>
  <c r="G113" i="6"/>
  <c r="F194" i="6"/>
  <c r="G194" i="6"/>
  <c r="G193" i="6"/>
  <c r="F193" i="6"/>
  <c r="G108" i="6"/>
  <c r="F108" i="6"/>
  <c r="D225" i="3"/>
  <c r="D220" i="3"/>
  <c r="D211" i="3"/>
  <c r="D190" i="3"/>
  <c r="D183" i="3"/>
  <c r="D173" i="3"/>
  <c r="D170" i="3"/>
  <c r="D143" i="3"/>
  <c r="D139" i="3"/>
  <c r="D136" i="3"/>
  <c r="D128" i="3"/>
  <c r="D127" i="3"/>
  <c r="D121" i="3"/>
  <c r="D118" i="3"/>
  <c r="D108" i="3"/>
  <c r="D94" i="3"/>
  <c r="D86" i="3"/>
  <c r="D81" i="3"/>
  <c r="D75" i="3"/>
  <c r="D72" i="3"/>
  <c r="D67" i="3"/>
  <c r="D63" i="3"/>
  <c r="D54" i="3"/>
  <c r="D45" i="3"/>
  <c r="D24" i="3"/>
  <c r="D13" i="3"/>
  <c r="D7" i="3"/>
  <c r="D169" i="3"/>
  <c r="D189" i="3"/>
  <c r="D27" i="3"/>
  <c r="D23" i="3"/>
  <c r="D142" i="3"/>
  <c r="D135" i="3"/>
  <c r="D219" i="3"/>
  <c r="D6" i="3"/>
  <c r="D242" i="3"/>
  <c r="D105" i="6"/>
  <c r="H187" i="19"/>
  <c r="I186" i="19"/>
  <c r="H186" i="19"/>
  <c r="E186" i="19"/>
  <c r="D186" i="19"/>
  <c r="H185" i="19"/>
  <c r="H184" i="19"/>
  <c r="H183" i="19"/>
  <c r="I182" i="19"/>
  <c r="E182" i="19"/>
  <c r="D182" i="19"/>
  <c r="H181" i="19"/>
  <c r="H180" i="19"/>
  <c r="I176" i="19"/>
  <c r="C16" i="4"/>
  <c r="H178" i="19"/>
  <c r="H175" i="19"/>
  <c r="H174" i="19"/>
  <c r="I173" i="19"/>
  <c r="E173" i="19"/>
  <c r="D173" i="19"/>
  <c r="H172" i="19"/>
  <c r="I171" i="19"/>
  <c r="E171" i="19"/>
  <c r="D171" i="19"/>
  <c r="H170" i="19"/>
  <c r="E169" i="19"/>
  <c r="I169" i="19"/>
  <c r="D169" i="19"/>
  <c r="I167" i="19"/>
  <c r="H168" i="19"/>
  <c r="E167" i="19"/>
  <c r="D167" i="19"/>
  <c r="I165" i="19"/>
  <c r="E165" i="19"/>
  <c r="H163" i="19"/>
  <c r="H162" i="19"/>
  <c r="H160" i="19"/>
  <c r="H159" i="19"/>
  <c r="I158" i="19"/>
  <c r="I149" i="19"/>
  <c r="I143" i="19"/>
  <c r="C13" i="4"/>
  <c r="E158" i="19"/>
  <c r="E149" i="19"/>
  <c r="D158" i="19"/>
  <c r="D149" i="19"/>
  <c r="H157" i="19"/>
  <c r="H156" i="19"/>
  <c r="H155" i="19"/>
  <c r="H154" i="19"/>
  <c r="H153" i="19"/>
  <c r="H152" i="19"/>
  <c r="H151" i="19"/>
  <c r="H150" i="19"/>
  <c r="H148" i="19"/>
  <c r="H147" i="19"/>
  <c r="H146" i="19"/>
  <c r="H145" i="19"/>
  <c r="H142" i="19"/>
  <c r="H141" i="19"/>
  <c r="H140" i="19"/>
  <c r="H139" i="19"/>
  <c r="I138" i="19"/>
  <c r="I133" i="19"/>
  <c r="I132" i="19"/>
  <c r="C12" i="4"/>
  <c r="H138" i="19"/>
  <c r="E138" i="19"/>
  <c r="E133" i="19"/>
  <c r="D138" i="19"/>
  <c r="D133" i="19"/>
  <c r="H137" i="19"/>
  <c r="H136" i="19"/>
  <c r="H135" i="19"/>
  <c r="H134" i="19"/>
  <c r="H131" i="19"/>
  <c r="H130" i="19"/>
  <c r="H129" i="19"/>
  <c r="H128" i="19"/>
  <c r="H127" i="19"/>
  <c r="H124" i="19"/>
  <c r="D115" i="19"/>
  <c r="H114" i="19"/>
  <c r="H112" i="19"/>
  <c r="H108" i="19"/>
  <c r="H107" i="19"/>
  <c r="H106" i="19"/>
  <c r="H105" i="19"/>
  <c r="H104" i="19"/>
  <c r="H103" i="19"/>
  <c r="H102" i="19"/>
  <c r="H101" i="19"/>
  <c r="H100" i="19"/>
  <c r="H99" i="19"/>
  <c r="H96" i="19"/>
  <c r="H95" i="19"/>
  <c r="H91" i="19"/>
  <c r="I90" i="19"/>
  <c r="H90" i="19"/>
  <c r="E90" i="19"/>
  <c r="D90" i="19"/>
  <c r="H86" i="19"/>
  <c r="H85" i="19"/>
  <c r="I84" i="19"/>
  <c r="I83" i="19"/>
  <c r="E84" i="19"/>
  <c r="D84" i="19"/>
  <c r="D83" i="19"/>
  <c r="H81" i="19"/>
  <c r="H80" i="19"/>
  <c r="H79" i="19"/>
  <c r="H78" i="19"/>
  <c r="H77" i="19"/>
  <c r="H76" i="19"/>
  <c r="H75" i="19"/>
  <c r="I74" i="19"/>
  <c r="H74" i="19"/>
  <c r="E74" i="19"/>
  <c r="D74" i="19"/>
  <c r="H73" i="19"/>
  <c r="H72" i="19"/>
  <c r="H71" i="19"/>
  <c r="H70" i="19"/>
  <c r="H66" i="19"/>
  <c r="H65" i="19"/>
  <c r="E64" i="19"/>
  <c r="E56" i="19"/>
  <c r="H63" i="19"/>
  <c r="H62" i="19"/>
  <c r="H67" i="19"/>
  <c r="H58" i="19"/>
  <c r="H54" i="19"/>
  <c r="H53" i="19"/>
  <c r="H52" i="19"/>
  <c r="H51" i="19"/>
  <c r="H50" i="19"/>
  <c r="H49" i="19"/>
  <c r="H48" i="19"/>
  <c r="H47" i="19"/>
  <c r="H46" i="19"/>
  <c r="H60" i="19"/>
  <c r="H40" i="19"/>
  <c r="I20" i="19"/>
  <c r="E20" i="19"/>
  <c r="D20" i="19"/>
  <c r="H38" i="19"/>
  <c r="H37" i="19"/>
  <c r="H36" i="19"/>
  <c r="H35" i="19"/>
  <c r="H34" i="19"/>
  <c r="H33" i="19"/>
  <c r="H32" i="19"/>
  <c r="H59" i="19"/>
  <c r="H30" i="19"/>
  <c r="H27" i="19"/>
  <c r="H25" i="19"/>
  <c r="H24" i="19"/>
  <c r="H23" i="19"/>
  <c r="H22" i="19"/>
  <c r="H21" i="19"/>
  <c r="H19" i="19"/>
  <c r="H18" i="19"/>
  <c r="H17" i="19"/>
  <c r="H16" i="19"/>
  <c r="H15" i="19"/>
  <c r="H13" i="19"/>
  <c r="H12" i="19"/>
  <c r="H11" i="19"/>
  <c r="H10" i="19"/>
  <c r="H126" i="19"/>
  <c r="H133" i="19"/>
  <c r="E83" i="19"/>
  <c r="E82" i="19"/>
  <c r="E116" i="19"/>
  <c r="H144" i="19"/>
  <c r="I116" i="19"/>
  <c r="H158" i="19"/>
  <c r="H149" i="19"/>
  <c r="H84" i="19"/>
  <c r="H176" i="19"/>
  <c r="D132" i="19"/>
  <c r="E176" i="19"/>
  <c r="H31" i="19"/>
  <c r="I8" i="19"/>
  <c r="C8" i="4"/>
  <c r="D82" i="19"/>
  <c r="I82" i="19"/>
  <c r="C9" i="4"/>
  <c r="D97" i="19"/>
  <c r="H117" i="19"/>
  <c r="H118" i="19"/>
  <c r="H119" i="19"/>
  <c r="H120" i="19"/>
  <c r="H121" i="19"/>
  <c r="H122" i="19"/>
  <c r="H123" i="19"/>
  <c r="H125" i="19"/>
  <c r="E132" i="19"/>
  <c r="H166" i="19"/>
  <c r="H167" i="19"/>
  <c r="H171" i="19"/>
  <c r="H173" i="19"/>
  <c r="H179" i="19"/>
  <c r="H177" i="19"/>
  <c r="H182" i="19"/>
  <c r="H29" i="19"/>
  <c r="H20" i="19"/>
  <c r="E8" i="19"/>
  <c r="H44" i="19"/>
  <c r="H45" i="19"/>
  <c r="H69" i="19"/>
  <c r="H87" i="19"/>
  <c r="H89" i="19"/>
  <c r="H110" i="19"/>
  <c r="H98" i="19"/>
  <c r="H113" i="19"/>
  <c r="H111" i="19"/>
  <c r="E115" i="19"/>
  <c r="I115" i="19"/>
  <c r="C11" i="4"/>
  <c r="D143" i="19"/>
  <c r="E143" i="19"/>
  <c r="E161" i="19"/>
  <c r="D161" i="19"/>
  <c r="I161" i="19"/>
  <c r="C15" i="4"/>
  <c r="H88" i="19"/>
  <c r="E97" i="19"/>
  <c r="I97" i="19"/>
  <c r="C10" i="4"/>
  <c r="H94" i="19"/>
  <c r="H169" i="19"/>
  <c r="D176" i="19"/>
  <c r="C22" i="15"/>
  <c r="H116" i="19"/>
  <c r="H83" i="19"/>
  <c r="H43" i="19"/>
  <c r="H56" i="19"/>
  <c r="E7" i="19"/>
  <c r="E188" i="19"/>
  <c r="H132" i="19"/>
  <c r="D8" i="19"/>
  <c r="D7" i="19"/>
  <c r="D188" i="19"/>
  <c r="H143" i="19"/>
  <c r="I7" i="19"/>
  <c r="I188" i="19"/>
  <c r="H165" i="19"/>
  <c r="H97" i="19"/>
  <c r="H14" i="19"/>
  <c r="H9" i="19"/>
  <c r="H115" i="19"/>
  <c r="H82" i="19"/>
  <c r="H161" i="19"/>
  <c r="F10" i="18"/>
  <c r="G10" i="18"/>
  <c r="F11" i="18"/>
  <c r="G11" i="18"/>
  <c r="F12" i="18"/>
  <c r="H12" i="18"/>
  <c r="G12" i="18"/>
  <c r="F13" i="18"/>
  <c r="H13" i="18"/>
  <c r="G13" i="18"/>
  <c r="F15" i="18"/>
  <c r="G15" i="18"/>
  <c r="F17" i="18"/>
  <c r="G17" i="18"/>
  <c r="F18" i="18"/>
  <c r="G18" i="18"/>
  <c r="F19" i="18"/>
  <c r="G19" i="18"/>
  <c r="F20" i="18"/>
  <c r="G20" i="18"/>
  <c r="H20" i="18"/>
  <c r="F21" i="18"/>
  <c r="G21" i="18"/>
  <c r="H22" i="18"/>
  <c r="H23" i="18"/>
  <c r="H24" i="18"/>
  <c r="H25" i="18"/>
  <c r="F27" i="18"/>
  <c r="G27" i="18"/>
  <c r="F28" i="18"/>
  <c r="H28" i="18"/>
  <c r="G28" i="18"/>
  <c r="F29" i="18"/>
  <c r="H29" i="18"/>
  <c r="G29" i="18"/>
  <c r="F30" i="18"/>
  <c r="G30" i="18"/>
  <c r="F31" i="18"/>
  <c r="H31" i="18"/>
  <c r="G31" i="18"/>
  <c r="F33" i="18"/>
  <c r="H33" i="18"/>
  <c r="G33" i="18"/>
  <c r="F34" i="18"/>
  <c r="G34" i="18"/>
  <c r="F36" i="18"/>
  <c r="G36" i="18"/>
  <c r="F37" i="18"/>
  <c r="H37" i="18"/>
  <c r="G37" i="18"/>
  <c r="F38" i="18"/>
  <c r="G38" i="18"/>
  <c r="H38" i="18"/>
  <c r="F39" i="18"/>
  <c r="G39" i="18"/>
  <c r="F40" i="18"/>
  <c r="G40" i="18"/>
  <c r="F41" i="18"/>
  <c r="G41" i="18"/>
  <c r="F42" i="18"/>
  <c r="G42" i="18"/>
  <c r="H42" i="18"/>
  <c r="F44" i="18"/>
  <c r="H44" i="18"/>
  <c r="G44" i="18"/>
  <c r="F45" i="18"/>
  <c r="G45" i="18"/>
  <c r="F46" i="18"/>
  <c r="G46" i="18"/>
  <c r="F47" i="18"/>
  <c r="H47" i="18"/>
  <c r="G47" i="18"/>
  <c r="F50" i="18"/>
  <c r="H50" i="18"/>
  <c r="G50" i="18"/>
  <c r="F51" i="18"/>
  <c r="G51" i="18"/>
  <c r="F52" i="18"/>
  <c r="H52" i="18"/>
  <c r="G52" i="18"/>
  <c r="F53" i="18"/>
  <c r="H53" i="18"/>
  <c r="G53" i="18"/>
  <c r="F54" i="18"/>
  <c r="G54" i="18"/>
  <c r="F55" i="18"/>
  <c r="G55" i="18"/>
  <c r="F56" i="18"/>
  <c r="G56" i="18"/>
  <c r="H56" i="18"/>
  <c r="F57" i="18"/>
  <c r="G57" i="18"/>
  <c r="H57" i="18"/>
  <c r="F58" i="18"/>
  <c r="G58" i="18"/>
  <c r="F59" i="18"/>
  <c r="G59" i="18"/>
  <c r="F60" i="18"/>
  <c r="G60" i="18"/>
  <c r="F61" i="18"/>
  <c r="G61" i="18"/>
  <c r="H61" i="18"/>
  <c r="F62" i="18"/>
  <c r="H62" i="18"/>
  <c r="G62" i="18"/>
  <c r="F63" i="18"/>
  <c r="G63" i="18"/>
  <c r="F64" i="18"/>
  <c r="G64" i="18"/>
  <c r="F65" i="18"/>
  <c r="H65" i="18"/>
  <c r="G65" i="18"/>
  <c r="F66" i="18"/>
  <c r="G66" i="18"/>
  <c r="H66" i="18"/>
  <c r="F67" i="18"/>
  <c r="G67" i="18"/>
  <c r="F68" i="18"/>
  <c r="H68" i="18"/>
  <c r="G68" i="18"/>
  <c r="F70" i="18"/>
  <c r="G70" i="18"/>
  <c r="H70" i="18"/>
  <c r="F71" i="18"/>
  <c r="G71" i="18"/>
  <c r="F72" i="18"/>
  <c r="G72" i="18"/>
  <c r="F74" i="18"/>
  <c r="H74" i="18"/>
  <c r="G74" i="18"/>
  <c r="F75" i="18"/>
  <c r="H75" i="18"/>
  <c r="G75" i="18"/>
  <c r="F76" i="18"/>
  <c r="G76" i="18"/>
  <c r="F77" i="18"/>
  <c r="G77" i="18"/>
  <c r="F78" i="18"/>
  <c r="G78" i="18"/>
  <c r="F79" i="18"/>
  <c r="G79" i="18"/>
  <c r="H79" i="18"/>
  <c r="F80" i="18"/>
  <c r="H80" i="18"/>
  <c r="G80" i="18"/>
  <c r="F81" i="18"/>
  <c r="G81" i="18"/>
  <c r="F82" i="18"/>
  <c r="G82" i="18"/>
  <c r="F84" i="18"/>
  <c r="G84" i="18"/>
  <c r="H84" i="18"/>
  <c r="F85" i="18"/>
  <c r="H85" i="18"/>
  <c r="G85" i="18"/>
  <c r="F86" i="18"/>
  <c r="G86" i="18"/>
  <c r="F87" i="18"/>
  <c r="G87" i="18"/>
  <c r="H87" i="18"/>
  <c r="F88" i="18"/>
  <c r="H88" i="18"/>
  <c r="G88" i="18"/>
  <c r="F89" i="18"/>
  <c r="G89" i="18"/>
  <c r="F90" i="18"/>
  <c r="G90" i="18"/>
  <c r="F92" i="18"/>
  <c r="H92" i="18"/>
  <c r="G92" i="18"/>
  <c r="F93" i="18"/>
  <c r="H93" i="18"/>
  <c r="G93" i="18"/>
  <c r="F94" i="18"/>
  <c r="G94" i="18"/>
  <c r="F95" i="18"/>
  <c r="G95" i="18"/>
  <c r="F96" i="18"/>
  <c r="G96" i="18"/>
  <c r="F98" i="18"/>
  <c r="G98" i="18"/>
  <c r="F99" i="18"/>
  <c r="G99" i="18"/>
  <c r="H99" i="18"/>
  <c r="F101" i="18"/>
  <c r="G101" i="18"/>
  <c r="F102" i="18"/>
  <c r="G102" i="18"/>
  <c r="F103" i="18"/>
  <c r="G103" i="18"/>
  <c r="H103" i="18"/>
  <c r="F104" i="18"/>
  <c r="H104" i="18"/>
  <c r="G104" i="18"/>
  <c r="F105" i="18"/>
  <c r="G105" i="18"/>
  <c r="F106" i="18"/>
  <c r="G106" i="18"/>
  <c r="H106" i="18"/>
  <c r="F107" i="18"/>
  <c r="H107" i="18"/>
  <c r="G107" i="18"/>
  <c r="F108" i="18"/>
  <c r="G108" i="18"/>
  <c r="F109" i="18"/>
  <c r="G109" i="18"/>
  <c r="F110" i="18"/>
  <c r="H110" i="18"/>
  <c r="G110" i="18"/>
  <c r="H112" i="18"/>
  <c r="H113" i="18"/>
  <c r="H114" i="18"/>
  <c r="H115" i="18"/>
  <c r="H116" i="18"/>
  <c r="H117" i="18"/>
  <c r="F118" i="18"/>
  <c r="G118" i="18"/>
  <c r="G111" i="18"/>
  <c r="H121" i="18"/>
  <c r="F123" i="18"/>
  <c r="G123" i="18"/>
  <c r="F124" i="18"/>
  <c r="G124" i="18"/>
  <c r="F125" i="18"/>
  <c r="H125" i="18"/>
  <c r="G125" i="18"/>
  <c r="F126" i="18"/>
  <c r="G126" i="18"/>
  <c r="H126" i="18"/>
  <c r="F128" i="18"/>
  <c r="G128" i="18"/>
  <c r="F129" i="18"/>
  <c r="H129" i="18"/>
  <c r="G129" i="18"/>
  <c r="F130" i="18"/>
  <c r="G130" i="18"/>
  <c r="H130" i="18"/>
  <c r="F131" i="18"/>
  <c r="G131" i="18"/>
  <c r="F132" i="18"/>
  <c r="G132" i="18"/>
  <c r="F133" i="18"/>
  <c r="H133" i="18"/>
  <c r="G133" i="18"/>
  <c r="F135" i="18"/>
  <c r="H135" i="18"/>
  <c r="G135" i="18"/>
  <c r="F136" i="18"/>
  <c r="G136" i="18"/>
  <c r="F137" i="18"/>
  <c r="G137" i="18"/>
  <c r="F138" i="18"/>
  <c r="G138" i="18"/>
  <c r="F139" i="18"/>
  <c r="G139" i="18"/>
  <c r="H139" i="18"/>
  <c r="F140" i="18"/>
  <c r="H140" i="18"/>
  <c r="G140" i="18"/>
  <c r="F141" i="18"/>
  <c r="G141" i="18"/>
  <c r="F142" i="18"/>
  <c r="G142" i="18"/>
  <c r="F143" i="18"/>
  <c r="G143" i="18"/>
  <c r="H143" i="18"/>
  <c r="F145" i="18"/>
  <c r="F144" i="18"/>
  <c r="G145" i="18"/>
  <c r="G144" i="18"/>
  <c r="F147" i="18"/>
  <c r="G147" i="18"/>
  <c r="F148" i="18"/>
  <c r="G148" i="18"/>
  <c r="H148" i="18"/>
  <c r="F149" i="18"/>
  <c r="H149" i="18"/>
  <c r="G149" i="18"/>
  <c r="F150" i="18"/>
  <c r="G150" i="18"/>
  <c r="F152" i="18"/>
  <c r="G152" i="18"/>
  <c r="F153" i="18"/>
  <c r="H153" i="18"/>
  <c r="G153" i="18"/>
  <c r="F154" i="18"/>
  <c r="H154" i="18"/>
  <c r="G154" i="18"/>
  <c r="F156" i="18"/>
  <c r="G156" i="18"/>
  <c r="F157" i="18"/>
  <c r="G157" i="18"/>
  <c r="F158" i="18"/>
  <c r="G158" i="18"/>
  <c r="F159" i="18"/>
  <c r="G159" i="18"/>
  <c r="F160" i="18"/>
  <c r="G160" i="18"/>
  <c r="H160" i="18"/>
  <c r="F161" i="18"/>
  <c r="G161" i="18"/>
  <c r="F162" i="18"/>
  <c r="G162" i="18"/>
  <c r="F163" i="18"/>
  <c r="G163" i="18"/>
  <c r="H163" i="18"/>
  <c r="F164" i="18"/>
  <c r="H164" i="18"/>
  <c r="G164" i="18"/>
  <c r="F165" i="18"/>
  <c r="G165" i="18"/>
  <c r="G491" i="18"/>
  <c r="F491" i="18"/>
  <c r="G487" i="18"/>
  <c r="F487" i="18"/>
  <c r="G486" i="18"/>
  <c r="F486" i="18"/>
  <c r="H486" i="18"/>
  <c r="G485" i="18"/>
  <c r="F485" i="18"/>
  <c r="G480" i="18"/>
  <c r="G478" i="18"/>
  <c r="F480" i="18"/>
  <c r="H480" i="18"/>
  <c r="G475" i="18"/>
  <c r="F475" i="18"/>
  <c r="G474" i="18"/>
  <c r="F474" i="18"/>
  <c r="G473" i="18"/>
  <c r="F473" i="18"/>
  <c r="G469" i="18"/>
  <c r="F469" i="18"/>
  <c r="H469" i="18"/>
  <c r="G468" i="18"/>
  <c r="F468" i="18"/>
  <c r="G467" i="18"/>
  <c r="F467" i="18"/>
  <c r="G466" i="18"/>
  <c r="F466" i="18"/>
  <c r="G465" i="18"/>
  <c r="F465" i="18"/>
  <c r="H465" i="18"/>
  <c r="G464" i="18"/>
  <c r="F464" i="18"/>
  <c r="G463" i="18"/>
  <c r="F463" i="18"/>
  <c r="H463" i="18"/>
  <c r="G462" i="18"/>
  <c r="F462" i="18"/>
  <c r="G459" i="18"/>
  <c r="F459" i="18"/>
  <c r="H459" i="18"/>
  <c r="G458" i="18"/>
  <c r="F458" i="18"/>
  <c r="G457" i="18"/>
  <c r="F457" i="18"/>
  <c r="H457" i="18"/>
  <c r="G454" i="18"/>
  <c r="F454" i="18"/>
  <c r="F453" i="18"/>
  <c r="G451" i="18"/>
  <c r="F451" i="18"/>
  <c r="H451" i="18"/>
  <c r="G450" i="18"/>
  <c r="F450" i="18"/>
  <c r="G448" i="18"/>
  <c r="F448" i="18"/>
  <c r="G447" i="18"/>
  <c r="F447" i="18"/>
  <c r="G446" i="18"/>
  <c r="F446" i="18"/>
  <c r="H446" i="18"/>
  <c r="G445" i="18"/>
  <c r="F445" i="18"/>
  <c r="G444" i="18"/>
  <c r="F444" i="18"/>
  <c r="G443" i="18"/>
  <c r="F443" i="18"/>
  <c r="G442" i="18"/>
  <c r="F442" i="18"/>
  <c r="H442" i="18"/>
  <c r="G441" i="18"/>
  <c r="F441" i="18"/>
  <c r="G440" i="18"/>
  <c r="F440" i="18"/>
  <c r="H440" i="18"/>
  <c r="G438" i="18"/>
  <c r="F438" i="18"/>
  <c r="G437" i="18"/>
  <c r="F437" i="18"/>
  <c r="H437" i="18"/>
  <c r="G436" i="18"/>
  <c r="F436" i="18"/>
  <c r="H436" i="18"/>
  <c r="G431" i="18"/>
  <c r="F431" i="18"/>
  <c r="G430" i="18"/>
  <c r="F430" i="18"/>
  <c r="G429" i="18"/>
  <c r="F429" i="18"/>
  <c r="H429" i="18"/>
  <c r="G426" i="18"/>
  <c r="F426" i="18"/>
  <c r="G425" i="18"/>
  <c r="F425" i="18"/>
  <c r="G424" i="18"/>
  <c r="F424" i="18"/>
  <c r="G423" i="18"/>
  <c r="F423" i="18"/>
  <c r="H423" i="18"/>
  <c r="G422" i="18"/>
  <c r="F422" i="18"/>
  <c r="G420" i="18"/>
  <c r="F420" i="18"/>
  <c r="H420" i="18"/>
  <c r="G419" i="18"/>
  <c r="F419" i="18"/>
  <c r="G418" i="18"/>
  <c r="F418" i="18"/>
  <c r="G417" i="18"/>
  <c r="F417" i="18"/>
  <c r="G416" i="18"/>
  <c r="F416" i="18"/>
  <c r="H416" i="18"/>
  <c r="G415" i="18"/>
  <c r="F415" i="18"/>
  <c r="G414" i="18"/>
  <c r="F414" i="18"/>
  <c r="G406" i="18"/>
  <c r="F406" i="18"/>
  <c r="G405" i="18"/>
  <c r="F405" i="18"/>
  <c r="H405" i="18"/>
  <c r="G404" i="18"/>
  <c r="F404" i="18"/>
  <c r="G403" i="18"/>
  <c r="F403" i="18"/>
  <c r="H403" i="18"/>
  <c r="G400" i="18"/>
  <c r="F400" i="18"/>
  <c r="G399" i="18"/>
  <c r="F399" i="18"/>
  <c r="G397" i="18"/>
  <c r="F397" i="18"/>
  <c r="G396" i="18"/>
  <c r="F396" i="18"/>
  <c r="H396" i="18"/>
  <c r="G395" i="18"/>
  <c r="F395" i="18"/>
  <c r="G394" i="18"/>
  <c r="F394" i="18"/>
  <c r="H394" i="18"/>
  <c r="G393" i="18"/>
  <c r="F393" i="18"/>
  <c r="H393" i="18"/>
  <c r="G391" i="18"/>
  <c r="F391" i="18"/>
  <c r="H391" i="18"/>
  <c r="G390" i="18"/>
  <c r="F390" i="18"/>
  <c r="G389" i="18"/>
  <c r="F389" i="18"/>
  <c r="H389" i="18"/>
  <c r="G388" i="18"/>
  <c r="F388" i="18"/>
  <c r="G387" i="18"/>
  <c r="F387" i="18"/>
  <c r="G385" i="18"/>
  <c r="F385" i="18"/>
  <c r="G384" i="18"/>
  <c r="F384" i="18"/>
  <c r="G383" i="18"/>
  <c r="F383" i="18"/>
  <c r="G381" i="18"/>
  <c r="F381" i="18"/>
  <c r="H381" i="18"/>
  <c r="G380" i="18"/>
  <c r="F380" i="18"/>
  <c r="G379" i="18"/>
  <c r="F379" i="18"/>
  <c r="G378" i="18"/>
  <c r="F378" i="18"/>
  <c r="G377" i="18"/>
  <c r="F377" i="18"/>
  <c r="H377" i="18"/>
  <c r="G376" i="18"/>
  <c r="F376" i="18"/>
  <c r="G375" i="18"/>
  <c r="F375" i="18"/>
  <c r="H375" i="18"/>
  <c r="G374" i="18"/>
  <c r="F374" i="18"/>
  <c r="G373" i="18"/>
  <c r="F373" i="18"/>
  <c r="G372" i="18"/>
  <c r="F372" i="18"/>
  <c r="G371" i="18"/>
  <c r="F371" i="18"/>
  <c r="H371" i="18"/>
  <c r="G370" i="18"/>
  <c r="F370" i="18"/>
  <c r="G369" i="18"/>
  <c r="F369" i="18"/>
  <c r="G368" i="18"/>
  <c r="F368" i="18"/>
  <c r="G367" i="18"/>
  <c r="F367" i="18"/>
  <c r="H367" i="18"/>
  <c r="G366" i="18"/>
  <c r="F366" i="18"/>
  <c r="G365" i="18"/>
  <c r="F365" i="18"/>
  <c r="H365" i="18"/>
  <c r="G364" i="18"/>
  <c r="F364" i="18"/>
  <c r="G363" i="18"/>
  <c r="F363" i="18"/>
  <c r="G362" i="18"/>
  <c r="F362" i="18"/>
  <c r="G360" i="18"/>
  <c r="F360" i="18"/>
  <c r="H360" i="18"/>
  <c r="G359" i="18"/>
  <c r="F359" i="18"/>
  <c r="G358" i="18"/>
  <c r="F358" i="18"/>
  <c r="H358" i="18"/>
  <c r="G357" i="18"/>
  <c r="F357" i="18"/>
  <c r="H357" i="18"/>
  <c r="G356" i="18"/>
  <c r="F356" i="18"/>
  <c r="H356" i="18"/>
  <c r="G355" i="18"/>
  <c r="F355" i="18"/>
  <c r="G354" i="18"/>
  <c r="F354" i="18"/>
  <c r="H354" i="18"/>
  <c r="G353" i="18"/>
  <c r="F353" i="18"/>
  <c r="G352" i="18"/>
  <c r="F352" i="18"/>
  <c r="G351" i="18"/>
  <c r="F351" i="18"/>
  <c r="G350" i="18"/>
  <c r="F350" i="18"/>
  <c r="G349" i="18"/>
  <c r="F349" i="18"/>
  <c r="G348" i="18"/>
  <c r="F348" i="18"/>
  <c r="H348" i="18"/>
  <c r="G347" i="18"/>
  <c r="F347" i="18"/>
  <c r="G346" i="18"/>
  <c r="F346" i="18"/>
  <c r="G345" i="18"/>
  <c r="F345" i="18"/>
  <c r="G344" i="18"/>
  <c r="F344" i="18"/>
  <c r="H344" i="18"/>
  <c r="G343" i="18"/>
  <c r="F343" i="18"/>
  <c r="G342" i="18"/>
  <c r="F342" i="18"/>
  <c r="H342" i="18"/>
  <c r="G341" i="18"/>
  <c r="F341" i="18"/>
  <c r="G340" i="18"/>
  <c r="F340" i="18"/>
  <c r="G339" i="18"/>
  <c r="F339" i="18"/>
  <c r="G338" i="18"/>
  <c r="F338" i="18"/>
  <c r="H338" i="18"/>
  <c r="G337" i="18"/>
  <c r="F337" i="18"/>
  <c r="G336" i="18"/>
  <c r="F336" i="18"/>
  <c r="G334" i="18"/>
  <c r="F334" i="18"/>
  <c r="G333" i="18"/>
  <c r="F333" i="18"/>
  <c r="H333" i="18"/>
  <c r="G332" i="18"/>
  <c r="F332" i="18"/>
  <c r="G331" i="18"/>
  <c r="F331" i="18"/>
  <c r="H331" i="18"/>
  <c r="G330" i="18"/>
  <c r="F330" i="18"/>
  <c r="G329" i="18"/>
  <c r="F329" i="18"/>
  <c r="G328" i="18"/>
  <c r="F328" i="18"/>
  <c r="G327" i="18"/>
  <c r="F327" i="18"/>
  <c r="H327" i="18"/>
  <c r="G326" i="18"/>
  <c r="F326" i="18"/>
  <c r="G325" i="18"/>
  <c r="F325" i="18"/>
  <c r="H325" i="18"/>
  <c r="G324" i="18"/>
  <c r="F324" i="18"/>
  <c r="H324" i="18"/>
  <c r="G323" i="18"/>
  <c r="F323" i="18"/>
  <c r="H323" i="18"/>
  <c r="G322" i="18"/>
  <c r="F322" i="18"/>
  <c r="G321" i="18"/>
  <c r="F321" i="18"/>
  <c r="H321" i="18"/>
  <c r="G320" i="18"/>
  <c r="F320" i="18"/>
  <c r="G319" i="18"/>
  <c r="F319" i="18"/>
  <c r="G318" i="18"/>
  <c r="F318" i="18"/>
  <c r="G317" i="18"/>
  <c r="F317" i="18"/>
  <c r="G316" i="18"/>
  <c r="F316" i="18"/>
  <c r="G315" i="18"/>
  <c r="F315" i="18"/>
  <c r="H315" i="18"/>
  <c r="G314" i="18"/>
  <c r="F314" i="18"/>
  <c r="G313" i="18"/>
  <c r="F313" i="18"/>
  <c r="G312" i="18"/>
  <c r="F312" i="18"/>
  <c r="G311" i="18"/>
  <c r="F311" i="18"/>
  <c r="H311" i="18"/>
  <c r="G310" i="18"/>
  <c r="F310" i="18"/>
  <c r="G308" i="18"/>
  <c r="F308" i="18"/>
  <c r="H308" i="18"/>
  <c r="G307" i="18"/>
  <c r="F307" i="18"/>
  <c r="G306" i="18"/>
  <c r="F306" i="18"/>
  <c r="G305" i="18"/>
  <c r="F305" i="18"/>
  <c r="G304" i="18"/>
  <c r="F304" i="18"/>
  <c r="H304" i="18"/>
  <c r="G303" i="18"/>
  <c r="F303" i="18"/>
  <c r="G302" i="18"/>
  <c r="F302" i="18"/>
  <c r="G301" i="18"/>
  <c r="F301" i="18"/>
  <c r="G300" i="18"/>
  <c r="F300" i="18"/>
  <c r="H300" i="18"/>
  <c r="G299" i="18"/>
  <c r="F299" i="18"/>
  <c r="G298" i="18"/>
  <c r="F298" i="18"/>
  <c r="H298" i="18"/>
  <c r="G297" i="18"/>
  <c r="F297" i="18"/>
  <c r="G296" i="18"/>
  <c r="F296" i="18"/>
  <c r="G295" i="18"/>
  <c r="F295" i="18"/>
  <c r="G294" i="18"/>
  <c r="F294" i="18"/>
  <c r="H294" i="18"/>
  <c r="G292" i="18"/>
  <c r="F292" i="18"/>
  <c r="G291" i="18"/>
  <c r="F291" i="18"/>
  <c r="H291" i="18"/>
  <c r="G290" i="18"/>
  <c r="F290" i="18"/>
  <c r="H290" i="18"/>
  <c r="G289" i="18"/>
  <c r="F289" i="18"/>
  <c r="H289" i="18"/>
  <c r="G288" i="18"/>
  <c r="F288" i="18"/>
  <c r="G287" i="18"/>
  <c r="F287" i="18"/>
  <c r="H287" i="18"/>
  <c r="G286" i="18"/>
  <c r="F286" i="18"/>
  <c r="G285" i="18"/>
  <c r="F285" i="18"/>
  <c r="G284" i="18"/>
  <c r="F284" i="18"/>
  <c r="G283" i="18"/>
  <c r="F283" i="18"/>
  <c r="G282" i="18"/>
  <c r="F282" i="18"/>
  <c r="G281" i="18"/>
  <c r="F281" i="18"/>
  <c r="H281" i="18"/>
  <c r="G280" i="18"/>
  <c r="F280" i="18"/>
  <c r="G279" i="18"/>
  <c r="F279" i="18"/>
  <c r="G278" i="18"/>
  <c r="F278" i="18"/>
  <c r="G277" i="18"/>
  <c r="F277" i="18"/>
  <c r="H277" i="18"/>
  <c r="G276" i="18"/>
  <c r="F276" i="18"/>
  <c r="G275" i="18"/>
  <c r="F275" i="18"/>
  <c r="H275" i="18"/>
  <c r="G274" i="18"/>
  <c r="F274" i="18"/>
  <c r="G273" i="18"/>
  <c r="F273" i="18"/>
  <c r="G272" i="18"/>
  <c r="F272" i="18"/>
  <c r="G271" i="18"/>
  <c r="F271" i="18"/>
  <c r="H271" i="18"/>
  <c r="G270" i="18"/>
  <c r="F270" i="18"/>
  <c r="G269" i="18"/>
  <c r="F269" i="18"/>
  <c r="G268" i="18"/>
  <c r="F268" i="18"/>
  <c r="G267" i="18"/>
  <c r="F267" i="18"/>
  <c r="H267" i="18"/>
  <c r="G266" i="18"/>
  <c r="F266" i="18"/>
  <c r="G265" i="18"/>
  <c r="F265" i="18"/>
  <c r="H265" i="18"/>
  <c r="G264" i="18"/>
  <c r="F264" i="18"/>
  <c r="G263" i="18"/>
  <c r="F263" i="18"/>
  <c r="G262" i="18"/>
  <c r="F262" i="18"/>
  <c r="G261" i="18"/>
  <c r="F261" i="18"/>
  <c r="H261" i="18"/>
  <c r="G260" i="18"/>
  <c r="F260" i="18"/>
  <c r="G259" i="18"/>
  <c r="F259" i="18"/>
  <c r="H259" i="18"/>
  <c r="G258" i="18"/>
  <c r="F258" i="18"/>
  <c r="H258" i="18"/>
  <c r="G257" i="18"/>
  <c r="F257" i="18"/>
  <c r="H257" i="18"/>
  <c r="G256" i="18"/>
  <c r="F256" i="18"/>
  <c r="G255" i="18"/>
  <c r="F255" i="18"/>
  <c r="H255" i="18"/>
  <c r="G254" i="18"/>
  <c r="F254" i="18"/>
  <c r="G253" i="18"/>
  <c r="F253" i="18"/>
  <c r="G252" i="18"/>
  <c r="F252" i="18"/>
  <c r="G248" i="18"/>
  <c r="F248" i="18"/>
  <c r="G247" i="18"/>
  <c r="F247" i="18"/>
  <c r="G246" i="18"/>
  <c r="F246" i="18"/>
  <c r="H246" i="18"/>
  <c r="G245" i="18"/>
  <c r="F245" i="18"/>
  <c r="G243" i="18"/>
  <c r="F243" i="18"/>
  <c r="G242" i="18"/>
  <c r="G241" i="18"/>
  <c r="F242" i="18"/>
  <c r="G240" i="18"/>
  <c r="F240" i="18"/>
  <c r="H240" i="18"/>
  <c r="G236" i="18"/>
  <c r="F236" i="18"/>
  <c r="H236" i="18"/>
  <c r="G235" i="18"/>
  <c r="F235" i="18"/>
  <c r="H235" i="18"/>
  <c r="G234" i="18"/>
  <c r="F234" i="18"/>
  <c r="G233" i="18"/>
  <c r="F233" i="18"/>
  <c r="H233" i="18"/>
  <c r="G232" i="18"/>
  <c r="F232" i="18"/>
  <c r="G231" i="18"/>
  <c r="F231" i="18"/>
  <c r="H231" i="18"/>
  <c r="G230" i="18"/>
  <c r="F230" i="18"/>
  <c r="G229" i="18"/>
  <c r="F229" i="18"/>
  <c r="G228" i="18"/>
  <c r="F228" i="18"/>
  <c r="H228" i="18"/>
  <c r="G226" i="18"/>
  <c r="F226" i="18"/>
  <c r="H226" i="18"/>
  <c r="G225" i="18"/>
  <c r="F225" i="18"/>
  <c r="G224" i="18"/>
  <c r="F224" i="18"/>
  <c r="H224" i="18"/>
  <c r="G223" i="18"/>
  <c r="F223" i="18"/>
  <c r="G222" i="18"/>
  <c r="F222" i="18"/>
  <c r="H222" i="18"/>
  <c r="G221" i="18"/>
  <c r="F221" i="18"/>
  <c r="G220" i="18"/>
  <c r="F220" i="18"/>
  <c r="G219" i="18"/>
  <c r="F219" i="18"/>
  <c r="H219" i="18"/>
  <c r="G218" i="18"/>
  <c r="F218" i="18"/>
  <c r="H218" i="18"/>
  <c r="G216" i="18"/>
  <c r="F216" i="18"/>
  <c r="G215" i="18"/>
  <c r="F215" i="18"/>
  <c r="H215" i="18"/>
  <c r="G213" i="18"/>
  <c r="F213" i="18"/>
  <c r="G212" i="18"/>
  <c r="F212" i="18"/>
  <c r="H212" i="18"/>
  <c r="G210" i="18"/>
  <c r="F210" i="18"/>
  <c r="G209" i="18"/>
  <c r="F209" i="18"/>
  <c r="G208" i="18"/>
  <c r="F208" i="18"/>
  <c r="H208" i="18"/>
  <c r="G207" i="18"/>
  <c r="F207" i="18"/>
  <c r="H207" i="18"/>
  <c r="G206" i="18"/>
  <c r="F206" i="18"/>
  <c r="G205" i="18"/>
  <c r="F205" i="18"/>
  <c r="H205" i="18"/>
  <c r="G204" i="18"/>
  <c r="F204" i="18"/>
  <c r="G203" i="18"/>
  <c r="F203" i="18"/>
  <c r="H203" i="18"/>
  <c r="G202" i="18"/>
  <c r="F202" i="18"/>
  <c r="G201" i="18"/>
  <c r="F201" i="18"/>
  <c r="G200" i="18"/>
  <c r="F200" i="18"/>
  <c r="H200" i="18"/>
  <c r="G199" i="18"/>
  <c r="F199" i="18"/>
  <c r="H199" i="18"/>
  <c r="G198" i="18"/>
  <c r="F198" i="18"/>
  <c r="G197" i="18"/>
  <c r="F197" i="18"/>
  <c r="H197" i="18"/>
  <c r="G196" i="18"/>
  <c r="F196" i="18"/>
  <c r="G195" i="18"/>
  <c r="F195" i="18"/>
  <c r="H195" i="18"/>
  <c r="G194" i="18"/>
  <c r="F194" i="18"/>
  <c r="G193" i="18"/>
  <c r="F193" i="18"/>
  <c r="G192" i="18"/>
  <c r="F192" i="18"/>
  <c r="H192" i="18"/>
  <c r="G191" i="18"/>
  <c r="F191" i="18"/>
  <c r="H191" i="18"/>
  <c r="G189" i="18"/>
  <c r="F189" i="18"/>
  <c r="G188" i="18"/>
  <c r="F188" i="18"/>
  <c r="H188" i="18"/>
  <c r="G187" i="18"/>
  <c r="F187" i="18"/>
  <c r="G186" i="18"/>
  <c r="F186" i="18"/>
  <c r="H186" i="18"/>
  <c r="G185" i="18"/>
  <c r="F185" i="18"/>
  <c r="G184" i="18"/>
  <c r="F184" i="18"/>
  <c r="G183" i="18"/>
  <c r="F183" i="18"/>
  <c r="H183" i="18"/>
  <c r="G182" i="18"/>
  <c r="F182" i="18"/>
  <c r="G180" i="18"/>
  <c r="F180" i="18"/>
  <c r="G176" i="18"/>
  <c r="F176" i="18"/>
  <c r="H176" i="18"/>
  <c r="G175" i="18"/>
  <c r="F175" i="18"/>
  <c r="G174" i="18"/>
  <c r="F174" i="18"/>
  <c r="H174" i="18"/>
  <c r="G172" i="18"/>
  <c r="F172" i="18"/>
  <c r="H172" i="18"/>
  <c r="G171" i="18"/>
  <c r="F171" i="18"/>
  <c r="G170" i="18"/>
  <c r="F170" i="18"/>
  <c r="G169" i="18"/>
  <c r="F169" i="18"/>
  <c r="H169" i="18"/>
  <c r="G168" i="18"/>
  <c r="F168" i="18"/>
  <c r="G167" i="18"/>
  <c r="F167" i="18"/>
  <c r="G166" i="18"/>
  <c r="F166" i="18"/>
  <c r="H495" i="18"/>
  <c r="H494" i="18"/>
  <c r="H493" i="18"/>
  <c r="H492" i="18"/>
  <c r="H489" i="18"/>
  <c r="H488" i="18"/>
  <c r="H483" i="18"/>
  <c r="H479" i="18"/>
  <c r="H477" i="18"/>
  <c r="H476" i="18"/>
  <c r="H474" i="18"/>
  <c r="H473" i="18"/>
  <c r="H470" i="18"/>
  <c r="H467" i="18"/>
  <c r="H466" i="18"/>
  <c r="H462" i="18"/>
  <c r="H448" i="18"/>
  <c r="H444" i="18"/>
  <c r="H435" i="18"/>
  <c r="H434" i="18"/>
  <c r="H432" i="18"/>
  <c r="H431" i="18"/>
  <c r="H425" i="18"/>
  <c r="H418" i="18"/>
  <c r="H414" i="18"/>
  <c r="H410" i="18"/>
  <c r="H409" i="18"/>
  <c r="H408" i="18"/>
  <c r="H407" i="18"/>
  <c r="H399" i="18"/>
  <c r="H397" i="18"/>
  <c r="H387" i="18"/>
  <c r="H384" i="18"/>
  <c r="H379" i="18"/>
  <c r="H373" i="18"/>
  <c r="H369" i="18"/>
  <c r="H363" i="18"/>
  <c r="H362" i="18"/>
  <c r="H352" i="18"/>
  <c r="H350" i="18"/>
  <c r="H346" i="18"/>
  <c r="H340" i="18"/>
  <c r="H336" i="18"/>
  <c r="H329" i="18"/>
  <c r="H328" i="18"/>
  <c r="H319" i="18"/>
  <c r="H317" i="18"/>
  <c r="H313" i="18"/>
  <c r="H306" i="18"/>
  <c r="H302" i="18"/>
  <c r="H296" i="18"/>
  <c r="H295" i="18"/>
  <c r="H285" i="18"/>
  <c r="H283" i="18"/>
  <c r="H279" i="18"/>
  <c r="H273" i="18"/>
  <c r="H269" i="18"/>
  <c r="H263" i="18"/>
  <c r="H262" i="18"/>
  <c r="H253" i="18"/>
  <c r="H248" i="18"/>
  <c r="H243" i="18"/>
  <c r="H238" i="18"/>
  <c r="H237" i="18"/>
  <c r="H229" i="18"/>
  <c r="H220" i="18"/>
  <c r="H209" i="18"/>
  <c r="H201" i="18"/>
  <c r="H193" i="18"/>
  <c r="H184" i="18"/>
  <c r="H177" i="18"/>
  <c r="H171" i="18"/>
  <c r="H167" i="18"/>
  <c r="G490" i="18"/>
  <c r="F478" i="18"/>
  <c r="F428" i="18"/>
  <c r="H159" i="18"/>
  <c r="H98" i="18"/>
  <c r="H19" i="18"/>
  <c r="H145" i="18"/>
  <c r="H144" i="18"/>
  <c r="H166" i="18"/>
  <c r="H168" i="18"/>
  <c r="H170" i="18"/>
  <c r="H175" i="18"/>
  <c r="H180" i="18"/>
  <c r="H185" i="18"/>
  <c r="H187" i="18"/>
  <c r="H189" i="18"/>
  <c r="H194" i="18"/>
  <c r="H196" i="18"/>
  <c r="H198" i="18"/>
  <c r="H202" i="18"/>
  <c r="H204" i="18"/>
  <c r="H206" i="18"/>
  <c r="H210" i="18"/>
  <c r="H213" i="18"/>
  <c r="H216" i="18"/>
  <c r="H221" i="18"/>
  <c r="H223" i="18"/>
  <c r="H225" i="18"/>
  <c r="H230" i="18"/>
  <c r="H232" i="18"/>
  <c r="H234" i="18"/>
  <c r="H245" i="18"/>
  <c r="H247" i="18"/>
  <c r="H254" i="18"/>
  <c r="H256" i="18"/>
  <c r="H260" i="18"/>
  <c r="H264" i="18"/>
  <c r="H266" i="18"/>
  <c r="H268" i="18"/>
  <c r="H270" i="18"/>
  <c r="H272" i="18"/>
  <c r="H274" i="18"/>
  <c r="H276" i="18"/>
  <c r="H278" i="18"/>
  <c r="H280" i="18"/>
  <c r="H282" i="18"/>
  <c r="H284" i="18"/>
  <c r="H286" i="18"/>
  <c r="H288" i="18"/>
  <c r="H292" i="18"/>
  <c r="H297" i="18"/>
  <c r="H299" i="18"/>
  <c r="H301" i="18"/>
  <c r="H303" i="18"/>
  <c r="H305" i="18"/>
  <c r="H307" i="18"/>
  <c r="H310" i="18"/>
  <c r="H312" i="18"/>
  <c r="H314" i="18"/>
  <c r="H316" i="18"/>
  <c r="H318" i="18"/>
  <c r="H320" i="18"/>
  <c r="H322" i="18"/>
  <c r="H326" i="18"/>
  <c r="H330" i="18"/>
  <c r="H332" i="18"/>
  <c r="H334" i="18"/>
  <c r="H337" i="18"/>
  <c r="H339" i="18"/>
  <c r="H341" i="18"/>
  <c r="H343" i="18"/>
  <c r="H345" i="18"/>
  <c r="H347" i="18"/>
  <c r="H349" i="18"/>
  <c r="H351" i="18"/>
  <c r="H353" i="18"/>
  <c r="H355" i="18"/>
  <c r="H359" i="18"/>
  <c r="H364" i="18"/>
  <c r="H366" i="18"/>
  <c r="H368" i="18"/>
  <c r="H370" i="18"/>
  <c r="H372" i="18"/>
  <c r="H374" i="18"/>
  <c r="H376" i="18"/>
  <c r="H378" i="18"/>
  <c r="H380" i="18"/>
  <c r="H383" i="18"/>
  <c r="H385" i="18"/>
  <c r="H388" i="18"/>
  <c r="H390" i="18"/>
  <c r="H395" i="18"/>
  <c r="H400" i="18"/>
  <c r="H404" i="18"/>
  <c r="H406" i="18"/>
  <c r="H415" i="18"/>
  <c r="H417" i="18"/>
  <c r="H419" i="18"/>
  <c r="H422" i="18"/>
  <c r="H424" i="18"/>
  <c r="H426" i="18"/>
  <c r="H430" i="18"/>
  <c r="H438" i="18"/>
  <c r="H441" i="18"/>
  <c r="H443" i="18"/>
  <c r="H445" i="18"/>
  <c r="H447" i="18"/>
  <c r="H450" i="18"/>
  <c r="H454" i="18"/>
  <c r="H458" i="18"/>
  <c r="H464" i="18"/>
  <c r="H468" i="18"/>
  <c r="H475" i="18"/>
  <c r="H485" i="18"/>
  <c r="H487" i="18"/>
  <c r="H165" i="18"/>
  <c r="H158" i="18"/>
  <c r="H156" i="18"/>
  <c r="H150" i="18"/>
  <c r="H147" i="18"/>
  <c r="H142" i="18"/>
  <c r="H138" i="18"/>
  <c r="H136" i="18"/>
  <c r="H131" i="18"/>
  <c r="H128" i="18"/>
  <c r="H108" i="18"/>
  <c r="H105" i="18"/>
  <c r="H96" i="18"/>
  <c r="H94" i="18"/>
  <c r="H89" i="18"/>
  <c r="H86" i="18"/>
  <c r="H82" i="18"/>
  <c r="H78" i="18"/>
  <c r="H76" i="18"/>
  <c r="H71" i="18"/>
  <c r="H67" i="18"/>
  <c r="H60" i="18"/>
  <c r="H58" i="18"/>
  <c r="H54" i="18"/>
  <c r="H51" i="18"/>
  <c r="H41" i="18"/>
  <c r="H39" i="18"/>
  <c r="H34" i="18"/>
  <c r="H30" i="18"/>
  <c r="H18" i="18"/>
  <c r="H15" i="18"/>
  <c r="H10" i="18"/>
  <c r="G251" i="18"/>
  <c r="H252" i="18"/>
  <c r="H162" i="18"/>
  <c r="H102" i="18"/>
  <c r="H27" i="18"/>
  <c r="G453" i="18"/>
  <c r="H453" i="18"/>
  <c r="F181" i="18"/>
  <c r="H182" i="18"/>
  <c r="H491" i="18"/>
  <c r="F490" i="18"/>
  <c r="H490" i="18"/>
  <c r="H46" i="18"/>
  <c r="H242" i="18"/>
  <c r="G428" i="18"/>
  <c r="H124" i="18"/>
  <c r="H64" i="18"/>
  <c r="H152" i="18"/>
  <c r="H132" i="18"/>
  <c r="H109" i="18"/>
  <c r="H90" i="18"/>
  <c r="H72" i="18"/>
  <c r="H55" i="18"/>
  <c r="H36" i="18"/>
  <c r="H11" i="18"/>
  <c r="G181" i="18"/>
  <c r="H157" i="18"/>
  <c r="H137" i="18"/>
  <c r="F111" i="18"/>
  <c r="H111" i="18"/>
  <c r="H118" i="18"/>
  <c r="H95" i="18"/>
  <c r="H77" i="18"/>
  <c r="H59" i="18"/>
  <c r="H40" i="18"/>
  <c r="H17" i="18"/>
  <c r="H161" i="18"/>
  <c r="H141" i="18"/>
  <c r="H123" i="18"/>
  <c r="H101" i="18"/>
  <c r="H81" i="18"/>
  <c r="H63" i="18"/>
  <c r="H45" i="18"/>
  <c r="H21" i="18"/>
  <c r="F241" i="18"/>
  <c r="F251" i="18"/>
  <c r="H8" i="19"/>
  <c r="G155" i="18"/>
  <c r="F155" i="18"/>
  <c r="G151" i="18"/>
  <c r="F151" i="18"/>
  <c r="H146" i="18"/>
  <c r="G146" i="18"/>
  <c r="F146" i="18"/>
  <c r="G49" i="18"/>
  <c r="F49" i="18"/>
  <c r="H43" i="18"/>
  <c r="G43" i="18"/>
  <c r="F43" i="18"/>
  <c r="H478" i="18"/>
  <c r="H428" i="18"/>
  <c r="H151" i="18"/>
  <c r="H155" i="18"/>
  <c r="H7" i="19"/>
  <c r="H188" i="19"/>
  <c r="H49" i="18"/>
  <c r="D494" i="18"/>
  <c r="D490" i="18"/>
  <c r="D484" i="18"/>
  <c r="D482" i="18"/>
  <c r="D478" i="18"/>
  <c r="D476" i="18"/>
  <c r="D472" i="18"/>
  <c r="D471" i="18"/>
  <c r="D461" i="18"/>
  <c r="D460" i="18"/>
  <c r="D456" i="18"/>
  <c r="D455" i="18"/>
  <c r="D453" i="18"/>
  <c r="D449" i="18"/>
  <c r="D433" i="18"/>
  <c r="D439" i="18"/>
  <c r="D428" i="18"/>
  <c r="D421" i="18"/>
  <c r="D413" i="18"/>
  <c r="D402" i="18"/>
  <c r="D401" i="18"/>
  <c r="D398" i="18"/>
  <c r="D392" i="18"/>
  <c r="D386" i="18"/>
  <c r="D382" i="18"/>
  <c r="D361" i="18"/>
  <c r="D335" i="18"/>
  <c r="D309" i="18"/>
  <c r="D293" i="18"/>
  <c r="D251" i="18"/>
  <c r="D244" i="18"/>
  <c r="D241" i="18"/>
  <c r="D227" i="18"/>
  <c r="D217" i="18"/>
  <c r="D214" i="18"/>
  <c r="D211" i="18"/>
  <c r="D190" i="18"/>
  <c r="D181" i="18"/>
  <c r="D173" i="18"/>
  <c r="D155" i="18"/>
  <c r="D151" i="18"/>
  <c r="D146" i="18"/>
  <c r="D144" i="18"/>
  <c r="D134" i="18"/>
  <c r="D127" i="18"/>
  <c r="D122" i="18"/>
  <c r="D111" i="18"/>
  <c r="D100" i="18"/>
  <c r="D97" i="18"/>
  <c r="D91" i="18"/>
  <c r="D83" i="18"/>
  <c r="D73" i="18"/>
  <c r="D69" i="18"/>
  <c r="D49" i="18"/>
  <c r="D43" i="18"/>
  <c r="D35" i="18"/>
  <c r="D32" i="18"/>
  <c r="D16" i="18"/>
  <c r="D14" i="18"/>
  <c r="D9" i="18"/>
  <c r="D8" i="18"/>
  <c r="D412" i="18"/>
  <c r="D411" i="18"/>
  <c r="D26" i="18"/>
  <c r="D48" i="18"/>
  <c r="D120" i="18"/>
  <c r="D119" i="18"/>
  <c r="D239" i="18"/>
  <c r="D250" i="18"/>
  <c r="D249" i="18"/>
  <c r="D427" i="18"/>
  <c r="D481" i="18"/>
  <c r="D179" i="18"/>
  <c r="D178" i="18"/>
  <c r="D7" i="18"/>
  <c r="D452" i="18"/>
  <c r="F14" i="18"/>
  <c r="G14" i="18"/>
  <c r="G9" i="18"/>
  <c r="F16" i="18"/>
  <c r="G16" i="18"/>
  <c r="F32" i="18"/>
  <c r="G32" i="18"/>
  <c r="F35" i="18"/>
  <c r="G35" i="18"/>
  <c r="F69" i="18"/>
  <c r="G69" i="18"/>
  <c r="F73" i="18"/>
  <c r="G73" i="18"/>
  <c r="F83" i="18"/>
  <c r="G83" i="18"/>
  <c r="F97" i="18"/>
  <c r="G97" i="18"/>
  <c r="F100" i="18"/>
  <c r="G100" i="18"/>
  <c r="F122" i="18"/>
  <c r="G122" i="18"/>
  <c r="F127" i="18"/>
  <c r="G127" i="18"/>
  <c r="F134" i="18"/>
  <c r="G134" i="18"/>
  <c r="G173" i="18"/>
  <c r="F173" i="18"/>
  <c r="H173" i="18"/>
  <c r="G190" i="18"/>
  <c r="F190" i="18"/>
  <c r="G211" i="18"/>
  <c r="F211" i="18"/>
  <c r="G214" i="18"/>
  <c r="F214" i="18"/>
  <c r="G217" i="18"/>
  <c r="F217" i="18"/>
  <c r="H217" i="18"/>
  <c r="G227" i="18"/>
  <c r="F227" i="18"/>
  <c r="G244" i="18"/>
  <c r="F244" i="18"/>
  <c r="G293" i="18"/>
  <c r="F293" i="18"/>
  <c r="G309" i="18"/>
  <c r="F309" i="18"/>
  <c r="H309" i="18"/>
  <c r="G335" i="18"/>
  <c r="F335" i="18"/>
  <c r="G361" i="18"/>
  <c r="F361" i="18"/>
  <c r="H361" i="18"/>
  <c r="G382" i="18"/>
  <c r="F382" i="18"/>
  <c r="G386" i="18"/>
  <c r="F386" i="18"/>
  <c r="H386" i="18"/>
  <c r="G392" i="18"/>
  <c r="F392" i="18"/>
  <c r="H392" i="18"/>
  <c r="G398" i="18"/>
  <c r="F398" i="18"/>
  <c r="H398" i="18"/>
  <c r="G402" i="18"/>
  <c r="G401" i="18"/>
  <c r="F402" i="18"/>
  <c r="G413" i="18"/>
  <c r="F413" i="18"/>
  <c r="G421" i="18"/>
  <c r="F421" i="18"/>
  <c r="H421" i="18"/>
  <c r="G439" i="18"/>
  <c r="F439" i="18"/>
  <c r="G449" i="18"/>
  <c r="F449" i="18"/>
  <c r="G456" i="18"/>
  <c r="G455" i="18"/>
  <c r="F456" i="18"/>
  <c r="G461" i="18"/>
  <c r="G460" i="18"/>
  <c r="F461" i="18"/>
  <c r="G472" i="18"/>
  <c r="G471" i="18"/>
  <c r="F472" i="18"/>
  <c r="G484" i="18"/>
  <c r="G482" i="18"/>
  <c r="G481" i="18"/>
  <c r="F484" i="18"/>
  <c r="H335" i="18"/>
  <c r="H227" i="18"/>
  <c r="H190" i="18"/>
  <c r="H449" i="18"/>
  <c r="H382" i="18"/>
  <c r="H293" i="18"/>
  <c r="H214" i="18"/>
  <c r="H244" i="18"/>
  <c r="H211" i="18"/>
  <c r="D496" i="18"/>
  <c r="H134" i="18"/>
  <c r="H127" i="18"/>
  <c r="G120" i="18"/>
  <c r="G119" i="18"/>
  <c r="H122" i="18"/>
  <c r="F120" i="18"/>
  <c r="H100" i="18"/>
  <c r="G91" i="18"/>
  <c r="H97" i="18"/>
  <c r="F91" i="18"/>
  <c r="H83" i="18"/>
  <c r="H73" i="18"/>
  <c r="G48" i="18"/>
  <c r="H69" i="18"/>
  <c r="F48" i="18"/>
  <c r="H35" i="18"/>
  <c r="G26" i="18"/>
  <c r="H32" i="18"/>
  <c r="F26" i="18"/>
  <c r="H16" i="18"/>
  <c r="H14" i="18"/>
  <c r="H484" i="18"/>
  <c r="F482" i="18"/>
  <c r="H472" i="18"/>
  <c r="F471" i="18"/>
  <c r="H471" i="18"/>
  <c r="H461" i="18"/>
  <c r="F460" i="18"/>
  <c r="H460" i="18"/>
  <c r="H456" i="18"/>
  <c r="F455" i="18"/>
  <c r="G452" i="18"/>
  <c r="H439" i="18"/>
  <c r="F433" i="18"/>
  <c r="G433" i="18"/>
  <c r="G427" i="18"/>
  <c r="H413" i="18"/>
  <c r="F412" i="18"/>
  <c r="G412" i="18"/>
  <c r="G411" i="18"/>
  <c r="H402" i="18"/>
  <c r="F401" i="18"/>
  <c r="H401" i="18"/>
  <c r="H251" i="18"/>
  <c r="F250" i="18"/>
  <c r="G250" i="18"/>
  <c r="G249" i="18"/>
  <c r="H241" i="18"/>
  <c r="F239" i="18"/>
  <c r="G239" i="18"/>
  <c r="H181" i="18"/>
  <c r="F179" i="18"/>
  <c r="G179" i="18"/>
  <c r="G178" i="18"/>
  <c r="F9" i="18"/>
  <c r="G8" i="18"/>
  <c r="H48" i="18"/>
  <c r="H26" i="18"/>
  <c r="H91" i="18"/>
  <c r="G7" i="18"/>
  <c r="G496" i="18"/>
  <c r="F119" i="18"/>
  <c r="H119" i="18"/>
  <c r="H120" i="18"/>
  <c r="F8" i="18"/>
  <c r="H9" i="18"/>
  <c r="F178" i="18"/>
  <c r="H178" i="18"/>
  <c r="H179" i="18"/>
  <c r="H239" i="18"/>
  <c r="F249" i="18"/>
  <c r="H249" i="18"/>
  <c r="H250" i="18"/>
  <c r="F411" i="18"/>
  <c r="H411" i="18"/>
  <c r="H412" i="18"/>
  <c r="H433" i="18"/>
  <c r="F427" i="18"/>
  <c r="H427" i="18"/>
  <c r="H455" i="18"/>
  <c r="F452" i="18"/>
  <c r="H452" i="18"/>
  <c r="F481" i="18"/>
  <c r="H482" i="18"/>
  <c r="C27" i="3"/>
  <c r="H481" i="18"/>
  <c r="F7" i="18"/>
  <c r="H8" i="18"/>
  <c r="H7" i="18"/>
  <c r="F496" i="18"/>
  <c r="H496" i="18"/>
  <c r="E22" i="15"/>
  <c r="G22" i="15"/>
  <c r="C108" i="3"/>
  <c r="C67" i="3"/>
  <c r="D187" i="6"/>
  <c r="C187" i="6"/>
  <c r="B187" i="6"/>
  <c r="D186" i="6"/>
  <c r="C186" i="6"/>
  <c r="B186" i="6"/>
  <c r="D185" i="6"/>
  <c r="C185" i="6"/>
  <c r="B185" i="6"/>
  <c r="H169" i="6"/>
  <c r="D169" i="6"/>
  <c r="C169" i="6"/>
  <c r="B169" i="6"/>
  <c r="H170" i="6"/>
  <c r="H171" i="6"/>
  <c r="H172" i="6"/>
  <c r="H173" i="6"/>
  <c r="H174" i="6"/>
  <c r="H168" i="6"/>
  <c r="D168" i="6"/>
  <c r="C168" i="6"/>
  <c r="B168" i="6"/>
  <c r="H167" i="6"/>
  <c r="D167" i="6"/>
  <c r="C167" i="6"/>
  <c r="B167" i="6"/>
  <c r="H166" i="6"/>
  <c r="D166" i="6"/>
  <c r="C166" i="6"/>
  <c r="B166" i="6"/>
  <c r="H165" i="6"/>
  <c r="D165" i="6"/>
  <c r="C165" i="6"/>
  <c r="B165" i="6"/>
  <c r="D164" i="6"/>
  <c r="C164" i="6"/>
  <c r="B164" i="6"/>
  <c r="D114" i="6"/>
  <c r="C114" i="6"/>
  <c r="H117" i="6"/>
  <c r="D117" i="6"/>
  <c r="C117" i="6"/>
  <c r="B117" i="6"/>
  <c r="D118" i="6"/>
  <c r="C118" i="6"/>
  <c r="B118" i="6"/>
  <c r="D116" i="6"/>
  <c r="C116" i="6"/>
  <c r="B116" i="6"/>
  <c r="D163" i="6"/>
  <c r="C163" i="6"/>
  <c r="B163" i="6"/>
  <c r="D162" i="6"/>
  <c r="C162" i="6"/>
  <c r="B162" i="6"/>
  <c r="D161" i="6"/>
  <c r="C161" i="6"/>
  <c r="B161" i="6"/>
  <c r="D160" i="6"/>
  <c r="C160" i="6"/>
  <c r="B160" i="6"/>
  <c r="D159" i="6"/>
  <c r="C159" i="6"/>
  <c r="B159" i="6"/>
  <c r="D158" i="6"/>
  <c r="C158" i="6"/>
  <c r="B158" i="6"/>
  <c r="D157" i="6"/>
  <c r="C157" i="6"/>
  <c r="B157" i="6"/>
  <c r="D46" i="6"/>
  <c r="C46" i="6"/>
  <c r="B46" i="6"/>
  <c r="D115" i="6"/>
  <c r="C115" i="6"/>
  <c r="B115" i="6"/>
  <c r="D156" i="6"/>
  <c r="C156" i="6"/>
  <c r="B156" i="6"/>
  <c r="D74" i="6"/>
  <c r="D73" i="6"/>
  <c r="D72" i="6"/>
  <c r="C74" i="6"/>
  <c r="B74" i="6"/>
  <c r="H46" i="6"/>
  <c r="C45" i="6"/>
  <c r="F26" i="8"/>
  <c r="F25" i="8"/>
  <c r="E26" i="8"/>
  <c r="E25" i="8"/>
  <c r="D26" i="8"/>
  <c r="D25" i="8"/>
  <c r="C211" i="3"/>
  <c r="E143" i="3"/>
  <c r="E146" i="6"/>
  <c r="G146" i="6"/>
  <c r="E108" i="3"/>
  <c r="E211" i="3"/>
  <c r="F153" i="6"/>
  <c r="G153" i="6"/>
  <c r="G9" i="9"/>
  <c r="G10" i="9"/>
  <c r="C7" i="9"/>
  <c r="F26" i="11"/>
  <c r="F24" i="11"/>
  <c r="F8" i="9"/>
  <c r="F47" i="8"/>
  <c r="E47" i="8"/>
  <c r="D47" i="8"/>
  <c r="B155" i="6"/>
  <c r="B154" i="6"/>
  <c r="B153" i="6"/>
  <c r="B152" i="6"/>
  <c r="B151" i="6"/>
  <c r="C150" i="6"/>
  <c r="D150" i="6"/>
  <c r="B150" i="6"/>
  <c r="C149" i="6"/>
  <c r="D149" i="6"/>
  <c r="B149" i="6"/>
  <c r="C148" i="6"/>
  <c r="B148" i="6"/>
  <c r="B147" i="6"/>
  <c r="B146" i="6"/>
  <c r="B145" i="6"/>
  <c r="B144" i="6"/>
  <c r="C143" i="6"/>
  <c r="D143" i="6"/>
  <c r="B143" i="6"/>
  <c r="B142" i="6"/>
  <c r="B141" i="6"/>
  <c r="B140" i="6"/>
  <c r="B139" i="6"/>
  <c r="B138" i="6"/>
  <c r="B137" i="6"/>
  <c r="C136" i="6"/>
  <c r="D136" i="6"/>
  <c r="B136" i="6"/>
  <c r="C135" i="6"/>
  <c r="D135" i="6"/>
  <c r="B135" i="6"/>
  <c r="C134" i="6"/>
  <c r="D134" i="6"/>
  <c r="B134" i="6"/>
  <c r="C133" i="6"/>
  <c r="D133" i="6"/>
  <c r="B133" i="6"/>
  <c r="C132" i="6"/>
  <c r="B132" i="6"/>
  <c r="C131" i="6"/>
  <c r="D131" i="6"/>
  <c r="B131" i="6"/>
  <c r="C130" i="6"/>
  <c r="D130" i="6"/>
  <c r="B130" i="6"/>
  <c r="C129" i="6"/>
  <c r="D129" i="6"/>
  <c r="B129" i="6"/>
  <c r="C128" i="6"/>
  <c r="D128" i="6"/>
  <c r="B128" i="6"/>
  <c r="C127" i="6"/>
  <c r="D127" i="6"/>
  <c r="B127" i="6"/>
  <c r="C126" i="6"/>
  <c r="D126" i="6"/>
  <c r="B126" i="6"/>
  <c r="C125" i="6"/>
  <c r="D125" i="6"/>
  <c r="B125" i="6"/>
  <c r="C124" i="6"/>
  <c r="D124" i="6"/>
  <c r="B124" i="6"/>
  <c r="C123" i="6"/>
  <c r="D123" i="6"/>
  <c r="B123" i="6"/>
  <c r="B122" i="6"/>
  <c r="B121" i="6"/>
  <c r="B120" i="6"/>
  <c r="H164" i="6"/>
  <c r="H161" i="6"/>
  <c r="H160" i="6"/>
  <c r="C210" i="6"/>
  <c r="C202" i="6"/>
  <c r="C194" i="6"/>
  <c r="C180" i="6"/>
  <c r="C181" i="6"/>
  <c r="C182" i="6"/>
  <c r="C183" i="6"/>
  <c r="C109" i="6"/>
  <c r="C110" i="6"/>
  <c r="C111" i="6"/>
  <c r="C112" i="6"/>
  <c r="C113" i="6"/>
  <c r="C104" i="6"/>
  <c r="C48" i="6"/>
  <c r="C43" i="6"/>
  <c r="C44" i="6"/>
  <c r="C42" i="6"/>
  <c r="C147" i="6"/>
  <c r="C146" i="6"/>
  <c r="C17" i="5"/>
  <c r="D146" i="6"/>
  <c r="D147" i="6"/>
  <c r="H163" i="6"/>
  <c r="E142" i="3"/>
  <c r="H162" i="6"/>
  <c r="C142" i="3"/>
  <c r="D148" i="6"/>
  <c r="D132" i="6"/>
  <c r="C94" i="3"/>
  <c r="F113" i="8"/>
  <c r="E113" i="8"/>
  <c r="D113" i="8"/>
  <c r="D109" i="8"/>
  <c r="E109" i="8"/>
  <c r="F109" i="8"/>
  <c r="C20" i="6"/>
  <c r="C11" i="5"/>
  <c r="C16" i="6"/>
  <c r="C10" i="5"/>
  <c r="E120" i="8"/>
  <c r="F120" i="8"/>
  <c r="D120" i="8"/>
  <c r="F187" i="8"/>
  <c r="E187" i="8"/>
  <c r="D187" i="8"/>
  <c r="F185" i="8"/>
  <c r="E185" i="8"/>
  <c r="D185" i="8"/>
  <c r="F183" i="8"/>
  <c r="E183" i="8"/>
  <c r="D183" i="8"/>
  <c r="F159" i="8"/>
  <c r="E159" i="8"/>
  <c r="D159" i="8"/>
  <c r="F151" i="8"/>
  <c r="E151" i="8"/>
  <c r="D151" i="8"/>
  <c r="F145" i="8"/>
  <c r="E145" i="8"/>
  <c r="D145" i="8"/>
  <c r="F137" i="8"/>
  <c r="E137" i="8"/>
  <c r="D137" i="8"/>
  <c r="F126" i="8"/>
  <c r="E126" i="8"/>
  <c r="D126" i="8"/>
  <c r="F124" i="8"/>
  <c r="E124" i="8"/>
  <c r="D124" i="8"/>
  <c r="F122" i="8"/>
  <c r="E122" i="8"/>
  <c r="D122" i="8"/>
  <c r="F117" i="8"/>
  <c r="E117" i="8"/>
  <c r="D117" i="8"/>
  <c r="F115" i="8"/>
  <c r="E115" i="8"/>
  <c r="D115" i="8"/>
  <c r="F111" i="8"/>
  <c r="E111" i="8"/>
  <c r="D111" i="8"/>
  <c r="F107" i="8"/>
  <c r="E107" i="8"/>
  <c r="D107" i="8"/>
  <c r="F105" i="8"/>
  <c r="E105" i="8"/>
  <c r="D105" i="8"/>
  <c r="F103" i="8"/>
  <c r="E103" i="8"/>
  <c r="D103" i="8"/>
  <c r="F98" i="8"/>
  <c r="E98" i="8"/>
  <c r="D98" i="8"/>
  <c r="F96" i="8"/>
  <c r="E96" i="8"/>
  <c r="D96" i="8"/>
  <c r="F94" i="8"/>
  <c r="E94" i="8"/>
  <c r="D94" i="8"/>
  <c r="F85" i="8"/>
  <c r="E85" i="8"/>
  <c r="D85" i="8"/>
  <c r="F83" i="8"/>
  <c r="E83" i="8"/>
  <c r="D83" i="8"/>
  <c r="F74" i="8"/>
  <c r="E74" i="8"/>
  <c r="D74" i="8"/>
  <c r="F72" i="8"/>
  <c r="E72" i="8"/>
  <c r="D72" i="8"/>
  <c r="F70" i="8"/>
  <c r="E70" i="8"/>
  <c r="D70" i="8"/>
  <c r="F65" i="8"/>
  <c r="E65" i="8"/>
  <c r="D65" i="8"/>
  <c r="F63" i="8"/>
  <c r="E63" i="8"/>
  <c r="D63" i="8"/>
  <c r="F61" i="8"/>
  <c r="E61" i="8"/>
  <c r="D61" i="8"/>
  <c r="F59" i="8"/>
  <c r="E59" i="8"/>
  <c r="D59" i="8"/>
  <c r="F54" i="8"/>
  <c r="E54" i="8"/>
  <c r="D54" i="8"/>
  <c r="F52" i="8"/>
  <c r="E52" i="8"/>
  <c r="D52" i="8"/>
  <c r="F42" i="8"/>
  <c r="E42" i="8"/>
  <c r="D42" i="8"/>
  <c r="F34" i="8"/>
  <c r="E34" i="8"/>
  <c r="D34" i="8"/>
  <c r="F32" i="8"/>
  <c r="E32" i="8"/>
  <c r="D32" i="8"/>
  <c r="F23" i="8"/>
  <c r="E23" i="8"/>
  <c r="D23" i="8"/>
  <c r="F21" i="8"/>
  <c r="E21" i="8"/>
  <c r="D21" i="8"/>
  <c r="F19" i="8"/>
  <c r="E19" i="8"/>
  <c r="D19" i="8"/>
  <c r="F14" i="8"/>
  <c r="E14" i="8"/>
  <c r="D14" i="8"/>
  <c r="F181" i="8"/>
  <c r="E181" i="8"/>
  <c r="E180" i="8"/>
  <c r="D181" i="8"/>
  <c r="D180" i="8"/>
  <c r="F178" i="8"/>
  <c r="E178" i="8"/>
  <c r="E177" i="8"/>
  <c r="D178" i="8"/>
  <c r="D177" i="8"/>
  <c r="F175" i="8"/>
  <c r="E175" i="8"/>
  <c r="E174" i="8"/>
  <c r="D175" i="8"/>
  <c r="D174" i="8"/>
  <c r="F172" i="8"/>
  <c r="E172" i="8"/>
  <c r="E171" i="8"/>
  <c r="D172" i="8"/>
  <c r="D171" i="8"/>
  <c r="F169" i="8"/>
  <c r="E169" i="8"/>
  <c r="E168" i="8"/>
  <c r="D169" i="8"/>
  <c r="D168" i="8"/>
  <c r="F166" i="8"/>
  <c r="E166" i="8"/>
  <c r="E165" i="8"/>
  <c r="D166" i="8"/>
  <c r="D165" i="8"/>
  <c r="F162" i="8"/>
  <c r="E162" i="8"/>
  <c r="E161" i="8"/>
  <c r="D162" i="8"/>
  <c r="D161" i="8"/>
  <c r="F157" i="8"/>
  <c r="E157" i="8"/>
  <c r="E156" i="8"/>
  <c r="D157" i="8"/>
  <c r="D156" i="8"/>
  <c r="F154" i="8"/>
  <c r="E154" i="8"/>
  <c r="E153" i="8"/>
  <c r="D154" i="8"/>
  <c r="D153" i="8"/>
  <c r="F149" i="8"/>
  <c r="E149" i="8"/>
  <c r="E148" i="8"/>
  <c r="D149" i="8"/>
  <c r="D148" i="8"/>
  <c r="F143" i="8"/>
  <c r="E143" i="8"/>
  <c r="E142" i="8"/>
  <c r="D143" i="8"/>
  <c r="D142" i="8"/>
  <c r="F140" i="8"/>
  <c r="E140" i="8"/>
  <c r="E139" i="8"/>
  <c r="D140" i="8"/>
  <c r="D139" i="8"/>
  <c r="F135" i="8"/>
  <c r="E135" i="8"/>
  <c r="E134" i="8"/>
  <c r="D135" i="8"/>
  <c r="D134" i="8"/>
  <c r="F132" i="8"/>
  <c r="E132" i="8"/>
  <c r="E131" i="8"/>
  <c r="D132" i="8"/>
  <c r="D131" i="8"/>
  <c r="F129" i="8"/>
  <c r="E129" i="8"/>
  <c r="E128" i="8"/>
  <c r="D129" i="8"/>
  <c r="D128" i="8"/>
  <c r="E119" i="8"/>
  <c r="D119" i="8"/>
  <c r="F101" i="8"/>
  <c r="F100" i="8"/>
  <c r="E101" i="8"/>
  <c r="E100" i="8"/>
  <c r="D101" i="8"/>
  <c r="D100" i="8"/>
  <c r="F92" i="8"/>
  <c r="E92" i="8"/>
  <c r="E91" i="8"/>
  <c r="D92" i="8"/>
  <c r="D91" i="8"/>
  <c r="F88" i="8"/>
  <c r="E88" i="8"/>
  <c r="E87" i="8"/>
  <c r="D88" i="8"/>
  <c r="D87" i="8"/>
  <c r="F81" i="8"/>
  <c r="E81" i="8"/>
  <c r="E80" i="8"/>
  <c r="D81" i="8"/>
  <c r="D80" i="8"/>
  <c r="F78" i="8"/>
  <c r="E78" i="8"/>
  <c r="E77" i="8"/>
  <c r="D78" i="8"/>
  <c r="D77" i="8"/>
  <c r="F68" i="8"/>
  <c r="E68" i="8"/>
  <c r="E67" i="8"/>
  <c r="D68" i="8"/>
  <c r="D67" i="8"/>
  <c r="F57" i="8"/>
  <c r="F56" i="8"/>
  <c r="E57" i="8"/>
  <c r="E56" i="8"/>
  <c r="D57" i="8"/>
  <c r="D56" i="8"/>
  <c r="F50" i="8"/>
  <c r="F49" i="8"/>
  <c r="E50" i="8"/>
  <c r="E49" i="8"/>
  <c r="D50" i="8"/>
  <c r="D49" i="8"/>
  <c r="F45" i="8"/>
  <c r="F44" i="8"/>
  <c r="E45" i="8"/>
  <c r="E44" i="8"/>
  <c r="D45" i="8"/>
  <c r="D44" i="8"/>
  <c r="F40" i="8"/>
  <c r="F39" i="8"/>
  <c r="E40" i="8"/>
  <c r="E39" i="8"/>
  <c r="D40" i="8"/>
  <c r="D39" i="8"/>
  <c r="F37" i="8"/>
  <c r="E37" i="8"/>
  <c r="E36" i="8"/>
  <c r="D37" i="8"/>
  <c r="D36" i="8"/>
  <c r="F30" i="8"/>
  <c r="F29" i="8"/>
  <c r="E30" i="8"/>
  <c r="E29" i="8"/>
  <c r="D30" i="8"/>
  <c r="D29" i="8"/>
  <c r="F17" i="8"/>
  <c r="F16" i="8"/>
  <c r="E17" i="8"/>
  <c r="E16" i="8"/>
  <c r="D17" i="8"/>
  <c r="D16" i="8"/>
  <c r="F12" i="8"/>
  <c r="F11" i="8"/>
  <c r="E12" i="8"/>
  <c r="E11" i="8"/>
  <c r="D12" i="8"/>
  <c r="D11" i="8"/>
  <c r="E9" i="8"/>
  <c r="E8" i="8"/>
  <c r="F9" i="8"/>
  <c r="D9" i="8"/>
  <c r="D8" i="8"/>
  <c r="H157" i="6"/>
  <c r="H156" i="6"/>
  <c r="D202" i="6"/>
  <c r="D201" i="6"/>
  <c r="D182" i="6"/>
  <c r="D180" i="6"/>
  <c r="H158" i="6"/>
  <c r="H159" i="6"/>
  <c r="H175" i="6"/>
  <c r="H135" i="6"/>
  <c r="H150" i="6"/>
  <c r="H149" i="6"/>
  <c r="H147" i="6"/>
  <c r="H146" i="6"/>
  <c r="H143" i="6"/>
  <c r="H130" i="6"/>
  <c r="H129" i="6"/>
  <c r="H127" i="6"/>
  <c r="H126" i="6"/>
  <c r="D113" i="6"/>
  <c r="D112" i="6"/>
  <c r="D111" i="6"/>
  <c r="D110" i="6"/>
  <c r="D109" i="6"/>
  <c r="D104" i="6"/>
  <c r="D103" i="6"/>
  <c r="D45" i="6"/>
  <c r="D44" i="6"/>
  <c r="D43" i="6"/>
  <c r="D42" i="6"/>
  <c r="D108" i="6"/>
  <c r="D7" i="8"/>
  <c r="D76" i="8"/>
  <c r="D147" i="8"/>
  <c r="D17" i="5"/>
  <c r="D90" i="8"/>
  <c r="E90" i="8"/>
  <c r="D164" i="8"/>
  <c r="E164" i="8"/>
  <c r="E7" i="8"/>
  <c r="E76" i="8"/>
  <c r="E147" i="8"/>
  <c r="D28" i="8"/>
  <c r="E28" i="8"/>
  <c r="D36" i="5"/>
  <c r="F131" i="8"/>
  <c r="F148" i="8"/>
  <c r="F165" i="8"/>
  <c r="F177" i="8"/>
  <c r="F180" i="8"/>
  <c r="F8" i="8"/>
  <c r="F7" i="8"/>
  <c r="F128" i="8"/>
  <c r="F142" i="8"/>
  <c r="F161" i="8"/>
  <c r="F174" i="8"/>
  <c r="F119" i="8"/>
  <c r="F139" i="8"/>
  <c r="F156" i="8"/>
  <c r="F171" i="8"/>
  <c r="F134" i="8"/>
  <c r="F153" i="8"/>
  <c r="F168" i="8"/>
  <c r="F91" i="8"/>
  <c r="F87" i="8"/>
  <c r="F80" i="8"/>
  <c r="F77" i="8"/>
  <c r="F36" i="8"/>
  <c r="F67" i="8"/>
  <c r="H123" i="6"/>
  <c r="H124" i="6"/>
  <c r="F164" i="8"/>
  <c r="F147" i="8"/>
  <c r="F76" i="8"/>
  <c r="F90" i="8"/>
  <c r="F28" i="8"/>
  <c r="H112" i="6"/>
  <c r="H110" i="6"/>
  <c r="C108" i="6"/>
  <c r="C36" i="5"/>
  <c r="G189" i="8"/>
  <c r="H109" i="6"/>
  <c r="C8" i="9"/>
  <c r="G7" i="9"/>
  <c r="G6" i="8"/>
  <c r="D181" i="6"/>
  <c r="D210" i="6"/>
  <c r="D209" i="6"/>
  <c r="H148" i="6"/>
  <c r="D155" i="6"/>
  <c r="C225" i="3"/>
  <c r="C155" i="6"/>
  <c r="C152" i="6"/>
  <c r="D152" i="6"/>
  <c r="D183" i="6"/>
  <c r="C173" i="3"/>
  <c r="C170" i="3"/>
  <c r="D142" i="6"/>
  <c r="C142" i="6"/>
  <c r="D141" i="6"/>
  <c r="H133" i="6"/>
  <c r="C86" i="3"/>
  <c r="C141" i="6"/>
  <c r="E173" i="3"/>
  <c r="H128" i="6"/>
  <c r="H131" i="6"/>
  <c r="H125" i="6"/>
  <c r="C54" i="3"/>
  <c r="F132" i="6"/>
  <c r="G132" i="6"/>
  <c r="F11" i="14"/>
  <c r="B7" i="14"/>
  <c r="B11" i="14"/>
  <c r="C10" i="14"/>
  <c r="B17" i="14"/>
  <c r="H15" i="4"/>
  <c r="F17" i="14"/>
  <c r="G11" i="14"/>
  <c r="I21" i="14"/>
  <c r="D25" i="11"/>
  <c r="E25" i="11"/>
  <c r="C25" i="11"/>
  <c r="D23" i="11"/>
  <c r="E23" i="11"/>
  <c r="C23" i="11"/>
  <c r="D21" i="11"/>
  <c r="E21" i="11"/>
  <c r="C21" i="11"/>
  <c r="D19" i="11"/>
  <c r="E19" i="11"/>
  <c r="C19" i="11"/>
  <c r="D17" i="11"/>
  <c r="E17" i="11"/>
  <c r="C17" i="11"/>
  <c r="D12" i="11"/>
  <c r="E12" i="11"/>
  <c r="C12" i="11"/>
  <c r="D7" i="11"/>
  <c r="E7" i="11"/>
  <c r="F25" i="11"/>
  <c r="F23" i="11"/>
  <c r="F21" i="11"/>
  <c r="F19" i="11"/>
  <c r="F17" i="11"/>
  <c r="C7" i="11"/>
  <c r="D151" i="6"/>
  <c r="C190" i="3"/>
  <c r="C151" i="6"/>
  <c r="C7" i="14"/>
  <c r="C11" i="14"/>
  <c r="I15" i="4"/>
  <c r="G17" i="14"/>
  <c r="C17" i="14"/>
  <c r="C27" i="11"/>
  <c r="D6" i="11"/>
  <c r="D27" i="11"/>
  <c r="C6" i="11"/>
  <c r="F12" i="11"/>
  <c r="E27" i="11"/>
  <c r="F7" i="11"/>
  <c r="E6" i="11"/>
  <c r="C128" i="3"/>
  <c r="C127" i="3"/>
  <c r="C145" i="6"/>
  <c r="D145" i="6"/>
  <c r="F27" i="11"/>
  <c r="F6" i="11"/>
  <c r="H29" i="6"/>
  <c r="H28" i="6"/>
  <c r="H27" i="6"/>
  <c r="F12" i="5"/>
  <c r="H25" i="6"/>
  <c r="H24" i="6"/>
  <c r="H23" i="6"/>
  <c r="H22" i="6"/>
  <c r="H21" i="6"/>
  <c r="F11" i="5"/>
  <c r="E11" i="5"/>
  <c r="H19" i="6"/>
  <c r="H18" i="6"/>
  <c r="H17" i="6"/>
  <c r="H16" i="6"/>
  <c r="H15" i="6"/>
  <c r="H14" i="6"/>
  <c r="H13" i="6"/>
  <c r="H12" i="6"/>
  <c r="H11" i="6"/>
  <c r="H10" i="6"/>
  <c r="C9" i="6"/>
  <c r="C9" i="9"/>
  <c r="H9" i="6"/>
  <c r="H8" i="6"/>
  <c r="H26" i="6"/>
  <c r="H20" i="6"/>
  <c r="C8" i="6"/>
  <c r="C9" i="5"/>
  <c r="F9" i="5"/>
  <c r="E12" i="5"/>
  <c r="F10" i="5"/>
  <c r="E10" i="5"/>
  <c r="E9" i="5"/>
  <c r="C14" i="15"/>
  <c r="D14" i="15"/>
  <c r="E189" i="8"/>
  <c r="E6" i="8"/>
  <c r="F189" i="8"/>
  <c r="D189" i="8"/>
  <c r="F7" i="9"/>
  <c r="F6" i="8"/>
  <c r="D11" i="12"/>
  <c r="D46" i="5"/>
  <c r="D6" i="12"/>
  <c r="D6" i="8"/>
  <c r="B8" i="9"/>
  <c r="C6" i="12"/>
  <c r="C11" i="12"/>
  <c r="C46" i="5"/>
  <c r="E11" i="12"/>
  <c r="C11" i="9"/>
  <c r="B11" i="9"/>
  <c r="E21" i="15"/>
  <c r="G21" i="15"/>
  <c r="H16" i="4"/>
  <c r="I46" i="5"/>
  <c r="F11" i="12"/>
  <c r="F14" i="12"/>
  <c r="G11" i="9"/>
  <c r="F11" i="9"/>
  <c r="J46" i="5"/>
  <c r="F21" i="15"/>
  <c r="H21" i="15"/>
  <c r="I16" i="4"/>
  <c r="H32" i="6"/>
  <c r="H33" i="6"/>
  <c r="H34" i="6"/>
  <c r="H35" i="6"/>
  <c r="H37" i="6"/>
  <c r="H38" i="6"/>
  <c r="H41" i="6"/>
  <c r="H44" i="6"/>
  <c r="H45" i="6"/>
  <c r="H48" i="6"/>
  <c r="H47" i="6"/>
  <c r="H50" i="6"/>
  <c r="H51" i="6"/>
  <c r="H52" i="6"/>
  <c r="H53" i="6"/>
  <c r="H54" i="6"/>
  <c r="H56" i="6"/>
  <c r="H57" i="6"/>
  <c r="H58" i="6"/>
  <c r="H59" i="6"/>
  <c r="H62" i="6"/>
  <c r="H63" i="6"/>
  <c r="H64" i="6"/>
  <c r="H66" i="6"/>
  <c r="H67" i="6"/>
  <c r="H68" i="6"/>
  <c r="H69" i="6"/>
  <c r="H71" i="6"/>
  <c r="H70" i="6"/>
  <c r="H74" i="6"/>
  <c r="H75" i="6"/>
  <c r="H76" i="6"/>
  <c r="H77" i="6"/>
  <c r="H79" i="6"/>
  <c r="H80" i="6"/>
  <c r="H81" i="6"/>
  <c r="H82" i="6"/>
  <c r="H84" i="6"/>
  <c r="H85" i="6"/>
  <c r="H86" i="6"/>
  <c r="H87" i="6"/>
  <c r="H88" i="6"/>
  <c r="H90" i="6"/>
  <c r="H89" i="6"/>
  <c r="H92" i="6"/>
  <c r="H91" i="6"/>
  <c r="H94" i="6"/>
  <c r="H93" i="6"/>
  <c r="H96" i="6"/>
  <c r="H97" i="6"/>
  <c r="H98" i="6"/>
  <c r="H100" i="6"/>
  <c r="H101" i="6"/>
  <c r="H104" i="6"/>
  <c r="H105" i="6"/>
  <c r="H106" i="6"/>
  <c r="H107" i="6"/>
  <c r="H113" i="6"/>
  <c r="H114" i="6"/>
  <c r="H115" i="6"/>
  <c r="H116" i="6"/>
  <c r="H118" i="6"/>
  <c r="H177" i="6"/>
  <c r="H176" i="6"/>
  <c r="H180" i="6"/>
  <c r="H181" i="6"/>
  <c r="H182" i="6"/>
  <c r="H183" i="6"/>
  <c r="H186" i="6"/>
  <c r="H187" i="6"/>
  <c r="H188" i="6"/>
  <c r="H189" i="6"/>
  <c r="H190" i="6"/>
  <c r="H191" i="6"/>
  <c r="H192" i="6"/>
  <c r="H195" i="6"/>
  <c r="H196" i="6"/>
  <c r="H198" i="6"/>
  <c r="H199" i="6"/>
  <c r="H200" i="6"/>
  <c r="H202" i="6"/>
  <c r="H203" i="6"/>
  <c r="H204" i="6"/>
  <c r="H205" i="6"/>
  <c r="H207" i="6"/>
  <c r="H208" i="6"/>
  <c r="H210" i="6"/>
  <c r="H211" i="6"/>
  <c r="H212" i="6"/>
  <c r="H213" i="6"/>
  <c r="H214" i="6"/>
  <c r="H215" i="6"/>
  <c r="H216" i="6"/>
  <c r="H217" i="6"/>
  <c r="D45" i="5"/>
  <c r="E45" i="5"/>
  <c r="C209" i="6"/>
  <c r="C45" i="5"/>
  <c r="E44" i="5"/>
  <c r="F44" i="5"/>
  <c r="C206" i="6"/>
  <c r="C44" i="5"/>
  <c r="D43" i="5"/>
  <c r="C201" i="6"/>
  <c r="C43" i="5"/>
  <c r="E42" i="5"/>
  <c r="F42" i="5"/>
  <c r="C197" i="6"/>
  <c r="C42" i="5"/>
  <c r="E41" i="5"/>
  <c r="C193" i="6"/>
  <c r="C41" i="5"/>
  <c r="E38" i="5"/>
  <c r="F38" i="5"/>
  <c r="C176" i="6"/>
  <c r="C38" i="5"/>
  <c r="F36" i="5"/>
  <c r="D35" i="5"/>
  <c r="C103" i="6"/>
  <c r="E33" i="5"/>
  <c r="F33" i="5"/>
  <c r="C99" i="6"/>
  <c r="C33" i="5"/>
  <c r="E32" i="5"/>
  <c r="F32" i="5"/>
  <c r="C95" i="6"/>
  <c r="F31" i="5"/>
  <c r="C93" i="6"/>
  <c r="C31" i="5"/>
  <c r="F30" i="5"/>
  <c r="C91" i="6"/>
  <c r="C30" i="5"/>
  <c r="F29" i="5"/>
  <c r="C89" i="6"/>
  <c r="E28" i="5"/>
  <c r="F28" i="5"/>
  <c r="C83" i="6"/>
  <c r="C28" i="5"/>
  <c r="F27" i="5"/>
  <c r="C78" i="6"/>
  <c r="C27" i="5"/>
  <c r="D26" i="5"/>
  <c r="C73" i="6"/>
  <c r="E24" i="5"/>
  <c r="F24" i="5"/>
  <c r="C70" i="6"/>
  <c r="C24" i="5"/>
  <c r="F23" i="5"/>
  <c r="C65" i="6"/>
  <c r="C23" i="5"/>
  <c r="C61" i="6"/>
  <c r="F20" i="5"/>
  <c r="C55" i="6"/>
  <c r="C20" i="5"/>
  <c r="F19" i="5"/>
  <c r="C49" i="6"/>
  <c r="C19" i="5"/>
  <c r="C47" i="6"/>
  <c r="F17" i="5"/>
  <c r="E15" i="5"/>
  <c r="F15" i="5"/>
  <c r="C39" i="6"/>
  <c r="C16" i="5"/>
  <c r="C36" i="6"/>
  <c r="C15" i="5"/>
  <c r="F14" i="5"/>
  <c r="C31" i="6"/>
  <c r="C14" i="5"/>
  <c r="C60" i="6"/>
  <c r="C22" i="5"/>
  <c r="C21" i="5"/>
  <c r="H209" i="6"/>
  <c r="H206" i="6"/>
  <c r="H197" i="6"/>
  <c r="H99" i="6"/>
  <c r="H95" i="6"/>
  <c r="H83" i="6"/>
  <c r="H78" i="6"/>
  <c r="H73" i="6"/>
  <c r="H65" i="6"/>
  <c r="H61" i="6"/>
  <c r="H60" i="6"/>
  <c r="C16" i="15"/>
  <c r="H55" i="6"/>
  <c r="H49" i="6"/>
  <c r="H36" i="6"/>
  <c r="H31" i="6"/>
  <c r="H201" i="6"/>
  <c r="C18" i="5"/>
  <c r="C30" i="6"/>
  <c r="C26" i="5"/>
  <c r="C72" i="6"/>
  <c r="C35" i="5"/>
  <c r="H103" i="6"/>
  <c r="F43" i="5"/>
  <c r="H185" i="6"/>
  <c r="H43" i="6"/>
  <c r="H42" i="6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H111" i="6"/>
  <c r="H108" i="6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H72" i="6"/>
  <c r="C17" i="15"/>
  <c r="H47" i="5"/>
  <c r="C13" i="5"/>
  <c r="J8" i="5"/>
  <c r="G26" i="5"/>
  <c r="I26" i="5"/>
  <c r="G22" i="5"/>
  <c r="G21" i="5"/>
  <c r="G35" i="5"/>
  <c r="I35" i="5"/>
  <c r="G18" i="5"/>
  <c r="I18" i="5"/>
  <c r="H40" i="6"/>
  <c r="H39" i="6"/>
  <c r="H30" i="6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D194" i="6"/>
  <c r="D193" i="6"/>
  <c r="D41" i="5"/>
  <c r="I9" i="4"/>
  <c r="F15" i="15"/>
  <c r="H15" i="15"/>
  <c r="H9" i="4"/>
  <c r="E15" i="15"/>
  <c r="G15" i="15"/>
  <c r="D137" i="6"/>
  <c r="H134" i="6"/>
  <c r="H194" i="6"/>
  <c r="H193" i="6"/>
  <c r="D48" i="6"/>
  <c r="D47" i="6"/>
  <c r="F41" i="5"/>
  <c r="G41" i="5"/>
  <c r="I41" i="5"/>
  <c r="D30" i="6"/>
  <c r="D18" i="5"/>
  <c r="D13" i="5"/>
  <c r="D154" i="6"/>
  <c r="C220" i="3"/>
  <c r="C154" i="6"/>
  <c r="D153" i="6"/>
  <c r="C153" i="6"/>
  <c r="D184" i="6"/>
  <c r="C183" i="3"/>
  <c r="C184" i="6"/>
  <c r="C139" i="3"/>
  <c r="C136" i="3"/>
  <c r="D144" i="6"/>
  <c r="C121" i="3"/>
  <c r="C144" i="6"/>
  <c r="C118" i="3"/>
  <c r="D140" i="6"/>
  <c r="C81" i="3"/>
  <c r="C140" i="6"/>
  <c r="D139" i="6"/>
  <c r="C75" i="3"/>
  <c r="C139" i="6"/>
  <c r="E72" i="3"/>
  <c r="C72" i="3"/>
  <c r="D138" i="6"/>
  <c r="C138" i="6"/>
  <c r="C63" i="3"/>
  <c r="C137" i="6"/>
  <c r="C45" i="3"/>
  <c r="D122" i="6"/>
  <c r="C24" i="3"/>
  <c r="C122" i="6"/>
  <c r="D121" i="6"/>
  <c r="C13" i="3"/>
  <c r="C121" i="6"/>
  <c r="D120" i="6"/>
  <c r="C7" i="3"/>
  <c r="C120" i="6"/>
  <c r="D119" i="6"/>
  <c r="D102" i="6"/>
  <c r="D179" i="6"/>
  <c r="E94" i="3"/>
  <c r="F142" i="6"/>
  <c r="E67" i="3"/>
  <c r="F138" i="6"/>
  <c r="C179" i="6"/>
  <c r="C178" i="6"/>
  <c r="H132" i="6"/>
  <c r="H153" i="6"/>
  <c r="C119" i="6"/>
  <c r="D37" i="5"/>
  <c r="C6" i="3"/>
  <c r="H136" i="6"/>
  <c r="E152" i="6"/>
  <c r="G152" i="6"/>
  <c r="H152" i="6"/>
  <c r="E225" i="3"/>
  <c r="F155" i="6"/>
  <c r="C135" i="3"/>
  <c r="E86" i="3"/>
  <c r="F141" i="6"/>
  <c r="E54" i="3"/>
  <c r="E136" i="3"/>
  <c r="C219" i="3"/>
  <c r="E139" i="3"/>
  <c r="C189" i="3"/>
  <c r="C169" i="3"/>
  <c r="E190" i="3"/>
  <c r="E151" i="6"/>
  <c r="G151" i="6"/>
  <c r="H151" i="6"/>
  <c r="E63" i="3"/>
  <c r="F137" i="6"/>
  <c r="E183" i="3"/>
  <c r="F184" i="6"/>
  <c r="G184" i="6"/>
  <c r="E128" i="3"/>
  <c r="F145" i="6"/>
  <c r="E121" i="3"/>
  <c r="F144" i="6"/>
  <c r="E75" i="3"/>
  <c r="F139" i="6"/>
  <c r="E81" i="3"/>
  <c r="F140" i="6"/>
  <c r="E24" i="3"/>
  <c r="F122" i="6"/>
  <c r="G122" i="6"/>
  <c r="E27" i="3"/>
  <c r="E45" i="3"/>
  <c r="E118" i="3"/>
  <c r="E220" i="3"/>
  <c r="F154" i="6"/>
  <c r="C23" i="3"/>
  <c r="E7" i="3"/>
  <c r="E120" i="6"/>
  <c r="G120" i="6"/>
  <c r="H120" i="6"/>
  <c r="E13" i="3"/>
  <c r="E121" i="6"/>
  <c r="G121" i="6"/>
  <c r="H121" i="6"/>
  <c r="G154" i="6"/>
  <c r="H154" i="6"/>
  <c r="G140" i="6"/>
  <c r="H140" i="6"/>
  <c r="G139" i="6"/>
  <c r="H139" i="6"/>
  <c r="G144" i="6"/>
  <c r="H144" i="6"/>
  <c r="G145" i="6"/>
  <c r="H145" i="6"/>
  <c r="G137" i="6"/>
  <c r="H137" i="6"/>
  <c r="G141" i="6"/>
  <c r="H141" i="6"/>
  <c r="G155" i="6"/>
  <c r="H155" i="6"/>
  <c r="G138" i="6"/>
  <c r="H138" i="6"/>
  <c r="G142" i="6"/>
  <c r="H142" i="6"/>
  <c r="E119" i="6"/>
  <c r="E102" i="6"/>
  <c r="E218" i="6"/>
  <c r="F119" i="6"/>
  <c r="F102" i="6"/>
  <c r="G179" i="6"/>
  <c r="G178" i="6"/>
  <c r="F179" i="6"/>
  <c r="F178" i="6"/>
  <c r="F218" i="6"/>
  <c r="C37" i="5"/>
  <c r="C102" i="6"/>
  <c r="C218" i="6"/>
  <c r="D178" i="6"/>
  <c r="D218" i="6"/>
  <c r="D40" i="5"/>
  <c r="D39" i="5"/>
  <c r="C40" i="5"/>
  <c r="E169" i="3"/>
  <c r="C39" i="5"/>
  <c r="H184" i="6"/>
  <c r="H179" i="6"/>
  <c r="H178" i="6"/>
  <c r="D34" i="5"/>
  <c r="C34" i="5"/>
  <c r="E127" i="3"/>
  <c r="E135" i="3"/>
  <c r="C242" i="3"/>
  <c r="E219" i="3"/>
  <c r="E189" i="3"/>
  <c r="E6" i="3"/>
  <c r="E23" i="3"/>
  <c r="F40" i="5"/>
  <c r="C47" i="5"/>
  <c r="D47" i="5"/>
  <c r="G119" i="6"/>
  <c r="G102" i="6"/>
  <c r="G218" i="6"/>
  <c r="H122" i="6"/>
  <c r="H119" i="6"/>
  <c r="H102" i="6"/>
  <c r="F37" i="5"/>
  <c r="F34" i="5"/>
  <c r="E37" i="5"/>
  <c r="E34" i="5"/>
  <c r="E47" i="5"/>
  <c r="C19" i="15"/>
  <c r="F39" i="5"/>
  <c r="G40" i="5"/>
  <c r="E242" i="3"/>
  <c r="F244" i="3"/>
  <c r="F47" i="5"/>
  <c r="C18" i="15"/>
  <c r="H218" i="6"/>
  <c r="D19" i="15"/>
  <c r="I219" i="6"/>
  <c r="G37" i="5"/>
  <c r="I37" i="5"/>
  <c r="I40" i="5"/>
  <c r="G39" i="5"/>
  <c r="J39" i="5"/>
  <c r="G16" i="15"/>
  <c r="C20" i="15"/>
  <c r="C8" i="15"/>
  <c r="I220" i="6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C14" i="4"/>
  <c r="C17" i="4"/>
  <c r="D14" i="4"/>
  <c r="D17" i="4"/>
  <c r="H12" i="4"/>
  <c r="E18" i="15"/>
  <c r="D23" i="4"/>
  <c r="C23" i="4"/>
  <c r="E20" i="15"/>
  <c r="F8" i="15"/>
  <c r="G18" i="15"/>
  <c r="G20" i="15"/>
  <c r="C9" i="15"/>
  <c r="H14" i="4"/>
  <c r="H17" i="4"/>
  <c r="H23" i="4"/>
  <c r="H24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I24" i="4"/>
  <c r="G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J.Al</author>
  </authors>
  <commentList>
    <comment ref="B234" authorId="0" shapeId="0" xr:uid="{10F39575-51ED-4C41-BBF4-57D135DA82C0}">
      <text>
        <r>
          <rPr>
            <b/>
            <sz val="9"/>
            <color indexed="81"/>
            <rFont val="Tahoma"/>
            <family val="2"/>
          </rPr>
          <t>J.Al:</t>
        </r>
        <r>
          <rPr>
            <sz val="9"/>
            <color indexed="81"/>
            <rFont val="Tahoma"/>
            <family val="2"/>
          </rPr>
          <t xml:space="preserve">
 (حقوق آماده به خدمت ها، حقوق ایام تعلیق کارکنانی که به اتهام جرم از کار بر کنار شده و سپس از اتهام منتسبه برائت حاصل کرده اند )</t>
        </r>
      </text>
    </comment>
  </commentList>
</comments>
</file>

<file path=xl/sharedStrings.xml><?xml version="1.0" encoding="utf-8"?>
<sst xmlns="http://schemas.openxmlformats.org/spreadsheetml/2006/main" count="4164" uniqueCount="1849">
  <si>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</si>
  <si>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</si>
  <si>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</si>
  <si>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</si>
  <si>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</si>
  <si>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</si>
  <si>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</si>
  <si>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</si>
  <si>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عوارض موضوع قانون ماليات برارزش افزوده</t>
  </si>
  <si>
    <t>عوارض آلايندگي</t>
  </si>
  <si>
    <t>عوارض متمركز(فرآوردهاي نفتي، سيگار و شماره گذاري)</t>
  </si>
  <si>
    <t>درآمدهاي ناشي از  توسعه شهر</t>
  </si>
  <si>
    <t>عوارض بر پروانه های ساختمانی در حد تراكم (مسكوني)</t>
  </si>
  <si>
    <t>عوارض بر پروانه های ساختمانی در حد تراكم ( غير مسكوني)</t>
  </si>
  <si>
    <t>عوارض بر پروانه ساختماني مازاد بر تراكم (مسكوني)</t>
  </si>
  <si>
    <t>عوارض بر پروانه ساختماني مازاد بر تراكم (غيرمسكوني)</t>
  </si>
  <si>
    <t>عوارض بر بالکن و پیش آمدگی</t>
  </si>
  <si>
    <t>عوارض صدور مجوز حصاركشي و ديوار كشي براي املاك فاقد مستحدثات</t>
  </si>
  <si>
    <t xml:space="preserve">عوارض و درآمدهاي وصولی در حریم شهرها </t>
  </si>
  <si>
    <t>ساير</t>
  </si>
  <si>
    <t>درآمدهاي ناشي از حمل و نقل</t>
  </si>
  <si>
    <t>عوارض موتورسيكلت ها</t>
  </si>
  <si>
    <t>بهاي خدمات ناشي از صدور پروانه شركت‌ها و ناوگان حمل و نقل مسافر</t>
  </si>
  <si>
    <t>عوارض ناشي از اجراي ماده 15 رسيدگي به تخلفات رانندگي</t>
  </si>
  <si>
    <t>عوارض صدور، تمديد و تعويض گواهينامه</t>
  </si>
  <si>
    <t>درآمدهاي ناشي از بهره برداري از فضاي شهر</t>
  </si>
  <si>
    <t>عوارض نوسازي</t>
  </si>
  <si>
    <t>عوارض سطح شهر</t>
  </si>
  <si>
    <t>عوارض اسناد رسمی (حق الثبت)</t>
  </si>
  <si>
    <t>عوارض کسب و پیشه (مشاغل صنفی)</t>
  </si>
  <si>
    <t>عوارض مشاغل سازمانها و شرکتها</t>
  </si>
  <si>
    <t>درآمد ناشي از خسارت وارده به اموال عمومي شهر</t>
  </si>
  <si>
    <t>درآمدهاي ناشي از عوارض اختصاصي شهرداري</t>
  </si>
  <si>
    <t>درآمدهاي اختصاصي</t>
  </si>
  <si>
    <t xml:space="preserve">درآمد هتل، مهمانسرا، پلاژ و ساير مراكز رفاهي و تفريحي شهرداري </t>
  </si>
  <si>
    <t>درآمد مراکز فرهنگی</t>
  </si>
  <si>
    <t>بهای خدمات فضاي سبز</t>
  </si>
  <si>
    <t>درآمد ساير سازمانهاي وابسته به شهرداري</t>
  </si>
  <si>
    <t>بهاي خدمات و درآمدهاي موسسات انتفاعي شهرداري</t>
  </si>
  <si>
    <t>بهاي خدمات آسفالت و لکه گیری و ترمیم حفاری</t>
  </si>
  <si>
    <t>بهاء خدمات صدور معاینه فني خودرو</t>
  </si>
  <si>
    <t>بهاي خدمات فني</t>
  </si>
  <si>
    <t>بهاي خدمات بازرگانی</t>
  </si>
  <si>
    <t>بهاي خدمات آماده سازی</t>
  </si>
  <si>
    <t>بهاي خدمات صدور مجوز تعميرات اساسي ساختمان</t>
  </si>
  <si>
    <t>بهاي خدمت اتباع بيگانه</t>
  </si>
  <si>
    <t>بها خدمات جمع آوري نخاله هاي ساختماني</t>
  </si>
  <si>
    <t>درآمد حاصل از تاسيسات شهرداري</t>
  </si>
  <si>
    <t>درآمد حاصل از آگهی های تجاری و تبليغات محيطي</t>
  </si>
  <si>
    <t>درآمدهاي حاصل از وجوه و اموال شهرداري</t>
  </si>
  <si>
    <t>درآمد حاصل از اموال شهرداري</t>
  </si>
  <si>
    <t>درآمد حاصل از مراكز تفريحي و رفاهي</t>
  </si>
  <si>
    <t>درآمد حاصل از سود سهام سازمان ها و شرکت ها</t>
  </si>
  <si>
    <t>درآمد حاصل از وجوه شهرداري</t>
  </si>
  <si>
    <t>درآمد حاصل از وجوه سپرده های شهرداری</t>
  </si>
  <si>
    <t>كمك هاي اعطائي دولت و سازمانهاي دولتي</t>
  </si>
  <si>
    <t>يارانه ها و كمك هاي اعطائي دولت و سازمانهاي دولتي</t>
  </si>
  <si>
    <t>كمك بلاعوض دولت و يا ساير سازمانها و موسسات دولتي</t>
  </si>
  <si>
    <t>اعانات ، كمك‌هاي اهدایي و دارائی ها</t>
  </si>
  <si>
    <t xml:space="preserve">اعانات و كمك هاي اهدائي </t>
  </si>
  <si>
    <t>خودیاری شهروندان و هدایای دریافتی</t>
  </si>
  <si>
    <t>سایر اعانات و کمک از اشخاص حقوقي</t>
  </si>
  <si>
    <t>کمک ها و اعانات دریافتی از موسسات عمومی غیر دولتی</t>
  </si>
  <si>
    <t>درآمدهاي اتفاقي كه به موجب قانون وصول مي شود</t>
  </si>
  <si>
    <t>ضبط سپرده های مطالبه نشده</t>
  </si>
  <si>
    <t>ضبط سپرده های معاملات شهرداری</t>
  </si>
  <si>
    <t>درآمد حاصل از اجراي ماده 110 قانون شهرداريها</t>
  </si>
  <si>
    <t xml:space="preserve">هزینه تاخیر و خسارت تادیه چک </t>
  </si>
  <si>
    <t>جرائم کمیسیون ماده 100</t>
  </si>
  <si>
    <t>درآمد ناشي از فروش اسناد مناقصه</t>
  </si>
  <si>
    <t>مازاد درآمد بر هزينه سال قبل</t>
  </si>
  <si>
    <t>منابع حاصل از واگذاري دارايي سرمايه اي</t>
  </si>
  <si>
    <t>ماده 101 قانون شهرداري</t>
  </si>
  <si>
    <t>فروش اموال غیر منقول</t>
  </si>
  <si>
    <t>فروش اموال منقول و اسقاط</t>
  </si>
  <si>
    <t>فروش سرقفلی</t>
  </si>
  <si>
    <t>فروش حقوق انتفاعی</t>
  </si>
  <si>
    <t>منابع حاصل از واگذاري دارايي مالي</t>
  </si>
  <si>
    <t>وام هاي دريافتي</t>
  </si>
  <si>
    <t>وام دریافتی از وزارت کشور</t>
  </si>
  <si>
    <t xml:space="preserve">تسهيلات خارجي </t>
  </si>
  <si>
    <t>انواع اوراق و اسناد</t>
  </si>
  <si>
    <t>اوراق مشاركت</t>
  </si>
  <si>
    <t>انواع صكوك</t>
  </si>
  <si>
    <t>سایر منابع</t>
  </si>
  <si>
    <t>جمع منابع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</si>
  <si>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</si>
  <si>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</si>
  <si>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</si>
  <si>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</si>
  <si>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</si>
  <si>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</si>
  <si>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عوارض مشرفیت</t>
  </si>
  <si>
    <t>درآمد حاصل از تغییر کاربری ها</t>
  </si>
  <si>
    <t>بهای خدمات آتش نشانی (تجاری و مسکونی)</t>
  </si>
  <si>
    <t>سازمان اتوبوسرانی و حومه</t>
  </si>
  <si>
    <t>سازمان آتش نشانی و خدمات ایمنی</t>
  </si>
  <si>
    <t>سازمان مدیریت آرامستانها</t>
  </si>
  <si>
    <t>سازمان بهسازی و نوسازی</t>
  </si>
  <si>
    <t>سازمان پارکها و فضای سبز</t>
  </si>
  <si>
    <t>سازمان پایانه ها</t>
  </si>
  <si>
    <t>سازمان مدیریت پسماند</t>
  </si>
  <si>
    <t>سازمان مدیریت تاکسیرانی</t>
  </si>
  <si>
    <t>سازمان زیباسازی</t>
  </si>
  <si>
    <t>سازمان عمران شهرداری</t>
  </si>
  <si>
    <t>سازمان فرهنگی،اجتماعی و ورزشی</t>
  </si>
  <si>
    <t>سازمان ساماندهی مشاغل شهری و فرآورده های کشاورزی</t>
  </si>
  <si>
    <t>اجاره ساختمان برق منطقه ای در حوزه منطقه دو</t>
  </si>
  <si>
    <t>مال الاجاره و ساماندهی و صدور مجوز احداث و بهره برداری دکل و ایستگاه های مخابراتی، ارتباطی و رادیویی شهر اهواز</t>
  </si>
  <si>
    <t>پروژه مشارکتی سینما شش بعدی</t>
  </si>
  <si>
    <t>پروژه مشارکتی پارک آبی</t>
  </si>
  <si>
    <t>شرکت نمایشگاه های بین المللی</t>
  </si>
  <si>
    <t>سازمان همیاری شهرداریها</t>
  </si>
  <si>
    <t>شرکت فرآوری مواد پروتئینی</t>
  </si>
  <si>
    <t>سازمان خدمات طراحی استان خوزستان</t>
  </si>
  <si>
    <t>شرکت آسانبر خاورمیانه (نمایندگی شرکت یورگ سوئد)</t>
  </si>
  <si>
    <t>فروشگاه رفاه</t>
  </si>
  <si>
    <t>بانک شهر</t>
  </si>
  <si>
    <t>تفاهم نامه با شرکت نفت</t>
  </si>
  <si>
    <t>تفاهم نامه با فولاد خوزستان و فولاد اکسین</t>
  </si>
  <si>
    <t>تفاهم نامه با بنیاد برکت</t>
  </si>
  <si>
    <t>درامد حاصل از آرای قضایی</t>
  </si>
  <si>
    <t>شرح هزینه</t>
  </si>
  <si>
    <t>حقوق و دستمزد</t>
  </si>
  <si>
    <t>حقوق شهردار</t>
  </si>
  <si>
    <t>حقوق ثابت/ مبنا کارکنان رسمی و پیمانی</t>
  </si>
  <si>
    <t>فوق العاده ها و مزایای شغل</t>
  </si>
  <si>
    <t>مزاياي شهردار</t>
  </si>
  <si>
    <t>مزاياي كارمندان رسمي اعم از ثابت و پيماني</t>
  </si>
  <si>
    <t>مزاياي كارگران قراردادي</t>
  </si>
  <si>
    <t>اضافه كار</t>
  </si>
  <si>
    <t>سایر</t>
  </si>
  <si>
    <t>ماموریت داخلی و خارجی</t>
  </si>
  <si>
    <t>ماموريت داخلي</t>
  </si>
  <si>
    <t>حق الزحمه انجام خدمات قراردادی</t>
  </si>
  <si>
    <t>حقوق كارگران قراردادي</t>
  </si>
  <si>
    <t xml:space="preserve">ماموريت خارجي </t>
  </si>
  <si>
    <t>حق التدریس و حق پژوهش</t>
  </si>
  <si>
    <t>اجرای برنامه های آموزشی، مذهبی، فرهنگی و هنری</t>
  </si>
  <si>
    <t>واگذاري خدمات شهري</t>
  </si>
  <si>
    <t xml:space="preserve">واگذاري خدمات ترافيكي </t>
  </si>
  <si>
    <t>اطلاع رساني</t>
  </si>
  <si>
    <t>حمل کالا و اثاثه دولتی</t>
  </si>
  <si>
    <t>بیمه کالا</t>
  </si>
  <si>
    <t>حقوق و عوارض گمرکی و سود بازرگانی</t>
  </si>
  <si>
    <t>حق اشتراک صندوق های پستی در داخل و خارج از کشور</t>
  </si>
  <si>
    <t>تلفن و فاکس</t>
  </si>
  <si>
    <t>بيمه دارايي‌هاي ثابت</t>
  </si>
  <si>
    <t>نگهداری و تعمیر وسائل اداری</t>
  </si>
  <si>
    <t>لوازم صوتی و تصویری</t>
  </si>
  <si>
    <t>چاپ و خرید نشریات و مطبوعات</t>
  </si>
  <si>
    <t>چاپ و خريد نشریات و مطبوعات</t>
  </si>
  <si>
    <t xml:space="preserve">چاپ آگهی های اداری و عكس و نقشه </t>
  </si>
  <si>
    <t>تصویر برداری و تبلیغات</t>
  </si>
  <si>
    <t>عکاسی و فيلمبرداري</t>
  </si>
  <si>
    <t>هزینه خدمات تبلیغاتی(خطاطی، نقاشی و ...)</t>
  </si>
  <si>
    <t>تشریفات</t>
  </si>
  <si>
    <t>هزینه تشريفات</t>
  </si>
  <si>
    <t>جشن و چراغانی</t>
  </si>
  <si>
    <t>حق الوکاله و حق المشاوره</t>
  </si>
  <si>
    <t>هزینه های ثبتی</t>
  </si>
  <si>
    <t xml:space="preserve">نظارت بر مميزي املاك </t>
  </si>
  <si>
    <t>تدوين مقررات و خدمات حقوقي</t>
  </si>
  <si>
    <t>هزینه های قضائی و دادرسي</t>
  </si>
  <si>
    <t>هزینه های بانکی</t>
  </si>
  <si>
    <t>هزینه انتقال وجوه</t>
  </si>
  <si>
    <t>نگهداری اسناد واشیاء قیمتی در بانکها</t>
  </si>
  <si>
    <t>آب و برق و سوخت</t>
  </si>
  <si>
    <t>بهاي آب اماكن شهرداري</t>
  </si>
  <si>
    <t>بهاي برق مصرفي اماكن شهرداري</t>
  </si>
  <si>
    <t>بهاي آب پارك‌ها و ميادين</t>
  </si>
  <si>
    <t>بهاي برق پارك‌ها و ميادين</t>
  </si>
  <si>
    <t>مواد و لوازم مصرف شدنی</t>
  </si>
  <si>
    <t>لوازم یدکی ( مربوط به وسائط نقلیه و ماشین آلات و تجهیزات)</t>
  </si>
  <si>
    <t>لوازم آتش نشاني</t>
  </si>
  <si>
    <t>بذر، نهال، سم و لوازم باغباني</t>
  </si>
  <si>
    <t>هزینه های مطالعاتی و تحقیقاتی</t>
  </si>
  <si>
    <t>مطالعه و پژوهش ‌هاي ماموريت هاي شهرداري</t>
  </si>
  <si>
    <t>تهيه برنامه هاي راهبردي و ميان مدت</t>
  </si>
  <si>
    <t>بررسي و مطالعه نيازها و امكانات شهري</t>
  </si>
  <si>
    <t>مطالعه و پژوهش ‌هاي اجتماعي و فرهنگي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</si>
  <si>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</si>
  <si>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</si>
  <si>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</si>
  <si>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</si>
  <si>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هزینه برگزاری سمینارها و جلسات سخنرانی و کارگاههای آموزشی</t>
  </si>
  <si>
    <t>حق عضویت</t>
  </si>
  <si>
    <t>حق عضویت سازمانها و مؤسسات بین المللی</t>
  </si>
  <si>
    <t>اجاره و کرایه</t>
  </si>
  <si>
    <t>اجاره زمین و اراضی</t>
  </si>
  <si>
    <t>اجاره ساختمان وسایر مستحدثات</t>
  </si>
  <si>
    <t>اجاره ماشین آلات و تجهیزات</t>
  </si>
  <si>
    <t>کرایه لوازم و ابزار مختلف</t>
  </si>
  <si>
    <t>کارمزد وامهای خارجی</t>
  </si>
  <si>
    <t>كارمزد اوراق مشارکت</t>
  </si>
  <si>
    <t>كارمزد ساير اوراق</t>
  </si>
  <si>
    <t>جرائم و هزينه هاي ديركرد</t>
  </si>
  <si>
    <t>کمک زیان سازمان هاي وابسته، شرکتهای تابعه و مؤسسات انتفاعی وابسته به شهرداري</t>
  </si>
  <si>
    <t xml:space="preserve">کمک زیان شركت‌هاي تابعه و موسسات انتفاعي </t>
  </si>
  <si>
    <t>کمک زیان سازمان هاي وابسته (مطابق با ماده 84 قانون شهرداري)</t>
  </si>
  <si>
    <t>پرداخت مابه التفاوت قیمت کالا ها و خدمات</t>
  </si>
  <si>
    <t>يارانه بليط</t>
  </si>
  <si>
    <t>يارانه خريد اتوبوس و ميني بوس</t>
  </si>
  <si>
    <t>پرداخت های انتقالی غیر سرمایه ای (هزينه‌اي)</t>
  </si>
  <si>
    <t>پرداخت‌های انتقالی به سازمان‌هاي وابسته (مطابق با ماده 84 قانون شهرداري)</t>
  </si>
  <si>
    <t>کمک مالي به سازمان های وابسته، موسسات انتفاعي و شركت‌هاي تابعه</t>
  </si>
  <si>
    <t>كمك به سازمان‌هاي وابسته (مطابق با ماده 84 قانون شهرداري)</t>
  </si>
  <si>
    <t>كمك به موسسات و شركت هاي تابعه</t>
  </si>
  <si>
    <t>کمک مالي به اشخاص حقوقي</t>
  </si>
  <si>
    <t>تامين اعتبارات بودجه شوراي اسلامي شهر</t>
  </si>
  <si>
    <t>تامين اعتبارات اجراي قانون نوسازي از محل درآمد 10% قانون</t>
  </si>
  <si>
    <t>كمك به كتابخانه‌ها</t>
  </si>
  <si>
    <t>كمك به سازمان هاي مردم نهاد (NGO)</t>
  </si>
  <si>
    <t>کمک به مراکز غیر دولتی و خانواده ها برای نگهداری و توانبخشی معلولین و سالمندان و بیماران روانی مزمن</t>
  </si>
  <si>
    <t>حمايت از برنامه هاي مديريت محله</t>
  </si>
  <si>
    <t xml:space="preserve">کمک به موسسات خصوصي </t>
  </si>
  <si>
    <t>كمك به بخش عمومي</t>
  </si>
  <si>
    <t>کمک مالي به اشخاص حقيقي</t>
  </si>
  <si>
    <t>كمك به خسارت ديدگان حوادث غير مترغبه</t>
  </si>
  <si>
    <t>ساماندهي و كمك به اقشار آسيب پذير</t>
  </si>
  <si>
    <t>هدايا و پرداخت‌هاي تشويقي</t>
  </si>
  <si>
    <t>كفن و دفن اموات بلاصاحب</t>
  </si>
  <si>
    <t>بیمه و بازنشستگی</t>
  </si>
  <si>
    <t>بازنشستگی (سهم شهرداري)</t>
  </si>
  <si>
    <t>حق بیمه سهم شهرداري (مشمولین قانون تامین اجتماعی)</t>
  </si>
  <si>
    <t>بیمه خدمات درمانی شاغلان (سهم شهرداري)</t>
  </si>
  <si>
    <t>کمک های رفاهی کارمندان</t>
  </si>
  <si>
    <t xml:space="preserve">حق عائله مندی، اولاد </t>
  </si>
  <si>
    <t>حق پس انداز كاركنان</t>
  </si>
  <si>
    <t>کمک های رفاهی  بازنشستگان</t>
  </si>
  <si>
    <t>حق عائله مندی، اولاد و عیدی بازنشستگان</t>
  </si>
  <si>
    <t>بیمه خدمات درمانی بازنشستگان</t>
  </si>
  <si>
    <t xml:space="preserve">ديون </t>
  </si>
  <si>
    <t>دیون و تعهدات مربوط به بیمه و بازنشستگی</t>
  </si>
  <si>
    <t>هزینه های متفرقه</t>
  </si>
  <si>
    <t xml:space="preserve"> بازخريد خدمت كاركنان</t>
  </si>
  <si>
    <t>هزينه مطالبات مشكوك الوصول</t>
  </si>
  <si>
    <t>عوارض اجباری (مانند عوارض شهرداری)</t>
  </si>
  <si>
    <t>جرائم دولتي</t>
  </si>
  <si>
    <t>آراء محكوميت‌هاي قضايي، جرایم و عوارض دادگاه ها</t>
  </si>
  <si>
    <t>پرداختهای مر بوط به جبران صدمات یا لطمات ناشی از سوانح طبیعی</t>
  </si>
  <si>
    <t>پرداخت های جبرانی در خصوص صدمات شخصی یا ملکی وارد آمده واحدهای اجرايي شهرداري</t>
  </si>
  <si>
    <t>اقلام غير مترقبه</t>
  </si>
  <si>
    <t>هزينه جبران خسارات</t>
  </si>
  <si>
    <t>پرداختي بابت سپرده‌هاي مطالبه نشده ضبط شده</t>
  </si>
  <si>
    <t>بيمه مسئوليت جامع شهروندان</t>
  </si>
  <si>
    <t>مطالعه برای احداث</t>
  </si>
  <si>
    <t>موجودی انبار</t>
  </si>
  <si>
    <t>مجموع</t>
  </si>
  <si>
    <t>ساماندهي متكديان شهر (هزینه های جمع آوری متکدیان و هزینه های اردوگاه)</t>
  </si>
  <si>
    <t>نگهداری و تعمیر لوازم سرمایش و گرمایش</t>
  </si>
  <si>
    <t>نگهداری و تعمیر دارائی های ثابت</t>
  </si>
  <si>
    <t>نگهداری و تعمیر ساختمان و مستحدثات</t>
  </si>
  <si>
    <t>نگهداری و تعمیر ماشین آلات و تجهیزات (اعم از ساکن و متحرک عمراني، پسماند و فضاي سبز)</t>
  </si>
  <si>
    <t>آگهی های تبلیغاتی  (پخش آگهی از صدا و سیما 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</si>
  <si>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</si>
  <si>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</si>
  <si>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</si>
  <si>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</si>
  <si>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</si>
  <si>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</si>
  <si>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</si>
  <si>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</si>
  <si>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</si>
  <si>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</si>
  <si>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</si>
  <si>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</si>
  <si>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</si>
  <si>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</si>
  <si>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</si>
  <si>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</si>
  <si>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</si>
  <si>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</si>
  <si>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</si>
  <si>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</si>
  <si>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</si>
  <si>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</si>
  <si>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</si>
  <si>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</si>
  <si>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</si>
  <si>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</si>
  <si>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</si>
  <si>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</si>
  <si>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</si>
  <si>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</si>
  <si>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</si>
  <si>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</si>
  <si>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</si>
  <si>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</si>
  <si>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</si>
  <si>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</si>
  <si>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</si>
  <si>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</si>
  <si>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</si>
  <si>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</si>
  <si>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</si>
  <si>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</si>
  <si>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</si>
  <si>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</si>
  <si>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</si>
  <si>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</si>
  <si>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</si>
  <si>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</si>
  <si>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</si>
  <si>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</si>
  <si>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</si>
  <si>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</si>
  <si>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</si>
  <si>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</si>
  <si>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</si>
  <si>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</si>
  <si>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</si>
  <si>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</si>
  <si>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</si>
  <si>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</si>
  <si>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</si>
  <si>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</si>
  <si>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</si>
  <si>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</si>
  <si>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</si>
  <si>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</si>
  <si>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</si>
  <si>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</si>
  <si>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</si>
  <si>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</si>
  <si>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</si>
  <si>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</si>
  <si>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</si>
  <si>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</si>
  <si>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</si>
  <si>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</si>
  <si>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</si>
  <si>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</si>
  <si>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</si>
  <si>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</si>
  <si>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</si>
  <si>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</si>
  <si>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</si>
  <si>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</si>
  <si>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</si>
  <si>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</si>
  <si>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</si>
  <si>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</si>
  <si>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</si>
  <si>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</si>
  <si>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</si>
  <si>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</si>
  <si>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</si>
  <si>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</si>
  <si>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</si>
  <si>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</si>
  <si>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</si>
  <si>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</si>
  <si>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</si>
  <si>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</si>
  <si>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</si>
  <si>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</si>
  <si>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</si>
  <si>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</si>
  <si>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</si>
  <si>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</si>
  <si>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</si>
  <si>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</si>
  <si>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</si>
  <si>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</si>
  <si>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</si>
  <si>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</si>
  <si>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</si>
  <si>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</si>
  <si>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</si>
  <si>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طرح ...................................</t>
  </si>
  <si>
    <t>پروژه ............</t>
  </si>
  <si>
    <t>طرح تملک اراضی و املاک موردنیاز اجرای توسعه و عمران شهری</t>
  </si>
  <si>
    <t xml:space="preserve">تملک اراضی و املاک  </t>
  </si>
  <si>
    <t>دیون عمرانی طرح تملک اراضی و املاک موردنیاز اجرای توسعه و عمران شهری</t>
  </si>
  <si>
    <t xml:space="preserve">طرح طرحهای مطالعاتي جهت مسائل شهري </t>
  </si>
  <si>
    <t xml:space="preserve">مطالعات و طراحي ساختمانهای اداری  </t>
  </si>
  <si>
    <t>خدمات آزمايشگاهي پروژه هاي عمراني</t>
  </si>
  <si>
    <t xml:space="preserve">تجهیز واحد نقشه برداری </t>
  </si>
  <si>
    <t xml:space="preserve">انجام عملیات نقشه برداری و برداشت خیابان </t>
  </si>
  <si>
    <t>مطالعات و طراحی پروژه های حوزه  حمل و نقل  و ترافیک</t>
  </si>
  <si>
    <t>مطالعات و طراحی پروژه های حوزه  فنی و عمرانی</t>
  </si>
  <si>
    <t xml:space="preserve"> طراحي و مطالعات پروژه هاي دفع آبهاي سطحي</t>
  </si>
  <si>
    <t>مطالعات و ارائه طرح بهسازي پلهاي رودخانه اي و تقاطع هاي غير همسطح</t>
  </si>
  <si>
    <t>مطالعات و طراحي پروژه های حوزه مشارکتهای اقتصادی</t>
  </si>
  <si>
    <t xml:space="preserve">مطالعات و طراحی اماکن فرهنگی، اجتماعی، ورزشی و درمانی </t>
  </si>
  <si>
    <t>مطالعات بحران و پدافند غیر عامل</t>
  </si>
  <si>
    <t>مطالعات تهیه طرح تفضیلی غرب اهواز و طرح های موضوعی و موضعی</t>
  </si>
  <si>
    <t xml:space="preserve">دیون عمرانی طرح طرحهای مطالعاتي جهت مسائل شهري </t>
  </si>
  <si>
    <t xml:space="preserve">خرید و اجرای تاسیسات روشنایی و  نورپردازی فضاهای عمومی ، ساحلی ، میادین شهری و آب نماها و بناها و پل ها </t>
  </si>
  <si>
    <t xml:space="preserve">ساخت و نصب تابلوهای میادین </t>
  </si>
  <si>
    <t>ساماندهی، بهسازی و نوسازی خیابان ها</t>
  </si>
  <si>
    <t>نقاشی ، زیباسازی، بدنه سازی و مناسب سازی سیمای شهری</t>
  </si>
  <si>
    <t xml:space="preserve">احداث سایبان پارچه ای در خیابان سلمان فارسی </t>
  </si>
  <si>
    <t xml:space="preserve">ایجاد سیستم مه پاش در خیابان سلمان فارسی و امام خمینی </t>
  </si>
  <si>
    <t>دیون عمرانی طرح ساماندهي ميادين و معابر شهر</t>
  </si>
  <si>
    <t>طرح اجرا و نصب مبلمان شهري</t>
  </si>
  <si>
    <t xml:space="preserve">خرید، نصب و ایمن سازی مبلمان و تجهیزات شهری ، پارکی ، بازی ، تندرستی </t>
  </si>
  <si>
    <t>خرید ، ساخت، بازسازی و نصب و نگهبانی المان ها، آبنما و آثار حجمی و پمپ های آبنما</t>
  </si>
  <si>
    <t>تکمیل ساختمان مقبره سردار شهید علی هاشمی</t>
  </si>
  <si>
    <t>طرح  ...................................</t>
  </si>
  <si>
    <t>طراحي و احداث فضای سبز محلی</t>
  </si>
  <si>
    <t xml:space="preserve"> تامین گل، گیاه، بذر، نهال، هرس درختان و سم و لوازم باغبانی و هزینه ماشین آلات آبیاری </t>
  </si>
  <si>
    <t>توسعه کمربند سبز</t>
  </si>
  <si>
    <t>احداث پارک ترافیک</t>
  </si>
  <si>
    <t xml:space="preserve">احداث، تکمیل، تجهیز و بهسازی شبکه آب خام فضای سبز </t>
  </si>
  <si>
    <t>دیون عمرانی طرح طراحي و اجراي شبكه‌هاي آبرساني فضاي سبز</t>
  </si>
  <si>
    <t>اجرای پروژه های احداث، تکمیل و بهسازی آرامستان  های باغ فردوس و بهشت آباد</t>
  </si>
  <si>
    <t>دیون عمرانی طرح احداث و توسعه آرامستان‌ها</t>
  </si>
  <si>
    <t xml:space="preserve"> احداث، تکمیل و تجهیز کارخانه کمپوست، مراکز انباشت و بازیافت زباله و دفن و سوزاندن </t>
  </si>
  <si>
    <t xml:space="preserve">جمع آوری، مبارزه و پناهگاه سگهای بلاصاحب و جانوران موذی </t>
  </si>
  <si>
    <t>دیون عمرانی طرح طراحي و احداث مراكز انباشت و بازيافت زباله</t>
  </si>
  <si>
    <t>احداث، تکمیل، بازسازی و تعمیر  سرویس  های بهداشتی و آبخوری</t>
  </si>
  <si>
    <t>دیون عمرانی طرح احداث، توسعه و نگهداری سرويس های بهداشتی عمومی</t>
  </si>
  <si>
    <t>احداث و آماده سازی مراکز استقرار صنايع مزاحم</t>
  </si>
  <si>
    <t>دیون عمرانی طرح احداث و آماده سازی مراکز استقرار مشاغل شهري</t>
  </si>
  <si>
    <t xml:space="preserve">احداث و تکمیل بازار و بازارچه های روز و محله ای </t>
  </si>
  <si>
    <t>دیون عمرانی طرح احداث و تكميل بازار روز</t>
  </si>
  <si>
    <t>احداث و تکمیل میدان میوه و تره بار</t>
  </si>
  <si>
    <t>دیون عمرانی طرح احداث و تكميل ميادين ميوه و تره بار</t>
  </si>
  <si>
    <t>احداث و ساخت و بازسازي كانالها و قنوات</t>
  </si>
  <si>
    <t>دیون عمرانی طرح بهسازی مسیل های داخل شهری</t>
  </si>
  <si>
    <t>احداث ، بازسازي و پوشش انهار</t>
  </si>
  <si>
    <t>زهكشي و حفر چاههاي جذبي</t>
  </si>
  <si>
    <t>طرح سيل بند ، سيل برگردان و ديوار ساحلي و حائل</t>
  </si>
  <si>
    <t>احداث ،تکمیل و بهسازی  دیوار های ساحلی و حائل و سیل بند</t>
  </si>
  <si>
    <t>دیون عمرانی طرح سيل بند ، سيل برگردان و ديوار ساحلي و حائل</t>
  </si>
  <si>
    <t>احداث ایستگاه آتش نشانی در محدوده منطقه 6 (کوی علوی)</t>
  </si>
  <si>
    <t xml:space="preserve">تکمیل ایستگاه آتش نشانی جنب انبار هلالی </t>
  </si>
  <si>
    <t>تکمیل ایستگاه آتش نشانی کوی مهدیس</t>
  </si>
  <si>
    <t>ایمن سازی ساحل کارون(نجات غریق)</t>
  </si>
  <si>
    <t>دیون عمرانی طرح طراحي، احداث و تجهیز ايستگاه آتش‌نشاني</t>
  </si>
  <si>
    <t>آموزش شهروندان در حوزه امور ایمنی و آتش نشانی</t>
  </si>
  <si>
    <t>عمليات امداد، نجات و اطفاء حریق و امور آتش نشانی و خدمات ایمنی</t>
  </si>
  <si>
    <t xml:space="preserve"> طرح ارتقا تاب آوری شهری</t>
  </si>
  <si>
    <t>احداث و تجهیز سوله بحران (شرق و غرب)</t>
  </si>
  <si>
    <t>هزینه اجرای بند 14 ماده 55 قانون شهرداریها</t>
  </si>
  <si>
    <t>دیون عمرانی  طرح ارتقا تاب آوری شهری</t>
  </si>
  <si>
    <t>طرح طراحي و احداث خيابان</t>
  </si>
  <si>
    <t>اجرای پروژه های تفاهم نامه فولاد خوزستان و فولاد اکسین</t>
  </si>
  <si>
    <t xml:space="preserve"> طرح طراحی و احداث رمپ و لوپ و پلهاي سواره‌رو</t>
  </si>
  <si>
    <t>بهسازي و تعريض پل آرامستان  باغ فردوس</t>
  </si>
  <si>
    <t>دیون عمرانی  طرح طراحی و احداث رمپ و لوپ و پلهاي سواره‌رو</t>
  </si>
  <si>
    <t>طرح احداث و تكميل زيرگذر معابر شهري</t>
  </si>
  <si>
    <t>تکمیل تقاطع غیر همسطح انتهای کوی پردیس</t>
  </si>
  <si>
    <t xml:space="preserve"> لکه گیری، ترمیم سطوح آسفالتی، ترمیم نوار حفاری، روكش و خرید آسفالت معابر اصلی و فرعی و معابر فرسوده و احداث مسیرها و زیرسازی، بهسازی، روکش آسفالت و جداول  </t>
  </si>
  <si>
    <t>اجرا و ترمیم و تعویض جداول فرسوده و رنگ آمیزی جداول خیابان ها</t>
  </si>
  <si>
    <t>دیون عمرانی طرح نصب و ترميم، سنگدال، جداول و رفوژها</t>
  </si>
  <si>
    <t>ايمن سازي، اصلاح هندسي معابر و پلها ( دوربرگردان، آیلند، نرده گذاری، گاردریل، گذرگاه عابر پیاده، سرعتکاه و..)</t>
  </si>
  <si>
    <t>دیون عمرانی طرح طراحی و اصلاح هندسي معابر و تقاطع‌هاي موجود</t>
  </si>
  <si>
    <t>زيرسازي و آسفالت معابر موجود</t>
  </si>
  <si>
    <t>احداث مسيرهاي ويژه دوچرخه</t>
  </si>
  <si>
    <t xml:space="preserve">مناسب سازی معابر و مبلمان شهری جهت افراد ناتوان جسمی و حرکتی (معلولان، سالمندان و کودکان و ...) </t>
  </si>
  <si>
    <t>احداث، تکمیل، تجهیز و بهسازی میادین و ساماندهی ورودی های شهر</t>
  </si>
  <si>
    <t>احداث زيرگذر عابر پياده</t>
  </si>
  <si>
    <t xml:space="preserve">اجرا وتجهیز خط ویژه حمل و نقل عمومی و خطوط BRT </t>
  </si>
  <si>
    <t>دیون عمرانی طرح احداث خطوط ويژه ،ايستگاهها و خريد اتوبوس</t>
  </si>
  <si>
    <t>احداث، تکمیل و تجهیز پایانه ها و توقفگاه های مرکزی  اتوبوس و تاکسی</t>
  </si>
  <si>
    <t>دیون عمرانی طرح تعميرات و بازسازی توقفگاههاي اتوبوس</t>
  </si>
  <si>
    <t>کمک به احداث و توسعه ترمينال های برون شهری</t>
  </si>
  <si>
    <t>احداث و توسعه پايانه های شهری</t>
  </si>
  <si>
    <t>طرح طراحي و احداث پاركينگ طبقاتي</t>
  </si>
  <si>
    <t>احداث و تکمیل پارکینگ ها</t>
  </si>
  <si>
    <t>دیون عمرانی طرح طراحي و احداث پاركينگ طبقاتي</t>
  </si>
  <si>
    <t>خريد ناوگان قطار شهری</t>
  </si>
  <si>
    <t>احداث قطار شهری</t>
  </si>
  <si>
    <t>احداث قطار شهری (اوراق مشارکت)</t>
  </si>
  <si>
    <t xml:space="preserve">دیون عمرانی طرح احداث خطوط قطار شهری </t>
  </si>
  <si>
    <t>طرح احداث و توسعه مراکز مكانيزه كنترل ترافيك (كنترل هوشمند)</t>
  </si>
  <si>
    <t>خرید، نصب و راه اندازي دوربين هاي نظارت تصويري و ثبت تخلف</t>
  </si>
  <si>
    <t>خرید، نصب و پشتیبانی سامانه ترافیکی هوشمند</t>
  </si>
  <si>
    <t xml:space="preserve"> هوشمندسازی ناوگانهای حمل و نقل عمومی</t>
  </si>
  <si>
    <t>دیون عمرانی طرح احداث و توسعه مراکز مكانيزه كنترل ترافيك (كنترل هوشمند)</t>
  </si>
  <si>
    <t>طرح نصب تابلوهاي راهنمايي و رانندگی، شناسايي و تعيين مسير</t>
  </si>
  <si>
    <t>دیون عمرانی طرح نصب تابلوهاي راهنمايي و رانندگی، شناسايي و تعيين مسير</t>
  </si>
  <si>
    <t>ايجاد مراكز و سيستمهاي اطلاع‌رساني</t>
  </si>
  <si>
    <t>ایجاد و توسعه زیرساخت نرم افزارهای پایه و سرویس های هوشمندسازی</t>
  </si>
  <si>
    <t>خرید نرم افزار،  تجهیزات و اجرای دوربین های مدار بسته</t>
  </si>
  <si>
    <t xml:space="preserve">پشتیبانی و نگهداری از سخت افزارهای کاربران </t>
  </si>
  <si>
    <t>تأمین پهنای باند اینترنت</t>
  </si>
  <si>
    <t xml:space="preserve">زیرساخت خدمات بانکی </t>
  </si>
  <si>
    <t xml:space="preserve">خدمات بهره برداری و نگهداری محصولات پایگاه داده شهرداری </t>
  </si>
  <si>
    <t xml:space="preserve">عکسبرداری هوایی رقومی و تهیه نقشه رقومی محدوده شهر و حریم </t>
  </si>
  <si>
    <t xml:space="preserve"> ممیزی جامع شهر </t>
  </si>
  <si>
    <t>تعمیر و خرید رایانه ، پرینتر ، اسکنر و وسائل جانبی آن</t>
  </si>
  <si>
    <t>دیون عمرانی طرح تهيه  و توليد سخت افزارها،نرم‌افزارها و شبكه هاي كامپيوتري</t>
  </si>
  <si>
    <t xml:space="preserve">احداث، تکمیل، تعمیر، تجهیز و بازسازی ساختمانها و محوطه های اداری </t>
  </si>
  <si>
    <t xml:space="preserve"> احداث ساختمان شهرداري مركزي</t>
  </si>
  <si>
    <t xml:space="preserve"> مناسب سازی ساختمان های شهرداري جهت افراد ناتوان جسمی و حرکتی(معلولان، سالمندان و ...)</t>
  </si>
  <si>
    <t>دیون عمرانی طرح طراحي، احداث، تكميل و تجهيز ساختمان اداري</t>
  </si>
  <si>
    <t>بازسازي و تعميرات اساسي ساختمان اداري</t>
  </si>
  <si>
    <t>طرحهاي  سرمايه گذاري</t>
  </si>
  <si>
    <t>ایجاد واحد های درآمد زا</t>
  </si>
  <si>
    <t xml:space="preserve">طرح اجرای طرحهای گردشگری شهری </t>
  </si>
  <si>
    <t xml:space="preserve">دیون عمرانی طرح اجرای طرحهای گردشگری شهری </t>
  </si>
  <si>
    <t>احداث ایستگاه کوثر ویژه بانوان</t>
  </si>
  <si>
    <t>احداث موزه شهرداری و کتابخانه تخصصی مدیریت شهری</t>
  </si>
  <si>
    <t>تکمیل پارک بانوان در پارک شهروند (پارک مشارکت های اجتماعی)</t>
  </si>
  <si>
    <t xml:space="preserve">تکمیل و تجهیز مجموعه فرهنگی - ورزشی  ولیعصر(بانوان) </t>
  </si>
  <si>
    <t>طرح استقبال از مهر (بازگشایی مدارس)</t>
  </si>
  <si>
    <t>دیون عمرانی طرح احداث و تجهیز مجتمع‌هاي فرهنگي و هنری</t>
  </si>
  <si>
    <t xml:space="preserve">احداث، تکمیل، ایمن سازی و بازسازی زمین ها و مجتمع های ورزشی </t>
  </si>
  <si>
    <t>دیون عمرانی طرح کمک به احداث اماکن ورزشی</t>
  </si>
  <si>
    <t>دیون عمرانی طرح كمك به تجهيز و مرمت كتابخانه‌هاي عمومي</t>
  </si>
  <si>
    <t>تملک مالی به تفکیک</t>
  </si>
  <si>
    <t>تملك دارايي‌هاي مالي به تفكيك</t>
  </si>
  <si>
    <t>مجموع اعتبارات تملك دارايي‌هاي مالي</t>
  </si>
  <si>
    <t>منابع تامين تملك دارايي مالي</t>
  </si>
  <si>
    <t>بازپرداخت (تملك) دارايي مالي</t>
  </si>
  <si>
    <t>فصول تملك مالي</t>
  </si>
  <si>
    <t>از محل واگذاري دارايي‌هاي مالي (صرفاً براي فصل اول تملك مالي)</t>
  </si>
  <si>
    <t>فصل اول</t>
  </si>
  <si>
    <t xml:space="preserve"> پرداخت تعهدات غير قطعي انتقالي سنواتي</t>
  </si>
  <si>
    <t>از محل درآمدهاي عمومي</t>
  </si>
  <si>
    <t>فصل دوم</t>
  </si>
  <si>
    <t>بازپرداخت اصل و سود تسهیلات به سیستم بانکی</t>
  </si>
  <si>
    <t>از محل واگذاري دارايي‌هاي سرمايه‌اي</t>
  </si>
  <si>
    <t>فصل سوم</t>
  </si>
  <si>
    <t xml:space="preserve"> بازپرداخت اصل و سود تسهیلات خارجی</t>
  </si>
  <si>
    <t>فصل چهارم</t>
  </si>
  <si>
    <t>جمع کل منابع</t>
  </si>
  <si>
    <t>جمع فصول تملك دارايي مالي</t>
  </si>
  <si>
    <t>بازپرداخت اصل و سود اوراق مشارکت، صكوك و ساير ابزارهاي تامين مالي پذيرفته شده در سيستم بانكي و يا بازار سرمايه</t>
  </si>
  <si>
    <t>عوارض بلیط هوایی</t>
  </si>
  <si>
    <t>عوارض قطع اشجار (سازمان پارکها و فضای سبز)</t>
  </si>
  <si>
    <t>عوار ض آتش نشانی ساختمان های 9 طبقه و بالاتر (در هنگام صدور پروانه)</t>
  </si>
  <si>
    <t>عوارض چشمه های معدنی</t>
  </si>
  <si>
    <t>عوارض  (LEZ)</t>
  </si>
  <si>
    <t xml:space="preserve">ساير </t>
  </si>
  <si>
    <t>حق انتفاع از بهره برداری موقت</t>
  </si>
  <si>
    <t>عوارض صدور، تمدید و تعویض گذرنامه</t>
  </si>
  <si>
    <t>بهاي خدمات ايمني و آتش نشانی</t>
  </si>
  <si>
    <t>بهای خدمات آتش نشانی (غیرصنفی)</t>
  </si>
  <si>
    <t>بهای خدمات ایمنی و آتش نشانی (سازمان آتشنشانی و خدمات ایمنی)</t>
  </si>
  <si>
    <t>بهاي خدمات کارشناسی (سازمان پایانه ها)</t>
  </si>
  <si>
    <t>کارشناسی جانمایی دکل های اپراتورها (سازمان فناوری اطلاعات و ارتباطات)</t>
  </si>
  <si>
    <t>درآمد حاصل از آگهی های تجاری و تبليغات محيطي (شهرداری و مناطق)</t>
  </si>
  <si>
    <t>درآمد حاصل از تبلیغات (سازمان اتوبوسرانی)</t>
  </si>
  <si>
    <t>درآمد حاصل از واحدهای خدماتی</t>
  </si>
  <si>
    <t>کشتارگاه</t>
  </si>
  <si>
    <t>درمانگاه</t>
  </si>
  <si>
    <t xml:space="preserve"> تالار شهید جمالپور (تالار شهر)</t>
  </si>
  <si>
    <t>درامد حاصل از فروش محصولات و خدمات کارخانجات شهرداری</t>
  </si>
  <si>
    <t>درآمد حاصل از وجوه سپرده های شهرداری و مناطق</t>
  </si>
  <si>
    <t>درآمد حاصل از وجوه سپرده های سازمان بهسازی و نوسازی</t>
  </si>
  <si>
    <t>درآمد حاصل از وجوه سپرده های سازمان پایانه ها</t>
  </si>
  <si>
    <t>درآمد حاصل از وجوه سپرده های سازمان عمران شهری</t>
  </si>
  <si>
    <t>درآمد ناشی از قدرت خرید سناد خزانه اسلامی</t>
  </si>
  <si>
    <t>درآمد حاصل از اجرای ماده 59 قانون رفع موانع تولید</t>
  </si>
  <si>
    <t>کمک نقدی برای تأمین قیر معابر شهری</t>
  </si>
  <si>
    <t>درامدهای ناشی از فروش اسناد مناقصه (سازمان مدیریت آرامستانها)</t>
  </si>
  <si>
    <t>درآمد ناشی از فروش اسناد مناقصه (سازمان پارکها و فضای سبز)</t>
  </si>
  <si>
    <t>درآمد ناشي از فروش اسناد مناقصه، مزایده و ... (سازمان زیبا سازی)</t>
  </si>
  <si>
    <t>درآمد ناشي از فروش اسناد مناقصه، مزایده و ... (سازمان ساماندهی مشاغل شهری و فرآورده های کشاورزی)</t>
  </si>
  <si>
    <t>درآمد ناشی از اجرای تبصره 1 ماده 100 قانون شهرداری</t>
  </si>
  <si>
    <t>منابع نقدی حاصل از فروش سهام شرکتهای پذیرفته شده در بورس و سایر شرکتها</t>
  </si>
  <si>
    <t>فروش اموال غیر منقول( شهرداری و مناطق)</t>
  </si>
  <si>
    <t>فروش اموال غیر منقول (سازمان عمران شهری)</t>
  </si>
  <si>
    <t>فروش اموال غیر منقول (سازمان ساماندهی مشاغل شهری و فرآورده های کشاورزی)</t>
  </si>
  <si>
    <t>فروش اموال منقول و اسقاط شهرداری و مناطق</t>
  </si>
  <si>
    <t>فروش اموال منقول و اسقاط (سازمان اتوبوسرانی و حومه)</t>
  </si>
  <si>
    <t>فروش اموال منقول و اسقاط (سازمان مدیریت آرامستانها)</t>
  </si>
  <si>
    <t>فروش اموال منقول و اسقاط (سازمان پارکها و فضای سبز)</t>
  </si>
  <si>
    <t>فروش اموال منقول و اسقاط (سازمان زیباسازی)</t>
  </si>
  <si>
    <t>فروش اموال منقول و اسقاط (سازمان عمران شهری)</t>
  </si>
  <si>
    <t>فروش اموال منقول و اسقاط (سازمان ساماندهی مشاغل شهری و فرآورده های کشاورزی)</t>
  </si>
  <si>
    <t>فروش سرقفلی (شهرداری و مناطق)</t>
  </si>
  <si>
    <t>فروش سرقفلی (سازمان ساماندهی مشاغل شهری و فرآورده های کشاورزی)</t>
  </si>
  <si>
    <t>منابع حاصل از فروش سهام مؤسسات و شرکتهای وابسته و تابعه شهرداری</t>
  </si>
  <si>
    <t>مصارف به تفکیک فصول اقتصادی-هزینه ای</t>
  </si>
  <si>
    <t>حقوق کارمندان قراردادي</t>
  </si>
  <si>
    <t>فصل اول -  جبران خدمات کارکنان</t>
  </si>
  <si>
    <t>مزاياي کارکنان  قراردادي</t>
  </si>
  <si>
    <t>پاداش و عيدي</t>
  </si>
  <si>
    <t>خدمات قراردادی اشخاص حقوقی</t>
  </si>
  <si>
    <t>هزینه های کارشناسی</t>
  </si>
  <si>
    <t>واگذاری خدمات اداری</t>
  </si>
  <si>
    <t>سوخت بنزین ماشین آلات</t>
  </si>
  <si>
    <t>سوخت گازوئیل ماشین آلات</t>
  </si>
  <si>
    <t>فصل سوم - هزينه‌هاي تامين مالي و دارايي</t>
  </si>
  <si>
    <t>هزینه های تأمین مالی</t>
  </si>
  <si>
    <t>فصل دوم - استفاده از کالاها و خدمات</t>
  </si>
  <si>
    <t>فصل چهارم - يارانه</t>
  </si>
  <si>
    <t>فصل پنجم - کمک‌هاي بلاعوض</t>
  </si>
  <si>
    <t>فصل ششم - رفاه اجتماعي</t>
  </si>
  <si>
    <t>کمک رفاهی بازنشستگان</t>
  </si>
  <si>
    <t>فصل هفتم - ساير هزينه‌ها</t>
  </si>
  <si>
    <t>مالیات های تکلیفی عملکرد (فعالیت های غیر ذاتی)</t>
  </si>
  <si>
    <t>مصارف به تفکیک فصول اقتصادی-تملک دارایی‌های سرمایه ای</t>
  </si>
  <si>
    <t>تملک دارایی های سرمایه ای</t>
  </si>
  <si>
    <t>فصل اول - ساختمان و سایر مستحدثات</t>
  </si>
  <si>
    <t>سایر اعتبارات مربوط به ساختمان</t>
  </si>
  <si>
    <t>سایر اعتبارات مربوط به پل، تونل، اتوبان، خیابان و ...</t>
  </si>
  <si>
    <t>اعتبارات مورد نیاز برای پروژه های مشارکتی و سرمایه گذاری</t>
  </si>
  <si>
    <t>فصل دوم - ماشین آلات و تجهیزات</t>
  </si>
  <si>
    <t>آتش نشانی، اتوبوس، راه سازی و ماشین آلات عمرانی و خدماتی</t>
  </si>
  <si>
    <t>تجهیزات اداری و رایانه ای</t>
  </si>
  <si>
    <t>تجهیزات حفاظتی، ارتباطی و بی سیم</t>
  </si>
  <si>
    <t>فصل سوم - سایر دارایی های ثابت</t>
  </si>
  <si>
    <t>سایر دارایی های ثابت</t>
  </si>
  <si>
    <t>فصل چهارم - موجودی انبار</t>
  </si>
  <si>
    <t>فصل پنجم - اقلام گرانبهاء</t>
  </si>
  <si>
    <t>اقلام گرانبهاء</t>
  </si>
  <si>
    <t>فصل ششم - زمین</t>
  </si>
  <si>
    <t>زمین</t>
  </si>
  <si>
    <t>فصل هفتم - سایر دارایی های تولید نشده</t>
  </si>
  <si>
    <t>سایر دارایی های تولید نشده</t>
  </si>
  <si>
    <t>تملک دارایی های مالی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</si>
  <si>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</si>
  <si>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</si>
  <si>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</si>
  <si>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</si>
  <si>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</si>
  <si>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</si>
  <si>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</si>
  <si>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</si>
  <si>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</si>
  <si>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</si>
  <si>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</si>
  <si>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</si>
  <si>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</si>
  <si>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</si>
  <si>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</si>
  <si>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</si>
  <si>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</si>
  <si>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</si>
  <si>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</si>
  <si>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</si>
  <si>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</si>
  <si>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</si>
  <si>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 xml:space="preserve">حسابرسي </t>
  </si>
  <si>
    <t>ساير کمکهای مالی</t>
  </si>
  <si>
    <t>سایر درآمدهایی که  اتفاقي كه به موجب قانون وصول مي شود</t>
  </si>
  <si>
    <t>پروژه</t>
  </si>
  <si>
    <t>برنامه</t>
  </si>
  <si>
    <t>ماموریت</t>
  </si>
  <si>
    <t>0000</t>
  </si>
  <si>
    <t>000</t>
  </si>
  <si>
    <t>02</t>
  </si>
  <si>
    <t>00</t>
  </si>
  <si>
    <t>010</t>
  </si>
  <si>
    <t>0001</t>
  </si>
  <si>
    <t>020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</si>
  <si>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</si>
  <si>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</si>
  <si>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</si>
  <si>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</si>
  <si>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</si>
  <si>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</si>
  <si>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</si>
  <si>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</si>
  <si>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</si>
  <si>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</si>
  <si>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</si>
  <si>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0014</t>
  </si>
  <si>
    <t>0015</t>
  </si>
  <si>
    <t>0016</t>
  </si>
  <si>
    <t>03</t>
  </si>
  <si>
    <t>030</t>
  </si>
  <si>
    <t>040</t>
  </si>
  <si>
    <t>05</t>
  </si>
  <si>
    <t>001</t>
  </si>
  <si>
    <t>ماموریت كالبدي و شهرسازي</t>
  </si>
  <si>
    <t xml:space="preserve">برنامه اجرای طرح های  توسعه و تفصيلي شهري </t>
  </si>
  <si>
    <t>برنامه زیباسازی شهری  (ارتقاي كيفيت معماري و سيما و منظر شهري)</t>
  </si>
  <si>
    <t>طرح ايجاد و توسعه شبكه روشنائي</t>
  </si>
  <si>
    <t>طرح تهيه و نصب تابلوهاي تبليغاتي، تزئيني و اطلاع رسانی</t>
  </si>
  <si>
    <t>طرح ساماندهي ميادين و معابر شهر</t>
  </si>
  <si>
    <t xml:space="preserve"> ماموریت محیط زیست و خدمات شهری</t>
  </si>
  <si>
    <t>01</t>
  </si>
  <si>
    <t>برنامه توسعه و نگهداری فضای سبز شهری</t>
  </si>
  <si>
    <t>طرح طراحي و احداث فضای سبز منطقه ای</t>
  </si>
  <si>
    <t>طرح طراحي و اجراي شبكه‌هاي آبرساني فضاي سبز</t>
  </si>
  <si>
    <t>برنامه توسعه و نگهداری آرامستانها</t>
  </si>
  <si>
    <t>طرح احداث و توسعه آرامستان‌ها</t>
  </si>
  <si>
    <t>برنامه اجرای طرح های جامع و تفصیلی مدیریت پسماند</t>
  </si>
  <si>
    <t>طرح طراحي و احداث مراكز انباشت و بازيافت زباله</t>
  </si>
  <si>
    <t>طرح خريد ماشن آلات جمع آوري زباله و سطل هاي مخصوص زباله</t>
  </si>
  <si>
    <t>برنامه بهبود محیط زیست شهری و بهداشت عمومی</t>
  </si>
  <si>
    <t>طرح احداث، توسعه و نگهداری سرويس های بهداشتی عمومی</t>
  </si>
  <si>
    <t>طرح خرید و نگهداری کشتارگاه</t>
  </si>
  <si>
    <t>طرح بهبود محیط زیست شهری و بهداشت عمومی</t>
  </si>
  <si>
    <t>استقرار استاندارد ایزو 14000</t>
  </si>
  <si>
    <t>ساخت تونل های تولید کمپوست</t>
  </si>
  <si>
    <t>06</t>
  </si>
  <si>
    <t>برنامه ساماندهی صنوف و مشاغل مزاحم  شهری</t>
  </si>
  <si>
    <t>طرح احداث و راه‌اندازي مراكز خريد و فروش خودرو</t>
  </si>
  <si>
    <t>طرح احداث و آماده سازی مراکز استقرار مشاغل شهري</t>
  </si>
  <si>
    <t>طرح احداث و تكميل بازار روز</t>
  </si>
  <si>
    <t>050</t>
  </si>
  <si>
    <t>طرح احداث و تكميل ميادين ميوه و تره بار</t>
  </si>
  <si>
    <t>07</t>
  </si>
  <si>
    <t xml:space="preserve">برنامه هدايت آب‌هاي سطحي </t>
  </si>
  <si>
    <t>طرح بهسازی مسیل های داخل شهری</t>
  </si>
  <si>
    <t xml:space="preserve"> لایروبی، لوله گذاری، احداث و درپوش گذاری جوی روباز، اصلاح و احداث سیستم دفع آبهای سطحی </t>
  </si>
  <si>
    <t>08</t>
  </si>
  <si>
    <t>برنامه تهیه و اجرای طرح های ایمنی و کاهش خطرپذیری شهر</t>
  </si>
  <si>
    <t>برنامه توسعه و تقویت سیستم ایمنی و آتش نشانی</t>
  </si>
  <si>
    <t>طرح طراحي، احداث و تجهیز ايستگاه آتش‌نشاني</t>
  </si>
  <si>
    <t>04</t>
  </si>
  <si>
    <t>برنامه ارتقا تاب آوری شهری، مدیریت بحران و پدافند غیر عامل</t>
  </si>
  <si>
    <t>تجهیز و راه اندازی مرکز مانیتورینگ بحران</t>
  </si>
  <si>
    <t>ماموریت حمل و نقل و ترافیک</t>
  </si>
  <si>
    <t>برنامه توسعه زير ساخت‌هاي عبور و مرور (تملكات معابر، توسعه و احداث)</t>
  </si>
  <si>
    <t>تکمیل ساماندهي و بهسازي  و احداث دیوار و پیاده روسازی  ناحيه صنعتي كارون</t>
  </si>
  <si>
    <t>0013</t>
  </si>
  <si>
    <t>طرح مقاوم‌ سازي زيرساختها و شريانهاي حياتي شهر</t>
  </si>
  <si>
    <t>060</t>
  </si>
  <si>
    <t>برنامه بهبود عبور و مرور شهري (جدول گذاري، پياده رو، معابر، خط كشي. ...)</t>
  </si>
  <si>
    <t>طرح نصب و ترميم، سنگدال، جداول و رفوژها</t>
  </si>
  <si>
    <t>طرح طراحی و اصلاح هندسي معابر و تقاطع‌هاي موجود</t>
  </si>
  <si>
    <t>خرید رنگ و اجراي خط كشي معابر، محوری، عابر پیاده و نقوش  ترافیکی</t>
  </si>
  <si>
    <t>طرح طراحي و احداث پل عابر پياده</t>
  </si>
  <si>
    <t>070</t>
  </si>
  <si>
    <t>طرح احداث و بهسازي پياده‌روها</t>
  </si>
  <si>
    <t>080</t>
  </si>
  <si>
    <t>طرح نرده‌گذاري در اطراف ميادين و تقاطع‌ها و رفوژ معابر</t>
  </si>
  <si>
    <t>برنامه توسعه، تجهیز و نگهداری ناوگان حمل و نقل عمومی</t>
  </si>
  <si>
    <t>طرح احداث خطوط ويژه ،ايستگاهها و خريد اتوبوس</t>
  </si>
  <si>
    <t>طرح تعميرات و بازسازی توقفگاههاي اتوبوس</t>
  </si>
  <si>
    <t>برنامه توسعه و ساماندهی پارکینگ</t>
  </si>
  <si>
    <t>برنامه توسعه، تجهیز و نگهداری ناوگان حمل و نقل ریلی</t>
  </si>
  <si>
    <t xml:space="preserve">طرح احداث خطوط قطار شهری </t>
  </si>
  <si>
    <t>برنامه سامانه های هوشمند حمل و نقل و ترافیک شهر</t>
  </si>
  <si>
    <t>ماموریت خدمات مدیریت</t>
  </si>
  <si>
    <t>برنامه توسعه شهرداری الکترونیک و ارتقا زیرساختها و فناوری های نوین</t>
  </si>
  <si>
    <t>طرح تهيه  و توليد سخت افزارها،نرم‌افزارها و شبكه هاي كامپيوتري</t>
  </si>
  <si>
    <t xml:space="preserve">پشتیبانی،امنیت، نگهداری و بهره برداری از شبکه، زیرساخت و مرکز داده </t>
  </si>
  <si>
    <t>اهواز کارت</t>
  </si>
  <si>
    <t>خرید، تجهیز، تکمیل، تعمیر، پشتیبانی و راه اندازی نوبت دهی مکانیزه برای شهروندان</t>
  </si>
  <si>
    <t>برنامه تحول اداری و مدیریت عملکرد</t>
  </si>
  <si>
    <t>طرح طراحي، احداث، تكميل و تجهيز ساختمان اداري</t>
  </si>
  <si>
    <t xml:space="preserve">خرید و تعمیر لوازم مصرف نشدنی </t>
  </si>
  <si>
    <t>برنامه ساماندهی آسیب دیدگان اجتماعی و متکدیان</t>
  </si>
  <si>
    <t>طرح ساماندهی آسیب دیدگان اجتماعی و متکدیان</t>
  </si>
  <si>
    <t>برنامه اجرای طرحهای  گردشگري و فرهنگي</t>
  </si>
  <si>
    <t>برنامه توسعه زیرساخت ها، ظرفیت ها و فعالیتها و طرح های فرهنگی</t>
  </si>
  <si>
    <t>طرح احداث مراکز حمایتی (گرمخانه، اشتغال معلولین، ایتام و ...)</t>
  </si>
  <si>
    <t>طرح احداث و تجهیز مجتمع‌هاي فرهنگي و هنری</t>
  </si>
  <si>
    <t>ساخت، تکمیل، تجهیز، تعمیر و  نصب تابلوهای روان (هوشمند و قابل برنامه ریزی) ، لمپوستها، تابلوهای عرشه پلها و بیلبوردهای غیرتجاری با هدف فرهنگی و آموزش شهروندی</t>
  </si>
  <si>
    <t>تکمیل فرهنگسرای نجوم و احداث آسمان نما</t>
  </si>
  <si>
    <t xml:space="preserve">احداث، ترمیم وبازسازی ونشان گذاری هویتی اماکن تاریخی و نامگذاری مصور تابلو شهدا </t>
  </si>
  <si>
    <t>بهسازی، تجهیز و نگهداری تالار شهید جمالپور</t>
  </si>
  <si>
    <t>استودیو شهر</t>
  </si>
  <si>
    <t>0017</t>
  </si>
  <si>
    <t>0018</t>
  </si>
  <si>
    <t>0019</t>
  </si>
  <si>
    <t xml:space="preserve">احداث، تکمیل، تعمیر و بازسازی نمازخانه </t>
  </si>
  <si>
    <t>طرح کمک به احداث اماکن ورزشی</t>
  </si>
  <si>
    <t>طرح كمك به تجهيز و مرمت كتابخانه‌هاي عمومي</t>
  </si>
  <si>
    <t>فصل اول - تعهدات انتقالی سنواتی</t>
  </si>
  <si>
    <t>فصل دوم - بازپرداخت اصل و سود تسهیلات داخلی</t>
  </si>
  <si>
    <t>فصل سوم - بازپرداخت اصل و سود تسهیلات خارجی</t>
  </si>
  <si>
    <t>فصل چهارم - بازپرداخت اصل و سود اوراق مشارکت،صکوک و سایر ...</t>
  </si>
  <si>
    <t>طرح ایجاد و توسعه شبکه روشنایی</t>
  </si>
  <si>
    <t xml:space="preserve"> طرح اجرا و نصب مبلمان شهري</t>
  </si>
  <si>
    <t>ماموریت حمل و نقل و ترافيك</t>
  </si>
  <si>
    <t>ماموریت ايمني و مديريت بحران</t>
  </si>
  <si>
    <t>ماموریت محيط زيست و خدمات شهري</t>
  </si>
  <si>
    <t>ماموریت کالبدی و شهرسازي</t>
  </si>
  <si>
    <t>ماموریت اجتماعي و فرهنگي</t>
  </si>
  <si>
    <t>تملک مالی</t>
  </si>
  <si>
    <t xml:space="preserve">برنامه طرح‌هاي هدايت آب‌هاي سطحي </t>
  </si>
  <si>
    <t>زهكشي و حفر چاه هاي جذبي</t>
  </si>
  <si>
    <t>دیون عمرانی طرح ایجاد و توسعه شبکه روشنایی</t>
  </si>
  <si>
    <t>دیون عمرانی طرح تهيه و نصب تابلوهاي تبليغاتي، تزئيني و اطلاع رسانی</t>
  </si>
  <si>
    <t>دیون عمرانی  طرح اجرا و نصب مبلمان شهري</t>
  </si>
  <si>
    <t>دیون عمرانی احداث و آماده سازی مراکز استقرار صنايع مزاحم</t>
  </si>
  <si>
    <t>دیون عمرانی طرح احداث و راه‌اندازي مراكز خريد و فروش خودرو</t>
  </si>
  <si>
    <t>دیون عمرانی طراحي و احداث فضای سبز محلی</t>
  </si>
  <si>
    <t>دیون عمرانی طرح طراحي و احداث فضای سبز منطقه ای</t>
  </si>
  <si>
    <t>دیون عمرانی طرح خريد ماشن آلات جمع آوري زباله و سطل هاي مخصوص زباله</t>
  </si>
  <si>
    <t>دیون عمرانی طرح خرید و نگهداری کشتارگاه</t>
  </si>
  <si>
    <t>دیون عمرانی طرح بهبود محیط زیست شهری و بهداشت عمومی</t>
  </si>
  <si>
    <t>دیون عمرانی احداث ، بازسازي و پوشش انهار</t>
  </si>
  <si>
    <t>دیون عمرانی آموزش شهروندان در حوزه امور ایمنی و آتش نشانی</t>
  </si>
  <si>
    <t>دیون عمرانی عمليات امداد، نجات و اطفاء حریق و امور آتش نشانی و خدمات ایمنی</t>
  </si>
  <si>
    <t>دیون عمرانی طرح مقاوم‌ سازي زيرساختها و شريانهاي حياتي شهر</t>
  </si>
  <si>
    <t>دیون عمرانی طرح احداث و تكميل زيرگذر معابر شهري</t>
  </si>
  <si>
    <t>دیون عمرانی زيرسازي و آسفالت معابر موجود</t>
  </si>
  <si>
    <t>دیون عمرانی احداث مسيرهاي ويژه دوچرخه</t>
  </si>
  <si>
    <t>دیون عمرانی احداث زيرگذر عابر پياده</t>
  </si>
  <si>
    <t>دیون عمرانی کمک به احداث و توسعه ترمينال های برون شهری</t>
  </si>
  <si>
    <t>دیون عمرانی احداث و توسعه پايانه های شهری</t>
  </si>
  <si>
    <t>دیون عمرانی خريد ناوگان قطار شهری</t>
  </si>
  <si>
    <t>دیون عمرانی ايجاد مراكز و سيستمهاي اطلاع‌رساني</t>
  </si>
  <si>
    <t>دیون عمرانی بازسازي و تعميرات اساسي ساختمان اداري</t>
  </si>
  <si>
    <t>دیون عمرانی طرح ساماندهی آسیب دیدگان اجتماعی و متکدیان</t>
  </si>
  <si>
    <t>دیون عمرانی طرح احداث مراکز حمایتی (گرمخانه، اشتغال معلولین، ایتام و ...)</t>
  </si>
  <si>
    <t>طرح طراحی و احداث پل عابر پیاده</t>
  </si>
  <si>
    <t>دیون عمرانی طرح طراحی و احداث پل عابر پیاده</t>
  </si>
  <si>
    <t>طرح احداث و بهسازی پیاده روها</t>
  </si>
  <si>
    <t>دیون عمرانی  طرح احداث و بهسازی پیاده روها</t>
  </si>
  <si>
    <t>دیون عمرانی  طرح طراحي و احداث خيابان</t>
  </si>
  <si>
    <t>اثرات مالی ناشی از معافیت‌ها و تخفیفات قانونی</t>
  </si>
  <si>
    <t>عوارض حاصل از اجراي طرح هاي ترافيكي</t>
  </si>
  <si>
    <t>بهاي خدمات کارشناسی</t>
  </si>
  <si>
    <t>مبلغ پیشنهادی</t>
  </si>
  <si>
    <t xml:space="preserve">سایر </t>
  </si>
  <si>
    <t>اخذ هزینه خدمات تأمین، نگهداری و توسعه زیرساخت شهری (مؤدیان حقوقی)</t>
  </si>
  <si>
    <t xml:space="preserve">بهاي خدمات صدور و تمديد پروانه تاکسیرانی </t>
  </si>
  <si>
    <t xml:space="preserve">درآمد اتوبوسرانی و مینی بوسرانی </t>
  </si>
  <si>
    <t>درآمد حاصل از فروش بلیط</t>
  </si>
  <si>
    <t>درآمد حاصل واگذاری اتوبوس</t>
  </si>
  <si>
    <t>11039001</t>
  </si>
  <si>
    <t>11039002</t>
  </si>
  <si>
    <t>11039003</t>
  </si>
  <si>
    <t>11039004</t>
  </si>
  <si>
    <t>11039005</t>
  </si>
  <si>
    <t>11039006</t>
  </si>
  <si>
    <t>عوارض حاصل از محل بیلبوردهای عمقی و تبلیغاتی (سازمان زیباسازی)</t>
  </si>
  <si>
    <t>عوارض حاصل از محل استرابورد و پایه پرتابل  (سازمان زیباسازی)</t>
  </si>
  <si>
    <t>عوارض حاصل از محل لمپست بنر  (سازمان زیباسازی)</t>
  </si>
  <si>
    <t>منابع دریافتی از تابلوهای تبلیغاتی  (سازمان زیباسازی)</t>
  </si>
  <si>
    <t>12010201</t>
  </si>
  <si>
    <t>درآمد پارکها (شهرداری و مناطق هشتگانه)</t>
  </si>
  <si>
    <t>12010202</t>
  </si>
  <si>
    <t>12010203</t>
  </si>
  <si>
    <t>12010204</t>
  </si>
  <si>
    <t>درآمد حاصل از فروش گل و گياه و ساير محصولات</t>
  </si>
  <si>
    <t>درآمد حاصل از فروش و سود تولیدات مشارکتی با بخش خصوصی به مناطق و مرکز (سازمان پارکها و فضای سبز شهرداری اهواز)</t>
  </si>
  <si>
    <t>درآمد حاصل از فروش گل و گیاه خریداری شده از بخش خصوصی به مناطق و مرکز (سازمان پارکها و فضای سبز شهرداری اهواز)</t>
  </si>
  <si>
    <t>درآمد حاصل از فروش نهال جهت اجرای طرح باغ های زندگانی و بوستان های خاطره</t>
  </si>
  <si>
    <t>درآمد حاصل از تولید و فروش کود کمپوست به مناطق (سازمان پارکها و فضای سبز شهرداری اهواز)</t>
  </si>
  <si>
    <t>درآمد غسالخانه و گورستان</t>
  </si>
  <si>
    <t xml:space="preserve">بهاي خدمات مديريت پسماند </t>
  </si>
  <si>
    <t>اخذ عوارض مشارکت انبوه سازان در ایجاد فضای سبز(سازمان پارکها و فضای سبز)</t>
  </si>
  <si>
    <t>12011001</t>
  </si>
  <si>
    <t>12011002</t>
  </si>
  <si>
    <t>درآمدهای  ناشی از بهای خدمات جمع آوری پسماندهای عفونی و غیر عفونی (سازمان مدیریت پسماند)</t>
  </si>
  <si>
    <t>12011003</t>
  </si>
  <si>
    <t>درآمدهای ناشی از بهای خدمات مطب ها، کلینیک ها و آزمایشگاه ها (سازمان مدیریت پسماند)</t>
  </si>
  <si>
    <t>12011004</t>
  </si>
  <si>
    <t>درآمد ناشی از بهای خدمات پسماند اداری (سازمان مدیریت پسماند)</t>
  </si>
  <si>
    <t>درآمد ناشي از خسارات وارده به اموال اختصاصي شهرداري (شهرداری و مناطق)</t>
  </si>
  <si>
    <t>درآمد ناشی  از خسارات وارده به اموال اختصاصی سازمان اتوبوسرانی</t>
  </si>
  <si>
    <t>جبران بخشی از خسارات وارده به اموال سازمان آتش نشانی و خدمات ایمنی  ازطرف شهرداری</t>
  </si>
  <si>
    <t>سازمان خدمات موتوری (از محل مطالبات شهرداری)</t>
  </si>
  <si>
    <t>دفاتر پیشخوان (سازمان فناوری اطلاعات و اراتباطات)</t>
  </si>
  <si>
    <t>فروش سرویس خدمات ارتباطی از مسیر های فیبر شهرداری اهواز (سازمان فناوری اطلاعات و اراتباطات)</t>
  </si>
  <si>
    <t>سازمان حمل و نقل ریلی</t>
  </si>
  <si>
    <t>سایردرآمدهای اختصاصی (مرکز و مناطق هشتگانه)</t>
  </si>
  <si>
    <t>درآمد ناشی  از دفن پسماندها در مجتمع دفن و پردازش (صفیره)</t>
  </si>
  <si>
    <t>سایر عوارض اختصاصی (سازمان زیباسازی)</t>
  </si>
  <si>
    <t>اجرای طرح آ|ژانس خدمات فضای سبز( طراحی و اجرای فضای سبز،ارائه خدمات نگهداری فضای سبز مانند درختان مثمر و...) (سازمان پارکها و فضای سبز)</t>
  </si>
  <si>
    <t>طراحی، تهیه، اجرا و توسعه شبکه های کامپیوتری  (سازمان فاوا)</t>
  </si>
  <si>
    <t>خرید کامپیوتر مانیتور جهت شهرداری، مناطق هشت گانه و سازمان ها (سازمان فاوا)</t>
  </si>
  <si>
    <t>خرید چاپگر جهت شهرداری مناطق هشت گانه و سازمان ها (سازمان فاوا)</t>
  </si>
  <si>
    <t>خرید اسکنر جهت شهرداری مناطق هشت گانه و سازمان ها )(سازمان فاوا)</t>
  </si>
  <si>
    <t>تجهیزات برق، اضطراری جهت شهرداری مناطق هشت گانه و سازمان ها  (سازمان فاوا)</t>
  </si>
  <si>
    <t>تجهیزات قطعات و لوازم فنی و تخصصی جانبی جهت شهرداری مناطق هشتگانه و سازمان ها  (سازمان فاوا)</t>
  </si>
  <si>
    <t>خرید تونر، کاتریج و سایر جهت شهرداری مناطق هشتگانه و سازمان ها (سازمان فاوا)</t>
  </si>
  <si>
    <t>درآمد حاصل از تخریب و گودبرداری (سازمان خدمات موتوری)</t>
  </si>
  <si>
    <t>درآمد حاصل از جمع آوری نخاله (سازمان خدمات موتوری)</t>
  </si>
  <si>
    <t>درآمد حاصل از خدمات ورودی پایانه سیاحت (سازمان پایانه ها)</t>
  </si>
  <si>
    <t>درآمد حاصل از خدمات ورودی پایانه زاگرس (سازمان پایانه ها)</t>
  </si>
  <si>
    <t>درآمد حاصل از خدمات ورودی پایانه خلیج فارس (سازمان پایانه ها)</t>
  </si>
  <si>
    <t>درآمد حاصل از خدمات ورودی پایانه شرق (سازمان پایانه ها)</t>
  </si>
  <si>
    <t>مال الاجاره ساختمانها و تأسیسات شهرداري</t>
  </si>
  <si>
    <t>درآمد حاصل از اجاره غرف میدان (سازمان ساماندهی مشاغل شهری و فرآورده های کشاورزی)</t>
  </si>
  <si>
    <t>درآمد حاصل از اجاره مغازه های میدان (سازمان ساماندهی مشاغل شهری و فرآورده های کشاورزی)</t>
  </si>
  <si>
    <t>درآمد حاصل از باسکول های میدان (سازمان ساماندهی مشاغل شهری و فرآورده های کشاورزی)</t>
  </si>
  <si>
    <t>درآمد حاصل از اجاره ساختمان بانکهای میدان (سازمان ساماندهی مشاغل شهری و فرآورده های کشاورزی)</t>
  </si>
  <si>
    <t>درآمد حاصل از بازار سبزی میدان (سازمان ساماندهی مشاغل شهری و فرآورده های کشاورزی)</t>
  </si>
  <si>
    <t>درآمد محاصل از اجاره هایپرمارکت اکسین (سازمان ساماندهی مشاغل شهری و فرآورده های کشاورزی)</t>
  </si>
  <si>
    <t>درآمد حاصل از اجاره تاکسی سرویس (سازمان ساماندهی مشاغل شهری و فرآورده های کشاورزی)</t>
  </si>
  <si>
    <t>درآمد حاصل از اجاره ساختمان فروشگاه رفاه (سازمان ساماندهی مشاغل شهری و فرآورده های کشاورزی)</t>
  </si>
  <si>
    <t>درآمد حاصل از اجاره ساختمان سالن باهنر (سازمان ساماندهی مشاغل شهری و فرآورده های کشاورزی)</t>
  </si>
  <si>
    <t>درآمد حاصل از اجاره دکل مخابرات (سازمان ساماندهی مشاغل شهری و فرآورده های کشاورزی)</t>
  </si>
  <si>
    <t>درآمد حاصل از ساماندهی گاری داران (سازمان ساماندهی مشاغل شهری و فرآورده های کشاورزی)</t>
  </si>
  <si>
    <t>درآمد حاصل از ورود وسایط نقلیه به میدان الغدیر (سازمان ساماندهی مشاغل شهری و فرآورده های کشاورزی)</t>
  </si>
  <si>
    <t>مال الاجاره حاصل از مغازه های سنگتراشی، مسجد و ... (سازمان مدیریت آرامستانها)</t>
  </si>
  <si>
    <t>مال الاجاره حاصل از مسجد و ... (سازمان مدیریت آرامستانها)</t>
  </si>
  <si>
    <t>اجاره غرف مسافربری پایانه سیاحت (سازمان پایانه ها)</t>
  </si>
  <si>
    <t>اجاره غرف مسافربری پایانه زاگرس (سازمان پایانه ها)</t>
  </si>
  <si>
    <t>اجاره غرف مسافربری پایانه خلیج فارس (سازمان پایانه ها)</t>
  </si>
  <si>
    <t>اجاره غرف مسافربری پایانه شرق (سازمان پایانه ها)</t>
  </si>
  <si>
    <t>اجاره غرف تجاری پایانه سیاحت (سازمان پایانه ها)</t>
  </si>
  <si>
    <t>اجاره غرف تجاری پایانه زاگرس (سازمان پایانه ها)</t>
  </si>
  <si>
    <t>اجاره غرف تجاری پایانه خلیج فارس (سازمان پایانه ها)</t>
  </si>
  <si>
    <t>اجاره غرف تجاری پایانه شرق (سازمان پایانه ها)</t>
  </si>
  <si>
    <t>اجاره مرکز معاینه فنی شماره 1 (سازمان پایانه ها)</t>
  </si>
  <si>
    <t>اجاره مرکز معاینه فنی شماره 2 (سازمان پایانه ها)</t>
  </si>
  <si>
    <t>اجاره انبار شرکتهای مسافربری پایانه سیاحت (سازمان پایانه ها)</t>
  </si>
  <si>
    <t>اجاره انبار شرکتهای مسافربری پایانه شرق (سازمان پایانه ها)</t>
  </si>
  <si>
    <t>بهای اجاره مجموعه های ورزشی (سازمان فرهنگی، اجتماعی و ورزشی)</t>
  </si>
  <si>
    <t>بهای اجاره تالار شهید جمالپور (سازمان فرهنگی، اجتماعی و ورزشی)</t>
  </si>
  <si>
    <t>بهای اجاره فرهنگسرای  نجوم (سازمان فرهنگی، اجتماعی و ورزشی)</t>
  </si>
  <si>
    <t>بهای درآمد حاصل از پارک بانوان  شهروند و ولیعصر (سازمان فرهنگی اجتماعی و ورزشی )</t>
  </si>
  <si>
    <t>بهای درآمد حاصل از سرای محلات(سازمان فرهنگی اجتماعی و ورزشی )</t>
  </si>
  <si>
    <t>اجاره و تبلیغات ایستگاهی (سازمان حمل و نقل ریلی)</t>
  </si>
  <si>
    <t>کرایه ماشین آلات سازمان خدمات موتوری به شهرداری مرکز</t>
  </si>
  <si>
    <t>کرایه ماشین آلات سازمان خدمات موتوری به شهرداری منطقه 1</t>
  </si>
  <si>
    <t>کرایه ماشین آلات سازمان خدمات موتوری به شهرداری منطقه 2</t>
  </si>
  <si>
    <t>کرایه ماشین آلات سازمان خدمات موتوری به شهرداری منطقه 3</t>
  </si>
  <si>
    <t>کرایه ماشین آلات سازمان خدمات موتوری به شهرداری منطقه 4</t>
  </si>
  <si>
    <t>کرایه ماشین آلات سازمان خدمات موتوری به شهرداری منطقه 5</t>
  </si>
  <si>
    <t>کرایه ماشین آلات سازمان خدمات موتوری به شهرداری منطقه 6</t>
  </si>
  <si>
    <t>کرایه ماشین آلات سازمان خدمات موتوری به شهرداری منطقه 7</t>
  </si>
  <si>
    <t>کرایه ماشین آلات سازمان خدمات موتوری به شهرداری منطقه 8</t>
  </si>
  <si>
    <t>کرایه ماشین آلات سازمان خدمات موتوری به سایرسازمان های وابسته به شهرداری اهواز</t>
  </si>
  <si>
    <t>کرایه ماشین آلات سازمان خدمات موتوری به شرکت ها ( دعبل - ولسرویسز)</t>
  </si>
  <si>
    <t>برون سپاری تعمیرگاه  ماشین آلات سازمان به بخش خصوصی</t>
  </si>
  <si>
    <t>تهیه و تجهیز کارواش ماشین آلات سبک و سنگین</t>
  </si>
  <si>
    <t xml:space="preserve">درآمد حاصل از بازارهای روز و هفتگی </t>
  </si>
  <si>
    <t>درآمد حاصل از اجاره پارکینگ الغدیر (سازمان ساماندهی مشاغل و فرآورده های کشاورزی)</t>
  </si>
  <si>
    <t>اجرا و احداث پروژه ، جایگاه سوخت پایانه شرق (سازمان پایانه ها)</t>
  </si>
  <si>
    <t>اجرا و احداث پروژه ، مجنمع خدماتی فنی پایانه سیاحت (سازمان پایانه ها)</t>
  </si>
  <si>
    <t>احداث چهار دهنه پل عابر پیاده از طریق مشارکت</t>
  </si>
  <si>
    <t>احداث مجتمع تجاری مسکونی تقاطع آزادگان و خیابان نهج البلاغه با مشارکت بخش خصوصی (سازان بهسازی و نوسازی)</t>
  </si>
  <si>
    <t>احداث مجتمع تجاری ورودی باند کندرو پل هفتم به سمت پارک لاله با مشارکت بخش خصوصی (سازان بهسازی و نوسازی)</t>
  </si>
  <si>
    <t>درآمد حاصل از سرمایه گذاری و مشارکت پروژه های احداث شهربازی.نمایشگاه  فصلی گل و گیاه.نصب مبلمان پارکی (سازمان پارکها و فضای سبز)</t>
  </si>
  <si>
    <t>فروش بتن</t>
  </si>
  <si>
    <t>کرایه حمل بتن</t>
  </si>
  <si>
    <t>درآمد باسکول</t>
  </si>
  <si>
    <t>درآمد  حاصل از محصولات مبلمان شهری</t>
  </si>
  <si>
    <t>درآمد حاصل از جابجایی کیوسکهای مطبوعاتی(سازمان ساماندهی مشاغل شهری و فرآورده های کشاورزی شهرداری اهواز)</t>
  </si>
  <si>
    <t>درآمد حاصل از سایر منابع سازمان ساماندهی مشاغل شهری و فرآورده های کشاورزی شهرداری اهواز</t>
  </si>
  <si>
    <t xml:space="preserve">سود نقدي حاصل از سهام شركت‌هاي پذيرفته شده در بورس يا ساير شركت ها </t>
  </si>
  <si>
    <t>كمك بلاعوض دولت و يا ساير سازمانها و موسسات دولتي (ستاد)</t>
  </si>
  <si>
    <t>مشارکت و کمک دولت به شهرداری در قالب توسعه فضای سبز(ماده 22 هوای پاک) (سازمان پارکها و فضای سبز)</t>
  </si>
  <si>
    <t>مشارکت و کمک دولت به شهرداری در قالب توسعه کمربند سبز(ماده 22 هوای پاک) (سازمان پارکها و فضای سبز)</t>
  </si>
  <si>
    <t>مشارکت و کمک دولت به شهرداری در قالب توسعه شبکه آب خام(ماده 22 هوای پاک) (سازمان پارکها و فضای سبز)</t>
  </si>
  <si>
    <t>تفاهم نامه با بنیاد برکت (تکمیل کارخانه نوآوری)</t>
  </si>
  <si>
    <t>درآمد حاصل از نقل و انتقال غرف و مغازه های میدان و سایر (سازمان ساماندهی مشاغل شهری و فرآورده های کشاورزی)</t>
  </si>
  <si>
    <t>تسهيلات دريافتي از بانکها و موسسات مالي و اعتباري</t>
  </si>
  <si>
    <t>نگهداري و حفاظت از تجهيزات و تاسيسات عمومي شهري</t>
  </si>
  <si>
    <t>ارتباطات ماهواره ای و اینترنت و اجاره فرکانس</t>
  </si>
  <si>
    <t>مطالعات و طراحی پروژه های حوزه خدمات شهری</t>
  </si>
  <si>
    <t>مطالعات و طراحی پارک های موضوعی</t>
  </si>
  <si>
    <t>باز زنده سازی حاشیه رودخانه کارون</t>
  </si>
  <si>
    <t xml:space="preserve"> احداث و آماده سازی مراکز استقرار صنايع مزاحم</t>
  </si>
  <si>
    <t>ساماندهی مشاغل شهری</t>
  </si>
  <si>
    <t xml:space="preserve">احداث ایستگاه آتش نشانی در شهرک خودرویی کاریانا </t>
  </si>
  <si>
    <t>احداث ایستگاه آتشنشانی ملاشیه</t>
  </si>
  <si>
    <t>مسیر ورودی باغ فردوس</t>
  </si>
  <si>
    <t xml:space="preserve">  مسیر ساحلی حد فاصل پارک ربیع تا خیابان جنت </t>
  </si>
  <si>
    <t xml:space="preserve">مسیر 44 متری ارتباطی حد فاصل بلوار قدس تا بلوار امام رضا </t>
  </si>
  <si>
    <t xml:space="preserve"> ادامه مسیر زیرگذر 18 متری چهارم کیان آباد تا میدان امام رضا (ع )</t>
  </si>
  <si>
    <t xml:space="preserve"> باند جنوب به شمال جاده ساحلی در محدوده زیر پل هلالی</t>
  </si>
  <si>
    <t>مسیر ساحلی از پل سوم تا زرگان</t>
  </si>
  <si>
    <t>مسير پل ششم در غرب رودخانه حد فاصل بلوار آريا و اتوبان گلستان</t>
  </si>
  <si>
    <t xml:space="preserve">برداشت تپه و کوه و احداث مسیر دسترسی منازل تعاونی اتوبوسرانی </t>
  </si>
  <si>
    <t>باند دوم خیابان روبروی کوی 300 دستگاه تا مسیر پل ششم</t>
  </si>
  <si>
    <t xml:space="preserve">تعریض پل کیان آباد </t>
  </si>
  <si>
    <t>طرح لکه گيری، ترميم و نگهداري آسفالت و ابنيه و احداث مسیرها و  زيرسازي و آسفالت معابر موجود</t>
  </si>
  <si>
    <t xml:space="preserve"> احداث مسیر و ایستگاه مسیر پیاده روی و  دوچرخه سواری</t>
  </si>
  <si>
    <t xml:space="preserve"> ريل باس</t>
  </si>
  <si>
    <t>احداث، تکمیل، پشتیبانی و تجهیز  ترمينال های برون شهری</t>
  </si>
  <si>
    <t>اجرا و پشتیبانی از حمل و نقل عمومی ریلی( قطارشهری)</t>
  </si>
  <si>
    <t>خرید، نصب ، پشتیبانی، تعمیر و تجهیز و راه اندازی سیستم برنامه و بودجه و مدیریت پروژه</t>
  </si>
  <si>
    <t>طراحی، تهیه، اجرا و توسعه شبکه های کامپیوتری</t>
  </si>
  <si>
    <t>اجرا و بهره برداری بخشی از زیرساخت ارتباطی شهر هوشمند (قرارداد فی مابین شهرداری اهواز و شرکت فناپ تلکام)</t>
  </si>
  <si>
    <t>خرید، تعمیر، نگهداری و راه اندازی تجهیزات پزشکی و ... جهت درمانگاه شهرداری</t>
  </si>
  <si>
    <t>طرح ماشین آلات و وسائط نقلیه</t>
  </si>
  <si>
    <t xml:space="preserve">خرید و تعمیرات ماشین آلات عمرانی  و خدماتی </t>
  </si>
  <si>
    <t>بازسازی و بهسازی اردوگاه آسیب دیدگان اجتماعی(سامان سرای شکوفا)</t>
  </si>
  <si>
    <t>ساماندهی کودکان کار</t>
  </si>
  <si>
    <t xml:space="preserve">ایجاد بازارچه خوداشتغالی بانوان خودسرپرست </t>
  </si>
  <si>
    <t>توسعه و تکمیل درمانگاه شهرداری</t>
  </si>
  <si>
    <t>بازسازی و تکمیل پارک آبی کیانشهر (پیشنهادی حوزه سرمایه گذاری و مشارکت مردمی  )</t>
  </si>
  <si>
    <t>احداث و تکمیل کتابخانه ، فرهنگسرا ، نگارخانه و تالار اجتماعات و ....</t>
  </si>
  <si>
    <t>0020</t>
  </si>
  <si>
    <t>0021</t>
  </si>
  <si>
    <t>0022</t>
  </si>
  <si>
    <t>0023</t>
  </si>
  <si>
    <t>احداث، تکمیل و تجهیز سرای های محلات در سطح شهر</t>
  </si>
  <si>
    <t>دیون عمرانی  طرح ماشین آلات و وسائط نقلیه</t>
  </si>
  <si>
    <t>دیون عمرانی طرح لکه گيری، ترميم و نگهداري آسفالت و ابنيه و احداث مسیرها و  زيرسازي و آسفالت معابر موجود</t>
  </si>
  <si>
    <t>طرح بازپرداخت (تملك) دارايي مالي</t>
  </si>
  <si>
    <t xml:space="preserve"> بازپرداخت اصل و سود تسهیلات داخلی</t>
  </si>
  <si>
    <t>خرید دسته چک و سفته</t>
  </si>
  <si>
    <t>لوازم مصرفي اداري ( لوازم التحریر و لوازم جزئی ...)</t>
  </si>
  <si>
    <t>لوازم مصرفي خدمات شهري (تابلو و ...)</t>
  </si>
  <si>
    <t>کارمزد وامهای داخلی</t>
  </si>
  <si>
    <t>ديون</t>
  </si>
  <si>
    <t xml:space="preserve">عوارض ساليانه بانك‌ها و موسسات اعتباري </t>
  </si>
  <si>
    <t>مصالح ساختمانی ( گچ، آجر، سیمان،آهک،...)</t>
  </si>
  <si>
    <t>لوازم سرویسهای بهداشتی(شیرآب،سیفون،...)</t>
  </si>
  <si>
    <t>لوازم تنظيف و مواد شوینده(صابون،مایع دستشویی، مایع ظرف شویی، پودرهای شوینده،...)</t>
  </si>
  <si>
    <t>ابزار و یراق و لوازم ساختمانی( کلید، قفل، دستگیره،...)</t>
  </si>
  <si>
    <t>خرید یا تهیه کتاب، نشریات، نرم افزارهای رایانه ای، فیلم های ویدیوئی، و سایر لوازم و ابزار مشابه</t>
  </si>
  <si>
    <t xml:space="preserve">مطالعات  طرح زیست محیطی  و پیگیری مسائل زیست محیطی اهواز و مسائل و مشکلات انتقال آب </t>
  </si>
  <si>
    <t>تبليغات محيطي، تلويزيون و فيلم كليپ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</si>
  <si>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</si>
  <si>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</si>
  <si>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</si>
  <si>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 xml:space="preserve">احداث، تکمیل، تجهیز و بهسازی ايستگاه ها ی معمولي و مکانیزه اتوبوس و تاکسی و ریل باس </t>
  </si>
  <si>
    <t>عوارض بليط (حمل ونقل ، زميني،دريايي)</t>
  </si>
  <si>
    <t>عوارض و جرائم سالانه آلايندگي وسايط نقليه</t>
  </si>
  <si>
    <t>عوارض قطع درختان</t>
  </si>
  <si>
    <t>110209</t>
  </si>
  <si>
    <t>عوارض انقضاي مهلت عملیات ساختمانی (موضوع تبصره 2 ماده 29 قانون نوسازی)</t>
  </si>
  <si>
    <t>110217</t>
  </si>
  <si>
    <t xml:space="preserve">بهاي خدمات ناشي از صدور پروانه شركت‌ها و ناوگان حمل و نقل بار </t>
  </si>
  <si>
    <t>عوارض توسعه قطار شهري (شهرهاي با جمعيت بالاي 500 هزار نفر)</t>
  </si>
  <si>
    <t>110311</t>
  </si>
  <si>
    <t>110312</t>
  </si>
  <si>
    <t>110313</t>
  </si>
  <si>
    <t>عوارض بر تبليغات محيطي به غيراز تابلوهاي معرفي(مناطق هشتگانه)</t>
  </si>
  <si>
    <t>110411</t>
  </si>
  <si>
    <t>عوارض بهره برداري از معابر و پياده روها</t>
  </si>
  <si>
    <t>120105</t>
  </si>
  <si>
    <t>12010501</t>
  </si>
  <si>
    <t>12010502</t>
  </si>
  <si>
    <t>12010503</t>
  </si>
  <si>
    <t>12010504</t>
  </si>
  <si>
    <t>12010505</t>
  </si>
  <si>
    <t>120106</t>
  </si>
  <si>
    <t>120108</t>
  </si>
  <si>
    <t>120109</t>
  </si>
  <si>
    <t>120110</t>
  </si>
  <si>
    <t xml:space="preserve">درآمد ناشي از خسارات وارده به اموال اختصاصي شهرداري </t>
  </si>
  <si>
    <t>120111</t>
  </si>
  <si>
    <t>12011101</t>
  </si>
  <si>
    <t>12011102</t>
  </si>
  <si>
    <t>12011103</t>
  </si>
  <si>
    <t>120112</t>
  </si>
  <si>
    <t>130110</t>
  </si>
  <si>
    <t>130111</t>
  </si>
  <si>
    <t>130112</t>
  </si>
  <si>
    <t>مال الاجاره ساختمان ها و تاسیسات شهرداری</t>
  </si>
  <si>
    <t>درآمد حاصل از تجهيزات، ماشین آلات و وسائط نقلیه</t>
  </si>
  <si>
    <t>150107</t>
  </si>
  <si>
    <t>160209</t>
  </si>
  <si>
    <t>160210</t>
  </si>
  <si>
    <t>بهسازی و بازسازی معابر حاشیه ای و کم برخوردار شرق اهواز (تفاهم نامه با قرارگاه منطقه ای کربلا)</t>
  </si>
  <si>
    <t>منابع حاصل از اجرای پروژه تکمیل و تجهیز زمین های ورزشی بصورت مشارکتی (سازمان فرهنگی، اجتماعی ورزشی)</t>
  </si>
  <si>
    <t>پشتیبانی سازمان پایانه ها</t>
  </si>
  <si>
    <t>پشتیبانی سازمان اتوبوسرانی</t>
  </si>
  <si>
    <t>مطالعه و طراحی آب خام و  پارک ها و فضای سبز</t>
  </si>
  <si>
    <t>مطالعات و طراحی پروژه های حوزه  شهرسازی و معماری</t>
  </si>
  <si>
    <t>احداث پارک های موضوعی ویژه معلولان،سالمندان وکودکان (ناتوانان جسمی و حرکتی) و ...</t>
  </si>
  <si>
    <t xml:space="preserve">احداث جایگاه و خرید و تعمیر گاری فان و مخازن پسماند و تفکیک زباله </t>
  </si>
  <si>
    <t xml:space="preserve"> تعمیر، بازسازی و بهسازی ایستگاه های آتش نشانی</t>
  </si>
  <si>
    <t>زیرسازی و آسفالت معابر و احداث کانال کوی علی آباد و کوی اندیشه</t>
  </si>
  <si>
    <t>بهسازی و تعریض خیابان شهید علاف</t>
  </si>
  <si>
    <t>استقرار نظام یکپارچه مدیریت اطلاعات و رصدخانه شهری</t>
  </si>
  <si>
    <t>شهرداری الکترونیک(فرهنگسرای مجازی،پنجره واحد مجوزها،نظام پیشنهادات مردمی، اپ اهواز من)</t>
  </si>
  <si>
    <t>احداث، تکمیل و تجهیز پلاتوهای جنب تالار آفتاب (سالن های تئاتر)</t>
  </si>
  <si>
    <t>کمک هزینه ازدواج فرزندان بازنشستگان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</si>
  <si>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</si>
  <si>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</si>
  <si>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</si>
  <si>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</si>
  <si>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 xml:space="preserve"> احداث  تقاطع غیر همسطح  18 متری چهارم کیان آباد و 45 متری کیانشهر با ریل آهن وتقاطع غیرهمسطح کیانپارس</t>
  </si>
  <si>
    <t>تجهیز ساختمان اداری به مولد  و تابلو برق اضطراری</t>
  </si>
  <si>
    <t>عوارض بر معاملات غیر منقول</t>
  </si>
  <si>
    <t>احداث و تکمیل، تجهیز و بهسازی پل های عابر پیاده معمولی و مکانیزه</t>
  </si>
  <si>
    <t>متولی</t>
  </si>
  <si>
    <t>سهم جاری و عمرانی کل بودجه</t>
  </si>
  <si>
    <t xml:space="preserve">سهم جاری و  عمرانی کل بودجه در سطح مأموریت </t>
  </si>
  <si>
    <t>مبلغ پیشنهادی 
سال 1402</t>
  </si>
  <si>
    <t>بهای خدمات پیمانکاری</t>
  </si>
  <si>
    <t>موادغذائی</t>
  </si>
  <si>
    <t>عوارض قطع درختان شهرداری و مناطق</t>
  </si>
  <si>
    <t>کد والد</t>
  </si>
  <si>
    <t>کد طبقه بندی</t>
  </si>
  <si>
    <t>اعتبارات  تملک دارایی های مالی</t>
  </si>
  <si>
    <t>100000000000000000</t>
  </si>
  <si>
    <t>101000000000000000</t>
  </si>
  <si>
    <t>101010000000000000</t>
  </si>
  <si>
    <t>101010000100000000</t>
  </si>
  <si>
    <t>102000000000000000</t>
  </si>
  <si>
    <t>102010000000000000</t>
  </si>
  <si>
    <t>102010000200000000</t>
  </si>
  <si>
    <t>102020000000000000</t>
  </si>
  <si>
    <t>102020001800000000</t>
  </si>
  <si>
    <t>103000000000000000</t>
  </si>
  <si>
    <t>103010000000000000</t>
  </si>
  <si>
    <t>103010000200000000</t>
  </si>
  <si>
    <t>103020000000000000</t>
  </si>
  <si>
    <t>103020000300000000</t>
  </si>
  <si>
    <t>103030000000000000</t>
  </si>
  <si>
    <t>103030000500000000</t>
  </si>
  <si>
    <t>103040000000000000</t>
  </si>
  <si>
    <t>103040000400000000</t>
  </si>
  <si>
    <t>200000000000000000</t>
  </si>
  <si>
    <t>201000000000000000</t>
  </si>
  <si>
    <t>201010000000000000</t>
  </si>
  <si>
    <t>201010000100000000</t>
  </si>
  <si>
    <t>201020000000000000</t>
  </si>
  <si>
    <t>201020001300000000</t>
  </si>
  <si>
    <t>201030000000000000</t>
  </si>
  <si>
    <t>201030000200000000</t>
  </si>
  <si>
    <t>202000000000000000</t>
  </si>
  <si>
    <t>202010000000000000</t>
  </si>
  <si>
    <t>202010000200000000</t>
  </si>
  <si>
    <t>203000000000000000</t>
  </si>
  <si>
    <t>203010000000000000</t>
  </si>
  <si>
    <t>203010000400000000</t>
  </si>
  <si>
    <t>203020000000000000</t>
  </si>
  <si>
    <t>203020000200000000</t>
  </si>
  <si>
    <t>204000000000000000</t>
  </si>
  <si>
    <t>204040000000000000</t>
  </si>
  <si>
    <t>204040000100000000</t>
  </si>
  <si>
    <t>205000000000000000</t>
  </si>
  <si>
    <t>205020000000000000</t>
  </si>
  <si>
    <t>205020000200000000</t>
  </si>
  <si>
    <t>205030000000000000</t>
  </si>
  <si>
    <t>205030000200000000</t>
  </si>
  <si>
    <t>206000000000000000</t>
  </si>
  <si>
    <t>206020000000000000</t>
  </si>
  <si>
    <t>206020000300000000</t>
  </si>
  <si>
    <t>206030000000000000</t>
  </si>
  <si>
    <t>206030000200000000</t>
  </si>
  <si>
    <t>206040000000000000</t>
  </si>
  <si>
    <t>206040000200000000</t>
  </si>
  <si>
    <t>206050000000000000</t>
  </si>
  <si>
    <t>206050000200000000</t>
  </si>
  <si>
    <t>207000000000000000</t>
  </si>
  <si>
    <t>207010000000000000</t>
  </si>
  <si>
    <t>207010000100000000</t>
  </si>
  <si>
    <t>207020000000000000</t>
  </si>
  <si>
    <t>207020000300000000</t>
  </si>
  <si>
    <t>207030000000000000</t>
  </si>
  <si>
    <t>207030000300000000</t>
  </si>
  <si>
    <t>207040000000000000</t>
  </si>
  <si>
    <t>207040000300000000</t>
  </si>
  <si>
    <t>204010000000000000</t>
  </si>
  <si>
    <t>204010000400000000</t>
  </si>
  <si>
    <t>205010000000000000</t>
  </si>
  <si>
    <t>205010000100000000</t>
  </si>
  <si>
    <t>206010000000000000</t>
  </si>
  <si>
    <t>206010000100000000</t>
  </si>
  <si>
    <t>300000000000000000</t>
  </si>
  <si>
    <t>301000000000000000</t>
  </si>
  <si>
    <t>301010000000000000</t>
  </si>
  <si>
    <t>301010000200000000</t>
  </si>
  <si>
    <t>302000000000000000</t>
  </si>
  <si>
    <t>302010000000000000</t>
  </si>
  <si>
    <t>302010000300000000</t>
  </si>
  <si>
    <t>302020000000000000</t>
  </si>
  <si>
    <t>302020000100000000</t>
  </si>
  <si>
    <t>302020000200000000</t>
  </si>
  <si>
    <t>303000000000000000</t>
  </si>
  <si>
    <t>303010000000000000</t>
  </si>
  <si>
    <t>303010000100000000</t>
  </si>
  <si>
    <t>400000000000000000</t>
  </si>
  <si>
    <t>401000000000000000</t>
  </si>
  <si>
    <t>401010000000000000</t>
  </si>
  <si>
    <t>401010000200000000</t>
  </si>
  <si>
    <t>401040000000000000</t>
  </si>
  <si>
    <t>401040000200000000</t>
  </si>
  <si>
    <t>401050000000000000</t>
  </si>
  <si>
    <t>401050000400000000</t>
  </si>
  <si>
    <t>401060000000000000</t>
  </si>
  <si>
    <t>401060000300000000</t>
  </si>
  <si>
    <t>402000000000000000</t>
  </si>
  <si>
    <t>402010000000000000</t>
  </si>
  <si>
    <t>402010000300000000</t>
  </si>
  <si>
    <t>402020000000000000</t>
  </si>
  <si>
    <t>402020000200000000</t>
  </si>
  <si>
    <t>402030000000000000</t>
  </si>
  <si>
    <t>402030000300000000</t>
  </si>
  <si>
    <t>402040000000000000</t>
  </si>
  <si>
    <t>402040000100000000</t>
  </si>
  <si>
    <t>402050000000000000</t>
  </si>
  <si>
    <t>402050000100000000</t>
  </si>
  <si>
    <t>402060000000000000</t>
  </si>
  <si>
    <t>402060000200000000</t>
  </si>
  <si>
    <t>402070000000000000</t>
  </si>
  <si>
    <t>402070000200000000</t>
  </si>
  <si>
    <t>402080000000000000</t>
  </si>
  <si>
    <t>402080000200000000</t>
  </si>
  <si>
    <t>402090000000000000</t>
  </si>
  <si>
    <t>402090000200000000</t>
  </si>
  <si>
    <t>403000000000000000</t>
  </si>
  <si>
    <t>403010000000000000</t>
  </si>
  <si>
    <t>403010000600000000</t>
  </si>
  <si>
    <t>403020000000000000</t>
  </si>
  <si>
    <t>403020000200000000</t>
  </si>
  <si>
    <t>403030000000000000</t>
  </si>
  <si>
    <t>403030000200000000</t>
  </si>
  <si>
    <t>403040000000000000</t>
  </si>
  <si>
    <t>403040000200000000</t>
  </si>
  <si>
    <t>404000000000000000</t>
  </si>
  <si>
    <t>404010000000000000</t>
  </si>
  <si>
    <t>404010000200000000</t>
  </si>
  <si>
    <t>405000000000000000</t>
  </si>
  <si>
    <t>405010000000000000</t>
  </si>
  <si>
    <t>405010000200000000</t>
  </si>
  <si>
    <t>406000000000000000</t>
  </si>
  <si>
    <t>406010000000000000</t>
  </si>
  <si>
    <t>406010000100000000</t>
  </si>
  <si>
    <t>406020000000000000</t>
  </si>
  <si>
    <t>406020000100000000</t>
  </si>
  <si>
    <t>407000000000000000</t>
  </si>
  <si>
    <t>407010000000000000</t>
  </si>
  <si>
    <t>407010000100000000</t>
  </si>
  <si>
    <t>408000000000000000</t>
  </si>
  <si>
    <t>408010000000000000</t>
  </si>
  <si>
    <t>408010000500000000</t>
  </si>
  <si>
    <t>408040000000000000</t>
  </si>
  <si>
    <t>408040000200000000</t>
  </si>
  <si>
    <t>500000000000000000</t>
  </si>
  <si>
    <t>501000000000000000</t>
  </si>
  <si>
    <t>501010000000000000</t>
  </si>
  <si>
    <t>501010000200000000</t>
  </si>
  <si>
    <t>501020000000000000</t>
  </si>
  <si>
    <t>501020000200000000</t>
  </si>
  <si>
    <t>502000000000000000</t>
  </si>
  <si>
    <t>502010000000000000</t>
  </si>
  <si>
    <t>502010000200000000</t>
  </si>
  <si>
    <t>503000000000000000</t>
  </si>
  <si>
    <t>503010000000000000</t>
  </si>
  <si>
    <t>503010000700000000</t>
  </si>
  <si>
    <t>503020000000000000</t>
  </si>
  <si>
    <t>503020000200000000</t>
  </si>
  <si>
    <t>504000000000000000</t>
  </si>
  <si>
    <t>504010000000000000</t>
  </si>
  <si>
    <t>504010000300000000</t>
  </si>
  <si>
    <t>600000000000000000</t>
  </si>
  <si>
    <t>604000000000000000</t>
  </si>
  <si>
    <t>604001000000000000</t>
  </si>
  <si>
    <t>604001000200000000</t>
  </si>
  <si>
    <t>605000000000000000</t>
  </si>
  <si>
    <t>605010000000000000</t>
  </si>
  <si>
    <t>605010000200000000</t>
  </si>
  <si>
    <t>606000000000000000</t>
  </si>
  <si>
    <t>606010000000000000</t>
  </si>
  <si>
    <t>606010000200000000</t>
  </si>
  <si>
    <t>606020000000000000</t>
  </si>
  <si>
    <t>606020000500000000</t>
  </si>
  <si>
    <t>606030000000000000</t>
  </si>
  <si>
    <t>606030000200000000</t>
  </si>
  <si>
    <t>606040000000000000</t>
  </si>
  <si>
    <t>606040000200000000</t>
  </si>
  <si>
    <t>601000000000000000</t>
  </si>
  <si>
    <t>601010000000000000</t>
  </si>
  <si>
    <t>601010000200000000</t>
  </si>
  <si>
    <t>602000000000000000</t>
  </si>
  <si>
    <t>602010000000000000</t>
  </si>
  <si>
    <t>602010000200000000</t>
  </si>
  <si>
    <t>603000000000000000</t>
  </si>
  <si>
    <t>603010000000000000</t>
  </si>
  <si>
    <t>603010000200000000</t>
  </si>
  <si>
    <t>برنامه تهيه و اجراي طرح‌هاي موضعي و موضوعي شهري</t>
  </si>
  <si>
    <t>طرح ...</t>
  </si>
  <si>
    <t>104000000000000000</t>
  </si>
  <si>
    <t>104010000000000000</t>
  </si>
  <si>
    <t>104010000200000000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</si>
  <si>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</si>
  <si>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</si>
  <si>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</si>
  <si>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</si>
  <si>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</si>
  <si>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</si>
  <si>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</si>
  <si>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</si>
  <si>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</si>
  <si>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</si>
  <si>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</si>
  <si>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</si>
  <si>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</si>
  <si>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</si>
  <si>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</si>
  <si>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</si>
  <si>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</si>
  <si>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</si>
  <si>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</si>
  <si>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</si>
  <si>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</si>
  <si>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عوارض بر كالا و خدمات (90% بند الف ماده 39)</t>
  </si>
  <si>
    <t>عوارض سالانه کلیه وسائط نقلیه اعم از خودروهای سبک، سنگین و موتور سیکلت</t>
  </si>
  <si>
    <t>عوارض متمرکز دوازده در هزارگمرکی</t>
  </si>
  <si>
    <t>عوارض بر کالا و خدمات (10% بند الف ماده 39)</t>
  </si>
  <si>
    <t>عوارض سالانه آلایندگی وسائط نقلیه</t>
  </si>
  <si>
    <t>کمک از محل موضوع ماده 58 قانون الحاق 2</t>
  </si>
  <si>
    <t>عوارض ارزش افزوده ناشي از اجراي طرحهاي عمران و توسعه شهري  (ارزش افزوده ناشی از تغییر کاربری)</t>
  </si>
  <si>
    <t>110314</t>
  </si>
  <si>
    <t>درآمد حاصل از تبلیغات ناوگان حمل و نقل عمومی</t>
  </si>
  <si>
    <t>عوارض بر مشاغل و حرف (بر اساس نوع شغل، محل استقرار ملك و مساحت) دائمي و موقت</t>
  </si>
  <si>
    <t>عوارض بر  تبليغات محيطي به غيراز تابلوهاي معرفي</t>
  </si>
  <si>
    <t>10 درصد صدور و تمدید گذرنامه و گواهینامه</t>
  </si>
  <si>
    <t>استفاده از معابر شهری جهت وقف حاشیه ای (پارکومتر، کارت پارک)</t>
  </si>
  <si>
    <t>درآمد حاصل از حمل و نقل بار خودرویی درون شهر</t>
  </si>
  <si>
    <t>ماده 280 قانون مالیات های مستقیم (1%)</t>
  </si>
  <si>
    <t>عوارض نقل و انتقال قطعی املاک (2%) و انتقال حق واگذاری (1%)</t>
  </si>
  <si>
    <t>جریمه تأخیر پرداخت عوارض وب های خدمات (2%)</t>
  </si>
  <si>
    <t>عوارض ناشی از اجرای ماده 23 رسیدگی به تخلفات رانندگی</t>
  </si>
  <si>
    <t>درآمدهاي نقدی  ناشي از اجراي تبصره3 و 4 ماده 101 قانون شهرداري</t>
  </si>
  <si>
    <t>وام دریافتی از محل ماده 7 قانون درآمد پایدار و هزینه شهرداریها و دهیاریها</t>
  </si>
  <si>
    <t>درآمد حاصل از ورودی پارکها (سازمان پارکها و فضای سبز)</t>
  </si>
  <si>
    <t>اخذ عوارض از شهربازی ها و خانه های بازی سرپوشیده (سازمان پارکها و فضای سبز)</t>
  </si>
  <si>
    <t>درآمد حاصل از اجاره غرف (سازمان پارکها و فضای سبز)</t>
  </si>
  <si>
    <t>وجوه پرداختی شهرداری بابت اجرای پروژه ها (سازمان اتوبوسرانی)</t>
  </si>
  <si>
    <t>وجوه پرداختی شهرداری بابت اجرای پروژه ها (سازمان آتشنشانی و خدمات ایمنی)</t>
  </si>
  <si>
    <t>وجوه پرداختی شهرداری بابت اجرای پروژه ها (سازمان مدیریت آرامستانها)</t>
  </si>
  <si>
    <t>وجوه پرداختی شهرداری بابت اجرای پروژه ها  (سازمان بهسازی و نوسازی)</t>
  </si>
  <si>
    <t>وجوه پرداختی شهرداری بابت اجرای پروژه ها (سازمان پارکها و فضای سبز)</t>
  </si>
  <si>
    <t>وجوه پرداختی شهرداری بابت اجرای پروژه ها (سازمان مدیریت پسماند)</t>
  </si>
  <si>
    <t>وجوه پرداختی شهرداری بابت اجرای پروژه ها (سازمان مدیریت حمل و نقل بار درون شهری و حومه)</t>
  </si>
  <si>
    <t>وجوه پرداختی شهرداری بابت اجرای پروژه ها  (سازمان زیباسازی)</t>
  </si>
  <si>
    <t>وجوه پرداختی شهرداری بابت اجرای پروژه ها (سازمان عمران شهرداری)</t>
  </si>
  <si>
    <t>وجوه پرداختی شهرداری بابت اجرای پروژه ها (سازمان فناوری اطلاعات و ارتباطات)</t>
  </si>
  <si>
    <t>وجوه پرداختی شهرداری بابت اجرای پروژه ها (سازمان فرهنگی، اجتماعی و ورزشی)</t>
  </si>
  <si>
    <t>وجوه پرداختی شهرداری بابت اجرای پروژه ها (سازمان خدمات موتوری)</t>
  </si>
  <si>
    <t>وجوه پرداختی شهرداری بابت اجرای پروژه ها (سازمان ساماندهی مشاغل شهری و فرآورده های کشاورزی شهرداری)</t>
  </si>
  <si>
    <t>وجوه پرداختی شهرداری بابت اجرای پروژه ها (سازمان  قطار شهری)</t>
  </si>
  <si>
    <t>وجوه پرداختی شهرداری بابت اجرای پروژه ها (سازمان مدیریت و نظارت بر تاکسیرانی شهر اهواز)</t>
  </si>
  <si>
    <t>وجوه پرداختی شهرداری بابت اجرای پروژه ها  (سازمان سرمایه گذاری و مشارکتهای مردمی)</t>
  </si>
  <si>
    <t>وجوه پرداختی شهرداری بابت اجرای پروژه ها (سازمان پایانه ها)</t>
  </si>
  <si>
    <t>0024</t>
  </si>
  <si>
    <t xml:space="preserve"> ساختمان و سایر مستحدثات</t>
  </si>
  <si>
    <t>ماشین آلات و تجهیزات</t>
  </si>
  <si>
    <t>مجموع ردیف</t>
  </si>
  <si>
    <t>واگذاری دارایی های سرمایه ای</t>
  </si>
  <si>
    <t>11039007</t>
  </si>
  <si>
    <t>کارمزد خدمات پنجره واحد مجوز های مبتنی بر ملک</t>
  </si>
  <si>
    <t>بهای خدمات حق التحریر صدور مجوزات درخواست کتبی مؤدیان در مناطق</t>
  </si>
  <si>
    <t>تسهيلات دريافتي از بانکها و موسسات مالي و اعتباري( مرکز و مناطق)</t>
  </si>
  <si>
    <t>تسهيلات دريافتي از بانکها و موسسات مالي و اعتباري(سازمان خدمات موتوری)</t>
  </si>
  <si>
    <t>تسهيلات دريافتي از بانکها و موسسات مالي و اعتباري(سازمان مدیریت ارامستانها)</t>
  </si>
  <si>
    <t>نگهداری و تعمیر وسائط نقلیه</t>
  </si>
  <si>
    <t>هزینه های قضائی، ثبتی و حقوقی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</si>
  <si>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</si>
  <si>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</si>
  <si>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</si>
  <si>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</si>
  <si>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</si>
  <si>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</si>
  <si>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</si>
  <si>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</si>
  <si>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</si>
  <si>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</si>
  <si>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</si>
  <si>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</si>
  <si>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</si>
  <si>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</si>
  <si>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</si>
  <si>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</si>
  <si>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</si>
  <si>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</si>
  <si>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</si>
  <si>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</si>
  <si>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</si>
  <si>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</si>
  <si>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</si>
  <si>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</si>
  <si>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</si>
  <si>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</si>
  <si>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</si>
  <si>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</si>
  <si>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</si>
  <si>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</si>
  <si>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</si>
  <si>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</si>
  <si>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</si>
  <si>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</si>
  <si>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</si>
  <si>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</si>
  <si>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</si>
  <si>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</si>
  <si>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</si>
  <si>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</si>
  <si>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</si>
  <si>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</si>
  <si>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</si>
  <si>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</si>
  <si>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</si>
  <si>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</si>
  <si>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</si>
  <si>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بها خدمات جمع آوري نخاله هاي ساختماني (سازمان مدیریت پسماند)</t>
  </si>
  <si>
    <t>بها خدمات جمع آوري نخاله هاي ساختماني (سازمان خدمات موتوری)</t>
  </si>
  <si>
    <t>بهای خدمات آتش نشانی (سازمان آتشنشانی و خدمات ایمنی)</t>
  </si>
  <si>
    <t>درآمد حاصل از پارکینگ خسروی 2 (سازمان پایانه ها)</t>
  </si>
  <si>
    <t>درآمد حاصل از پارکینگ بقایی (سازمان پایانه ها)</t>
  </si>
  <si>
    <t>فروش اسناد مناقصه و مزایده (مناطق هشتگانه)</t>
  </si>
  <si>
    <t>عوارض بلیط زمینی (سازمان پایانه ها)</t>
  </si>
  <si>
    <t>پایانه سیاحت (سازمان پایانه ها)</t>
  </si>
  <si>
    <t>پایانه زاگرس (سازمان پایانه ها)</t>
  </si>
  <si>
    <t>پایانه خلیج فارس (سازمان پایانه ها)</t>
  </si>
  <si>
    <t>پایانه شرق (سازمان پایانه ها)</t>
  </si>
  <si>
    <t>صدور پروانه و تشکیل پرونده تاکسی (سازمان مدیریت و نظارت بر تاکسیرانی)</t>
  </si>
  <si>
    <t>صدور پروانه و تشکیل پرونده تاکسی (راننده کمکی) (سازمان مدیریت و نظارت بر تاکسیرانی)</t>
  </si>
  <si>
    <t>صدور پروانه و تشکیل پرونده تاکسی موقت (مالک) (سازمان مدیریت و نظارت بر تاکسیرانی)</t>
  </si>
  <si>
    <t>صدور پروانه و تشکیل پرونده تاکسی موقت (راننده کمکی) (سازمان مدیریت و نظارت بر تاکسیرانی)</t>
  </si>
  <si>
    <t>صدور پروانه حمل و نقل درون شهری(سازمان مدیریت و نظارت بر تاکسیرانی)</t>
  </si>
  <si>
    <t>صدور پروانه آژانس تلفنی (سازمان مدیریت و نظارت بر تاکسیرانی)</t>
  </si>
  <si>
    <t>تمدید پروانه تاکسی (مالک و کمکی)(سازمان مدیریت و نظارت بر تاکسیرانی)</t>
  </si>
  <si>
    <t>تمدید پروانه تاکسی موقت (مالک و کمکی) (سازمان مدیریت و نظارت بر تاکسیرانی)</t>
  </si>
  <si>
    <t>تعویض پروانه تاکسی و تاکسی موقت (سازمان مدیریت و نظارت بر تاکسیرانی)</t>
  </si>
  <si>
    <t>تمدید پروانه حمل و نقل درون شهری (سازمان مدیریت و نظارت بر تاکسیرانی)</t>
  </si>
  <si>
    <t>تمدید پروانه آژانس تلفنی (سازمان مدیریت و نظارت بر تاکسیرانی)</t>
  </si>
  <si>
    <t>درآمد امتیاز سرویس مدارس (سازمان مدیریت و نظارت بر تاکسیرانی)</t>
  </si>
  <si>
    <t>صدور کارت (تاکسی و تاکسی موقت) (سازمان مدیریت و نظارت بر تاکسیرانی)</t>
  </si>
  <si>
    <t>خدمات ماهیانه تاکسی فرودگاه (سازمان مدیریت و نظارت بر تاکسیرانی)</t>
  </si>
  <si>
    <t>خدمات ماهیانه تاکسی بی سیم (سازمان مدیریت و نظارت بر تاکسیرانی)</t>
  </si>
  <si>
    <t>خدمات ماهیانه تاکسی راه آهن (سازمان مدیریت و نظارت بر تاکسیرانی)</t>
  </si>
  <si>
    <t>بهای خدمات تاکسی های اینترنتی (برخط) (سازمان مدیریت و نظارت بر تاکسیرانی)</t>
  </si>
  <si>
    <t>درآمد حاصل از حمل بار (سازمان مدیریت و نظارت بر تاکسیرانی)</t>
  </si>
  <si>
    <t>صدور و تمدید تعویض پروانه راننده (سازمان مدیریت حمل و نقل بار)</t>
  </si>
  <si>
    <t>صدور و تمدید  پروانه  فعالیت وسیله نقلیه (سازمان مدیریت حمل و نقل بار)</t>
  </si>
  <si>
    <t>صدور و تمدید  پروانه  شرکت ها (سازمان مدیریت حمل و نقل بار)</t>
  </si>
  <si>
    <t>حق عضویت ماهیانه تاکسی (سازمان مدیریت و نظارت بر تاکسیرانی)</t>
  </si>
  <si>
    <t>حق عضویت ماهیانه تاکسی موقت (سازمان مدیریت و نظارت بر تاکسیرانی))</t>
  </si>
  <si>
    <t>نقل و انتقال (سازمان مدیریت و نظارت بر تاکسیرانی)</t>
  </si>
  <si>
    <t>هیئت انضباطی (جرائم رانندگان تاکسی عمومی- تاکسی موقت) (سازمان مدیریت و نظارت بر تاکسیرانی)</t>
  </si>
  <si>
    <t>صدور بار برگ (بارنامه) (سازمان مدیریت حمل و نقل بار)</t>
  </si>
  <si>
    <t>آموزش پروانه اشتغال و فعالیت (سازمان مدیریت حمل و نقل بار)</t>
  </si>
  <si>
    <t>صدور مجوز تردد (سازمان مدیریت حمل و نقل بار)</t>
  </si>
  <si>
    <t>درآمد حاصل از تولید نهال ، گل ، گیاهان پوششی نهالستان (سازمان  پارکها و فضای سبز شهرداری اهواز )</t>
  </si>
  <si>
    <t>درآمد حاصل از فروش آرامگاه خصوصی (سازمان مدیریت آرامستانها)</t>
  </si>
  <si>
    <t>حق الدفن بهشت آباد (سازمان مدیریت آرامستانها)</t>
  </si>
  <si>
    <t>حق الدفن باغ فردوس (سازمان مدیریت آرامستانها)</t>
  </si>
  <si>
    <t>علی الحساب مزار امانتی (سازمان مدیریت آرامستانها)</t>
  </si>
  <si>
    <t>درآمد حاصل از کرایه آمبولانس(سازمان مدیریت آرامستانها)</t>
  </si>
  <si>
    <t>درآمد حاصل ازغسالخانه (سازمان مدیریت آرامستانها)</t>
  </si>
  <si>
    <t>درآمد حاصل از تعمیر مزار (سازمان مدیریت آرامستانها)</t>
  </si>
  <si>
    <t>درآمد حاصل از سردخانه (سازمان مدیریت آرامستانها)</t>
  </si>
  <si>
    <t>درآمد حاصل از حق التنظیف آرامگاه های خصوصی (سازمان مدیریت آرامستانها)</t>
  </si>
  <si>
    <t>بهای خدمات پسماندهای شهری (سازمان مدیریت پسماند)</t>
  </si>
  <si>
    <t>درآمد حاصل از عملیات تفکیک از مبدا پسماند(سطح شهر) (سازمان مدیریت پسماند)</t>
  </si>
  <si>
    <t>بهاي خدمات کارشناسی (شهرداری و مناطق)</t>
  </si>
  <si>
    <t>درآمد حاصل از3% بیمه آتش سوزی  (سازمان آتشنشانی و خدمات ایمنی)</t>
  </si>
  <si>
    <t>صدور پروانه ایمنی ساختمان  (سازمان آتشنشانی و خدمات ایمنی)</t>
  </si>
  <si>
    <t>کارشناسی آتش سوزی  (سازمان آتشنشانی و خدمات ایمنی)</t>
  </si>
  <si>
    <t>شارژ کپسول  (سازمان آتشنشانی و خدمات ایمنی)</t>
  </si>
  <si>
    <t>آموزش  (سازمان آتشنشانی و خدمات ایمنی)</t>
  </si>
  <si>
    <t>درآمد حاصل از تعمیر پمپ خودرو  (سازمان آتشنشانی و خدمات ایمنی)</t>
  </si>
  <si>
    <t>صدور پروانه صنفی  (سازمان آتشنشانی و خدمات ایمنی)</t>
  </si>
  <si>
    <t>درآمد متفرقه , بیلبوردهای مستقر در ایستگاهها  (سازمان آتشنشانی و خدمات ایمنی)</t>
  </si>
  <si>
    <t>خرید و خدمات زیرساخت پرداخت (سازمان فاوا)</t>
  </si>
  <si>
    <t>خرید و خدمات پیامک و استعلامها (سازمان فاوا)</t>
  </si>
  <si>
    <t>مال الاجاره جایگاه CNG (سازمان  اتوبوسرانی اهواز و حومه)</t>
  </si>
  <si>
    <t>درآمد و مال الاجاره مستحدثات سازمان مدیریت پسماند (پردازش و خط پردازش و تفکیک پسماند مجتمع صفیره) (سازمان مدیریت پسماند)</t>
  </si>
  <si>
    <t>مال الاجاره مغازه تجاری (سازمان فناوری اطلاعات و ارتباطات)</t>
  </si>
  <si>
    <t>مال الاجاره دکل های اپراتورها (سازمان فناوری اطلاعات و ارتباطات)</t>
  </si>
  <si>
    <t>درآمد حاصل از اجاره  سوله کیانشهر (سازمان ساماندهی مشاغل شهری و فرآورده های کشاورزی)</t>
  </si>
  <si>
    <t>کرایه ماشین آلات سازمان خدمات موتوری به سایر شرکتها (سازمان خدمات موتوري)</t>
  </si>
  <si>
    <t>درآمد حاصل از کرایه اتوبوس  و ماشین الات (سازمان  اتوبوسرانی اهواز و حومه)</t>
  </si>
  <si>
    <t>درآمد حاصل از دستفروشان سطح شهر - شب بازار (سازمان ساماندهی مشاغل شهری و فرآورده های کشاورزی)</t>
  </si>
  <si>
    <t>درآمد حاصل از کیوسکهای مطبوعاتی (سازمان ساماندهی مشاغل شهری و فرآورده های کشاورزی)</t>
  </si>
  <si>
    <t>درآمد حاصل از اجاره بازار فرهنگشهر (سازمان ساماندهی مشاغل شهری و فرآورده های کشاورزی)</t>
  </si>
  <si>
    <t>درآمد حاصل از بازار سعادت (سازمان ساماندهی مشاغل شهری و فرآورده های کشاورزی)</t>
  </si>
  <si>
    <t>درآمد حاصل از بازار گلستان (سازمان ساماندهی مشاغل شهری و فرآورده های کشاورزی)</t>
  </si>
  <si>
    <t>درآمد حاصل از بازار پیروزی (سازمان ساماندهی مشاغل شهری و فرآورده های کشاورزی)</t>
  </si>
  <si>
    <t>درآمد حاصل از بازار کمیل (سازمان ساماندهی مشاغل شهری و فرآورده های کشاورزی)</t>
  </si>
  <si>
    <t>درآمد حاصل از بازار منابع طبیعی (سازمان ساماندهی مشاغل شهری و فرآورده های کشاورزی)</t>
  </si>
  <si>
    <t>درآمد حاصل از بازار ترنج کیان آباد (سازمان ساماندهی مشاغل شهری و فرآورده های کشاورزی)</t>
  </si>
  <si>
    <t>درآمد حاصل از بازار بهشت آباد (سازمان ساماندهی مشاغل شهری و فرآورده های کشاورزی)</t>
  </si>
  <si>
    <t>درآمد حاصل از بازار دعبل خزاعی (سازمان ساماندهی مشاغل شهری و فرآورده های کشاورزی)</t>
  </si>
  <si>
    <t>درآمد حاصل از بازار شهرک الهیه (سازمان ساماندهی مشاغل شهری و فرآورده های کشاورزی)</t>
  </si>
  <si>
    <t>درآمد حاصل از بازار کاج کوی رمضان (سازمان ساماندهی مشاغل شهری و فرآورده های کشاورزی)</t>
  </si>
  <si>
    <t>درآمد حاصل از بازار کوی طاهر (سازمان ساماندهی مشاغل شهری و فرآورده های کشاورزی)</t>
  </si>
  <si>
    <t>درآمد حاصل از بازار رسالت (سازمان ساماندهی مشاغل شهری و فرآورده های کشاورزی)</t>
  </si>
  <si>
    <t>درآمد حاصل از بازار قدس کوی پلیس (سازمان ساماندهی مشاغل شهری و فرآورده های کشاورزی)</t>
  </si>
  <si>
    <t>درآمد حاصل از بازار ملی حفاری (سازمان ساماندهی مشاغل شهری و فرآورده های کشاورزی)</t>
  </si>
  <si>
    <t>درآمد حاصلاز بازار فرهنگیان (سازمان ساماندهی مشاغل شهری و فرآورده های کشاورزی)</t>
  </si>
  <si>
    <t>درآمد حاصل از بازار کانکسی عمران شهرک برق (سازمان ساماندهی مشاغل شهری و فرآورده های کشاورزی)</t>
  </si>
  <si>
    <t>درآمد حاصل از بازار جوادالائمه (سازمان ساماندهی مشاغل شهری و فرآورده های کشاورزی)</t>
  </si>
  <si>
    <t>درآمد حاصل از بازار سایبانی عمران (سازمان ساماندهی مشاغل شهری و فرآورده های کشاورزی)</t>
  </si>
  <si>
    <t>درآمد حاصل از بازار باهنر (سازمان ساماندهی مشاغل شهری و فرآورده های کشاورزی)</t>
  </si>
  <si>
    <t>درآمد حاصل از بازار کارون(سازمان ساماندهی مشاغل شهری و فرآورده های کشاورزی)</t>
  </si>
  <si>
    <t>درآمد حاصل از غرف نوروزی (سازمان ساماندهی مشاغل شهری و فرآورده های کشاورزی)</t>
  </si>
  <si>
    <t>درآمد حاصل از غرف بازارچه مهستان (سازمان ساماندهی مشاغل شهری و فرآورده های کشاورزی)</t>
  </si>
  <si>
    <t>درآمد حاصل از پارکینگ دولت (سازمان پایانه ها)</t>
  </si>
  <si>
    <t>درآمد حاصل از پارکینگ دولت 1 (سازمان پایانه ها)</t>
  </si>
  <si>
    <t>درآمد حاصل از پارکینگ دولت 2 (سازمان پایانه ها)</t>
  </si>
  <si>
    <t>درآمد حاصل از پارکینگ دولت 3 (سازمان پایانه ها)</t>
  </si>
  <si>
    <t>درآمد حاصل از پارکینگ دولت 4 (سازمان پایانه ها)</t>
  </si>
  <si>
    <t>درآمد حاصل از پارکینگ دانشگاه آزاد (سازمان پایانه ها)</t>
  </si>
  <si>
    <t>درآمد حاصل از پارکینگ اما م رضا (سازمان پایانه ها)</t>
  </si>
  <si>
    <t>درآمد حاصل از پارکینگ لاله (سازمان پایانه ها)</t>
  </si>
  <si>
    <t>درآمد حاصل از پارکینگ لاله 1 (سازمان پایانه ها)</t>
  </si>
  <si>
    <t>درآمد حاصل از پارکینگ استخر آزادی (سازمان پایانه ها)</t>
  </si>
  <si>
    <t>درآمد حاصل از پارکینگ سما (سازمان پایانه ها)</t>
  </si>
  <si>
    <t>درآمد حاصل از پارکینگ جنب بیمارستان گلستان (سازمان پایانه ها)</t>
  </si>
  <si>
    <t>درآمد حاصل از پارکینگ پایانه سیاحت (سازمان پایانه ها)</t>
  </si>
  <si>
    <t>درآمد حاصل از پارکینگ شهید فهمیده بزرگ (سازمان پایانه ها)</t>
  </si>
  <si>
    <t>درآمد حاصل از پارکینگ بیمه شماره 5 (سازمان پایانه ها)</t>
  </si>
  <si>
    <t>درآمد حاصل از پارکینگ کلینیک بیمارستان گلستان (سازمان پایانه ها)</t>
  </si>
  <si>
    <t>درآمد حاصل از پارکینگ خیابان خسروی (سازمان پایانه ها)</t>
  </si>
  <si>
    <t>درآمد حاصل از پارکینگ خیابان ادهم(سازمان پایانه ها)</t>
  </si>
  <si>
    <t>درآمد حاصل از پارکینگ نیشکر (سازمان پایانه ها)</t>
  </si>
  <si>
    <t>درآمد حاصل از پارکینگهای خصوصی (سازمان پایانه ها)</t>
  </si>
  <si>
    <t>درآمد حاصل از پارکینگهای موقت و غرف موقت پارکینگهای خصوصی (سازمان پایانه ها)</t>
  </si>
  <si>
    <t>درآمد حاصل از توقفگاه سازمان مدیریت تاکسیرانی (سازمان مدیریت و نظارت بر تاکسیرانی)</t>
  </si>
  <si>
    <t>منابع سرمایه گذاری (مرکز و مناطق هشتگانه)</t>
  </si>
  <si>
    <t>اجرا و بهره برداری بخشی از زیرساخت ارتباطی شهر هوشمند (سازمان فناوری اطلاعات و ارتباطات)</t>
  </si>
  <si>
    <t>پروژه مشارکتی، ساخت، نصب و بهره برداری از 170 عدد لایت باکس (سازمان زیباسازی )</t>
  </si>
  <si>
    <t>درآمد حاصل از راه اندازی کارگاه تولید قطعات بتنی (سازمان عمران شهرداری)</t>
  </si>
  <si>
    <t>فروش آسفالت (سازمان عمران شهرداری)</t>
  </si>
  <si>
    <t>فروش قیر (سازمان عمران شهرداری)</t>
  </si>
  <si>
    <t>فروش مصالح (سازمان عمران شهرداری)</t>
  </si>
  <si>
    <t>فروش ضایعات آسفالت (سازمان عمران شهرداری)</t>
  </si>
  <si>
    <t>کرایه حمل آسفالت (سازمان عمران شهرداری)</t>
  </si>
  <si>
    <t>یارانه سوخت (سازمان  اتوبوسرانی اهواز و حومه)</t>
  </si>
  <si>
    <t>فروش اسناد مناقصه و مزایده (سازمان  اتوبوسرانی اهواز و حومه)</t>
  </si>
  <si>
    <t>درامد ناشی از فروش اسناد مناقصه از مجتمع دفن و پردازش صفیره (سازمان مدیریت پسماند)</t>
  </si>
  <si>
    <t>فروش اموال منقول و اسقاط (سازمان خدمات موتوري)</t>
  </si>
  <si>
    <t>پشتیبانی  سازمان مدیریت و نظارت بر تاکسیرانی</t>
  </si>
  <si>
    <t>درآمد ناشی از عدم امکان تأمین پارکینگ</t>
  </si>
  <si>
    <t>سایر درامدهای ناشی از توسعه شهر</t>
  </si>
  <si>
    <t>خرید وسائط نقلیه اداری</t>
  </si>
  <si>
    <t>تجهیز پایگاه پشتیبانی از آبهای سطحی</t>
  </si>
  <si>
    <t>پردیس فرهنگی سینمایی (بصورت مشارکتی )</t>
  </si>
  <si>
    <t xml:space="preserve">احداث کاروان های سیار فرهنگی </t>
  </si>
  <si>
    <t>اجرای باکس زیرگذر راه آهن حدفاصل بلوار گلفام به خیابان کریشان یک</t>
  </si>
  <si>
    <t>عوارض صدور مجوز احداث دکل،آنتن،تاسیسات مخابراتی و شهری (عوارض از دکلهای منصوبه در محدوده و حریم شهر)</t>
  </si>
  <si>
    <t>ساير (عوارض سینما و نمایش)</t>
  </si>
  <si>
    <t xml:space="preserve">درآمد پارك ها  </t>
  </si>
  <si>
    <t>درآمد حاصل از بازيافت زباله (سازمان مدیریت پسماند)</t>
  </si>
  <si>
    <t>درآمد حاصل از پارکینگهای عمومی و اختصاصی</t>
  </si>
  <si>
    <t>درآمدحاصل از واحدهای تولیدی (کارخانه آسفالت- سازمان عمران)</t>
  </si>
  <si>
    <t>درآمد حاصل از فروش محصولات کارخانه آسفالت (تولیدات کارخانه بتن- سازمان عمران)</t>
  </si>
  <si>
    <t>كمك هاي دولت براي پروژه مشخص  (قطار شهری)</t>
  </si>
  <si>
    <t>یارانه بلیط (سازمان اتوبوسرانی)</t>
  </si>
  <si>
    <t>ساير (اثرات مالی ناشی از معافیت‌ها و تخفیفات قانونی )</t>
  </si>
  <si>
    <t>خدمات قراردادی اشخاص (تأمین نیروی انسانی)</t>
  </si>
  <si>
    <t>اجاره خطوط مخابراتی ( تجهيز شهرداري به سيستم ارتباطي مستقل اضطراري)</t>
  </si>
  <si>
    <t>چاپ و خريد دفاتر و اوراق اداری (کاغذ، مقوا، چاپ سربرگ و ...)</t>
  </si>
  <si>
    <t>جشن و چراغانی (جشن ، پذیرایی و تشریفات مراسمات ملی و مذهبی)</t>
  </si>
  <si>
    <t>سوخت دستگاه های حرارتی (گاز مصرفی)</t>
  </si>
  <si>
    <t>لوازم خواب، پوشاک، موکت، قالی و پرده</t>
  </si>
  <si>
    <t>شناسایی، جانمایی، برداشت، تهیه نقشه و تک برگ نمودن اسناد املاک و مستغلات</t>
  </si>
  <si>
    <t xml:space="preserve">خرید تجهیزات ایستگاه های پمپاژ شبکه دفع آبهای سطحی </t>
  </si>
  <si>
    <t xml:space="preserve">تعمیر و نگهداری از ایستگاه های پمپاژ شبکه دفع آبهای سطحی </t>
  </si>
  <si>
    <t>تعمیر و نگهداری خودروهای آتش نشانی</t>
  </si>
  <si>
    <t xml:space="preserve"> مسیرادامه پل ولایت به سمت بلوار نفت </t>
  </si>
  <si>
    <t xml:space="preserve"> مسیر دو باند حدفاصل میدان فولاد تا ورودی مسکن مهر</t>
  </si>
  <si>
    <t xml:space="preserve"> خیابان جنب مرکز دیالیز کوی نبوت در منطقه 8 ، احداث کانال دفع آبهای سطحی شهرک اکباتان در منطقه 4 ، احداث محوطه سازی پادگان معراج و بهسازی رمپ و لوپ پل ولایت در منطقه 7 و بهسازی خیابان ورودی آماد و پشتیبانی سپاه</t>
  </si>
  <si>
    <t xml:space="preserve"> بلوار 32 متری 153 هکتاری </t>
  </si>
  <si>
    <t xml:space="preserve"> مسیر امتداد خیابان 13 رشد حد فاصل دانشگاه پیام نور تا دیوار شرکت لوله سازی</t>
  </si>
  <si>
    <t xml:space="preserve"> تقاطع غيرهمسطح ولايت </t>
  </si>
  <si>
    <t xml:space="preserve">  رمپ و لوپ های پل های روی رودخانه کارون ( پلهای چهارم ، پنجم، هفتم ، هشتم )</t>
  </si>
  <si>
    <t>احداث و راه اندازی رصدخانه شهری</t>
  </si>
  <si>
    <t>حمل و نقل و ارتباطات</t>
  </si>
  <si>
    <t>حمل و نقل نامه ها و امانات پستی</t>
  </si>
  <si>
    <t>كرايه وسايط نقليه (خودروهای استیجاری شهرداری)</t>
  </si>
  <si>
    <t>حق سنوات كاركنان (بیمه سنوات)</t>
  </si>
  <si>
    <t>جمع کل مأموريت ها</t>
  </si>
  <si>
    <t>درآمد ناشی از قانون درآمد پایدار و هزینه شهرداریها و دهیاریها</t>
  </si>
  <si>
    <t>کمک به موسسات خصوصي (مؤسسات عام المنفعه)</t>
  </si>
  <si>
    <t xml:space="preserve">سهم جاری </t>
  </si>
  <si>
    <t>سهم عمرانی</t>
  </si>
  <si>
    <t xml:space="preserve">درصد سهم جاری </t>
  </si>
  <si>
    <t>درصد سهم عمرانی</t>
  </si>
  <si>
    <t>جمع 
سهم جاری و عمرانی</t>
  </si>
  <si>
    <t>ﺟﺎري/ﻋﻤﺮاﻧﯽ</t>
  </si>
  <si>
    <t>ﻋﻤﺮاﻧﯽ</t>
  </si>
  <si>
    <t>حداقل 90 % عمراني</t>
  </si>
  <si>
    <t>جاري/عمراني</t>
  </si>
  <si>
    <t>عمراني</t>
  </si>
  <si>
    <t>نوع مصرف</t>
  </si>
  <si>
    <t>عوارض زیربنا (مسکونی)</t>
  </si>
  <si>
    <t>عوارض زیربنا (غیرمسکونی اعم از تجاری، اداری، فرهنی، ورزشی و نظائر آن)</t>
  </si>
  <si>
    <r>
      <t>عوار ض آتش نشانی در  هنگام صدور پروانه ساختمانی</t>
    </r>
    <r>
      <rPr>
        <sz val="8"/>
        <color theme="1"/>
        <rFont val="B Titr"/>
        <charset val="178"/>
      </rPr>
      <t/>
    </r>
  </si>
  <si>
    <t>110218</t>
  </si>
  <si>
    <t>عوارض تمدید پروانه ساختمانی</t>
  </si>
  <si>
    <t>110219</t>
  </si>
  <si>
    <t>عوارض تجدید پروانه ساختمانی</t>
  </si>
  <si>
    <t>110220</t>
  </si>
  <si>
    <t>عوارض مستحدثات واقع در محوطه املاک (آلاچیق، پارکینگ مسقف و استخر)</t>
  </si>
  <si>
    <t>110221</t>
  </si>
  <si>
    <t>عوارض ارزش افزوده ناشی از تعیین کاربری عرصه در اجرای طرح  های توسعه شهری</t>
  </si>
  <si>
    <t>110222</t>
  </si>
  <si>
    <t>عوارض ارزش افزوده ناشی از تغییر کاربری عرصه در اجرای طرح  های توسعه شهری</t>
  </si>
  <si>
    <t>سایر درآمدهای ناشی از توسعه شهر</t>
  </si>
  <si>
    <t xml:space="preserve">بهاي خدمات ناشی از صدور و تمديد پروانه تاکسیرانی </t>
  </si>
  <si>
    <t xml:space="preserve">بهاي خدمات ناشي از صدور و تمدید پروانه شركت‌ها و ناوگان حمل و نقل بار </t>
  </si>
  <si>
    <t>عوارض ناشی از اجرای ماده 9 قانون حمل و نقل ریلی (شهرهاي با جمعيت بالاي 500 هزار نفر)</t>
  </si>
  <si>
    <t>110315</t>
  </si>
  <si>
    <t>عوارض تردد شبانه وسایل نقلیه باری در محدوده کامیون ممنوع</t>
  </si>
  <si>
    <t>110316</t>
  </si>
  <si>
    <t>بها خدمات (کرایه) جابجایی مسافر توسط اتوبوس و مینی بوس و سایر وسایط نقلیه و حمل و نقل ریلی درون شهری</t>
  </si>
  <si>
    <t>110317</t>
  </si>
  <si>
    <t>بها خدمات صدور مجوز تردد بارهای ترافیکی</t>
  </si>
  <si>
    <t>11040101</t>
  </si>
  <si>
    <t>11040102</t>
  </si>
  <si>
    <t>عوارض بر مشاغل</t>
  </si>
  <si>
    <r>
      <t>بها خدمات بهره برداری از معابر و فضاهای عمومی شهری</t>
    </r>
    <r>
      <rPr>
        <sz val="8"/>
        <color theme="1"/>
        <rFont val="B Titr"/>
        <charset val="178"/>
      </rPr>
      <t/>
    </r>
  </si>
  <si>
    <t xml:space="preserve">بها خدمات استفاده از مراکز رفاهی، تفریحی، فرهنگی، ورزشی، اجتماعی و خدماتی </t>
  </si>
  <si>
    <t>12010101</t>
  </si>
  <si>
    <t>12010102</t>
  </si>
  <si>
    <r>
      <t>بهاء خدمات آرامستانها</t>
    </r>
    <r>
      <rPr>
        <sz val="8"/>
        <color theme="1"/>
        <rFont val="B Titr"/>
        <charset val="178"/>
      </rPr>
      <t/>
    </r>
  </si>
  <si>
    <t xml:space="preserve">وجوه دریافتی ناشي از خسارات وارده به اموال اختصاصي شهرداري </t>
  </si>
  <si>
    <t>درآمد ساير سازمانهاي وابسته به شهرداري مطابق با اساسنامه مربوطه</t>
  </si>
  <si>
    <t>درآمد ناشی از  خدمات پیمانکاری</t>
  </si>
  <si>
    <t>بهاي خدمات مهاجرین و اتباع بيگانه</t>
  </si>
  <si>
    <t>بهاء خدمات ورود ماشین آلات حمل و نقل به پایانه ها، میادین و بازارهای میوه و تره بار</t>
  </si>
  <si>
    <t>بهاء خدمات ارائه و تصویب طرح ایمن سازی معابر در زمان عملیات کارگاهی</t>
  </si>
  <si>
    <t>بهاء خدمات حمل و نگهداری تجهیزات عملیات ساختمانی</t>
  </si>
  <si>
    <t>درآمد حاصل از آگهی های تجاری و تبليغات محيطي بر سازه های متعلق به شهرداری</t>
  </si>
  <si>
    <r>
      <t>بهاء خدمات ماشین آلات و تجهیزات</t>
    </r>
    <r>
      <rPr>
        <sz val="8"/>
        <color theme="1"/>
        <rFont val="B Titr"/>
        <charset val="178"/>
      </rPr>
      <t/>
    </r>
  </si>
  <si>
    <t>درآمد حاصل از فروش محصولات و خدمات کارخانجات شهرداری</t>
  </si>
  <si>
    <t xml:space="preserve"> تعریض خیابان نهج البلاغه</t>
  </si>
  <si>
    <t>تعریض باند تندرو از سمت میدان خلیج فارس به سوی میدان شهید بندر در محدوده منطقه 7</t>
  </si>
  <si>
    <t xml:space="preserve">تعریض مسیر شمال به جنوب زیر پل پنجم در جاده ساحلی غربی </t>
  </si>
  <si>
    <t>بهسازی  فضاهای داخلی حرم علی ابن مهزیار (ع)</t>
  </si>
  <si>
    <t>تراکم تا حد مجاز طبق مصوبات مراجع تصویب کننده طرح های توسعه شهری و کمیسیون ماده5  
(غیرمسکونی اعم از تجاری،اداری، فرهنگی، ورزشی و نظائر آنها)</t>
  </si>
  <si>
    <t>تراکم تا حد مجاز طبق مصوبات مراجع تصویب کننده طرح های توسعه شهری و کمیسیون ماده5
(کاربری مسکونی)</t>
  </si>
  <si>
    <t>پرداخت بیمه درمان و مکمل بازنشستگان</t>
  </si>
  <si>
    <t>11040103</t>
  </si>
  <si>
    <t>تعیین کاربری</t>
  </si>
  <si>
    <t>طرح های عمران شهری(عوارض مشرفیت)</t>
  </si>
  <si>
    <t>معوقه عوار ض آتش نشانی (تجاری، مسکونی و غیر صنفی)</t>
  </si>
  <si>
    <t xml:space="preserve">معوقه  عوارض مشاغل  غیر صنفی </t>
  </si>
  <si>
    <t>معوقه اخذ هزینه خدمات تأمین، نگهداری و توسعه زیرساخت شهری (مؤدیان حقوقی)</t>
  </si>
  <si>
    <t>عوارض کسب و پیشه (مشاغل صنفی و حرف ها)</t>
  </si>
  <si>
    <t>بهای خدمات پسماندهای شهری مسکونی</t>
  </si>
  <si>
    <t>بهای خدمات پسماندهای شهری صنفی</t>
  </si>
  <si>
    <t>بهای خدمات پسماندهای شهری بانک ها</t>
  </si>
  <si>
    <t xml:space="preserve">سایر پروژه های اعتبارات تملک دارایی های سرمایه ای  </t>
  </si>
  <si>
    <t>عوارض صدور مجوز بهره برداري موقت</t>
  </si>
  <si>
    <t>مجری</t>
  </si>
  <si>
    <t>بودجه پیشنهادی سال 1403</t>
  </si>
  <si>
    <t>مصوب بودجه
 سال 1402</t>
  </si>
  <si>
    <t>مبلغ پیشنهادی 
سال 1403</t>
  </si>
  <si>
    <t>بودجه پیشنهادی
 سال  1403</t>
  </si>
  <si>
    <t>بودجه مصوب
 سال  1403</t>
  </si>
  <si>
    <t>عملكرد قطعي
 سال  1401</t>
  </si>
  <si>
    <t>بودجه مصوب
سال 1402</t>
  </si>
  <si>
    <t>مبلغ پيشنهادي
 سال  1403</t>
  </si>
  <si>
    <t>مبلغ مصوب
 سال  1403</t>
  </si>
  <si>
    <t xml:space="preserve"> بودجه مصوب
سال 1402</t>
  </si>
  <si>
    <t>درآمد ناشی  از اجرای تبصره 2 ماده 29 قانون نوسازی و عمران شهری
(عوارض انقضای مهلت عملیات ساختمانی)</t>
  </si>
  <si>
    <t>استفاده از معابر شهری جهت توقف حاشیه ای (پارکومتر، کارت پارک)</t>
  </si>
  <si>
    <t>جریمه تأخیر پرداخت عوارض و بهای خدمات (2%)</t>
  </si>
  <si>
    <t>بهاء خدمات بهره برداری از معابر توسط شرکت های دارای تاکسی های اینترنتی</t>
  </si>
  <si>
    <t xml:space="preserve">درآمد حاصل از بازيافت زباله </t>
  </si>
  <si>
    <t xml:space="preserve">درآمدحاصل از واحدهای تولیدی </t>
  </si>
  <si>
    <t>درآمد حاصل از فروش محصولات کارخانه آسفالت</t>
  </si>
  <si>
    <t xml:space="preserve">یارانه بلیط </t>
  </si>
  <si>
    <t>یارانه سوخت</t>
  </si>
  <si>
    <t>پرداخت‌های انتقالی به موسسات انتفاعي و شرکتهای تابعه و سازمان‌هاي وابسته</t>
  </si>
  <si>
    <t>احداث پروژه های تفریحی، فرهنگی و ورزشی (نقدی - اوراق مشارکت)</t>
  </si>
  <si>
    <t>احداث مسیر اتصالی حدفاصل میدان 15 خرداد به خیابان ابومسلم</t>
  </si>
  <si>
    <t>اجرای راه های زیرساخت و تجهیز اربعین حسینی</t>
  </si>
  <si>
    <t>کمک به نوسازی ناوگان تاکسی</t>
  </si>
  <si>
    <t>سایر درآمدهای ناشی از توسعه شهر- 3%  پروانه های ساختمانی</t>
  </si>
  <si>
    <t xml:space="preserve">درآمد پارکها </t>
  </si>
  <si>
    <t>درآمد حاصل از آرای قضایی</t>
  </si>
  <si>
    <t>تشویق های موردی و انگیزشی</t>
  </si>
  <si>
    <t>جمع کل</t>
  </si>
  <si>
    <t xml:space="preserve"> پشتیبانی سازمان آتش نشانی</t>
  </si>
  <si>
    <t>پشتیبانی سازمان مدیریت حمل و نقل بار</t>
  </si>
  <si>
    <t>پشتیبانی سازمان فرهنگی، اجتماعی و ورزشی</t>
  </si>
  <si>
    <t>پشتیبانی سازمان سرمایه گذاری و مشارکتهای مردمی</t>
  </si>
  <si>
    <t>پشتیبانی سازمان حمل و نقل ریلی</t>
  </si>
  <si>
    <t>پشتیبانی سازمان مدیریت آرامستان ها</t>
  </si>
  <si>
    <t>کد پروژه  (کد سامانه سیگما)</t>
  </si>
  <si>
    <t>مالی و اقتصادی</t>
  </si>
  <si>
    <t>فنی و عمرانی</t>
  </si>
  <si>
    <t>برنامه ریزی و توسعه سرمایه انسانی</t>
  </si>
  <si>
    <t>بین بخشی</t>
  </si>
  <si>
    <t>خدمات شهری</t>
  </si>
  <si>
    <t>شهرسازی و معماری</t>
  </si>
  <si>
    <t>فرهنگی و اجتماعی</t>
  </si>
  <si>
    <t>پرداخت انتقالی به سازمان زیباسازی</t>
  </si>
  <si>
    <t>خدمات شهری/ فنی و عمرانی</t>
  </si>
  <si>
    <t>بهره مندی از انرژی های نو و تجدید پذیر</t>
  </si>
  <si>
    <t>پرداخت انتقالی سازمان پارکها</t>
  </si>
  <si>
    <t>پرداخت انتقالی به سازمان آرامستانها</t>
  </si>
  <si>
    <t>مدیریت طرح سازمان پسماند جهت نظارت بر قراردادهای خدمات شهری (رفت و روب و حمل پسماند)</t>
  </si>
  <si>
    <t>پرداخت انتقالی به سازمان پسماند</t>
  </si>
  <si>
    <t>پرداخت انتقالی به سازمان خدمات موتوری</t>
  </si>
  <si>
    <t>پرداخت انتقالی به سازمان ساماندهی مشاغل شهری و فرآورده های کشاورزی</t>
  </si>
  <si>
    <t>بسیج</t>
  </si>
  <si>
    <t>تکمیل عملیات واقع در پادگان معراج در مجاورت پل ولایت</t>
  </si>
  <si>
    <t xml:space="preserve">تکمیل عملیات دیوار کشی محدوده اسب دوانی آب و برق </t>
  </si>
  <si>
    <t>باند کندرو بلوار نفت حدفاصل بلوار گل یخی تا بلوار گلبهار (ضلع غربی)</t>
  </si>
  <si>
    <t>احداث مسیر امتداد خیابان 13 رشد حد فاصل دانشگاه پیام نور تا دیوار شرکت لوله سازی</t>
  </si>
  <si>
    <t>آسفالت  مسير ارتباطي حد فاصل كوي رمضان و پل روگذر ولايت</t>
  </si>
  <si>
    <t>0025</t>
  </si>
  <si>
    <t xml:space="preserve">احداث کنار گذر پل معلق </t>
  </si>
  <si>
    <t>حمل ونقل و ترافیک</t>
  </si>
  <si>
    <t>نظارت كارگاهي و عالیه بر عملیات احداث تقاطع های غیر همسطح</t>
  </si>
  <si>
    <t xml:space="preserve">تکمیل و احداث تقاطع های غیر همسطح در سطح شهر </t>
  </si>
  <si>
    <t xml:space="preserve">تعریض پل سوم </t>
  </si>
  <si>
    <t xml:space="preserve"> زیرگذر میدان نخل</t>
  </si>
  <si>
    <t>پرداخت انتقالی به سازمان عمران شهری</t>
  </si>
  <si>
    <t>بهسازی مسیرهای مجموعه استانداری</t>
  </si>
  <si>
    <t>اجرا و پشتیبانی از حمل و نقل عمومی درون شهری (اتوبوسرانی)</t>
  </si>
  <si>
    <t>پرداخت انتقالی سازمان مدیریت و نظارت بر تاکسیرانی</t>
  </si>
  <si>
    <t>حراست</t>
  </si>
  <si>
    <t>خدمات کارشناسی شهرسازی</t>
  </si>
  <si>
    <t xml:space="preserve">پروژه  جایگاه سوخت پایانه شرق </t>
  </si>
  <si>
    <t xml:space="preserve">پروژه جایگاه فنی پایانه سیاحت </t>
  </si>
  <si>
    <t>احداث مجتمع تجاری مسکونی تقاطع آزادگان و خیابان نهج البلاغه با مشارکت بخش خصوصی</t>
  </si>
  <si>
    <t>احداث مجتمع تجاری ورودی باند کندرو پل هفتم به سمت پارک لاله با مشارکت بخش خصوصی</t>
  </si>
  <si>
    <t>احداث، تکمیل و  تجهیز سایت اداری و مجموعه خدماتی - رفاهی کارکنان</t>
  </si>
  <si>
    <t>بازسازی و ترمیم 15 عدد تابلو شهدا مسیر حمیدیه</t>
  </si>
  <si>
    <t xml:space="preserve"> اقامتگاه امام رضا (ع) </t>
  </si>
  <si>
    <t>احداث آمفی تئاتر</t>
  </si>
  <si>
    <t>روابط عمومی و امور بین الملل</t>
  </si>
  <si>
    <t xml:space="preserve"> گذر فرهنگ و هنر </t>
  </si>
  <si>
    <t>نمايشگاه بين المللي شهر اهواز(پیشنهادی حوزه سرمایه گذاری)</t>
  </si>
  <si>
    <t>حمايت از ايده هاي خلاقانه در راستاي حل مشكلات شهري</t>
  </si>
  <si>
    <t xml:space="preserve">بازسازی ، تجهیز و تکمیل نگارخانه شمس </t>
  </si>
  <si>
    <t>فرهنگی و اجتماعی/فنی عمرانی</t>
  </si>
  <si>
    <t>0026</t>
  </si>
  <si>
    <t>0027</t>
  </si>
  <si>
    <t>0028</t>
  </si>
  <si>
    <t>0029</t>
  </si>
  <si>
    <t>0030</t>
  </si>
  <si>
    <t>0031</t>
  </si>
  <si>
    <t>0032</t>
  </si>
  <si>
    <t xml:space="preserve"> بودجه مصوب
سال 1402  </t>
  </si>
  <si>
    <t>پیشنهادی
 سال  1403</t>
  </si>
  <si>
    <t>تکمیل، بهسازي، تعمير و نگهداري  پل ها و تقاطع هاي غير همسطح</t>
  </si>
  <si>
    <t>پرداخت انتقالی سازمان اتوبوسرانی و حومه</t>
  </si>
  <si>
    <t>خرید و خدمات زیرساخت  پرداخت</t>
  </si>
  <si>
    <t>خرید و خدمات پیامک ها و استعلام ها</t>
  </si>
  <si>
    <t>پرداخت انتقالی سازمان فناوری اطلاعات و ارتباطات</t>
  </si>
  <si>
    <t>احداث کارخانه تولید قطعات بتنی، آسفالت، سنگ شکن و.....(اوراق مشارکت)</t>
  </si>
  <si>
    <t>0033</t>
  </si>
  <si>
    <t>کنگره شهدا</t>
  </si>
  <si>
    <t xml:space="preserve">تجهیز و تکمیل کتابخانه و سالن های مطالعه </t>
  </si>
  <si>
    <t>جمع  مأموريت ها</t>
  </si>
  <si>
    <t>تملک دارایی‌های مالی</t>
  </si>
  <si>
    <t>مصوب
 سال  1403</t>
  </si>
  <si>
    <t>پرداخت‌های انتقالی به سازمان پایانه ها</t>
  </si>
  <si>
    <t>پرداخت‌های انتقالی به سازمان مدیریت پسماند</t>
  </si>
  <si>
    <t>پرداخت‌های انتقالی به سازمان بهسازی و نوسازی</t>
  </si>
  <si>
    <t>پرداخت‌های انتقالی به سازمان پارکها و فضای سبز</t>
  </si>
  <si>
    <t>پرداخت‌های انتقالی به سازمان زیبا سازی</t>
  </si>
  <si>
    <t>پرداخت‌های انتقالی به سازمان اتوبوسرانی اهواز و حومه</t>
  </si>
  <si>
    <t>پرداخت‌های انتقالی به سازمان مدیریت و نظارت بر تاکسیرانی</t>
  </si>
  <si>
    <t>پرداخت‌های انتقالی به سازمان خدمات موتوری</t>
  </si>
  <si>
    <t>پرداخت‌های انتقالی به سازمان عمران شهرداری</t>
  </si>
  <si>
    <t>پرداخت‌های انتقالی به سازمان فرهنگی ، اجتماعی و  ورزشی</t>
  </si>
  <si>
    <t>پرداخت‌های انتقالی به سازمان مدیریت حمل و نقل بار</t>
  </si>
  <si>
    <t xml:space="preserve">پرداخت‌های انتقالی به سازمان  فناوری اطلاعات و ارتباطات </t>
  </si>
  <si>
    <t>پرداخت‌های انتقالی به سازمان ساماندهی مشاغل شهری و فرآورده های کشاورزی</t>
  </si>
  <si>
    <t>پرداخت‌های انتقالی به سازمان  آتش نشانی و خدمات ایمنی</t>
  </si>
  <si>
    <t>پرداخت‌های انتقالی به سازمان  مدیریت آرامستانها</t>
  </si>
  <si>
    <t>مبلغ مصوب 
سال 1403</t>
  </si>
  <si>
    <t>عوارض ارزش افزوده ناشي از اجراي طرحهاي توسعه شهري</t>
  </si>
  <si>
    <t>بهاي خدمات ناشي از صدور  و تمدید پروانه شركت‌ها و ناوگان حمل و نقل مسافر</t>
  </si>
  <si>
    <t>عوارض بر  تابلوهای تبليغات محيطي</t>
  </si>
  <si>
    <t>وجوه دريافتي ناشی از خسارت وارده به اموال عمومی شهر</t>
  </si>
  <si>
    <t>بهاي خدمات صدور مجوز حفاری، لکه گیری و ترمیم معابر</t>
  </si>
  <si>
    <t>بهاي خدمات کارشناسی ، فنی و آموزشی</t>
  </si>
  <si>
    <t>درآمد ناشی از  خدمات بازرگانی</t>
  </si>
  <si>
    <t>بهاء خدمات استفاده از پارکینگهای عمومی</t>
  </si>
  <si>
    <t>درآمد ناشی از حفظ قدرت خرید اسناد خزانه اسلامی</t>
  </si>
  <si>
    <t xml:space="preserve">سود نقدي حاصل از واگذاری سهام شركت‌هاي پذيرفته شده در بورس يا ساير شركت ها </t>
  </si>
  <si>
    <t>حقوق و دستمزد کارگران رسمي مشمول قانون کار</t>
  </si>
  <si>
    <t>مزاياي کارگران رسمي مشمول قانون کار</t>
  </si>
  <si>
    <t>حق الزحمه مامورین انتظامی و سربازان وظیفه</t>
  </si>
  <si>
    <t>اجرای برنامه های آموزشی، مذهبی، فرهنگی، ورزشی و هنری</t>
  </si>
  <si>
    <t>تعمير و نگهداري رایانه</t>
  </si>
  <si>
    <t xml:space="preserve">دارو، لوازم، اقلام و مواد  پزشکی، بهداشتي  </t>
  </si>
  <si>
    <t>پرداختهايی که به موجب قراردادها و یا تعهدات شهرداري ...</t>
  </si>
  <si>
    <t>بیمه عمر کارکنان (سهم شهرداری)</t>
  </si>
  <si>
    <t>بن و کمک های رفاهي</t>
  </si>
  <si>
    <t>کمک هزینه غذا و اقلام  خوراکی</t>
  </si>
  <si>
    <t>کمک هزینه جوانی جمعیت (ازدواج ، فرزندآوری و مهد کودک)</t>
  </si>
  <si>
    <t>بيمه جامع مسئوليت مدني کارکنان</t>
  </si>
  <si>
    <t xml:space="preserve">بيمه تكميلي کارکنان </t>
  </si>
  <si>
    <t xml:space="preserve">  پرداختهای مناسبتی (اعیاد، بازگشایی مدارس، روزهای ملی و مذهبی و ...) </t>
  </si>
  <si>
    <t>هزینه کفن و دفن کارکنان و بازنشستگان فوت شده و اعضاء درجه یک خانواده آنان شامل حمل جنازه،کفن و دفن و مراسم ترحیم</t>
  </si>
  <si>
    <t>کمک هزينه ورزشي، تفریحی، رفاهی و فرهنگی كاركنان</t>
  </si>
  <si>
    <t>کمک هزینه  مسکن</t>
  </si>
  <si>
    <t>پرداخت بیمه عمر و حوادث بازنشستگان</t>
  </si>
  <si>
    <t>دیون بلامحل قانوني</t>
  </si>
  <si>
    <t>پاداش پايان خدمت و بازخرید کارکنان</t>
  </si>
  <si>
    <t>پرداخت به کارکنان غیر شاغل ...</t>
  </si>
  <si>
    <t>نگهداري و حفاظت از تجهيزات و تاسيسات اختصاصي شهري
 (قرارداد تأمین نیروی انسانی حراست)</t>
  </si>
  <si>
    <t>درآمدهای غيرنقدي ناشی از اجرای ماده 101 قانون شهرداری</t>
  </si>
  <si>
    <t>عوارض صدور مجوز احداث و نصب تاسیسات شهری
 (دکلها، تجهیزات و آنتن های مخابراتی، ترانسفورماتورها و نظائر آنها)</t>
  </si>
  <si>
    <t>ــــ</t>
  </si>
  <si>
    <t>طرح آموزشی کاربردی</t>
  </si>
  <si>
    <t>احداث ، توسعه و ساماندهی اماکن آموزشی</t>
  </si>
  <si>
    <t>سامانه صدور بارنامه- بارستان(پرداخت سهم سرمایه گذار)</t>
  </si>
  <si>
    <t>اعتبارات کارگزاری پروژه های مشارکتی و سرمایه گذاری</t>
  </si>
  <si>
    <t>احداث و تجهیز مساجد در سطح شهر</t>
  </si>
  <si>
    <t>تعهدات شهرداری در احداث باغ موزه دفاع مقدس</t>
  </si>
  <si>
    <t xml:space="preserve">حق الجلسه، حق التدريس، حق الزحمه، حق الترجمه </t>
  </si>
  <si>
    <r>
      <rPr>
        <sz val="10"/>
        <color rgb="FFFF0000"/>
        <rFont val="B Titr"/>
        <charset val="178"/>
      </rPr>
      <t xml:space="preserve"> </t>
    </r>
    <r>
      <rPr>
        <sz val="10"/>
        <color theme="1"/>
        <rFont val="B Titr"/>
        <charset val="178"/>
      </rPr>
      <t>فوق العاده، جمعه كاري، نوبت كاري، شب كاري و ...</t>
    </r>
  </si>
  <si>
    <r>
      <t>پرداخت به كاركنان غير شاغل</t>
    </r>
    <r>
      <rPr>
        <sz val="10"/>
        <rFont val="B Titr"/>
        <charset val="178"/>
      </rPr>
      <t xml:space="preserve"> (حق التدريس وحق الزحمه)</t>
    </r>
  </si>
  <si>
    <r>
      <t>کمک هزینه درمان</t>
    </r>
    <r>
      <rPr>
        <sz val="10"/>
        <color rgb="FFFF0000"/>
        <rFont val="B Titr"/>
        <charset val="178"/>
      </rPr>
      <t xml:space="preserve"> </t>
    </r>
  </si>
  <si>
    <r>
      <rPr>
        <sz val="10"/>
        <color rgb="FFFF0000"/>
        <rFont val="B Titr"/>
        <charset val="178"/>
      </rPr>
      <t xml:space="preserve"> </t>
    </r>
    <r>
      <rPr>
        <sz val="10"/>
        <rFont val="B Titr"/>
        <charset val="178"/>
      </rPr>
      <t>فوق العاده عمران شهردار</t>
    </r>
  </si>
  <si>
    <t>منطقه 06</t>
  </si>
  <si>
    <t>منطقه 07</t>
  </si>
  <si>
    <t xml:space="preserve">منطقه 08 </t>
  </si>
  <si>
    <t>منطقه 05</t>
  </si>
  <si>
    <t>معاونت خدمات</t>
  </si>
  <si>
    <t>مناطق هشتگانه</t>
  </si>
  <si>
    <t>منطقه  03</t>
  </si>
  <si>
    <t>منطقه  04</t>
  </si>
  <si>
    <t>منطقه 01</t>
  </si>
  <si>
    <t>منطقه 02</t>
  </si>
  <si>
    <t>منطقه 03</t>
  </si>
  <si>
    <t>منطقه 04</t>
  </si>
  <si>
    <t>معاونت شهرسازی و معماری</t>
  </si>
  <si>
    <t>روابط عمومی</t>
  </si>
  <si>
    <t>توسعه و بهسازی تفرجگاه کوهساران</t>
  </si>
  <si>
    <t xml:space="preserve"> کشتارگاه</t>
  </si>
  <si>
    <t>احداث تقاطع غیرهمسطح مسیر پل هشتم (تخت سلیمان-15خرداد)</t>
  </si>
  <si>
    <t xml:space="preserve">تکمیل قرارداد احداث تقاطع غیر همسطح جانباز </t>
  </si>
  <si>
    <t xml:space="preserve">احداث تقاطع غیر همسطح میدان چمران کیانپارس </t>
  </si>
  <si>
    <t xml:space="preserve"> احداث تقاطع غیرهمسطح سه راه خرمشهر و نظارت كارگاهي آن</t>
  </si>
  <si>
    <t xml:space="preserve">احداث  پل روی رودخانه در امتداد خیابان 9 کیانپارس </t>
  </si>
  <si>
    <t>خرید اتوبوس و مینی بوس(اوراق مشارکت)</t>
  </si>
  <si>
    <t>توسعه و تجهيز مركز كنترل ترافيك و انبارها</t>
  </si>
  <si>
    <t xml:space="preserve">تامین تجهیزات و امکانات مورد نیاز اداره راهنمایی و رانندگی شهر اهواز </t>
  </si>
  <si>
    <t>احداث بیلبورد دیوار نگاره در سطح شهر</t>
  </si>
  <si>
    <t xml:space="preserve">بازسازی مسجد شیخ نبهان واقع در عامری </t>
  </si>
  <si>
    <t>تامین مصالح و تجهیزات به منظور محرومیت زدایی در مناطق حاشیه ای و کم برخوردار شهر اهواز با همکاری مؤسسات و گروه های جهادی و بسیج شهرداری</t>
  </si>
  <si>
    <t xml:space="preserve">حوادث غیر مترقبه و پدافند غیر عامل </t>
  </si>
  <si>
    <t>خرید و حمل مصالح مورد نياز، كرايه ماشين آلات خدمات شهری و اجراي عمليات عمراني خدمات شهری و انجام برخی پروژه‌ها و فعالیت ها بصورت امانی</t>
  </si>
  <si>
    <t>ساماندهی ، ساخت، خرید، تعمیر و نصب تابلوهای راهنمای معابرشهری
 و درب منازل (پایه دار  و دیوار کوب )، لمپوست و پایه لمپوست</t>
  </si>
  <si>
    <t xml:space="preserve"> احداث، تکمیل، بهسازی پارک، فضای سبز وکمربند سبز
( خاکبرداری، خاکریزی، پیاده روسازی، جدولگذاری، چمن کاری، روشنایی و .... پارک ها و فضای سبز)</t>
  </si>
  <si>
    <t xml:space="preserve"> خريد خودرو (آتش نشانی، تانکر، خودرو پیشرو و امداد و نجات)
 و تجهیزات امداد و نجات و آوار برداری و وسایل ایمنی و آموزشی   و خرید نردبان 52 متری</t>
  </si>
  <si>
    <t>محروميت زدايي مناطق کم برخوردار شامل زیرسازی و آسفالت، دفع آبهای سطحی 
و اجرای فضای سبز و ... و نظارت كارگاهي آن</t>
  </si>
  <si>
    <t>اجرای مسیر پیاده، همسطح سازی و بهسازی پیاده روها، کفپوش گذاری، 
جدولگذاری و اجرای بتن دکوراتیو و مناسب سازی معابر پیاده و اجرای ماده 110</t>
  </si>
  <si>
    <t>خرید،نصب، پشتیبانی، تجهیز و اجرای چراغ های راهنمایی، تابلوهای انتظامی،
 راهنمای مسیر و تجهیزات ترافیکی معمولی و هوشمند</t>
  </si>
  <si>
    <t>کمک هزینه ایاب و ذهاب
 (نقد و غير نقد شامل سرويس رفت و آمد و بليط حمل و نقل عمومي و ...) 
(بر اساس آخرین دستورالعمل ابلاغی کمک هزینه خودرو کارکنان)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</si>
  <si>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</si>
  <si>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</si>
  <si>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</si>
  <si>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</si>
  <si>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احداث تقاطع غیر همسطح مسیر پل ششم و خیابان امام ( ره ) در مجاورت بازار آهن
 (تفاهم نامه فولاد خوزستان و فولاد اکسین)</t>
  </si>
  <si>
    <t>بودجه مصوب سال 1403</t>
  </si>
  <si>
    <t xml:space="preserve">             بودجه مصوب سال 1403</t>
  </si>
  <si>
    <t xml:space="preserve">                                 بودجه مصوب سال 1403</t>
  </si>
  <si>
    <t xml:space="preserve">                                        بودجه مصوب سال 1403</t>
  </si>
  <si>
    <t xml:space="preserve">          بودجه مصوب سال 1403</t>
  </si>
  <si>
    <t>احیا و بازسازی بناها و بافت ها و محوطه های تاریخی و فرهنگی و مذهبی</t>
  </si>
  <si>
    <t xml:space="preserve"> تکمیل تقاطع غیر همسطح شهید بندر، نظارت کارگاهی  و اجرای سطح صفر آن</t>
  </si>
  <si>
    <t xml:space="preserve">تکمیل طراحی و ساخت تقاطع های غیر همسطح میدان دانشگاه (میدان دانشگاه و خیابان انوشه ) </t>
  </si>
  <si>
    <t>طراحی و ساخت تقاطع غیرهمسطح شهدای غزه (میدان جمهوری)</t>
  </si>
  <si>
    <t>خرید ناوگان حمل و نقل پاک، خودرو برقی و دوچرخه</t>
  </si>
  <si>
    <t>راه اندازی نواخانه</t>
  </si>
  <si>
    <t>پشتیبانی سازمان اتوبوسرانی (خرید  قطعات یدکی ناوگان حمل و نقل همگانی)</t>
  </si>
  <si>
    <t>وصولي  
سال 1401</t>
  </si>
  <si>
    <t>وصولي سه ماهه آخر سال 1401</t>
  </si>
  <si>
    <t>وصولي  نه ماهه اول سال 1402</t>
  </si>
  <si>
    <r>
      <t>کمک</t>
    </r>
    <r>
      <rPr>
        <sz val="9"/>
        <color rgb="FFFF0000"/>
        <rFont val="B Titr"/>
        <charset val="178"/>
      </rPr>
      <t xml:space="preserve"> </t>
    </r>
    <r>
      <rPr>
        <sz val="9"/>
        <rFont val="B Titr"/>
        <charset val="178"/>
      </rPr>
      <t>برای تأمین قیر معابر شهری</t>
    </r>
  </si>
  <si>
    <t xml:space="preserve">               درآمد</t>
  </si>
  <si>
    <t xml:space="preserve">                                          مأموریت و برنامه</t>
  </si>
  <si>
    <t>عملكرد 
 سال  1401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</si>
  <si>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</si>
  <si>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</si>
  <si>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</si>
  <si>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</si>
  <si>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</si>
  <si>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</si>
  <si>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 xml:space="preserve">                                                                                                                          مأموریت، بر نامه و خدمت</t>
  </si>
  <si>
    <t>a</t>
  </si>
  <si>
    <t>s</t>
  </si>
  <si>
    <t>d</t>
  </si>
  <si>
    <t>f</t>
  </si>
  <si>
    <t>g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</si>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</sst>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49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b/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b/>
      <sz val="8"/>
      <name val="B Titr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8"/>
      <color theme="0"/>
      <name val="B Titr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sz val="10"/>
      <color rgb="FFFF0000"/>
      <name val="B Titr"/>
      <charset val="178"/>
    </font>
    <font>
      <sz val="11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10"/>
      <color theme="0"/>
      <name val="B Titr"/>
      <charset val="178"/>
    </font>
    <font>
      <b/>
      <sz val="9"/>
      <name val="B Titr"/>
      <charset val="178"/>
    </font>
    <font>
      <sz val="9"/>
      <color rgb="FFFF000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2" fillId="0" borderId="0"/>
    <xf numFmtId="9" fontId="6" fillId="0" borderId="0" applyFont="0" applyFill="0" applyBorder="0" applyAlignment="0" applyProtection="0"/>
    <xf numFmtId="0" fontId="21" fillId="0" borderId="0"/>
  </cellStyleXfs>
  <cellXfs count="498">
    <xf numFmtId="0" fontId="0" fillId="0" borderId="0" xfId="0"/>
    <xf numFmtId="0" fontId="2" fillId="5" borderId="1" xfId="0" applyNumberFormat="1" applyFont="1" applyFill="1" applyBorder="1" applyAlignment="1" applyProtection="1">
      <alignment horizontal="center" vertical="center" shrinkToFit="1"/>
    </xf>
    <xf numFmtId="0" fontId="1" fillId="6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shrinkToFi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shrinkToFit="1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shrinkToFi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3" fontId="1" fillId="4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shrinkToFit="1"/>
    </xf>
    <xf numFmtId="3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 shrinkToFit="1"/>
    </xf>
    <xf numFmtId="0" fontId="1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Font="1" applyFill="1" applyBorder="1" applyAlignment="1" applyProtection="1">
      <alignment horizontal="center" vertical="center" shrinkToFit="1"/>
      <protection locked="0"/>
    </xf>
    <xf numFmtId="0" fontId="1" fillId="3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 shrinkToFit="1"/>
    </xf>
    <xf numFmtId="1" fontId="4" fillId="2" borderId="1" xfId="0" applyNumberFormat="1" applyFont="1" applyFill="1" applyBorder="1" applyAlignment="1" applyProtection="1">
      <alignment horizontal="center" vertical="center" wrapText="1" shrinkToFit="1"/>
    </xf>
    <xf numFmtId="3" fontId="1" fillId="0" borderId="1" xfId="0" applyNumberFormat="1" applyFont="1" applyFill="1" applyBorder="1" applyAlignment="1">
      <alignment horizontal="center" vertical="center"/>
    </xf>
    <xf numFmtId="3" fontId="10" fillId="9" borderId="1" xfId="0" applyNumberFormat="1" applyFont="1" applyFill="1" applyBorder="1" applyAlignment="1" applyProtection="1">
      <alignment horizontal="center" vertical="center" wrapText="1" readingOrder="2"/>
    </xf>
    <xf numFmtId="3" fontId="10" fillId="2" borderId="1" xfId="0" applyNumberFormat="1" applyFont="1" applyFill="1" applyBorder="1" applyAlignment="1" applyProtection="1">
      <alignment horizontal="center" vertical="center" wrapText="1" readingOrder="2"/>
    </xf>
    <xf numFmtId="49" fontId="10" fillId="9" borderId="1" xfId="0" applyNumberFormat="1" applyFont="1" applyFill="1" applyBorder="1" applyAlignment="1" applyProtection="1">
      <alignment horizontal="center" vertical="center" wrapText="1" readingOrder="2"/>
    </xf>
    <xf numFmtId="0" fontId="10" fillId="9" borderId="1" xfId="0" applyFont="1" applyFill="1" applyBorder="1" applyAlignment="1" applyProtection="1">
      <alignment horizontal="center" vertical="center" wrapText="1" readingOrder="2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 shrinkToFit="1"/>
    </xf>
    <xf numFmtId="3" fontId="11" fillId="2" borderId="1" xfId="0" applyNumberFormat="1" applyFont="1" applyFill="1" applyBorder="1" applyAlignment="1" applyProtection="1">
      <alignment horizontal="center" vertical="center" readingOrder="2"/>
    </xf>
    <xf numFmtId="0" fontId="10" fillId="9" borderId="1" xfId="0" applyFont="1" applyFill="1" applyBorder="1" applyAlignment="1">
      <alignment horizontal="center" vertical="center" wrapText="1" readingOrder="2"/>
    </xf>
    <xf numFmtId="3" fontId="2" fillId="9" borderId="1" xfId="0" applyNumberFormat="1" applyFont="1" applyFill="1" applyBorder="1" applyAlignment="1">
      <alignment horizontal="center" vertical="center"/>
    </xf>
    <xf numFmtId="3" fontId="14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3" fontId="1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 wrapText="1" readingOrder="2"/>
    </xf>
    <xf numFmtId="9" fontId="1" fillId="0" borderId="1" xfId="3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right" wrapText="1"/>
    </xf>
    <xf numFmtId="0" fontId="10" fillId="5" borderId="1" xfId="0" applyFont="1" applyFill="1" applyBorder="1" applyAlignment="1" applyProtection="1">
      <alignment horizontal="center" vertical="center" readingOrder="2"/>
    </xf>
    <xf numFmtId="3" fontId="11" fillId="5" borderId="1" xfId="0" applyNumberFormat="1" applyFont="1" applyFill="1" applyBorder="1" applyAlignment="1" applyProtection="1">
      <alignment horizontal="center" vertical="center" readingOrder="2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 shrinkToFit="1"/>
    </xf>
    <xf numFmtId="49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shrinkToFit="1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 readingOrder="2"/>
      <protection locked="0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 applyProtection="1">
      <alignment horizontal="center" vertical="center" shrinkToFit="1"/>
      <protection locked="0"/>
    </xf>
    <xf numFmtId="3" fontId="1" fillId="11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 applyProtection="1">
      <alignment horizontal="center" vertical="center" shrinkToFit="1"/>
      <protection locked="0"/>
    </xf>
    <xf numFmtId="0" fontId="1" fillId="11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11" borderId="1" xfId="0" applyFont="1" applyFill="1" applyBorder="1" applyAlignment="1" applyProtection="1">
      <alignment horizontal="center" vertical="center" wrapText="1" shrinkToFit="1"/>
      <protection locked="0"/>
    </xf>
    <xf numFmtId="0" fontId="1" fillId="1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4" fillId="15" borderId="1" xfId="0" applyNumberFormat="1" applyFont="1" applyFill="1" applyBorder="1" applyAlignment="1" applyProtection="1">
      <alignment horizontal="center" vertical="center" wrapText="1" shrinkToFit="1"/>
    </xf>
    <xf numFmtId="0" fontId="4" fillId="15" borderId="1" xfId="0" applyFont="1" applyFill="1" applyBorder="1" applyAlignment="1" applyProtection="1">
      <alignment horizontal="center" vertical="center" wrapText="1" shrinkToFit="1"/>
    </xf>
    <xf numFmtId="49" fontId="4" fillId="3" borderId="1" xfId="0" applyNumberFormat="1" applyFont="1" applyFill="1" applyBorder="1" applyAlignment="1" applyProtection="1">
      <alignment horizontal="center" vertical="center" wrapText="1" shrinkToFit="1"/>
    </xf>
    <xf numFmtId="49" fontId="4" fillId="15" borderId="1" xfId="0" applyNumberFormat="1" applyFont="1" applyFill="1" applyBorder="1" applyAlignment="1" applyProtection="1">
      <alignment horizontal="center" vertical="center" wrapText="1" shrinkToFit="1"/>
    </xf>
    <xf numFmtId="49" fontId="10" fillId="5" borderId="1" xfId="0" applyNumberFormat="1" applyFont="1" applyFill="1" applyBorder="1" applyAlignment="1" applyProtection="1">
      <alignment horizontal="center" vertical="center" readingOrder="2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49" fontId="10" fillId="2" borderId="1" xfId="0" applyNumberFormat="1" applyFont="1" applyFill="1" applyBorder="1" applyAlignment="1" applyProtection="1">
      <alignment horizontal="center" vertical="center" wrapText="1" readingOrder="2"/>
    </xf>
    <xf numFmtId="0" fontId="10" fillId="2" borderId="1" xfId="0" applyFont="1" applyFill="1" applyBorder="1" applyAlignment="1" applyProtection="1">
      <alignment horizontal="center" vertical="center" shrinkToFit="1" readingOrder="2"/>
    </xf>
    <xf numFmtId="0" fontId="15" fillId="0" borderId="1" xfId="0" applyFont="1" applyBorder="1" applyAlignment="1" applyProtection="1">
      <alignment horizontal="center" vertical="center" wrapText="1" readingOrder="2"/>
    </xf>
    <xf numFmtId="3" fontId="15" fillId="0" borderId="1" xfId="0" applyNumberFormat="1" applyFont="1" applyBorder="1" applyAlignment="1" applyProtection="1">
      <alignment horizontal="center" vertical="center" wrapText="1" readingOrder="2"/>
    </xf>
    <xf numFmtId="3" fontId="13" fillId="0" borderId="1" xfId="0" applyNumberFormat="1" applyFont="1" applyBorder="1" applyAlignment="1" applyProtection="1">
      <alignment horizontal="center" vertical="center"/>
    </xf>
    <xf numFmtId="3" fontId="16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13" fillId="0" borderId="1" xfId="0" applyNumberFormat="1" applyFont="1" applyFill="1" applyBorder="1" applyAlignment="1" applyProtection="1">
      <alignment horizontal="center" vertical="center"/>
    </xf>
    <xf numFmtId="3" fontId="15" fillId="0" borderId="1" xfId="0" applyNumberFormat="1" applyFont="1" applyFill="1" applyBorder="1" applyAlignment="1" applyProtection="1">
      <alignment horizontal="center" vertical="center" wrapText="1" readingOrder="2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Border="1" applyAlignment="1" applyProtection="1">
      <alignment horizontal="center" vertical="center" wrapText="1" readingOrder="2"/>
    </xf>
    <xf numFmtId="3" fontId="10" fillId="0" borderId="1" xfId="0" applyNumberFormat="1" applyFont="1" applyBorder="1" applyAlignment="1" applyProtection="1">
      <alignment horizontal="center" vertical="center" wrapText="1" readingOrder="2"/>
    </xf>
    <xf numFmtId="3" fontId="1" fillId="0" borderId="1" xfId="0" applyNumberFormat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 readingOrder="2"/>
    </xf>
    <xf numFmtId="3" fontId="0" fillId="0" borderId="0" xfId="0" applyNumberFormat="1" applyProtection="1"/>
    <xf numFmtId="49" fontId="1" fillId="0" borderId="0" xfId="0" applyNumberFormat="1" applyFont="1" applyAlignment="1" applyProtection="1">
      <alignment horizontal="center" vertical="center"/>
    </xf>
    <xf numFmtId="49" fontId="3" fillId="0" borderId="1" xfId="2" applyNumberFormat="1" applyFont="1" applyFill="1" applyBorder="1" applyAlignment="1" applyProtection="1">
      <alignment horizontal="center" vertical="center" wrapText="1" shrinkToFit="1" readingOrder="2"/>
    </xf>
    <xf numFmtId="49" fontId="1" fillId="0" borderId="1" xfId="0" applyNumberFormat="1" applyFont="1" applyBorder="1" applyAlignment="1" applyProtection="1">
      <alignment horizontal="center" vertical="center"/>
    </xf>
    <xf numFmtId="49" fontId="1" fillId="0" borderId="0" xfId="0" applyNumberFormat="1" applyFont="1" applyProtection="1"/>
    <xf numFmtId="0" fontId="1" fillId="11" borderId="1" xfId="0" applyNumberFormat="1" applyFont="1" applyFill="1" applyBorder="1" applyAlignment="1" applyProtection="1">
      <alignment horizontal="center" vertical="center" shrinkToFit="1" readingOrder="2"/>
      <protection locked="0"/>
    </xf>
    <xf numFmtId="49" fontId="0" fillId="0" borderId="0" xfId="0" applyNumberFormat="1" applyProtection="1"/>
    <xf numFmtId="0" fontId="5" fillId="0" borderId="0" xfId="0" applyFont="1" applyAlignment="1" applyProtection="1">
      <alignment vertical="center"/>
    </xf>
    <xf numFmtId="0" fontId="10" fillId="9" borderId="1" xfId="0" applyFont="1" applyFill="1" applyBorder="1" applyAlignment="1" applyProtection="1">
      <alignment horizontal="center" vertical="center" readingOrder="2"/>
    </xf>
    <xf numFmtId="49" fontId="10" fillId="9" borderId="1" xfId="0" applyNumberFormat="1" applyFont="1" applyFill="1" applyBorder="1" applyAlignment="1" applyProtection="1">
      <alignment horizontal="center" vertical="center" readingOrder="2"/>
    </xf>
    <xf numFmtId="0" fontId="1" fillId="9" borderId="1" xfId="0" applyFont="1" applyFill="1" applyBorder="1" applyAlignment="1" applyProtection="1">
      <alignment horizontal="center" vertical="center" wrapText="1" shrinkToFit="1"/>
    </xf>
    <xf numFmtId="3" fontId="11" fillId="9" borderId="1" xfId="0" applyNumberFormat="1" applyFont="1" applyFill="1" applyBorder="1" applyAlignment="1" applyProtection="1">
      <alignment horizontal="center" vertical="center" readingOrder="2"/>
    </xf>
    <xf numFmtId="49" fontId="10" fillId="2" borderId="1" xfId="0" applyNumberFormat="1" applyFont="1" applyFill="1" applyBorder="1" applyAlignment="1" applyProtection="1">
      <alignment horizontal="center" vertical="center" readingOrder="2"/>
    </xf>
    <xf numFmtId="0" fontId="10" fillId="2" borderId="1" xfId="0" applyFont="1" applyFill="1" applyBorder="1" applyAlignment="1" applyProtection="1">
      <alignment horizontal="center" vertical="center" readingOrder="2"/>
    </xf>
    <xf numFmtId="49" fontId="10" fillId="0" borderId="1" xfId="0" applyNumberFormat="1" applyFont="1" applyBorder="1" applyAlignment="1" applyProtection="1">
      <alignment horizontal="center" vertical="center" readingOrder="2"/>
    </xf>
    <xf numFmtId="0" fontId="10" fillId="0" borderId="1" xfId="0" applyFont="1" applyBorder="1" applyAlignment="1" applyProtection="1">
      <alignment horizontal="center" vertical="center" readingOrder="2"/>
    </xf>
    <xf numFmtId="3" fontId="11" fillId="3" borderId="1" xfId="0" applyNumberFormat="1" applyFont="1" applyFill="1" applyBorder="1" applyAlignment="1" applyProtection="1">
      <alignment horizontal="center" vertical="center" readingOrder="2"/>
    </xf>
    <xf numFmtId="0" fontId="10" fillId="3" borderId="1" xfId="0" applyFont="1" applyFill="1" applyBorder="1" applyAlignment="1" applyProtection="1">
      <alignment horizontal="center" vertical="center" readingOrder="2"/>
    </xf>
    <xf numFmtId="0" fontId="11" fillId="0" borderId="1" xfId="0" applyFont="1" applyBorder="1" applyAlignment="1" applyProtection="1">
      <alignment horizontal="center" vertical="center" readingOrder="2"/>
    </xf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3" fontId="10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1" fillId="11" borderId="1" xfId="0" applyNumberFormat="1" applyFont="1" applyFill="1" applyBorder="1" applyAlignment="1" applyProtection="1">
      <alignment horizontal="center" vertical="center"/>
      <protection locked="0"/>
    </xf>
    <xf numFmtId="3" fontId="3" fillId="11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3" fontId="3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3" fillId="11" borderId="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0" fontId="3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 applyProtection="1">
      <alignment horizontal="center" vertical="center"/>
    </xf>
    <xf numFmtId="3" fontId="1" fillId="9" borderId="1" xfId="1" applyNumberFormat="1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3" fontId="3" fillId="8" borderId="1" xfId="1" applyNumberFormat="1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</xf>
    <xf numFmtId="3" fontId="3" fillId="7" borderId="1" xfId="1" applyNumberFormat="1" applyFont="1" applyFill="1" applyBorder="1" applyAlignment="1" applyProtection="1">
      <alignment horizontal="center" vertical="center" wrapText="1"/>
    </xf>
    <xf numFmtId="3" fontId="1" fillId="7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shrinkToFit="1"/>
      <protection locked="0"/>
    </xf>
    <xf numFmtId="3" fontId="1" fillId="8" borderId="1" xfId="0" applyNumberFormat="1" applyFont="1" applyFill="1" applyBorder="1" applyAlignment="1">
      <alignment horizontal="center" vertical="center"/>
    </xf>
    <xf numFmtId="49" fontId="0" fillId="0" borderId="0" xfId="0" applyNumberFormat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0" fillId="2" borderId="5" xfId="0" applyNumberFormat="1" applyFont="1" applyFill="1" applyBorder="1" applyAlignment="1" applyProtection="1">
      <alignment horizontal="center" vertical="center" wrapText="1" readingOrder="2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5" borderId="1" xfId="3" applyFont="1" applyFill="1" applyBorder="1" applyAlignment="1">
      <alignment horizontal="center" vertical="center"/>
    </xf>
    <xf numFmtId="9" fontId="1" fillId="6" borderId="1" xfId="3" applyFont="1" applyFill="1" applyBorder="1" applyAlignment="1">
      <alignment horizontal="center" vertical="center"/>
    </xf>
    <xf numFmtId="9" fontId="1" fillId="2" borderId="1" xfId="3" applyFont="1" applyFill="1" applyBorder="1" applyAlignment="1">
      <alignment horizontal="center" vertical="center"/>
    </xf>
    <xf numFmtId="9" fontId="1" fillId="11" borderId="1" xfId="3" applyFont="1" applyFill="1" applyBorder="1" applyAlignment="1">
      <alignment horizontal="center" vertical="center"/>
    </xf>
    <xf numFmtId="9" fontId="1" fillId="0" borderId="1" xfId="3" applyFont="1" applyFill="1" applyBorder="1" applyAlignment="1">
      <alignment horizontal="center" vertical="center"/>
    </xf>
    <xf numFmtId="9" fontId="1" fillId="8" borderId="1" xfId="3" applyFont="1" applyFill="1" applyBorder="1" applyAlignment="1">
      <alignment horizontal="center" vertical="center"/>
    </xf>
    <xf numFmtId="9" fontId="1" fillId="3" borderId="1" xfId="3" applyFont="1" applyFill="1" applyBorder="1" applyAlignment="1">
      <alignment horizontal="center" vertical="center"/>
    </xf>
    <xf numFmtId="9" fontId="1" fillId="4" borderId="1" xfId="3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2" fillId="0" borderId="1" xfId="0" applyNumberFormat="1" applyFont="1" applyFill="1" applyBorder="1" applyAlignment="1" applyProtection="1">
      <alignment horizontal="center" vertical="center" wrapText="1" shrinkToFit="1"/>
    </xf>
    <xf numFmtId="3" fontId="22" fillId="0" borderId="1" xfId="0" applyNumberFormat="1" applyFont="1" applyFill="1" applyBorder="1" applyAlignment="1" applyProtection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shrinkToFit="1"/>
    </xf>
    <xf numFmtId="3" fontId="3" fillId="2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 applyProtection="1">
      <alignment horizontal="center" vertical="center" shrinkToFit="1"/>
      <protection locked="0"/>
    </xf>
    <xf numFmtId="3" fontId="3" fillId="11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3" fontId="14" fillId="3" borderId="1" xfId="0" applyNumberFormat="1" applyFont="1" applyFill="1" applyBorder="1" applyAlignment="1" applyProtection="1">
      <alignment horizontal="center" vertical="center" readingOrder="2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3" fontId="1" fillId="0" borderId="1" xfId="0" applyNumberFormat="1" applyFont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 readingOrder="2"/>
    </xf>
    <xf numFmtId="3" fontId="11" fillId="9" borderId="1" xfId="0" applyNumberFormat="1" applyFont="1" applyFill="1" applyBorder="1" applyAlignment="1">
      <alignment horizontal="center" vertical="center" readingOrder="2"/>
    </xf>
    <xf numFmtId="3" fontId="11" fillId="2" borderId="1" xfId="0" applyNumberFormat="1" applyFont="1" applyFill="1" applyBorder="1" applyAlignment="1">
      <alignment horizontal="center" vertical="center" readingOrder="2"/>
    </xf>
    <xf numFmtId="3" fontId="11" fillId="3" borderId="1" xfId="0" applyNumberFormat="1" applyFont="1" applyFill="1" applyBorder="1" applyAlignment="1">
      <alignment horizontal="center" vertical="center" readingOrder="2"/>
    </xf>
    <xf numFmtId="3" fontId="14" fillId="3" borderId="1" xfId="0" applyNumberFormat="1" applyFont="1" applyFill="1" applyBorder="1" applyAlignment="1">
      <alignment horizontal="center" vertical="center" readingOrder="2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6" borderId="0" xfId="0" applyFill="1"/>
    <xf numFmtId="3" fontId="0" fillId="0" borderId="0" xfId="0" applyNumberFormat="1"/>
    <xf numFmtId="3" fontId="3" fillId="3" borderId="0" xfId="1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3" fontId="10" fillId="12" borderId="1" xfId="0" applyNumberFormat="1" applyFont="1" applyFill="1" applyBorder="1" applyAlignment="1">
      <alignment horizontal="center" vertical="center" wrapText="1" readingOrder="2"/>
    </xf>
    <xf numFmtId="2" fontId="10" fillId="12" borderId="1" xfId="0" applyNumberFormat="1" applyFont="1" applyFill="1" applyBorder="1" applyAlignment="1">
      <alignment horizontal="center" vertical="center" wrapText="1" readingOrder="2"/>
    </xf>
    <xf numFmtId="2" fontId="10" fillId="9" borderId="1" xfId="0" applyNumberFormat="1" applyFont="1" applyFill="1" applyBorder="1" applyAlignment="1">
      <alignment horizontal="center" vertical="center" wrapText="1" readingOrder="2"/>
    </xf>
    <xf numFmtId="3" fontId="10" fillId="9" borderId="1" xfId="0" applyNumberFormat="1" applyFont="1" applyFill="1" applyBorder="1" applyAlignment="1">
      <alignment horizontal="center" vertical="center" wrapText="1" readingOrder="2"/>
    </xf>
    <xf numFmtId="3" fontId="10" fillId="10" borderId="1" xfId="0" applyNumberFormat="1" applyFont="1" applyFill="1" applyBorder="1" applyAlignment="1">
      <alignment horizontal="center" vertical="center" wrapText="1" readingOrder="2"/>
    </xf>
    <xf numFmtId="2" fontId="10" fillId="10" borderId="1" xfId="0" applyNumberFormat="1" applyFont="1" applyFill="1" applyBorder="1" applyAlignment="1">
      <alignment horizontal="center" vertical="center" wrapText="1" readingOrder="2"/>
    </xf>
    <xf numFmtId="2" fontId="1" fillId="11" borderId="1" xfId="0" applyNumberFormat="1" applyFont="1" applyFill="1" applyBorder="1" applyAlignment="1" applyProtection="1">
      <alignment horizontal="center" vertical="center"/>
      <protection locked="0"/>
    </xf>
    <xf numFmtId="2" fontId="1" fillId="10" borderId="1" xfId="0" applyNumberFormat="1" applyFont="1" applyFill="1" applyBorder="1" applyAlignment="1">
      <alignment horizontal="center" vertical="center" wrapText="1" readingOrder="2"/>
    </xf>
    <xf numFmtId="3" fontId="1" fillId="10" borderId="1" xfId="0" applyNumberFormat="1" applyFont="1" applyFill="1" applyBorder="1" applyAlignment="1">
      <alignment horizontal="center" vertical="center" wrapText="1" readingOrder="2"/>
    </xf>
    <xf numFmtId="3" fontId="25" fillId="11" borderId="1" xfId="0" applyNumberFormat="1" applyFont="1" applyFill="1" applyBorder="1" applyAlignment="1" applyProtection="1">
      <alignment horizontal="center" vertical="center"/>
      <protection locked="0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2" fontId="10" fillId="2" borderId="1" xfId="0" applyNumberFormat="1" applyFont="1" applyFill="1" applyBorder="1" applyAlignment="1">
      <alignment horizontal="center" vertical="center" wrapText="1" readingOrder="2"/>
    </xf>
    <xf numFmtId="3" fontId="10" fillId="17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3" borderId="0" xfId="0" applyFill="1" applyProtection="1"/>
    <xf numFmtId="0" fontId="13" fillId="3" borderId="0" xfId="0" applyFont="1" applyFill="1" applyAlignment="1" applyProtection="1">
      <alignment horizontal="center" vertical="center"/>
    </xf>
    <xf numFmtId="0" fontId="13" fillId="3" borderId="0" xfId="0" applyFont="1" applyFill="1" applyAlignment="1" applyProtection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3" fontId="29" fillId="3" borderId="1" xfId="0" applyNumberFormat="1" applyFont="1" applyFill="1" applyBorder="1" applyAlignment="1" applyProtection="1">
      <alignment horizontal="center" vertical="center" wrapText="1" readingOrder="2"/>
    </xf>
    <xf numFmtId="3" fontId="29" fillId="3" borderId="1" xfId="0" applyNumberFormat="1" applyFont="1" applyFill="1" applyBorder="1" applyAlignment="1" applyProtection="1">
      <alignment horizontal="center" vertical="center" readingOrder="2"/>
    </xf>
    <xf numFmtId="49" fontId="28" fillId="9" borderId="1" xfId="0" applyNumberFormat="1" applyFont="1" applyFill="1" applyBorder="1" applyAlignment="1" applyProtection="1">
      <alignment horizontal="center" vertical="center" wrapText="1" readingOrder="2"/>
    </xf>
    <xf numFmtId="0" fontId="28" fillId="9" borderId="1" xfId="0" applyFont="1" applyFill="1" applyBorder="1" applyAlignment="1" applyProtection="1">
      <alignment horizontal="center" vertical="center" wrapText="1" readingOrder="2"/>
    </xf>
    <xf numFmtId="3" fontId="28" fillId="9" borderId="1" xfId="0" applyNumberFormat="1" applyFont="1" applyFill="1" applyBorder="1" applyAlignment="1" applyProtection="1">
      <alignment horizontal="center" vertical="center" wrapText="1" readingOrder="2"/>
    </xf>
    <xf numFmtId="49" fontId="28" fillId="2" borderId="1" xfId="0" applyNumberFormat="1" applyFont="1" applyFill="1" applyBorder="1" applyAlignment="1" applyProtection="1">
      <alignment horizontal="center" vertical="center" wrapText="1" readingOrder="2"/>
    </xf>
    <xf numFmtId="0" fontId="28" fillId="2" borderId="1" xfId="0" applyFont="1" applyFill="1" applyBorder="1" applyAlignment="1" applyProtection="1">
      <alignment horizontal="center" vertical="center" shrinkToFit="1" readingOrder="2"/>
    </xf>
    <xf numFmtId="3" fontId="28" fillId="2" borderId="1" xfId="0" applyNumberFormat="1" applyFont="1" applyFill="1" applyBorder="1" applyAlignment="1" applyProtection="1">
      <alignment horizontal="center" vertical="center" wrapText="1" readingOrder="2"/>
    </xf>
    <xf numFmtId="49" fontId="24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24" fillId="0" borderId="1" xfId="2" applyNumberFormat="1" applyFont="1" applyFill="1" applyBorder="1" applyAlignment="1" applyProtection="1">
      <alignment horizontal="center" vertical="center" wrapText="1" shrinkToFit="1" readingOrder="2"/>
    </xf>
    <xf numFmtId="3" fontId="30" fillId="0" borderId="1" xfId="0" applyNumberFormat="1" applyFont="1" applyFill="1" applyBorder="1" applyAlignment="1" applyProtection="1">
      <alignment horizontal="center" vertical="center"/>
    </xf>
    <xf numFmtId="3" fontId="28" fillId="0" borderId="1" xfId="0" applyNumberFormat="1" applyFont="1" applyFill="1" applyBorder="1" applyAlignment="1" applyProtection="1">
      <alignment horizontal="center" vertical="center" wrapText="1" readingOrder="2"/>
    </xf>
    <xf numFmtId="49" fontId="30" fillId="0" borderId="1" xfId="0" applyNumberFormat="1" applyFont="1" applyFill="1" applyBorder="1" applyAlignment="1" applyProtection="1">
      <alignment horizontal="center" vertical="center"/>
    </xf>
    <xf numFmtId="0" fontId="30" fillId="0" borderId="1" xfId="0" applyFont="1" applyFill="1" applyBorder="1" applyAlignment="1" applyProtection="1">
      <alignment horizontal="center" vertical="center"/>
    </xf>
    <xf numFmtId="49" fontId="28" fillId="0" borderId="1" xfId="0" applyNumberFormat="1" applyFont="1" applyBorder="1" applyAlignment="1" applyProtection="1">
      <alignment horizontal="center" vertical="center" wrapText="1" readingOrder="2"/>
    </xf>
    <xf numFmtId="0" fontId="30" fillId="0" borderId="1" xfId="0" applyFont="1" applyBorder="1" applyAlignment="1" applyProtection="1">
      <alignment horizontal="center" vertical="center"/>
    </xf>
    <xf numFmtId="3" fontId="28" fillId="0" borderId="1" xfId="0" applyNumberFormat="1" applyFont="1" applyBorder="1" applyAlignment="1" applyProtection="1">
      <alignment horizontal="center" vertical="center" wrapText="1" readingOrder="2"/>
    </xf>
    <xf numFmtId="3" fontId="30" fillId="0" borderId="1" xfId="0" applyNumberFormat="1" applyFont="1" applyBorder="1" applyAlignment="1">
      <alignment horizontal="center" vertical="center"/>
    </xf>
    <xf numFmtId="3" fontId="30" fillId="0" borderId="1" xfId="0" applyNumberFormat="1" applyFont="1" applyBorder="1" applyAlignment="1" applyProtection="1">
      <alignment horizontal="center" vertical="center"/>
    </xf>
    <xf numFmtId="0" fontId="30" fillId="0" borderId="1" xfId="0" applyFont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 readingOrder="2"/>
    </xf>
    <xf numFmtId="3" fontId="29" fillId="17" borderId="1" xfId="0" applyNumberFormat="1" applyFont="1" applyFill="1" applyBorder="1" applyAlignment="1" applyProtection="1">
      <alignment horizontal="center" vertical="center" wrapText="1" readingOrder="2"/>
    </xf>
    <xf numFmtId="0" fontId="1" fillId="0" borderId="0" xfId="0" applyFont="1" applyAlignment="1" applyProtection="1"/>
    <xf numFmtId="3" fontId="28" fillId="3" borderId="1" xfId="0" applyNumberFormat="1" applyFont="1" applyFill="1" applyBorder="1" applyAlignment="1">
      <alignment horizontal="center" vertical="center" wrapText="1" readingOrder="2"/>
    </xf>
    <xf numFmtId="3" fontId="28" fillId="3" borderId="1" xfId="0" applyNumberFormat="1" applyFont="1" applyFill="1" applyBorder="1" applyAlignment="1">
      <alignment horizontal="center" vertical="center" readingOrder="2"/>
    </xf>
    <xf numFmtId="49" fontId="35" fillId="9" borderId="1" xfId="0" applyNumberFormat="1" applyFont="1" applyFill="1" applyBorder="1" applyAlignment="1">
      <alignment horizontal="center" vertical="center" wrapText="1" readingOrder="2"/>
    </xf>
    <xf numFmtId="0" fontId="35" fillId="9" borderId="1" xfId="0" applyFont="1" applyFill="1" applyBorder="1" applyAlignment="1">
      <alignment horizontal="center" vertical="center" wrapText="1" readingOrder="2"/>
    </xf>
    <xf numFmtId="3" fontId="35" fillId="9" borderId="1" xfId="0" applyNumberFormat="1" applyFont="1" applyFill="1" applyBorder="1" applyAlignment="1">
      <alignment horizontal="center" vertical="center" wrapText="1" readingOrder="2"/>
    </xf>
    <xf numFmtId="49" fontId="28" fillId="0" borderId="1" xfId="0" applyNumberFormat="1" applyFont="1" applyFill="1" applyBorder="1" applyAlignment="1">
      <alignment horizontal="center" vertical="center" wrapText="1" readingOrder="2"/>
    </xf>
    <xf numFmtId="0" fontId="28" fillId="0" borderId="1" xfId="0" applyFont="1" applyFill="1" applyBorder="1" applyAlignment="1">
      <alignment horizontal="center" vertical="center" wrapText="1" readingOrder="2"/>
    </xf>
    <xf numFmtId="3" fontId="28" fillId="0" borderId="1" xfId="0" applyNumberFormat="1" applyFont="1" applyFill="1" applyBorder="1" applyAlignment="1">
      <alignment horizontal="center" vertical="center" wrapText="1" readingOrder="2"/>
    </xf>
    <xf numFmtId="3" fontId="30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shrinkToFit="1" readingOrder="2"/>
    </xf>
    <xf numFmtId="49" fontId="28" fillId="0" borderId="1" xfId="0" applyNumberFormat="1" applyFont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shrinkToFit="1" readingOrder="2"/>
    </xf>
    <xf numFmtId="3" fontId="28" fillId="0" borderId="1" xfId="0" applyNumberFormat="1" applyFont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 shrinkToFit="1" readingOrder="2"/>
    </xf>
    <xf numFmtId="3" fontId="32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 applyProtection="1">
      <alignment horizontal="center" vertical="center" wrapText="1" shrinkToFit="1"/>
    </xf>
    <xf numFmtId="0" fontId="30" fillId="9" borderId="1" xfId="0" applyNumberFormat="1" applyFont="1" applyFill="1" applyBorder="1" applyAlignment="1">
      <alignment horizontal="center" vertical="center"/>
    </xf>
    <xf numFmtId="3" fontId="30" fillId="9" borderId="1" xfId="1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3" fontId="24" fillId="8" borderId="1" xfId="1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3" fontId="30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18" borderId="1" xfId="0" applyFont="1" applyFill="1" applyBorder="1" applyAlignment="1">
      <alignment horizontal="center" vertical="center" wrapText="1"/>
    </xf>
    <xf numFmtId="3" fontId="24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11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3" fontId="2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0" fillId="18" borderId="1" xfId="0" applyFont="1" applyFill="1" applyBorder="1" applyAlignment="1">
      <alignment horizontal="center" vertical="center" wrapText="1"/>
    </xf>
    <xf numFmtId="3" fontId="37" fillId="2" borderId="1" xfId="1" applyNumberFormat="1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 wrapText="1" readingOrder="2"/>
    </xf>
    <xf numFmtId="0" fontId="30" fillId="3" borderId="1" xfId="0" applyFont="1" applyFill="1" applyBorder="1" applyAlignment="1">
      <alignment horizontal="center" vertical="center" wrapText="1"/>
    </xf>
    <xf numFmtId="3" fontId="30" fillId="0" borderId="1" xfId="0" applyNumberFormat="1" applyFont="1" applyBorder="1" applyAlignment="1" applyProtection="1">
      <alignment horizontal="center" vertical="center"/>
      <protection locked="0"/>
    </xf>
    <xf numFmtId="3" fontId="30" fillId="0" borderId="1" xfId="0" applyNumberFormat="1" applyFont="1" applyBorder="1" applyAlignment="1" applyProtection="1">
      <alignment vertical="center"/>
      <protection locked="0"/>
    </xf>
    <xf numFmtId="0" fontId="38" fillId="9" borderId="1" xfId="0" applyNumberFormat="1" applyFont="1" applyFill="1" applyBorder="1" applyAlignment="1">
      <alignment horizontal="center" vertical="center" shrinkToFit="1"/>
    </xf>
    <xf numFmtId="3" fontId="31" fillId="9" borderId="1" xfId="0" applyNumberFormat="1" applyFont="1" applyFill="1" applyBorder="1" applyAlignment="1">
      <alignment horizontal="center" vertical="center"/>
    </xf>
    <xf numFmtId="9" fontId="30" fillId="0" borderId="1" xfId="3" applyFont="1" applyBorder="1" applyAlignment="1">
      <alignment horizontal="center" vertical="center"/>
    </xf>
    <xf numFmtId="49" fontId="28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5" fillId="12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9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9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40" fillId="12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5" fillId="12" borderId="1" xfId="0" applyNumberFormat="1" applyFont="1" applyFill="1" applyBorder="1" applyAlignment="1">
      <alignment horizontal="center" vertical="center" wrapText="1" readingOrder="2"/>
    </xf>
    <xf numFmtId="3" fontId="28" fillId="12" borderId="1" xfId="0" applyNumberFormat="1" applyFont="1" applyFill="1" applyBorder="1" applyAlignment="1">
      <alignment horizontal="center" vertical="center" wrapText="1" readingOrder="2"/>
    </xf>
    <xf numFmtId="3" fontId="24" fillId="12" borderId="1" xfId="0" applyNumberFormat="1" applyFont="1" applyFill="1" applyBorder="1" applyAlignment="1">
      <alignment horizontal="center" vertical="center" wrapText="1" readingOrder="2"/>
    </xf>
    <xf numFmtId="2" fontId="28" fillId="9" borderId="1" xfId="0" applyNumberFormat="1" applyFont="1" applyFill="1" applyBorder="1" applyAlignment="1">
      <alignment horizontal="center" vertical="center" wrapText="1" readingOrder="2"/>
    </xf>
    <xf numFmtId="3" fontId="28" fillId="9" borderId="1" xfId="0" applyNumberFormat="1" applyFont="1" applyFill="1" applyBorder="1" applyAlignment="1">
      <alignment horizontal="center" vertical="center" wrapText="1" readingOrder="2"/>
    </xf>
    <xf numFmtId="3" fontId="24" fillId="9" borderId="1" xfId="0" applyNumberFormat="1" applyFont="1" applyFill="1" applyBorder="1" applyAlignment="1">
      <alignment horizontal="center" vertical="center" wrapText="1" readingOrder="2"/>
    </xf>
    <xf numFmtId="2" fontId="28" fillId="10" borderId="1" xfId="0" applyNumberFormat="1" applyFont="1" applyFill="1" applyBorder="1" applyAlignment="1">
      <alignment horizontal="center" vertical="center" wrapText="1" shrinkToFit="1" readingOrder="2"/>
    </xf>
    <xf numFmtId="3" fontId="28" fillId="10" borderId="1" xfId="0" applyNumberFormat="1" applyFont="1" applyFill="1" applyBorder="1" applyAlignment="1">
      <alignment horizontal="center" vertical="center" wrapText="1" readingOrder="2"/>
    </xf>
    <xf numFmtId="3" fontId="24" fillId="10" borderId="1" xfId="0" applyNumberFormat="1" applyFont="1" applyFill="1" applyBorder="1" applyAlignment="1">
      <alignment horizontal="center" vertical="center" wrapText="1" readingOrder="2"/>
    </xf>
    <xf numFmtId="2" fontId="28" fillId="11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8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4" fillId="11" borderId="1" xfId="0" applyNumberFormat="1" applyFont="1" applyFill="1" applyBorder="1" applyAlignment="1" applyProtection="1">
      <alignment horizontal="center" vertical="center"/>
      <protection locked="0"/>
    </xf>
    <xf numFmtId="3" fontId="30" fillId="11" borderId="1" xfId="0" applyNumberFormat="1" applyFont="1" applyFill="1" applyBorder="1" applyAlignment="1" applyProtection="1">
      <alignment horizontal="center" vertical="center"/>
      <protection locked="0"/>
    </xf>
    <xf numFmtId="3" fontId="24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8" fillId="11" borderId="1" xfId="0" applyNumberFormat="1" applyFont="1" applyFill="1" applyBorder="1" applyAlignment="1" applyProtection="1">
      <alignment horizontal="center" vertical="center" shrinkToFit="1" readingOrder="2"/>
      <protection locked="0"/>
    </xf>
    <xf numFmtId="3" fontId="24" fillId="11" borderId="1" xfId="2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30" fillId="10" borderId="1" xfId="0" applyNumberFormat="1" applyFont="1" applyFill="1" applyBorder="1" applyAlignment="1">
      <alignment horizontal="center" vertical="center" wrapText="1" readingOrder="2"/>
    </xf>
    <xf numFmtId="2" fontId="28" fillId="11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2" fontId="38" fillId="11" borderId="1" xfId="2" applyNumberFormat="1" applyFont="1" applyFill="1" applyBorder="1" applyAlignment="1" applyProtection="1">
      <alignment horizontal="right" vertical="center" wrapText="1" indent="2" shrinkToFit="1" readingOrder="2"/>
      <protection locked="0"/>
    </xf>
    <xf numFmtId="2" fontId="28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8" fillId="12" borderId="1" xfId="0" applyNumberFormat="1" applyFont="1" applyFill="1" applyBorder="1" applyAlignment="1">
      <alignment horizontal="center" vertical="center" wrapText="1" readingOrder="2"/>
    </xf>
    <xf numFmtId="3" fontId="30" fillId="10" borderId="1" xfId="0" applyNumberFormat="1" applyFont="1" applyFill="1" applyBorder="1" applyAlignment="1">
      <alignment horizontal="center" vertical="center" wrapText="1" readingOrder="2"/>
    </xf>
    <xf numFmtId="2" fontId="24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0" fillId="10" borderId="1" xfId="0" applyNumberFormat="1" applyFont="1" applyFill="1" applyBorder="1" applyAlignment="1">
      <alignment horizontal="center" vertical="center" readingOrder="2"/>
    </xf>
    <xf numFmtId="3" fontId="41" fillId="11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30" fillId="10" borderId="1" xfId="0" applyNumberFormat="1" applyFont="1" applyFill="1" applyBorder="1" applyAlignment="1">
      <alignment horizontal="center" vertical="center"/>
    </xf>
    <xf numFmtId="49" fontId="28" fillId="10" borderId="1" xfId="0" applyNumberFormat="1" applyFont="1" applyFill="1" applyBorder="1" applyAlignment="1" applyProtection="1">
      <alignment horizontal="center" vertical="center" wrapText="1" readingOrder="2"/>
      <protection locked="0"/>
    </xf>
    <xf numFmtId="49" fontId="28" fillId="9" borderId="1" xfId="0" applyNumberFormat="1" applyFont="1" applyFill="1" applyBorder="1" applyAlignment="1" applyProtection="1">
      <alignment horizontal="center" vertical="center" wrapText="1" readingOrder="2"/>
      <protection locked="0"/>
    </xf>
    <xf numFmtId="3" fontId="29" fillId="17" borderId="1" xfId="0" applyNumberFormat="1" applyFont="1" applyFill="1" applyBorder="1" applyAlignment="1">
      <alignment horizontal="center" vertical="center" wrapText="1" readingOrder="2"/>
    </xf>
    <xf numFmtId="2" fontId="1" fillId="0" borderId="0" xfId="0" applyNumberFormat="1" applyFont="1" applyAlignment="1" applyProtection="1">
      <alignment horizontal="left"/>
      <protection locked="0"/>
    </xf>
    <xf numFmtId="0" fontId="30" fillId="3" borderId="1" xfId="0" applyFont="1" applyFill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horizontal="right" vertical="center" wrapText="1" readingOrder="2"/>
    </xf>
    <xf numFmtId="3" fontId="29" fillId="17" borderId="0" xfId="0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0" fontId="39" fillId="0" borderId="3" xfId="0" applyFont="1" applyBorder="1" applyAlignment="1"/>
    <xf numFmtId="0" fontId="39" fillId="0" borderId="6" xfId="0" applyFont="1" applyBorder="1" applyAlignment="1"/>
    <xf numFmtId="0" fontId="39" fillId="0" borderId="4" xfId="0" applyFont="1" applyBorder="1" applyAlignment="1"/>
    <xf numFmtId="0" fontId="5" fillId="0" borderId="0" xfId="0" applyFont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42" fillId="5" borderId="1" xfId="0" applyNumberFormat="1" applyFont="1" applyFill="1" applyBorder="1" applyAlignment="1" applyProtection="1">
      <alignment horizontal="center" vertical="center" shrinkToFit="1"/>
    </xf>
    <xf numFmtId="0" fontId="22" fillId="6" borderId="1" xfId="0" applyNumberFormat="1" applyFont="1" applyFill="1" applyBorder="1" applyAlignment="1" applyProtection="1">
      <alignment horizontal="center" vertical="center"/>
    </xf>
    <xf numFmtId="0" fontId="22" fillId="2" borderId="1" xfId="0" applyNumberFormat="1" applyFont="1" applyFill="1" applyBorder="1" applyAlignment="1" applyProtection="1">
      <alignment horizontal="center" vertical="center"/>
    </xf>
    <xf numFmtId="0" fontId="22" fillId="11" borderId="1" xfId="0" applyNumberFormat="1" applyFont="1" applyFill="1" applyBorder="1" applyAlignment="1" applyProtection="1">
      <alignment horizontal="center" vertical="center" shrinkToFit="1"/>
      <protection locked="0"/>
    </xf>
    <xf numFmtId="0" fontId="22" fillId="11" borderId="1" xfId="0" applyFont="1" applyFill="1" applyBorder="1" applyAlignment="1" applyProtection="1">
      <alignment horizontal="center" vertical="center" shrinkToFit="1"/>
      <protection locked="0"/>
    </xf>
    <xf numFmtId="0" fontId="22" fillId="11" borderId="1" xfId="0" applyNumberFormat="1" applyFont="1" applyFill="1" applyBorder="1" applyAlignment="1" applyProtection="1">
      <alignment horizontal="center" vertical="center"/>
      <protection locked="0"/>
    </xf>
    <xf numFmtId="0" fontId="22" fillId="3" borderId="1" xfId="0" applyNumberFormat="1" applyFont="1" applyFill="1" applyBorder="1" applyAlignment="1" applyProtection="1">
      <alignment horizontal="center" vertical="center"/>
      <protection locked="0"/>
    </xf>
    <xf numFmtId="0" fontId="22" fillId="11" borderId="1" xfId="0" applyFont="1" applyFill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2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3" borderId="1" xfId="0" applyNumberFormat="1" applyFont="1" applyFill="1" applyBorder="1" applyAlignment="1" applyProtection="1">
      <alignment horizontal="center" vertical="center"/>
      <protection locked="0"/>
    </xf>
    <xf numFmtId="3" fontId="22" fillId="4" borderId="1" xfId="0" applyNumberFormat="1" applyFont="1" applyFill="1" applyBorder="1" applyAlignment="1">
      <alignment horizontal="center" vertical="center"/>
    </xf>
    <xf numFmtId="0" fontId="42" fillId="5" borderId="1" xfId="0" applyNumberFormat="1" applyFont="1" applyFill="1" applyBorder="1" applyAlignment="1" applyProtection="1">
      <alignment horizontal="center" vertical="center" wrapText="1" shrinkToFit="1"/>
    </xf>
    <xf numFmtId="0" fontId="22" fillId="6" borderId="1" xfId="0" applyNumberFormat="1" applyFont="1" applyFill="1" applyBorder="1" applyAlignment="1" applyProtection="1">
      <alignment horizontal="center" vertical="center" wrapText="1" shrinkToFit="1"/>
    </xf>
    <xf numFmtId="0" fontId="22" fillId="2" borderId="1" xfId="0" applyNumberFormat="1" applyFont="1" applyFill="1" applyBorder="1" applyAlignment="1" applyProtection="1">
      <alignment horizontal="center" vertical="center" wrapText="1" shrinkToFit="1"/>
    </xf>
    <xf numFmtId="0" fontId="22" fillId="11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11" borderId="1" xfId="0" applyFont="1" applyFill="1" applyBorder="1" applyAlignment="1" applyProtection="1">
      <alignment horizontal="center" vertical="center" wrapText="1" shrinkToFit="1"/>
      <protection locked="0"/>
    </xf>
    <xf numFmtId="0" fontId="22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11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22" fillId="3" borderId="1" xfId="0" applyFont="1" applyFill="1" applyBorder="1" applyAlignment="1" applyProtection="1">
      <alignment horizontal="center" vertical="center" wrapText="1" shrinkToFit="1"/>
      <protection locked="0"/>
    </xf>
    <xf numFmtId="0" fontId="22" fillId="11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0" fontId="45" fillId="0" borderId="0" xfId="0" applyFont="1" applyAlignment="1">
      <alignment horizontal="left"/>
    </xf>
    <xf numFmtId="3" fontId="3" fillId="4" borderId="1" xfId="0" applyNumberFormat="1" applyFont="1" applyFill="1" applyBorder="1" applyAlignment="1">
      <alignment horizontal="center" vertical="center"/>
    </xf>
    <xf numFmtId="3" fontId="8" fillId="19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4" fillId="0" borderId="1" xfId="0" applyNumberFormat="1" applyFont="1" applyFill="1" applyBorder="1" applyAlignment="1" applyProtection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4" fillId="0" borderId="11" xfId="0" applyNumberFormat="1" applyFont="1" applyFill="1" applyBorder="1" applyAlignment="1" applyProtection="1">
      <alignment horizontal="center" vertical="center" wrapText="1" shrinkToFit="1"/>
    </xf>
    <xf numFmtId="3" fontId="4" fillId="0" borderId="5" xfId="0" applyNumberFormat="1" applyFont="1" applyFill="1" applyBorder="1" applyAlignment="1" applyProtection="1">
      <alignment horizontal="center" vertical="center" wrapText="1" shrinkToFit="1"/>
    </xf>
    <xf numFmtId="3" fontId="4" fillId="0" borderId="1" xfId="0" applyNumberFormat="1" applyFont="1" applyFill="1" applyBorder="1" applyAlignment="1" applyProtection="1">
      <alignment horizontal="center" vertical="center" wrapText="1" shrinkToFit="1"/>
    </xf>
    <xf numFmtId="3" fontId="4" fillId="0" borderId="1" xfId="0" applyNumberFormat="1" applyFont="1" applyFill="1" applyBorder="1" applyAlignment="1" applyProtection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3" fontId="4" fillId="2" borderId="3" xfId="0" applyNumberFormat="1" applyFont="1" applyFill="1" applyBorder="1" applyAlignment="1" applyProtection="1">
      <alignment horizontal="center" vertical="center" wrapText="1" shrinkToFit="1"/>
    </xf>
    <xf numFmtId="3" fontId="4" fillId="2" borderId="4" xfId="0" applyNumberFormat="1" applyFont="1" applyFill="1" applyBorder="1" applyAlignment="1" applyProtection="1">
      <alignment horizontal="center" vertical="center" wrapText="1" shrinkToFit="1"/>
    </xf>
    <xf numFmtId="0" fontId="1" fillId="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 applyProtection="1">
      <alignment horizontal="center" vertical="center" wrapText="1" shrinkToFit="1"/>
    </xf>
    <xf numFmtId="3" fontId="4" fillId="0" borderId="6" xfId="0" applyNumberFormat="1" applyFont="1" applyFill="1" applyBorder="1" applyAlignment="1" applyProtection="1">
      <alignment horizontal="center" vertical="center" wrapText="1" shrinkToFit="1"/>
    </xf>
    <xf numFmtId="3" fontId="4" fillId="0" borderId="4" xfId="0" applyNumberFormat="1" applyFont="1" applyFill="1" applyBorder="1" applyAlignment="1" applyProtection="1">
      <alignment horizontal="center" vertical="center" wrapText="1" shrinkToFit="1"/>
    </xf>
    <xf numFmtId="3" fontId="4" fillId="13" borderId="3" xfId="0" applyNumberFormat="1" applyFont="1" applyFill="1" applyBorder="1" applyAlignment="1" applyProtection="1">
      <alignment horizontal="center" vertical="center" wrapText="1" shrinkToFit="1"/>
    </xf>
    <xf numFmtId="3" fontId="4" fillId="13" borderId="4" xfId="0" applyNumberFormat="1" applyFont="1" applyFill="1" applyBorder="1" applyAlignment="1" applyProtection="1">
      <alignment horizontal="center" vertical="center" wrapText="1" shrinkToFit="1"/>
    </xf>
    <xf numFmtId="3" fontId="4" fillId="3" borderId="0" xfId="0" applyNumberFormat="1" applyFont="1" applyFill="1" applyBorder="1" applyAlignment="1" applyProtection="1">
      <alignment horizontal="center" vertical="center" wrapText="1" shrinkToFit="1"/>
    </xf>
    <xf numFmtId="0" fontId="1" fillId="13" borderId="1" xfId="0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2" fillId="0" borderId="1" xfId="0" applyNumberFormat="1" applyFont="1" applyFill="1" applyBorder="1" applyAlignment="1" applyProtection="1">
      <alignment horizontal="center" vertical="center" wrapText="1" shrinkToFit="1"/>
    </xf>
    <xf numFmtId="3" fontId="22" fillId="0" borderId="1" xfId="0" applyNumberFormat="1" applyFont="1" applyFill="1" applyBorder="1" applyAlignment="1" applyProtection="1">
      <alignment horizontal="center" vertical="center" shrinkToFit="1"/>
    </xf>
    <xf numFmtId="0" fontId="22" fillId="4" borderId="1" xfId="0" applyFont="1" applyFill="1" applyBorder="1" applyAlignment="1">
      <alignment horizontal="center" vertical="center"/>
    </xf>
    <xf numFmtId="0" fontId="44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2" fillId="0" borderId="1" xfId="0" applyNumberFormat="1" applyFont="1" applyFill="1" applyBorder="1" applyAlignment="1" applyProtection="1">
      <alignment horizontal="center" vertical="center" shrinkToFit="1"/>
    </xf>
    <xf numFmtId="0" fontId="47" fillId="0" borderId="0" xfId="0" applyFont="1" applyAlignment="1">
      <alignment horizontal="center" vertical="center"/>
    </xf>
    <xf numFmtId="3" fontId="28" fillId="3" borderId="1" xfId="0" applyNumberFormat="1" applyFont="1" applyFill="1" applyBorder="1" applyAlignment="1">
      <alignment horizontal="center" vertical="center" wrapText="1" readingOrder="2"/>
    </xf>
    <xf numFmtId="3" fontId="28" fillId="3" borderId="1" xfId="0" applyNumberFormat="1" applyFont="1" applyFill="1" applyBorder="1" applyAlignment="1">
      <alignment horizontal="center" vertical="center" readingOrder="2"/>
    </xf>
    <xf numFmtId="0" fontId="34" fillId="0" borderId="0" xfId="0" applyFont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 readingOrder="2"/>
    </xf>
    <xf numFmtId="0" fontId="35" fillId="9" borderId="3" xfId="0" applyFont="1" applyFill="1" applyBorder="1" applyAlignment="1">
      <alignment horizontal="center" vertical="center" wrapText="1" readingOrder="2"/>
    </xf>
    <xf numFmtId="0" fontId="35" fillId="9" borderId="4" xfId="0" applyFont="1" applyFill="1" applyBorder="1" applyAlignment="1">
      <alignment horizontal="center" vertical="center" wrapText="1" readingOrder="2"/>
    </xf>
    <xf numFmtId="0" fontId="32" fillId="17" borderId="3" xfId="0" applyFont="1" applyFill="1" applyBorder="1" applyAlignment="1" applyProtection="1">
      <alignment horizontal="center" vertical="center"/>
    </xf>
    <xf numFmtId="0" fontId="32" fillId="17" borderId="4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Border="1" applyAlignment="1" applyProtection="1">
      <alignment horizontal="right" vertical="center"/>
    </xf>
    <xf numFmtId="3" fontId="29" fillId="3" borderId="1" xfId="0" applyNumberFormat="1" applyFont="1" applyFill="1" applyBorder="1" applyAlignment="1" applyProtection="1">
      <alignment horizontal="center" vertical="center" wrapText="1" readingOrder="2"/>
    </xf>
    <xf numFmtId="0" fontId="47" fillId="0" borderId="0" xfId="0" applyFont="1" applyAlignment="1" applyProtection="1">
      <alignment horizontal="center" vertical="center"/>
    </xf>
    <xf numFmtId="3" fontId="29" fillId="3" borderId="1" xfId="0" applyNumberFormat="1" applyFont="1" applyFill="1" applyBorder="1" applyAlignment="1" applyProtection="1">
      <alignment horizontal="center" vertical="center" readingOrder="2"/>
    </xf>
    <xf numFmtId="49" fontId="29" fillId="3" borderId="1" xfId="0" applyNumberFormat="1" applyFont="1" applyFill="1" applyBorder="1" applyAlignment="1" applyProtection="1">
      <alignment horizontal="center" vertical="center" wrapText="1" readingOrder="2"/>
    </xf>
    <xf numFmtId="0" fontId="29" fillId="3" borderId="1" xfId="0" applyFont="1" applyFill="1" applyBorder="1" applyAlignment="1" applyProtection="1">
      <alignment horizontal="center" vertical="center" wrapText="1" readingOrder="2"/>
    </xf>
    <xf numFmtId="0" fontId="33" fillId="0" borderId="0" xfId="0" applyFont="1" applyAlignment="1" applyProtection="1">
      <alignment horizontal="right" vertical="center"/>
    </xf>
    <xf numFmtId="0" fontId="46" fillId="0" borderId="0" xfId="0" applyFont="1" applyAlignment="1">
      <alignment horizontal="center" vertical="center"/>
    </xf>
    <xf numFmtId="0" fontId="37" fillId="2" borderId="1" xfId="0" applyFont="1" applyFill="1" applyBorder="1" applyAlignment="1" applyProtection="1">
      <alignment horizontal="center" vertical="center" wrapText="1"/>
      <protection locked="0"/>
    </xf>
    <xf numFmtId="2" fontId="46" fillId="0" borderId="0" xfId="0" applyNumberFormat="1" applyFont="1" applyAlignment="1" applyProtection="1">
      <alignment horizontal="center" vertical="center"/>
      <protection locked="0"/>
    </xf>
    <xf numFmtId="2" fontId="33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40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40" fillId="3" borderId="6" xfId="0" applyNumberFormat="1" applyFont="1" applyFill="1" applyBorder="1" applyAlignment="1" applyProtection="1">
      <alignment horizontal="center" vertical="center" wrapText="1" readingOrder="2"/>
      <protection locked="0"/>
    </xf>
    <xf numFmtId="2" fontId="40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40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2" fontId="32" fillId="17" borderId="3" xfId="0" applyNumberFormat="1" applyFont="1" applyFill="1" applyBorder="1" applyAlignment="1">
      <alignment horizontal="center" vertical="center"/>
    </xf>
    <xf numFmtId="2" fontId="20" fillId="17" borderId="6" xfId="0" applyNumberFormat="1" applyFont="1" applyFill="1" applyBorder="1" applyAlignment="1">
      <alignment horizontal="center" vertical="center"/>
    </xf>
    <xf numFmtId="2" fontId="20" fillId="17" borderId="4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13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13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13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center" vertical="center" wrapText="1"/>
    </xf>
    <xf numFmtId="0" fontId="48" fillId="0" borderId="0" xfId="0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 readingOrder="2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 wrapText="1" readingOrder="2"/>
    </xf>
    <xf numFmtId="0" fontId="28" fillId="9" borderId="6" xfId="0" applyFont="1" applyFill="1" applyBorder="1" applyAlignment="1">
      <alignment horizontal="center" vertical="center" wrapText="1" readingOrder="2"/>
    </xf>
    <xf numFmtId="0" fontId="28" fillId="9" borderId="4" xfId="0" applyFont="1" applyFill="1" applyBorder="1" applyAlignment="1">
      <alignment horizontal="center" vertical="center" wrapText="1" readingOrder="2"/>
    </xf>
    <xf numFmtId="0" fontId="30" fillId="14" borderId="3" xfId="0" applyFont="1" applyFill="1" applyBorder="1" applyAlignment="1">
      <alignment horizontal="center" vertical="center" wrapText="1"/>
    </xf>
    <xf numFmtId="0" fontId="30" fillId="14" borderId="6" xfId="0" applyFont="1" applyFill="1" applyBorder="1" applyAlignment="1">
      <alignment horizontal="center" vertical="center" wrapText="1"/>
    </xf>
    <xf numFmtId="0" fontId="30" fillId="14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right" vertical="center" wrapText="1" indent="2" readingOrder="2"/>
    </xf>
    <xf numFmtId="0" fontId="30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 wrapText="1" readingOrder="2"/>
    </xf>
    <xf numFmtId="0" fontId="20" fillId="0" borderId="1" xfId="0" applyFont="1" applyFill="1" applyBorder="1" applyAlignment="1">
      <alignment horizontal="center" vertical="center"/>
    </xf>
    <xf numFmtId="0" fontId="38" fillId="9" borderId="1" xfId="0" applyNumberFormat="1" applyFont="1" applyFill="1" applyBorder="1" applyAlignment="1">
      <alignment horizontal="center" vertical="center" shrinkToFit="1"/>
    </xf>
    <xf numFmtId="0" fontId="29" fillId="9" borderId="1" xfId="0" applyFont="1" applyFill="1" applyBorder="1" applyAlignment="1">
      <alignment horizontal="center" vertical="center" wrapText="1" readingOrder="2"/>
    </xf>
    <xf numFmtId="0" fontId="30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5" xfId="2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7938</xdr:colOff>
      <xdr:row>0</xdr:row>
      <xdr:rowOff>142875</xdr:rowOff>
    </xdr:from>
    <xdr:to>
      <xdr:col>2</xdr:col>
      <xdr:colOff>324889</xdr:colOff>
      <xdr:row>1</xdr:row>
      <xdr:rowOff>56173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2D261818-543B-4293-9B85-3D0D195372D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079861" y="142875"/>
          <a:ext cx="316951" cy="3038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774507</xdr:colOff>
      <xdr:row>0</xdr:row>
      <xdr:rowOff>331451</xdr:rowOff>
    </xdr:from>
    <xdr:to>
      <xdr:col>1</xdr:col>
      <xdr:colOff>1024062</xdr:colOff>
      <xdr:row>1</xdr:row>
      <xdr:rowOff>226099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74445513" y="331451"/>
          <a:ext cx="316230" cy="30739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820809</xdr:colOff>
      <xdr:row>0</xdr:row>
      <xdr:rowOff>303068</xdr:rowOff>
    </xdr:from>
    <xdr:to>
      <xdr:col>0</xdr:col>
      <xdr:colOff>1137039</xdr:colOff>
      <xdr:row>1</xdr:row>
      <xdr:rowOff>197716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19861242" y="303068"/>
          <a:ext cx="316230" cy="2994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618525</xdr:colOff>
      <xdr:row>0</xdr:row>
      <xdr:rowOff>219807</xdr:rowOff>
    </xdr:from>
    <xdr:to>
      <xdr:col>1</xdr:col>
      <xdr:colOff>183013</xdr:colOff>
      <xdr:row>1</xdr:row>
      <xdr:rowOff>173181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14361487" y="219807"/>
          <a:ext cx="395761" cy="360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6"/>
  <sheetViews>
    <sheetView rightToLeft="1" topLeftCell="B1" workbookViewId="0"/>
  </sheetViews>
  <sheetFormatPr defaultColWidth="9" defaultRowHeight="27.75" customHeight="1" x14ac:dyDescent="0.25"/>
  <cols>
    <col min="1" max="1" width="9.85546875" style="170" hidden="1" customWidth="1"/>
    <col min="2" max="2" width="9.85546875" style="170" customWidth="1"/>
    <col min="3" max="3" width="45.5703125" style="170" customWidth="1"/>
    <col min="4" max="4" width="13.28515625" style="170" customWidth="1"/>
    <col min="5" max="5" width="10.85546875" style="172" customWidth="1"/>
    <col min="6" max="10" width="10.85546875" style="170" customWidth="1"/>
    <col min="11" max="16384" width="9" style="170"/>
  </cols>
  <sheetData>
    <row r="1" spans="1:10" ht="30.75" customHeight="1" x14ac:dyDescent="0.25"/>
    <row r="2" spans="1:10" ht="24" customHeight="1" x14ac:dyDescent="0.5">
      <c r="B2" s="369" t="s">
        <v>88</v>
      </c>
      <c r="C2" s="369"/>
    </row>
    <row r="3" spans="1:10" ht="18" customHeight="1" x14ac:dyDescent="0.25">
      <c r="B3" s="370" t="s">
        <v>87</v>
      </c>
      <c r="C3" s="370"/>
    </row>
    <row r="4" spans="1:10" ht="18" customHeight="1" x14ac:dyDescent="0.25">
      <c r="B4" s="371" t="s">
        <v>91</v>
      </c>
      <c r="C4" s="371"/>
    </row>
    <row r="5" spans="1:10" ht="21" customHeight="1" x14ac:dyDescent="0.25">
      <c r="A5" s="372" t="s">
        <v>1056</v>
      </c>
      <c r="B5" s="372" t="s">
        <v>0</v>
      </c>
      <c r="C5" s="372" t="s">
        <v>1</v>
      </c>
      <c r="D5" s="378" t="s">
        <v>1052</v>
      </c>
      <c r="E5" s="376" t="s">
        <v>1545</v>
      </c>
      <c r="F5" s="374" t="s">
        <v>1535</v>
      </c>
      <c r="G5" s="374" t="s">
        <v>1536</v>
      </c>
      <c r="H5" s="375" t="s">
        <v>1539</v>
      </c>
      <c r="I5" s="374" t="s">
        <v>1537</v>
      </c>
      <c r="J5" s="374" t="s">
        <v>1538</v>
      </c>
    </row>
    <row r="6" spans="1:10" ht="18.75" customHeight="1" x14ac:dyDescent="0.25">
      <c r="A6" s="372"/>
      <c r="B6" s="372"/>
      <c r="C6" s="372"/>
      <c r="D6" s="379"/>
      <c r="E6" s="377"/>
      <c r="F6" s="374"/>
      <c r="G6" s="374"/>
      <c r="H6" s="375"/>
      <c r="I6" s="374"/>
      <c r="J6" s="374"/>
    </row>
    <row r="7" spans="1:10" ht="27.75" customHeight="1" x14ac:dyDescent="0.25">
      <c r="A7" s="1"/>
      <c r="B7" s="1">
        <v>100000</v>
      </c>
      <c r="C7" s="1" t="s">
        <v>6</v>
      </c>
      <c r="D7" s="9">
        <f>D8+D119+D178+D249+D411+D427</f>
        <v>81566396727.059998</v>
      </c>
      <c r="E7" s="9"/>
      <c r="F7" s="9">
        <f>F8+F119+F178+F249+F411+F427</f>
        <v>26612230900</v>
      </c>
      <c r="G7" s="9">
        <f>G8+G119+G178+G249+G411+G427</f>
        <v>50219782725</v>
      </c>
      <c r="H7" s="9">
        <f>SUM(F7:G7)</f>
        <v>76832013625</v>
      </c>
      <c r="I7" s="9"/>
      <c r="J7" s="9"/>
    </row>
    <row r="8" spans="1:10" ht="27.75" customHeight="1" x14ac:dyDescent="0.25">
      <c r="A8" s="99">
        <v>100000</v>
      </c>
      <c r="B8" s="2">
        <v>110000</v>
      </c>
      <c r="C8" s="3" t="s">
        <v>7</v>
      </c>
      <c r="D8" s="10">
        <f>D9+D26+D48+D91+D111</f>
        <v>55303117062.059998</v>
      </c>
      <c r="E8" s="10"/>
      <c r="F8" s="10">
        <f>F9+F26+F48+F91+F111</f>
        <v>25703101400</v>
      </c>
      <c r="G8" s="10">
        <f>G9+G26+G48+G91+G111</f>
        <v>28681204000</v>
      </c>
      <c r="H8" s="10">
        <f t="shared" ref="H8:H71" si="0">SUM(F8:G8)</f>
        <v>54384305400</v>
      </c>
      <c r="I8" s="10"/>
      <c r="J8" s="10"/>
    </row>
    <row r="9" spans="1:10" ht="27.75" customHeight="1" x14ac:dyDescent="0.25">
      <c r="A9" s="100">
        <v>110000</v>
      </c>
      <c r="B9" s="4">
        <v>110100</v>
      </c>
      <c r="C9" s="5" t="s">
        <v>8</v>
      </c>
      <c r="D9" s="11">
        <f>SUM(D10:D14,D21:D25)</f>
        <v>31968080060</v>
      </c>
      <c r="E9" s="11"/>
      <c r="F9" s="11">
        <f>SUM(F10:F14,F21:F25)</f>
        <v>12140000000</v>
      </c>
      <c r="G9" s="11">
        <f>SUM(G10:G14,G21:G25)</f>
        <v>19760000000</v>
      </c>
      <c r="H9" s="11">
        <f t="shared" si="0"/>
        <v>31900000000</v>
      </c>
      <c r="I9" s="11"/>
      <c r="J9" s="11"/>
    </row>
    <row r="10" spans="1:10" ht="27.75" customHeight="1" x14ac:dyDescent="0.25">
      <c r="A10" s="89">
        <v>110100</v>
      </c>
      <c r="B10" s="86">
        <v>110101</v>
      </c>
      <c r="C10" s="86" t="s">
        <v>1263</v>
      </c>
      <c r="D10" s="87">
        <v>15000000000</v>
      </c>
      <c r="E10" s="87" t="s">
        <v>1540</v>
      </c>
      <c r="F10" s="87">
        <f>D10*I10</f>
        <v>12000000000</v>
      </c>
      <c r="G10" s="87">
        <f>D10*J10</f>
        <v>2999999999.9999995</v>
      </c>
      <c r="H10" s="87">
        <f t="shared" si="0"/>
        <v>15000000000</v>
      </c>
      <c r="I10" s="176">
        <v>0.8</v>
      </c>
      <c r="J10" s="176">
        <v>0.19999999999999996</v>
      </c>
    </row>
    <row r="11" spans="1:10" ht="27.75" customHeight="1" x14ac:dyDescent="0.25">
      <c r="A11" s="89">
        <v>110100</v>
      </c>
      <c r="B11" s="86">
        <v>110102</v>
      </c>
      <c r="C11" s="86" t="s">
        <v>9</v>
      </c>
      <c r="D11" s="87">
        <v>16000000000</v>
      </c>
      <c r="E11" s="87" t="s">
        <v>1540</v>
      </c>
      <c r="F11" s="87">
        <f t="shared" ref="F11:F21" si="1">D11*I11</f>
        <v>0</v>
      </c>
      <c r="G11" s="87">
        <f t="shared" ref="G11:G21" si="2">D11*J11</f>
        <v>16000000000</v>
      </c>
      <c r="H11" s="87">
        <f t="shared" si="0"/>
        <v>16000000000</v>
      </c>
      <c r="I11" s="176">
        <v>0</v>
      </c>
      <c r="J11" s="176">
        <v>1</v>
      </c>
    </row>
    <row r="12" spans="1:10" ht="27.75" customHeight="1" x14ac:dyDescent="0.25">
      <c r="A12" s="89">
        <v>110100</v>
      </c>
      <c r="B12" s="86">
        <v>110103</v>
      </c>
      <c r="C12" s="86" t="s">
        <v>10</v>
      </c>
      <c r="D12" s="87">
        <v>400000000</v>
      </c>
      <c r="E12" s="87" t="s">
        <v>1540</v>
      </c>
      <c r="F12" s="87">
        <f t="shared" si="1"/>
        <v>0</v>
      </c>
      <c r="G12" s="87">
        <f t="shared" si="2"/>
        <v>400000000</v>
      </c>
      <c r="H12" s="87">
        <f t="shared" si="0"/>
        <v>400000000</v>
      </c>
      <c r="I12" s="176">
        <v>0</v>
      </c>
      <c r="J12" s="176">
        <v>1</v>
      </c>
    </row>
    <row r="13" spans="1:10" ht="27.75" customHeight="1" x14ac:dyDescent="0.25">
      <c r="A13" s="89">
        <v>110100</v>
      </c>
      <c r="B13" s="86">
        <v>110104</v>
      </c>
      <c r="C13" s="86" t="s">
        <v>1264</v>
      </c>
      <c r="D13" s="87">
        <v>300000000</v>
      </c>
      <c r="E13" s="87" t="s">
        <v>1540</v>
      </c>
      <c r="F13" s="87">
        <f t="shared" si="1"/>
        <v>0</v>
      </c>
      <c r="G13" s="87">
        <f t="shared" si="2"/>
        <v>300000000</v>
      </c>
      <c r="H13" s="87">
        <f t="shared" si="0"/>
        <v>300000000</v>
      </c>
      <c r="I13" s="176">
        <v>0</v>
      </c>
      <c r="J13" s="176">
        <v>1</v>
      </c>
    </row>
    <row r="14" spans="1:10" ht="27.75" customHeight="1" x14ac:dyDescent="0.25">
      <c r="A14" s="89">
        <v>110100</v>
      </c>
      <c r="B14" s="86">
        <v>110105</v>
      </c>
      <c r="C14" s="86" t="s">
        <v>988</v>
      </c>
      <c r="D14" s="87">
        <f>SUM(D15:D16)</f>
        <v>68080060</v>
      </c>
      <c r="E14" s="87" t="s">
        <v>1540</v>
      </c>
      <c r="F14" s="87">
        <f t="shared" si="1"/>
        <v>0</v>
      </c>
      <c r="G14" s="87">
        <f t="shared" si="2"/>
        <v>0</v>
      </c>
      <c r="H14" s="87">
        <f t="shared" si="0"/>
        <v>0</v>
      </c>
      <c r="I14" s="176"/>
      <c r="J14" s="176"/>
    </row>
    <row r="15" spans="1:10" ht="27.75" hidden="1" customHeight="1" x14ac:dyDescent="0.25">
      <c r="A15" s="63">
        <v>110105</v>
      </c>
      <c r="B15" s="62">
        <v>11010501</v>
      </c>
      <c r="C15" s="63" t="s">
        <v>523</v>
      </c>
      <c r="D15" s="45">
        <v>0</v>
      </c>
      <c r="E15" s="45"/>
      <c r="F15" s="45">
        <f t="shared" si="1"/>
        <v>0</v>
      </c>
      <c r="G15" s="45">
        <f t="shared" si="2"/>
        <v>0</v>
      </c>
      <c r="H15" s="45">
        <f t="shared" si="0"/>
        <v>0</v>
      </c>
      <c r="I15" s="177"/>
      <c r="J15" s="177"/>
    </row>
    <row r="16" spans="1:10" ht="27.75" customHeight="1" x14ac:dyDescent="0.25">
      <c r="A16" s="63">
        <v>110105</v>
      </c>
      <c r="B16" s="62">
        <v>11010502</v>
      </c>
      <c r="C16" s="63" t="s">
        <v>1369</v>
      </c>
      <c r="D16" s="45">
        <f t="shared" ref="D16" si="3">SUM(D17:D20)</f>
        <v>68080060</v>
      </c>
      <c r="E16" s="45"/>
      <c r="F16" s="45">
        <f t="shared" si="1"/>
        <v>0</v>
      </c>
      <c r="G16" s="45">
        <f t="shared" si="2"/>
        <v>0</v>
      </c>
      <c r="H16" s="45">
        <f t="shared" si="0"/>
        <v>0</v>
      </c>
      <c r="I16" s="177"/>
      <c r="J16" s="177"/>
    </row>
    <row r="17" spans="1:10" ht="27.75" customHeight="1" x14ac:dyDescent="0.25">
      <c r="A17" s="165">
        <v>11010502</v>
      </c>
      <c r="B17" s="165">
        <v>1101050201</v>
      </c>
      <c r="C17" s="165" t="s">
        <v>1370</v>
      </c>
      <c r="D17" s="166">
        <v>40250000</v>
      </c>
      <c r="E17" s="166"/>
      <c r="F17" s="166">
        <f t="shared" si="1"/>
        <v>0</v>
      </c>
      <c r="G17" s="166">
        <f t="shared" si="2"/>
        <v>0</v>
      </c>
      <c r="H17" s="166">
        <f t="shared" si="0"/>
        <v>0</v>
      </c>
      <c r="I17" s="178"/>
      <c r="J17" s="178"/>
    </row>
    <row r="18" spans="1:10" ht="27.75" customHeight="1" x14ac:dyDescent="0.25">
      <c r="A18" s="165">
        <v>11010502</v>
      </c>
      <c r="B18" s="165">
        <v>1101050202</v>
      </c>
      <c r="C18" s="165" t="s">
        <v>1371</v>
      </c>
      <c r="D18" s="166">
        <v>3450000</v>
      </c>
      <c r="E18" s="166"/>
      <c r="F18" s="166">
        <f t="shared" si="1"/>
        <v>0</v>
      </c>
      <c r="G18" s="166">
        <f t="shared" si="2"/>
        <v>0</v>
      </c>
      <c r="H18" s="166">
        <f t="shared" si="0"/>
        <v>0</v>
      </c>
      <c r="I18" s="178"/>
      <c r="J18" s="178"/>
    </row>
    <row r="19" spans="1:10" ht="27.75" customHeight="1" x14ac:dyDescent="0.25">
      <c r="A19" s="165">
        <v>11010502</v>
      </c>
      <c r="B19" s="165">
        <v>1101050203</v>
      </c>
      <c r="C19" s="165" t="s">
        <v>1372</v>
      </c>
      <c r="D19" s="166">
        <v>2070000</v>
      </c>
      <c r="E19" s="166"/>
      <c r="F19" s="166">
        <f t="shared" si="1"/>
        <v>0</v>
      </c>
      <c r="G19" s="166">
        <f t="shared" si="2"/>
        <v>0</v>
      </c>
      <c r="H19" s="166">
        <f t="shared" si="0"/>
        <v>0</v>
      </c>
      <c r="I19" s="178"/>
      <c r="J19" s="178"/>
    </row>
    <row r="20" spans="1:10" ht="27.75" customHeight="1" x14ac:dyDescent="0.25">
      <c r="A20" s="165">
        <v>11010502</v>
      </c>
      <c r="B20" s="165">
        <v>1101050204</v>
      </c>
      <c r="C20" s="165" t="s">
        <v>1373</v>
      </c>
      <c r="D20" s="166">
        <v>22310060</v>
      </c>
      <c r="E20" s="166"/>
      <c r="F20" s="166">
        <f t="shared" si="1"/>
        <v>0</v>
      </c>
      <c r="G20" s="166">
        <f t="shared" si="2"/>
        <v>0</v>
      </c>
      <c r="H20" s="166">
        <f t="shared" si="0"/>
        <v>0</v>
      </c>
      <c r="I20" s="178"/>
      <c r="J20" s="178"/>
    </row>
    <row r="21" spans="1:10" ht="27.75" customHeight="1" x14ac:dyDescent="0.25">
      <c r="A21" s="89">
        <v>110100</v>
      </c>
      <c r="B21" s="89">
        <v>110106</v>
      </c>
      <c r="C21" s="89" t="s">
        <v>1265</v>
      </c>
      <c r="D21" s="87">
        <v>200000000</v>
      </c>
      <c r="E21" s="87" t="s">
        <v>1540</v>
      </c>
      <c r="F21" s="87">
        <f t="shared" si="1"/>
        <v>140000000</v>
      </c>
      <c r="G21" s="87">
        <f t="shared" si="2"/>
        <v>60000000.000000007</v>
      </c>
      <c r="H21" s="87">
        <f t="shared" si="0"/>
        <v>200000000</v>
      </c>
      <c r="I21" s="176">
        <v>0.7</v>
      </c>
      <c r="J21" s="176">
        <v>0.30000000000000004</v>
      </c>
    </row>
    <row r="22" spans="1:10" ht="27.75" hidden="1" customHeight="1" x14ac:dyDescent="0.25">
      <c r="A22" s="89">
        <v>110100</v>
      </c>
      <c r="B22" s="89">
        <v>110107</v>
      </c>
      <c r="C22" s="89" t="s">
        <v>989</v>
      </c>
      <c r="D22" s="87">
        <v>0</v>
      </c>
      <c r="E22" s="87" t="s">
        <v>1541</v>
      </c>
      <c r="F22" s="87"/>
      <c r="G22" s="87"/>
      <c r="H22" s="87">
        <f t="shared" si="0"/>
        <v>0</v>
      </c>
      <c r="I22" s="176"/>
      <c r="J22" s="176"/>
    </row>
    <row r="23" spans="1:10" ht="27.75" hidden="1" customHeight="1" x14ac:dyDescent="0.25">
      <c r="A23" s="89">
        <v>110100</v>
      </c>
      <c r="B23" s="89">
        <v>110108</v>
      </c>
      <c r="C23" s="89" t="s">
        <v>1266</v>
      </c>
      <c r="D23" s="87">
        <v>0</v>
      </c>
      <c r="E23" s="87" t="s">
        <v>1540</v>
      </c>
      <c r="F23" s="87"/>
      <c r="G23" s="87"/>
      <c r="H23" s="87">
        <f t="shared" si="0"/>
        <v>0</v>
      </c>
      <c r="I23" s="176"/>
      <c r="J23" s="176"/>
    </row>
    <row r="24" spans="1:10" ht="27.75" hidden="1" customHeight="1" x14ac:dyDescent="0.25">
      <c r="A24" s="89">
        <v>110100</v>
      </c>
      <c r="B24" s="89">
        <v>110109</v>
      </c>
      <c r="C24" s="89" t="s">
        <v>1267</v>
      </c>
      <c r="D24" s="87">
        <v>0</v>
      </c>
      <c r="E24" s="87" t="s">
        <v>1540</v>
      </c>
      <c r="F24" s="87"/>
      <c r="G24" s="87"/>
      <c r="H24" s="87">
        <f t="shared" si="0"/>
        <v>0</v>
      </c>
      <c r="I24" s="176"/>
      <c r="J24" s="176"/>
    </row>
    <row r="25" spans="1:10" ht="27.75" hidden="1" customHeight="1" x14ac:dyDescent="0.25">
      <c r="A25" s="89">
        <v>110100</v>
      </c>
      <c r="B25" s="89">
        <v>110110</v>
      </c>
      <c r="C25" s="89" t="s">
        <v>1268</v>
      </c>
      <c r="D25" s="87">
        <v>0</v>
      </c>
      <c r="E25" s="87" t="s">
        <v>1540</v>
      </c>
      <c r="F25" s="87"/>
      <c r="G25" s="87"/>
      <c r="H25" s="87">
        <f t="shared" si="0"/>
        <v>0</v>
      </c>
      <c r="I25" s="176"/>
      <c r="J25" s="176"/>
    </row>
    <row r="26" spans="1:10" ht="27.75" customHeight="1" x14ac:dyDescent="0.25">
      <c r="A26" s="100">
        <v>110000</v>
      </c>
      <c r="B26" s="4">
        <v>110200</v>
      </c>
      <c r="C26" s="5" t="s">
        <v>11</v>
      </c>
      <c r="D26" s="11">
        <f>SUM(D27:D32,D35,D38:D39,D40:D43)</f>
        <v>16616402900</v>
      </c>
      <c r="E26" s="11"/>
      <c r="F26" s="11">
        <f t="shared" ref="F26:G26" si="4">SUM(F27:F32,F35,F38:F39,F40:F43)</f>
        <v>11071171400</v>
      </c>
      <c r="G26" s="11">
        <f t="shared" si="4"/>
        <v>5497654000</v>
      </c>
      <c r="H26" s="11">
        <f t="shared" si="0"/>
        <v>16568825400</v>
      </c>
      <c r="I26" s="175"/>
      <c r="J26" s="175"/>
    </row>
    <row r="27" spans="1:10" ht="27.75" customHeight="1" x14ac:dyDescent="0.25">
      <c r="A27" s="95">
        <v>110200</v>
      </c>
      <c r="B27" s="88">
        <v>110201</v>
      </c>
      <c r="C27" s="86" t="s">
        <v>12</v>
      </c>
      <c r="D27" s="87">
        <v>1987000000</v>
      </c>
      <c r="E27" s="87" t="s">
        <v>1540</v>
      </c>
      <c r="F27" s="87">
        <f t="shared" ref="F27:F47" si="5">D27*I27</f>
        <v>1987000000</v>
      </c>
      <c r="G27" s="87">
        <f t="shared" ref="G27:G47" si="6">D27*J27</f>
        <v>0</v>
      </c>
      <c r="H27" s="87">
        <f t="shared" si="0"/>
        <v>1987000000</v>
      </c>
      <c r="I27" s="176">
        <v>1</v>
      </c>
      <c r="J27" s="176">
        <v>0</v>
      </c>
    </row>
    <row r="28" spans="1:10" ht="27.75" customHeight="1" x14ac:dyDescent="0.25">
      <c r="A28" s="95">
        <v>110200</v>
      </c>
      <c r="B28" s="88">
        <v>110202</v>
      </c>
      <c r="C28" s="86" t="s">
        <v>13</v>
      </c>
      <c r="D28" s="87">
        <v>2164700000</v>
      </c>
      <c r="E28" s="87" t="s">
        <v>1540</v>
      </c>
      <c r="F28" s="87">
        <f t="shared" si="5"/>
        <v>2164700000</v>
      </c>
      <c r="G28" s="87">
        <f t="shared" si="6"/>
        <v>0</v>
      </c>
      <c r="H28" s="87">
        <f t="shared" si="0"/>
        <v>2164700000</v>
      </c>
      <c r="I28" s="176">
        <v>1</v>
      </c>
      <c r="J28" s="176">
        <v>0</v>
      </c>
    </row>
    <row r="29" spans="1:10" ht="27.75" customHeight="1" x14ac:dyDescent="0.25">
      <c r="A29" s="95">
        <v>110200</v>
      </c>
      <c r="B29" s="88">
        <v>110203</v>
      </c>
      <c r="C29" s="86" t="s">
        <v>14</v>
      </c>
      <c r="D29" s="87">
        <v>2645825000</v>
      </c>
      <c r="E29" s="87" t="s">
        <v>1541</v>
      </c>
      <c r="F29" s="87">
        <f t="shared" si="5"/>
        <v>2645825000</v>
      </c>
      <c r="G29" s="87">
        <f t="shared" si="6"/>
        <v>0</v>
      </c>
      <c r="H29" s="87">
        <f t="shared" si="0"/>
        <v>2645825000</v>
      </c>
      <c r="I29" s="176">
        <v>1</v>
      </c>
      <c r="J29" s="176">
        <v>0</v>
      </c>
    </row>
    <row r="30" spans="1:10" ht="27.75" customHeight="1" x14ac:dyDescent="0.25">
      <c r="A30" s="95">
        <v>110200</v>
      </c>
      <c r="B30" s="88">
        <v>110204</v>
      </c>
      <c r="C30" s="86" t="s">
        <v>15</v>
      </c>
      <c r="D30" s="87">
        <v>1854550000</v>
      </c>
      <c r="E30" s="87" t="s">
        <v>1541</v>
      </c>
      <c r="F30" s="87">
        <f t="shared" si="5"/>
        <v>1854550000</v>
      </c>
      <c r="G30" s="87">
        <f t="shared" si="6"/>
        <v>0</v>
      </c>
      <c r="H30" s="87">
        <f t="shared" si="0"/>
        <v>1854550000</v>
      </c>
      <c r="I30" s="176">
        <v>1</v>
      </c>
      <c r="J30" s="176">
        <v>0</v>
      </c>
    </row>
    <row r="31" spans="1:10" ht="27.75" customHeight="1" x14ac:dyDescent="0.25">
      <c r="A31" s="95">
        <v>110200</v>
      </c>
      <c r="B31" s="88">
        <v>110205</v>
      </c>
      <c r="C31" s="86" t="s">
        <v>16</v>
      </c>
      <c r="D31" s="87">
        <v>2290758900</v>
      </c>
      <c r="E31" s="87" t="s">
        <v>1540</v>
      </c>
      <c r="F31" s="87">
        <f t="shared" si="5"/>
        <v>2290758900</v>
      </c>
      <c r="G31" s="87">
        <f t="shared" si="6"/>
        <v>0</v>
      </c>
      <c r="H31" s="87">
        <f t="shared" si="0"/>
        <v>2290758900</v>
      </c>
      <c r="I31" s="176">
        <v>1</v>
      </c>
      <c r="J31" s="176">
        <v>0</v>
      </c>
    </row>
    <row r="32" spans="1:10" ht="36.75" customHeight="1" x14ac:dyDescent="0.25">
      <c r="A32" s="95">
        <v>110200</v>
      </c>
      <c r="B32" s="88">
        <v>110206</v>
      </c>
      <c r="C32" s="90" t="s">
        <v>1269</v>
      </c>
      <c r="D32" s="87">
        <f t="shared" ref="D32" si="7">SUM(D33:D34)</f>
        <v>2710130000</v>
      </c>
      <c r="E32" s="87" t="s">
        <v>1540</v>
      </c>
      <c r="F32" s="87">
        <f t="shared" si="5"/>
        <v>0</v>
      </c>
      <c r="G32" s="87">
        <f t="shared" si="6"/>
        <v>2710130000</v>
      </c>
      <c r="H32" s="87">
        <f t="shared" si="0"/>
        <v>2710130000</v>
      </c>
      <c r="I32" s="176">
        <v>0</v>
      </c>
      <c r="J32" s="176">
        <v>1</v>
      </c>
    </row>
    <row r="33" spans="1:10" ht="27.75" customHeight="1" x14ac:dyDescent="0.25">
      <c r="A33" s="101">
        <v>110206</v>
      </c>
      <c r="B33" s="6">
        <v>11020601</v>
      </c>
      <c r="C33" s="7" t="s">
        <v>92</v>
      </c>
      <c r="D33" s="12">
        <v>1313930000</v>
      </c>
      <c r="E33" s="12"/>
      <c r="F33" s="12">
        <f t="shared" si="5"/>
        <v>0</v>
      </c>
      <c r="G33" s="12">
        <f t="shared" si="6"/>
        <v>1313930000</v>
      </c>
      <c r="H33" s="12">
        <f t="shared" si="0"/>
        <v>1313930000</v>
      </c>
      <c r="I33" s="179">
        <v>0</v>
      </c>
      <c r="J33" s="179">
        <v>1</v>
      </c>
    </row>
    <row r="34" spans="1:10" ht="27.75" customHeight="1" x14ac:dyDescent="0.25">
      <c r="A34" s="101">
        <v>110206</v>
      </c>
      <c r="B34" s="6">
        <v>11020602</v>
      </c>
      <c r="C34" s="7" t="s">
        <v>93</v>
      </c>
      <c r="D34" s="12">
        <v>1396200000</v>
      </c>
      <c r="E34" s="12"/>
      <c r="F34" s="12">
        <f t="shared" si="5"/>
        <v>0</v>
      </c>
      <c r="G34" s="12">
        <f t="shared" si="6"/>
        <v>1396200000</v>
      </c>
      <c r="H34" s="12">
        <f t="shared" si="0"/>
        <v>1396200000</v>
      </c>
      <c r="I34" s="179">
        <v>0</v>
      </c>
      <c r="J34" s="179">
        <v>1</v>
      </c>
    </row>
    <row r="35" spans="1:10" ht="27.75" customHeight="1" x14ac:dyDescent="0.25">
      <c r="A35" s="95">
        <v>110200</v>
      </c>
      <c r="B35" s="95">
        <v>110208</v>
      </c>
      <c r="C35" s="89" t="s">
        <v>990</v>
      </c>
      <c r="D35" s="87">
        <f t="shared" ref="D35" si="8">SUM(D36:D37)</f>
        <v>47577500</v>
      </c>
      <c r="E35" s="87" t="s">
        <v>1541</v>
      </c>
      <c r="F35" s="87">
        <f t="shared" si="5"/>
        <v>0</v>
      </c>
      <c r="G35" s="87">
        <f t="shared" si="6"/>
        <v>0</v>
      </c>
      <c r="H35" s="87">
        <f t="shared" si="0"/>
        <v>0</v>
      </c>
      <c r="I35" s="176"/>
      <c r="J35" s="176"/>
    </row>
    <row r="36" spans="1:10" ht="27.75" customHeight="1" x14ac:dyDescent="0.25">
      <c r="A36" s="101">
        <v>110208</v>
      </c>
      <c r="B36" s="6">
        <v>11020801</v>
      </c>
      <c r="C36" s="7" t="s">
        <v>1055</v>
      </c>
      <c r="D36" s="45">
        <v>8107500</v>
      </c>
      <c r="E36" s="45"/>
      <c r="F36" s="45">
        <f t="shared" si="5"/>
        <v>0</v>
      </c>
      <c r="G36" s="45">
        <f t="shared" si="6"/>
        <v>8107500</v>
      </c>
      <c r="H36" s="45">
        <f t="shared" si="0"/>
        <v>8107500</v>
      </c>
      <c r="I36" s="177">
        <v>0</v>
      </c>
      <c r="J36" s="177">
        <v>1</v>
      </c>
    </row>
    <row r="37" spans="1:10" ht="27.75" customHeight="1" x14ac:dyDescent="0.25">
      <c r="A37" s="101">
        <v>110208</v>
      </c>
      <c r="B37" s="6">
        <v>11020802</v>
      </c>
      <c r="C37" s="13" t="s">
        <v>524</v>
      </c>
      <c r="D37" s="45">
        <v>39470000</v>
      </c>
      <c r="E37" s="45"/>
      <c r="F37" s="45">
        <f t="shared" si="5"/>
        <v>0</v>
      </c>
      <c r="G37" s="45">
        <f t="shared" si="6"/>
        <v>0</v>
      </c>
      <c r="H37" s="45">
        <f t="shared" si="0"/>
        <v>0</v>
      </c>
      <c r="I37" s="177"/>
      <c r="J37" s="177"/>
    </row>
    <row r="38" spans="1:10" ht="27.75" customHeight="1" x14ac:dyDescent="0.25">
      <c r="A38" s="95">
        <v>110200</v>
      </c>
      <c r="B38" s="95" t="s">
        <v>991</v>
      </c>
      <c r="C38" s="86" t="s">
        <v>17</v>
      </c>
      <c r="D38" s="87">
        <v>41300000</v>
      </c>
      <c r="E38" s="87" t="s">
        <v>1540</v>
      </c>
      <c r="F38" s="87">
        <f t="shared" si="5"/>
        <v>41300000</v>
      </c>
      <c r="G38" s="87">
        <f t="shared" si="6"/>
        <v>0</v>
      </c>
      <c r="H38" s="87">
        <f t="shared" si="0"/>
        <v>41300000</v>
      </c>
      <c r="I38" s="176">
        <v>1</v>
      </c>
      <c r="J38" s="176">
        <v>0</v>
      </c>
    </row>
    <row r="39" spans="1:10" ht="27.75" customHeight="1" x14ac:dyDescent="0.25">
      <c r="A39" s="95">
        <v>110200</v>
      </c>
      <c r="B39" s="88">
        <v>110211</v>
      </c>
      <c r="C39" s="86" t="s">
        <v>18</v>
      </c>
      <c r="D39" s="87">
        <v>148187500</v>
      </c>
      <c r="E39" s="87" t="s">
        <v>1540</v>
      </c>
      <c r="F39" s="87">
        <f t="shared" si="5"/>
        <v>29637500</v>
      </c>
      <c r="G39" s="87">
        <f t="shared" si="6"/>
        <v>118550000</v>
      </c>
      <c r="H39" s="87">
        <f t="shared" si="0"/>
        <v>148187500</v>
      </c>
      <c r="I39" s="176">
        <v>0.2</v>
      </c>
      <c r="J39" s="176">
        <v>0.8</v>
      </c>
    </row>
    <row r="40" spans="1:10" ht="27.75" customHeight="1" x14ac:dyDescent="0.25">
      <c r="A40" s="95">
        <v>110200</v>
      </c>
      <c r="B40" s="88">
        <v>110214</v>
      </c>
      <c r="C40" s="86" t="s">
        <v>525</v>
      </c>
      <c r="D40" s="87">
        <v>8500000</v>
      </c>
      <c r="E40" s="87" t="s">
        <v>1540</v>
      </c>
      <c r="F40" s="87">
        <f t="shared" si="5"/>
        <v>0</v>
      </c>
      <c r="G40" s="87">
        <f t="shared" si="6"/>
        <v>8500000</v>
      </c>
      <c r="H40" s="87">
        <f t="shared" si="0"/>
        <v>8500000</v>
      </c>
      <c r="I40" s="176">
        <v>0</v>
      </c>
      <c r="J40" s="176">
        <v>1</v>
      </c>
    </row>
    <row r="41" spans="1:10" ht="27.75" hidden="1" customHeight="1" x14ac:dyDescent="0.25">
      <c r="A41" s="95">
        <v>110200</v>
      </c>
      <c r="B41" s="88">
        <v>150215</v>
      </c>
      <c r="C41" s="86" t="s">
        <v>526</v>
      </c>
      <c r="D41" s="87">
        <v>0</v>
      </c>
      <c r="E41" s="87"/>
      <c r="F41" s="87">
        <f t="shared" si="5"/>
        <v>0</v>
      </c>
      <c r="G41" s="87">
        <f t="shared" si="6"/>
        <v>0</v>
      </c>
      <c r="H41" s="87">
        <f t="shared" si="0"/>
        <v>0</v>
      </c>
      <c r="I41" s="176">
        <v>0</v>
      </c>
      <c r="J41" s="176">
        <v>1</v>
      </c>
    </row>
    <row r="42" spans="1:10" ht="27.75" customHeight="1" x14ac:dyDescent="0.25">
      <c r="A42" s="95">
        <v>110200</v>
      </c>
      <c r="B42" s="95" t="s">
        <v>993</v>
      </c>
      <c r="C42" s="89" t="s">
        <v>992</v>
      </c>
      <c r="D42" s="87">
        <v>5000000</v>
      </c>
      <c r="E42" s="87" t="s">
        <v>1540</v>
      </c>
      <c r="F42" s="87">
        <f t="shared" si="5"/>
        <v>0</v>
      </c>
      <c r="G42" s="87">
        <f t="shared" si="6"/>
        <v>5000000</v>
      </c>
      <c r="H42" s="87">
        <f t="shared" si="0"/>
        <v>5000000</v>
      </c>
      <c r="I42" s="176">
        <v>0</v>
      </c>
      <c r="J42" s="176">
        <v>1</v>
      </c>
    </row>
    <row r="43" spans="1:10" ht="27.75" customHeight="1" x14ac:dyDescent="0.25">
      <c r="A43" s="95">
        <v>110200</v>
      </c>
      <c r="B43" s="88">
        <v>110290</v>
      </c>
      <c r="C43" s="86" t="s">
        <v>798</v>
      </c>
      <c r="D43" s="87">
        <f>SUM(D44:D47)</f>
        <v>2712874000</v>
      </c>
      <c r="E43" s="87"/>
      <c r="F43" s="87">
        <f>SUM(F44:F47)</f>
        <v>57400000</v>
      </c>
      <c r="G43" s="87">
        <f>SUM(G44:G47)</f>
        <v>2655474000</v>
      </c>
      <c r="H43" s="87">
        <f>SUM(H44:H47)</f>
        <v>2712874000</v>
      </c>
      <c r="I43" s="176"/>
      <c r="J43" s="176"/>
    </row>
    <row r="44" spans="1:10" ht="27.75" customHeight="1" x14ac:dyDescent="0.25">
      <c r="A44" s="101">
        <v>110290</v>
      </c>
      <c r="B44" s="6">
        <v>11029001</v>
      </c>
      <c r="C44" s="7" t="s">
        <v>1047</v>
      </c>
      <c r="D44" s="12">
        <v>82000000</v>
      </c>
      <c r="E44" s="12"/>
      <c r="F44" s="12">
        <f t="shared" si="5"/>
        <v>57400000</v>
      </c>
      <c r="G44" s="12">
        <f t="shared" si="6"/>
        <v>24600000.000000004</v>
      </c>
      <c r="H44" s="12">
        <f t="shared" si="0"/>
        <v>82000000</v>
      </c>
      <c r="I44" s="179">
        <v>0.7</v>
      </c>
      <c r="J44" s="179">
        <v>0.30000000000000004</v>
      </c>
    </row>
    <row r="45" spans="1:10" ht="27.75" customHeight="1" x14ac:dyDescent="0.25">
      <c r="A45" s="101">
        <v>110290</v>
      </c>
      <c r="B45" s="6">
        <v>11029002</v>
      </c>
      <c r="C45" s="7" t="s">
        <v>799</v>
      </c>
      <c r="D45" s="45">
        <v>2630874000</v>
      </c>
      <c r="E45" s="45"/>
      <c r="F45" s="45">
        <f t="shared" si="5"/>
        <v>0</v>
      </c>
      <c r="G45" s="45">
        <f t="shared" si="6"/>
        <v>2630874000</v>
      </c>
      <c r="H45" s="45">
        <f t="shared" si="0"/>
        <v>2630874000</v>
      </c>
      <c r="I45" s="177">
        <v>0</v>
      </c>
      <c r="J45" s="177">
        <v>1</v>
      </c>
    </row>
    <row r="46" spans="1:10" ht="27.75" hidden="1" customHeight="1" x14ac:dyDescent="0.25">
      <c r="A46" s="101">
        <v>110290</v>
      </c>
      <c r="B46" s="6">
        <v>11029003</v>
      </c>
      <c r="C46" s="13" t="s">
        <v>1493</v>
      </c>
      <c r="D46" s="45"/>
      <c r="E46" s="45"/>
      <c r="F46" s="45">
        <f t="shared" si="5"/>
        <v>0</v>
      </c>
      <c r="G46" s="45">
        <f t="shared" si="6"/>
        <v>0</v>
      </c>
      <c r="H46" s="45">
        <f t="shared" si="0"/>
        <v>0</v>
      </c>
      <c r="I46" s="177">
        <v>0</v>
      </c>
      <c r="J46" s="177">
        <v>1</v>
      </c>
    </row>
    <row r="47" spans="1:10" ht="27.75" hidden="1" customHeight="1" x14ac:dyDescent="0.25">
      <c r="A47" s="101">
        <v>110290</v>
      </c>
      <c r="B47" s="6">
        <v>11029004</v>
      </c>
      <c r="C47" s="13" t="s">
        <v>1494</v>
      </c>
      <c r="D47" s="45"/>
      <c r="E47" s="45"/>
      <c r="F47" s="45">
        <f t="shared" si="5"/>
        <v>0</v>
      </c>
      <c r="G47" s="45">
        <f t="shared" si="6"/>
        <v>0</v>
      </c>
      <c r="H47" s="45">
        <f t="shared" si="0"/>
        <v>0</v>
      </c>
      <c r="I47" s="177"/>
      <c r="J47" s="177"/>
    </row>
    <row r="48" spans="1:10" ht="27.75" customHeight="1" x14ac:dyDescent="0.25">
      <c r="A48" s="100">
        <v>110000</v>
      </c>
      <c r="B48" s="4">
        <v>110300</v>
      </c>
      <c r="C48" s="5" t="s">
        <v>20</v>
      </c>
      <c r="D48" s="11">
        <f>SUM(D49,D68:D69,D73,D76:D83)</f>
        <v>625367727</v>
      </c>
      <c r="E48" s="11"/>
      <c r="F48" s="11">
        <f t="shared" ref="F48:G48" si="9">SUM(F49,F68:F69,F73,F76:F83)</f>
        <v>163800000</v>
      </c>
      <c r="G48" s="11">
        <f t="shared" si="9"/>
        <v>268200000</v>
      </c>
      <c r="H48" s="11">
        <f t="shared" si="0"/>
        <v>432000000</v>
      </c>
      <c r="I48" s="175"/>
      <c r="J48" s="175"/>
    </row>
    <row r="49" spans="1:10" ht="28.5" customHeight="1" x14ac:dyDescent="0.25">
      <c r="A49" s="89">
        <v>110300</v>
      </c>
      <c r="B49" s="86">
        <v>110301</v>
      </c>
      <c r="C49" s="85" t="s">
        <v>800</v>
      </c>
      <c r="D49" s="87">
        <f t="shared" ref="D49:G49" si="10">SUM(D50:D67)</f>
        <v>123816000</v>
      </c>
      <c r="E49" s="87" t="s">
        <v>1540</v>
      </c>
      <c r="F49" s="87">
        <f t="shared" si="10"/>
        <v>0</v>
      </c>
      <c r="G49" s="87">
        <f t="shared" si="10"/>
        <v>0</v>
      </c>
      <c r="H49" s="87">
        <f t="shared" si="0"/>
        <v>0</v>
      </c>
      <c r="I49" s="176"/>
      <c r="J49" s="176"/>
    </row>
    <row r="50" spans="1:10" ht="28.5" customHeight="1" x14ac:dyDescent="0.25">
      <c r="A50" s="13">
        <v>110301</v>
      </c>
      <c r="B50" s="7">
        <v>11030101</v>
      </c>
      <c r="C50" s="171" t="s">
        <v>1374</v>
      </c>
      <c r="D50" s="12">
        <v>200000</v>
      </c>
      <c r="E50" s="12"/>
      <c r="F50" s="12">
        <f t="shared" ref="F50:F90" si="11">D50*I50</f>
        <v>0</v>
      </c>
      <c r="G50" s="12">
        <f t="shared" ref="G50:G90" si="12">D50*J50</f>
        <v>0</v>
      </c>
      <c r="H50" s="12">
        <f t="shared" si="0"/>
        <v>0</v>
      </c>
      <c r="I50" s="179"/>
      <c r="J50" s="179"/>
    </row>
    <row r="51" spans="1:10" ht="29.25" customHeight="1" x14ac:dyDescent="0.25">
      <c r="A51" s="13">
        <v>110301</v>
      </c>
      <c r="B51" s="7">
        <v>11030102</v>
      </c>
      <c r="C51" s="171" t="s">
        <v>1375</v>
      </c>
      <c r="D51" s="12">
        <v>200000</v>
      </c>
      <c r="E51" s="12"/>
      <c r="F51" s="12">
        <f t="shared" si="11"/>
        <v>0</v>
      </c>
      <c r="G51" s="12">
        <f t="shared" si="12"/>
        <v>0</v>
      </c>
      <c r="H51" s="12">
        <f t="shared" si="0"/>
        <v>0</v>
      </c>
      <c r="I51" s="179"/>
      <c r="J51" s="179"/>
    </row>
    <row r="52" spans="1:10" ht="29.25" customHeight="1" x14ac:dyDescent="0.25">
      <c r="A52" s="13">
        <v>110301</v>
      </c>
      <c r="B52" s="7">
        <v>11030103</v>
      </c>
      <c r="C52" s="171" t="s">
        <v>1376</v>
      </c>
      <c r="D52" s="12">
        <v>200000</v>
      </c>
      <c r="E52" s="12"/>
      <c r="F52" s="12">
        <f t="shared" si="11"/>
        <v>0</v>
      </c>
      <c r="G52" s="12">
        <f t="shared" si="12"/>
        <v>0</v>
      </c>
      <c r="H52" s="12">
        <f t="shared" si="0"/>
        <v>0</v>
      </c>
      <c r="I52" s="179"/>
      <c r="J52" s="179"/>
    </row>
    <row r="53" spans="1:10" ht="29.25" customHeight="1" x14ac:dyDescent="0.25">
      <c r="A53" s="13">
        <v>110301</v>
      </c>
      <c r="B53" s="7">
        <v>11030104</v>
      </c>
      <c r="C53" s="171" t="s">
        <v>1377</v>
      </c>
      <c r="D53" s="12">
        <v>60000</v>
      </c>
      <c r="E53" s="12"/>
      <c r="F53" s="12">
        <f t="shared" si="11"/>
        <v>0</v>
      </c>
      <c r="G53" s="12">
        <f t="shared" si="12"/>
        <v>0</v>
      </c>
      <c r="H53" s="12">
        <f t="shared" si="0"/>
        <v>0</v>
      </c>
      <c r="I53" s="179"/>
      <c r="J53" s="179"/>
    </row>
    <row r="54" spans="1:10" ht="29.25" customHeight="1" x14ac:dyDescent="0.25">
      <c r="A54" s="13">
        <v>110301</v>
      </c>
      <c r="B54" s="7">
        <v>11030105</v>
      </c>
      <c r="C54" s="171" t="s">
        <v>1378</v>
      </c>
      <c r="D54" s="12">
        <v>150000</v>
      </c>
      <c r="E54" s="12"/>
      <c r="F54" s="12">
        <f t="shared" si="11"/>
        <v>0</v>
      </c>
      <c r="G54" s="12">
        <f t="shared" si="12"/>
        <v>0</v>
      </c>
      <c r="H54" s="12">
        <f t="shared" si="0"/>
        <v>0</v>
      </c>
      <c r="I54" s="179"/>
      <c r="J54" s="179"/>
    </row>
    <row r="55" spans="1:10" ht="29.25" customHeight="1" x14ac:dyDescent="0.25">
      <c r="A55" s="13">
        <v>110301</v>
      </c>
      <c r="B55" s="7">
        <v>11030106</v>
      </c>
      <c r="C55" s="171" t="s">
        <v>1379</v>
      </c>
      <c r="D55" s="12">
        <v>86000</v>
      </c>
      <c r="E55" s="12"/>
      <c r="F55" s="12">
        <f t="shared" si="11"/>
        <v>0</v>
      </c>
      <c r="G55" s="12">
        <f t="shared" si="12"/>
        <v>0</v>
      </c>
      <c r="H55" s="12">
        <f t="shared" si="0"/>
        <v>0</v>
      </c>
      <c r="I55" s="179"/>
      <c r="J55" s="179"/>
    </row>
    <row r="56" spans="1:10" ht="29.25" customHeight="1" x14ac:dyDescent="0.25">
      <c r="A56" s="13">
        <v>110301</v>
      </c>
      <c r="B56" s="7">
        <v>11030107</v>
      </c>
      <c r="C56" s="171" t="s">
        <v>1380</v>
      </c>
      <c r="D56" s="12">
        <v>600000</v>
      </c>
      <c r="E56" s="12"/>
      <c r="F56" s="12">
        <f t="shared" si="11"/>
        <v>0</v>
      </c>
      <c r="G56" s="12">
        <f t="shared" si="12"/>
        <v>0</v>
      </c>
      <c r="H56" s="12">
        <f t="shared" si="0"/>
        <v>0</v>
      </c>
      <c r="I56" s="179"/>
      <c r="J56" s="179"/>
    </row>
    <row r="57" spans="1:10" ht="29.25" customHeight="1" x14ac:dyDescent="0.25">
      <c r="A57" s="13">
        <v>110301</v>
      </c>
      <c r="B57" s="7">
        <v>11030108</v>
      </c>
      <c r="C57" s="171" t="s">
        <v>1381</v>
      </c>
      <c r="D57" s="12">
        <v>400000</v>
      </c>
      <c r="E57" s="12"/>
      <c r="F57" s="12">
        <f t="shared" si="11"/>
        <v>0</v>
      </c>
      <c r="G57" s="12">
        <f t="shared" si="12"/>
        <v>0</v>
      </c>
      <c r="H57" s="12">
        <f t="shared" si="0"/>
        <v>0</v>
      </c>
      <c r="I57" s="179"/>
      <c r="J57" s="179"/>
    </row>
    <row r="58" spans="1:10" ht="29.25" customHeight="1" x14ac:dyDescent="0.25">
      <c r="A58" s="13">
        <v>110301</v>
      </c>
      <c r="B58" s="7">
        <v>11030109</v>
      </c>
      <c r="C58" s="171" t="s">
        <v>1382</v>
      </c>
      <c r="D58" s="12">
        <v>20000</v>
      </c>
      <c r="E58" s="12"/>
      <c r="F58" s="12">
        <f t="shared" si="11"/>
        <v>0</v>
      </c>
      <c r="G58" s="12">
        <f t="shared" si="12"/>
        <v>0</v>
      </c>
      <c r="H58" s="12">
        <f t="shared" si="0"/>
        <v>0</v>
      </c>
      <c r="I58" s="179"/>
      <c r="J58" s="179"/>
    </row>
    <row r="59" spans="1:10" ht="29.25" customHeight="1" x14ac:dyDescent="0.25">
      <c r="A59" s="13">
        <v>110301</v>
      </c>
      <c r="B59" s="7">
        <v>11030110</v>
      </c>
      <c r="C59" s="171" t="s">
        <v>1383</v>
      </c>
      <c r="D59" s="12">
        <v>300000</v>
      </c>
      <c r="E59" s="12"/>
      <c r="F59" s="12">
        <f t="shared" si="11"/>
        <v>0</v>
      </c>
      <c r="G59" s="12">
        <f t="shared" si="12"/>
        <v>0</v>
      </c>
      <c r="H59" s="12">
        <f t="shared" si="0"/>
        <v>0</v>
      </c>
      <c r="I59" s="179"/>
      <c r="J59" s="179"/>
    </row>
    <row r="60" spans="1:10" ht="29.25" customHeight="1" x14ac:dyDescent="0.25">
      <c r="A60" s="13">
        <v>110301</v>
      </c>
      <c r="B60" s="7">
        <v>11030111</v>
      </c>
      <c r="C60" s="171" t="s">
        <v>1384</v>
      </c>
      <c r="D60" s="12">
        <v>250000</v>
      </c>
      <c r="E60" s="12"/>
      <c r="F60" s="12">
        <f t="shared" si="11"/>
        <v>0</v>
      </c>
      <c r="G60" s="12">
        <f t="shared" si="12"/>
        <v>0</v>
      </c>
      <c r="H60" s="12">
        <f t="shared" si="0"/>
        <v>0</v>
      </c>
      <c r="I60" s="179"/>
      <c r="J60" s="179"/>
    </row>
    <row r="61" spans="1:10" ht="29.25" customHeight="1" x14ac:dyDescent="0.25">
      <c r="A61" s="13">
        <v>110301</v>
      </c>
      <c r="B61" s="7">
        <v>11030112</v>
      </c>
      <c r="C61" s="171" t="s">
        <v>1385</v>
      </c>
      <c r="D61" s="12">
        <v>800000</v>
      </c>
      <c r="E61" s="12"/>
      <c r="F61" s="12">
        <f t="shared" si="11"/>
        <v>0</v>
      </c>
      <c r="G61" s="12">
        <f t="shared" si="12"/>
        <v>0</v>
      </c>
      <c r="H61" s="12">
        <f t="shared" si="0"/>
        <v>0</v>
      </c>
      <c r="I61" s="179"/>
      <c r="J61" s="179"/>
    </row>
    <row r="62" spans="1:10" ht="29.25" hidden="1" customHeight="1" x14ac:dyDescent="0.25">
      <c r="A62" s="13">
        <v>110301</v>
      </c>
      <c r="B62" s="7">
        <v>11030113</v>
      </c>
      <c r="C62" s="171" t="s">
        <v>1386</v>
      </c>
      <c r="D62" s="12">
        <v>0</v>
      </c>
      <c r="E62" s="12"/>
      <c r="F62" s="12">
        <f t="shared" si="11"/>
        <v>0</v>
      </c>
      <c r="G62" s="12">
        <f t="shared" si="12"/>
        <v>0</v>
      </c>
      <c r="H62" s="12">
        <f t="shared" si="0"/>
        <v>0</v>
      </c>
      <c r="I62" s="179"/>
      <c r="J62" s="179"/>
    </row>
    <row r="63" spans="1:10" ht="29.25" customHeight="1" x14ac:dyDescent="0.25">
      <c r="A63" s="13">
        <v>110301</v>
      </c>
      <c r="B63" s="7">
        <v>11030114</v>
      </c>
      <c r="C63" s="171" t="s">
        <v>1387</v>
      </c>
      <c r="D63" s="12">
        <v>300000</v>
      </c>
      <c r="E63" s="12"/>
      <c r="F63" s="12">
        <f t="shared" si="11"/>
        <v>0</v>
      </c>
      <c r="G63" s="12">
        <f t="shared" si="12"/>
        <v>0</v>
      </c>
      <c r="H63" s="12">
        <f t="shared" si="0"/>
        <v>0</v>
      </c>
      <c r="I63" s="179"/>
      <c r="J63" s="179"/>
    </row>
    <row r="64" spans="1:10" ht="29.25" customHeight="1" x14ac:dyDescent="0.25">
      <c r="A64" s="13">
        <v>110301</v>
      </c>
      <c r="B64" s="7">
        <v>11030115</v>
      </c>
      <c r="C64" s="171" t="s">
        <v>1388</v>
      </c>
      <c r="D64" s="12">
        <v>100000</v>
      </c>
      <c r="E64" s="12"/>
      <c r="F64" s="12">
        <f t="shared" si="11"/>
        <v>0</v>
      </c>
      <c r="G64" s="12">
        <f t="shared" si="12"/>
        <v>0</v>
      </c>
      <c r="H64" s="12">
        <f t="shared" si="0"/>
        <v>0</v>
      </c>
      <c r="I64" s="179"/>
      <c r="J64" s="179"/>
    </row>
    <row r="65" spans="1:10" ht="29.25" customHeight="1" x14ac:dyDescent="0.25">
      <c r="A65" s="13">
        <v>110301</v>
      </c>
      <c r="B65" s="7">
        <v>11030116</v>
      </c>
      <c r="C65" s="171" t="s">
        <v>1389</v>
      </c>
      <c r="D65" s="12">
        <v>150000</v>
      </c>
      <c r="E65" s="12"/>
      <c r="F65" s="12">
        <f t="shared" si="11"/>
        <v>0</v>
      </c>
      <c r="G65" s="12">
        <f t="shared" si="12"/>
        <v>0</v>
      </c>
      <c r="H65" s="12">
        <f t="shared" si="0"/>
        <v>0</v>
      </c>
      <c r="I65" s="179"/>
      <c r="J65" s="179"/>
    </row>
    <row r="66" spans="1:10" ht="29.25" customHeight="1" x14ac:dyDescent="0.25">
      <c r="A66" s="13">
        <v>110301</v>
      </c>
      <c r="B66" s="7">
        <v>11030117</v>
      </c>
      <c r="C66" s="171" t="s">
        <v>1390</v>
      </c>
      <c r="D66" s="12">
        <v>120000000</v>
      </c>
      <c r="E66" s="12"/>
      <c r="F66" s="12">
        <f t="shared" si="11"/>
        <v>0</v>
      </c>
      <c r="G66" s="12">
        <f t="shared" si="12"/>
        <v>0</v>
      </c>
      <c r="H66" s="12">
        <f t="shared" si="0"/>
        <v>0</v>
      </c>
      <c r="I66" s="179"/>
      <c r="J66" s="179"/>
    </row>
    <row r="67" spans="1:10" ht="29.25" hidden="1" customHeight="1" x14ac:dyDescent="0.25">
      <c r="A67" s="13">
        <v>110301</v>
      </c>
      <c r="B67" s="7">
        <v>11030118</v>
      </c>
      <c r="C67" s="171" t="s">
        <v>1391</v>
      </c>
      <c r="D67" s="12">
        <v>0</v>
      </c>
      <c r="E67" s="12"/>
      <c r="F67" s="12">
        <f t="shared" si="11"/>
        <v>0</v>
      </c>
      <c r="G67" s="12">
        <f t="shared" si="12"/>
        <v>0</v>
      </c>
      <c r="H67" s="12">
        <f t="shared" si="0"/>
        <v>0</v>
      </c>
      <c r="I67" s="179"/>
      <c r="J67" s="179"/>
    </row>
    <row r="68" spans="1:10" ht="28.5" hidden="1" customHeight="1" x14ac:dyDescent="0.25">
      <c r="A68" s="89">
        <v>110300</v>
      </c>
      <c r="B68" s="86">
        <v>110302</v>
      </c>
      <c r="C68" s="86" t="s">
        <v>21</v>
      </c>
      <c r="D68" s="87">
        <v>0</v>
      </c>
      <c r="E68" s="87"/>
      <c r="F68" s="87">
        <f t="shared" si="11"/>
        <v>0</v>
      </c>
      <c r="G68" s="87">
        <f t="shared" si="12"/>
        <v>0</v>
      </c>
      <c r="H68" s="87">
        <f t="shared" si="0"/>
        <v>0</v>
      </c>
      <c r="I68" s="176"/>
      <c r="J68" s="176"/>
    </row>
    <row r="69" spans="1:10" ht="28.5" customHeight="1" x14ac:dyDescent="0.25">
      <c r="A69" s="89">
        <v>110300</v>
      </c>
      <c r="B69" s="86">
        <v>110303</v>
      </c>
      <c r="C69" s="85" t="s">
        <v>994</v>
      </c>
      <c r="D69" s="87">
        <f t="shared" ref="D69" si="13">SUM(D70:D72)</f>
        <v>10984927</v>
      </c>
      <c r="E69" s="87" t="s">
        <v>1540</v>
      </c>
      <c r="F69" s="87">
        <f t="shared" si="11"/>
        <v>0</v>
      </c>
      <c r="G69" s="87">
        <f t="shared" si="12"/>
        <v>0</v>
      </c>
      <c r="H69" s="87">
        <f t="shared" si="0"/>
        <v>0</v>
      </c>
      <c r="I69" s="176"/>
      <c r="J69" s="176"/>
    </row>
    <row r="70" spans="1:10" ht="34.5" customHeight="1" x14ac:dyDescent="0.25">
      <c r="A70" s="13">
        <v>110303</v>
      </c>
      <c r="B70" s="7">
        <v>11030301</v>
      </c>
      <c r="C70" s="171" t="s">
        <v>1392</v>
      </c>
      <c r="D70" s="12">
        <v>2747696</v>
      </c>
      <c r="E70" s="12"/>
      <c r="F70" s="12">
        <f t="shared" si="11"/>
        <v>0</v>
      </c>
      <c r="G70" s="12">
        <f t="shared" si="12"/>
        <v>0</v>
      </c>
      <c r="H70" s="12">
        <f t="shared" si="0"/>
        <v>0</v>
      </c>
      <c r="I70" s="179"/>
      <c r="J70" s="179"/>
    </row>
    <row r="71" spans="1:10" ht="34.5" customHeight="1" x14ac:dyDescent="0.25">
      <c r="A71" s="13">
        <v>110303</v>
      </c>
      <c r="B71" s="7">
        <v>11030302</v>
      </c>
      <c r="C71" s="171" t="s">
        <v>1393</v>
      </c>
      <c r="D71" s="12">
        <v>7347162</v>
      </c>
      <c r="E71" s="12"/>
      <c r="F71" s="12">
        <f t="shared" si="11"/>
        <v>0</v>
      </c>
      <c r="G71" s="12">
        <f t="shared" si="12"/>
        <v>0</v>
      </c>
      <c r="H71" s="12">
        <f t="shared" si="0"/>
        <v>0</v>
      </c>
      <c r="I71" s="179"/>
      <c r="J71" s="179"/>
    </row>
    <row r="72" spans="1:10" ht="28.5" customHeight="1" x14ac:dyDescent="0.25">
      <c r="A72" s="13">
        <v>110303</v>
      </c>
      <c r="B72" s="7">
        <v>11030303</v>
      </c>
      <c r="C72" s="171" t="s">
        <v>1394</v>
      </c>
      <c r="D72" s="12">
        <v>890069</v>
      </c>
      <c r="E72" s="12"/>
      <c r="F72" s="12">
        <f t="shared" si="11"/>
        <v>0</v>
      </c>
      <c r="G72" s="12">
        <f t="shared" si="12"/>
        <v>0</v>
      </c>
      <c r="H72" s="12">
        <f t="shared" ref="H72:H135" si="14">SUM(F72:G72)</f>
        <v>0</v>
      </c>
      <c r="I72" s="179"/>
      <c r="J72" s="179"/>
    </row>
    <row r="73" spans="1:10" ht="28.5" customHeight="1" x14ac:dyDescent="0.25">
      <c r="A73" s="89">
        <v>110300</v>
      </c>
      <c r="B73" s="86">
        <v>110304</v>
      </c>
      <c r="C73" s="86" t="s">
        <v>801</v>
      </c>
      <c r="D73" s="87">
        <f t="shared" ref="D73" si="15">SUM(D74:D75)</f>
        <v>180000000</v>
      </c>
      <c r="E73" s="87" t="s">
        <v>1540</v>
      </c>
      <c r="F73" s="87">
        <f t="shared" si="11"/>
        <v>162000000</v>
      </c>
      <c r="G73" s="87">
        <f t="shared" si="12"/>
        <v>17999999.999999996</v>
      </c>
      <c r="H73" s="87">
        <f t="shared" si="14"/>
        <v>180000000</v>
      </c>
      <c r="I73" s="176">
        <v>0.9</v>
      </c>
      <c r="J73" s="176">
        <v>9.9999999999999978E-2</v>
      </c>
    </row>
    <row r="74" spans="1:10" ht="28.5" customHeight="1" x14ac:dyDescent="0.25">
      <c r="A74" s="13">
        <v>110304</v>
      </c>
      <c r="B74" s="7">
        <v>11030401</v>
      </c>
      <c r="C74" s="13" t="s">
        <v>802</v>
      </c>
      <c r="D74" s="12">
        <v>180000000</v>
      </c>
      <c r="E74" s="12"/>
      <c r="F74" s="12">
        <f t="shared" si="11"/>
        <v>0</v>
      </c>
      <c r="G74" s="12">
        <f t="shared" si="12"/>
        <v>0</v>
      </c>
      <c r="H74" s="12">
        <f t="shared" si="14"/>
        <v>0</v>
      </c>
      <c r="I74" s="179"/>
      <c r="J74" s="179"/>
    </row>
    <row r="75" spans="1:10" ht="28.5" hidden="1" customHeight="1" x14ac:dyDescent="0.25">
      <c r="A75" s="13">
        <v>110304</v>
      </c>
      <c r="B75" s="7">
        <v>11030402</v>
      </c>
      <c r="C75" s="13" t="s">
        <v>803</v>
      </c>
      <c r="D75" s="12">
        <v>0</v>
      </c>
      <c r="E75" s="12"/>
      <c r="F75" s="12">
        <f t="shared" si="11"/>
        <v>0</v>
      </c>
      <c r="G75" s="12">
        <f t="shared" si="12"/>
        <v>0</v>
      </c>
      <c r="H75" s="12">
        <f t="shared" si="14"/>
        <v>0</v>
      </c>
      <c r="I75" s="179"/>
      <c r="J75" s="179"/>
    </row>
    <row r="76" spans="1:10" ht="28.5" hidden="1" customHeight="1" x14ac:dyDescent="0.25">
      <c r="A76" s="89">
        <v>110300</v>
      </c>
      <c r="B76" s="86">
        <v>110305</v>
      </c>
      <c r="C76" s="86" t="s">
        <v>22</v>
      </c>
      <c r="D76" s="87">
        <v>0</v>
      </c>
      <c r="E76" s="87"/>
      <c r="F76" s="87">
        <f t="shared" si="11"/>
        <v>0</v>
      </c>
      <c r="G76" s="87">
        <f t="shared" si="12"/>
        <v>0</v>
      </c>
      <c r="H76" s="87">
        <f t="shared" si="14"/>
        <v>0</v>
      </c>
      <c r="I76" s="176"/>
      <c r="J76" s="176"/>
    </row>
    <row r="77" spans="1:10" ht="27.75" customHeight="1" x14ac:dyDescent="0.25">
      <c r="A77" s="89">
        <v>110300</v>
      </c>
      <c r="B77" s="86">
        <v>110306</v>
      </c>
      <c r="C77" s="86" t="s">
        <v>23</v>
      </c>
      <c r="D77" s="87">
        <v>100000000</v>
      </c>
      <c r="E77" s="87" t="s">
        <v>1541</v>
      </c>
      <c r="F77" s="87">
        <f t="shared" si="11"/>
        <v>0</v>
      </c>
      <c r="G77" s="87">
        <f t="shared" si="12"/>
        <v>100000000</v>
      </c>
      <c r="H77" s="87">
        <f t="shared" si="14"/>
        <v>100000000</v>
      </c>
      <c r="I77" s="176">
        <v>0</v>
      </c>
      <c r="J77" s="176">
        <v>1</v>
      </c>
    </row>
    <row r="78" spans="1:10" ht="27.75" customHeight="1" x14ac:dyDescent="0.25">
      <c r="A78" s="89">
        <v>110300</v>
      </c>
      <c r="B78" s="86">
        <v>110309</v>
      </c>
      <c r="C78" s="86" t="s">
        <v>24</v>
      </c>
      <c r="D78" s="87">
        <v>2000000</v>
      </c>
      <c r="E78" s="87" t="s">
        <v>1540</v>
      </c>
      <c r="F78" s="87">
        <f t="shared" si="11"/>
        <v>1800000</v>
      </c>
      <c r="G78" s="87">
        <f t="shared" si="12"/>
        <v>199999.99999999994</v>
      </c>
      <c r="H78" s="87">
        <f t="shared" si="14"/>
        <v>2000000</v>
      </c>
      <c r="I78" s="176">
        <v>0.9</v>
      </c>
      <c r="J78" s="176">
        <v>9.9999999999999978E-2</v>
      </c>
    </row>
    <row r="79" spans="1:10" ht="27.75" hidden="1" customHeight="1" x14ac:dyDescent="0.25">
      <c r="A79" s="89">
        <v>110300</v>
      </c>
      <c r="B79" s="89" t="s">
        <v>996</v>
      </c>
      <c r="C79" s="89" t="s">
        <v>995</v>
      </c>
      <c r="D79" s="87">
        <v>0</v>
      </c>
      <c r="E79" s="87"/>
      <c r="F79" s="87">
        <f t="shared" si="11"/>
        <v>0</v>
      </c>
      <c r="G79" s="87">
        <f t="shared" si="12"/>
        <v>0</v>
      </c>
      <c r="H79" s="87">
        <f t="shared" si="14"/>
        <v>0</v>
      </c>
      <c r="I79" s="176"/>
      <c r="J79" s="176"/>
    </row>
    <row r="80" spans="1:10" ht="27.75" hidden="1" customHeight="1" x14ac:dyDescent="0.25">
      <c r="A80" s="89">
        <v>110300</v>
      </c>
      <c r="B80" s="89" t="s">
        <v>997</v>
      </c>
      <c r="C80" s="89" t="s">
        <v>795</v>
      </c>
      <c r="D80" s="87">
        <v>0</v>
      </c>
      <c r="E80" s="87"/>
      <c r="F80" s="87">
        <f t="shared" si="11"/>
        <v>0</v>
      </c>
      <c r="G80" s="87">
        <f t="shared" si="12"/>
        <v>0</v>
      </c>
      <c r="H80" s="87">
        <f t="shared" si="14"/>
        <v>0</v>
      </c>
      <c r="I80" s="176"/>
      <c r="J80" s="176"/>
    </row>
    <row r="81" spans="1:10" ht="27.75" customHeight="1" x14ac:dyDescent="0.25">
      <c r="A81" s="89">
        <v>110300</v>
      </c>
      <c r="B81" s="89" t="s">
        <v>998</v>
      </c>
      <c r="C81" s="86" t="s">
        <v>527</v>
      </c>
      <c r="D81" s="87">
        <v>150000000</v>
      </c>
      <c r="E81" s="87" t="s">
        <v>1540</v>
      </c>
      <c r="F81" s="87">
        <f t="shared" si="11"/>
        <v>0</v>
      </c>
      <c r="G81" s="87">
        <f t="shared" si="12"/>
        <v>150000000</v>
      </c>
      <c r="H81" s="87">
        <f t="shared" si="14"/>
        <v>150000000</v>
      </c>
      <c r="I81" s="176">
        <v>0</v>
      </c>
      <c r="J81" s="176">
        <v>1</v>
      </c>
    </row>
    <row r="82" spans="1:10" ht="27.75" hidden="1" customHeight="1" x14ac:dyDescent="0.25">
      <c r="A82" s="89">
        <v>110300</v>
      </c>
      <c r="B82" s="89" t="s">
        <v>1270</v>
      </c>
      <c r="C82" s="86" t="s">
        <v>1271</v>
      </c>
      <c r="D82" s="87">
        <v>0</v>
      </c>
      <c r="E82" s="87"/>
      <c r="F82" s="87">
        <f t="shared" si="11"/>
        <v>0</v>
      </c>
      <c r="G82" s="87">
        <f t="shared" si="12"/>
        <v>0</v>
      </c>
      <c r="H82" s="87">
        <f t="shared" si="14"/>
        <v>0</v>
      </c>
      <c r="I82" s="176"/>
      <c r="J82" s="176"/>
    </row>
    <row r="83" spans="1:10" ht="27.75" customHeight="1" x14ac:dyDescent="0.25">
      <c r="A83" s="89">
        <v>110300</v>
      </c>
      <c r="B83" s="86">
        <v>110390</v>
      </c>
      <c r="C83" s="89" t="s">
        <v>528</v>
      </c>
      <c r="D83" s="87">
        <f t="shared" ref="D83" si="16">SUM(D84:D90)</f>
        <v>58566800</v>
      </c>
      <c r="E83" s="87"/>
      <c r="F83" s="87">
        <f t="shared" si="11"/>
        <v>0</v>
      </c>
      <c r="G83" s="87">
        <f t="shared" si="12"/>
        <v>0</v>
      </c>
      <c r="H83" s="87">
        <f t="shared" si="14"/>
        <v>0</v>
      </c>
      <c r="I83" s="176"/>
      <c r="J83" s="176"/>
    </row>
    <row r="84" spans="1:10" ht="27.75" customHeight="1" x14ac:dyDescent="0.25">
      <c r="A84" s="63">
        <v>110390</v>
      </c>
      <c r="B84" s="80" t="s">
        <v>804</v>
      </c>
      <c r="C84" s="81" t="s">
        <v>1395</v>
      </c>
      <c r="D84" s="45">
        <v>1000000</v>
      </c>
      <c r="E84" s="45"/>
      <c r="F84" s="45">
        <f t="shared" si="11"/>
        <v>0</v>
      </c>
      <c r="G84" s="45">
        <f t="shared" si="12"/>
        <v>0</v>
      </c>
      <c r="H84" s="45">
        <f t="shared" si="14"/>
        <v>0</v>
      </c>
      <c r="I84" s="177"/>
      <c r="J84" s="177"/>
    </row>
    <row r="85" spans="1:10" ht="27.75" customHeight="1" x14ac:dyDescent="0.25">
      <c r="A85" s="63">
        <v>110390</v>
      </c>
      <c r="B85" s="80" t="s">
        <v>805</v>
      </c>
      <c r="C85" s="81" t="s">
        <v>1396</v>
      </c>
      <c r="D85" s="45">
        <v>23900000</v>
      </c>
      <c r="E85" s="45"/>
      <c r="F85" s="45">
        <f t="shared" si="11"/>
        <v>0</v>
      </c>
      <c r="G85" s="45">
        <f t="shared" si="12"/>
        <v>0</v>
      </c>
      <c r="H85" s="45">
        <f t="shared" si="14"/>
        <v>0</v>
      </c>
      <c r="I85" s="177"/>
      <c r="J85" s="177"/>
    </row>
    <row r="86" spans="1:10" ht="27.75" customHeight="1" x14ac:dyDescent="0.25">
      <c r="A86" s="63">
        <v>110390</v>
      </c>
      <c r="B86" s="80" t="s">
        <v>806</v>
      </c>
      <c r="C86" s="81" t="s">
        <v>1397</v>
      </c>
      <c r="D86" s="45">
        <v>1130000</v>
      </c>
      <c r="E86" s="45"/>
      <c r="F86" s="45">
        <f t="shared" si="11"/>
        <v>0</v>
      </c>
      <c r="G86" s="45">
        <f t="shared" si="12"/>
        <v>0</v>
      </c>
      <c r="H86" s="45">
        <f t="shared" si="14"/>
        <v>0</v>
      </c>
      <c r="I86" s="177"/>
      <c r="J86" s="177"/>
    </row>
    <row r="87" spans="1:10" ht="27.75" customHeight="1" x14ac:dyDescent="0.25">
      <c r="A87" s="63">
        <v>110390</v>
      </c>
      <c r="B87" s="80" t="s">
        <v>807</v>
      </c>
      <c r="C87" s="81" t="s">
        <v>1398</v>
      </c>
      <c r="D87" s="45">
        <v>100000</v>
      </c>
      <c r="E87" s="45"/>
      <c r="F87" s="45">
        <f t="shared" si="11"/>
        <v>0</v>
      </c>
      <c r="G87" s="45">
        <f t="shared" si="12"/>
        <v>0</v>
      </c>
      <c r="H87" s="45">
        <f t="shared" si="14"/>
        <v>0</v>
      </c>
      <c r="I87" s="177"/>
      <c r="J87" s="177"/>
    </row>
    <row r="88" spans="1:10" ht="27.75" customHeight="1" x14ac:dyDescent="0.25">
      <c r="A88" s="63">
        <v>110390</v>
      </c>
      <c r="B88" s="80" t="s">
        <v>808</v>
      </c>
      <c r="C88" s="81" t="s">
        <v>1399</v>
      </c>
      <c r="D88" s="45">
        <v>6220800</v>
      </c>
      <c r="E88" s="45"/>
      <c r="F88" s="45">
        <f t="shared" si="11"/>
        <v>0</v>
      </c>
      <c r="G88" s="45">
        <f t="shared" si="12"/>
        <v>0</v>
      </c>
      <c r="H88" s="45">
        <f t="shared" si="14"/>
        <v>0</v>
      </c>
      <c r="I88" s="177"/>
      <c r="J88" s="177"/>
    </row>
    <row r="89" spans="1:10" ht="27.75" customHeight="1" x14ac:dyDescent="0.25">
      <c r="A89" s="63">
        <v>110390</v>
      </c>
      <c r="B89" s="80" t="s">
        <v>809</v>
      </c>
      <c r="C89" s="81" t="s">
        <v>1400</v>
      </c>
      <c r="D89" s="45">
        <v>216000</v>
      </c>
      <c r="E89" s="45"/>
      <c r="F89" s="45">
        <f t="shared" si="11"/>
        <v>0</v>
      </c>
      <c r="G89" s="45">
        <f t="shared" si="12"/>
        <v>0</v>
      </c>
      <c r="H89" s="45">
        <f t="shared" si="14"/>
        <v>0</v>
      </c>
      <c r="I89" s="177"/>
      <c r="J89" s="177"/>
    </row>
    <row r="90" spans="1:10" ht="27.75" customHeight="1" x14ac:dyDescent="0.25">
      <c r="A90" s="63">
        <v>110390</v>
      </c>
      <c r="B90" s="80" t="s">
        <v>1308</v>
      </c>
      <c r="C90" s="81" t="s">
        <v>1401</v>
      </c>
      <c r="D90" s="45">
        <v>26000000</v>
      </c>
      <c r="E90" s="45"/>
      <c r="F90" s="45">
        <f t="shared" si="11"/>
        <v>0</v>
      </c>
      <c r="G90" s="45">
        <f t="shared" si="12"/>
        <v>0</v>
      </c>
      <c r="H90" s="45">
        <f t="shared" si="14"/>
        <v>0</v>
      </c>
      <c r="I90" s="177"/>
      <c r="J90" s="177"/>
    </row>
    <row r="91" spans="1:10" ht="27.75" customHeight="1" x14ac:dyDescent="0.25">
      <c r="A91" s="100">
        <v>110000</v>
      </c>
      <c r="B91" s="4">
        <v>110400</v>
      </c>
      <c r="C91" s="5" t="s">
        <v>25</v>
      </c>
      <c r="D91" s="11">
        <f t="shared" ref="D91:G91" si="17">SUM(D92:D97,D100,D106:D110)</f>
        <v>5843266375.0599995</v>
      </c>
      <c r="E91" s="11"/>
      <c r="F91" s="11">
        <f t="shared" si="17"/>
        <v>2328130000</v>
      </c>
      <c r="G91" s="11">
        <f t="shared" si="17"/>
        <v>2905350000</v>
      </c>
      <c r="H91" s="11">
        <f t="shared" si="14"/>
        <v>5233480000</v>
      </c>
      <c r="I91" s="175"/>
      <c r="J91" s="175"/>
    </row>
    <row r="92" spans="1:10" ht="27.75" customHeight="1" x14ac:dyDescent="0.25">
      <c r="A92" s="89">
        <v>110400</v>
      </c>
      <c r="B92" s="86">
        <v>110401</v>
      </c>
      <c r="C92" s="86" t="s">
        <v>26</v>
      </c>
      <c r="D92" s="87">
        <v>3212500000</v>
      </c>
      <c r="E92" s="87" t="s">
        <v>1542</v>
      </c>
      <c r="F92" s="87">
        <f t="shared" ref="F92:F110" si="18">D92*I92</f>
        <v>321250000</v>
      </c>
      <c r="G92" s="87">
        <f t="shared" ref="G92:G110" si="19">D92*J92</f>
        <v>2891250000</v>
      </c>
      <c r="H92" s="87">
        <f t="shared" si="14"/>
        <v>3212500000</v>
      </c>
      <c r="I92" s="176">
        <v>0.1</v>
      </c>
      <c r="J92" s="176">
        <v>0.9</v>
      </c>
    </row>
    <row r="93" spans="1:10" ht="27.75" hidden="1" customHeight="1" x14ac:dyDescent="0.25">
      <c r="A93" s="89">
        <v>110400</v>
      </c>
      <c r="B93" s="86">
        <v>110402</v>
      </c>
      <c r="C93" s="86" t="s">
        <v>27</v>
      </c>
      <c r="D93" s="87">
        <v>0</v>
      </c>
      <c r="E93" s="87"/>
      <c r="F93" s="87">
        <f t="shared" si="18"/>
        <v>0</v>
      </c>
      <c r="G93" s="87">
        <f t="shared" si="19"/>
        <v>0</v>
      </c>
      <c r="H93" s="87">
        <f t="shared" si="14"/>
        <v>0</v>
      </c>
      <c r="I93" s="176"/>
      <c r="J93" s="176"/>
    </row>
    <row r="94" spans="1:10" ht="27.75" customHeight="1" x14ac:dyDescent="0.25">
      <c r="A94" s="89">
        <v>110400</v>
      </c>
      <c r="B94" s="86">
        <v>110403</v>
      </c>
      <c r="C94" s="86" t="s">
        <v>976</v>
      </c>
      <c r="D94" s="87">
        <v>392650000</v>
      </c>
      <c r="E94" s="87" t="s">
        <v>1543</v>
      </c>
      <c r="F94" s="87">
        <f t="shared" si="18"/>
        <v>392650000</v>
      </c>
      <c r="G94" s="87">
        <f t="shared" si="19"/>
        <v>0</v>
      </c>
      <c r="H94" s="87">
        <f t="shared" si="14"/>
        <v>392650000</v>
      </c>
      <c r="I94" s="176">
        <v>1</v>
      </c>
      <c r="J94" s="176">
        <v>0</v>
      </c>
    </row>
    <row r="95" spans="1:10" ht="27.75" customHeight="1" x14ac:dyDescent="0.25">
      <c r="A95" s="89">
        <v>110400</v>
      </c>
      <c r="B95" s="86">
        <v>110404</v>
      </c>
      <c r="C95" s="86" t="s">
        <v>28</v>
      </c>
      <c r="D95" s="87">
        <v>15000000</v>
      </c>
      <c r="E95" s="87" t="s">
        <v>1543</v>
      </c>
      <c r="F95" s="87">
        <f t="shared" si="18"/>
        <v>15000000</v>
      </c>
      <c r="G95" s="87">
        <f t="shared" si="19"/>
        <v>0</v>
      </c>
      <c r="H95" s="87">
        <f t="shared" si="14"/>
        <v>15000000</v>
      </c>
      <c r="I95" s="176">
        <v>1</v>
      </c>
      <c r="J95" s="176">
        <v>0</v>
      </c>
    </row>
    <row r="96" spans="1:10" ht="37.5" customHeight="1" x14ac:dyDescent="0.25">
      <c r="A96" s="89">
        <v>110400</v>
      </c>
      <c r="B96" s="86">
        <v>110405</v>
      </c>
      <c r="C96" s="90" t="s">
        <v>1500</v>
      </c>
      <c r="D96" s="87">
        <v>20000000</v>
      </c>
      <c r="E96" s="87" t="s">
        <v>1543</v>
      </c>
      <c r="F96" s="87">
        <f t="shared" si="18"/>
        <v>20000000</v>
      </c>
      <c r="G96" s="87">
        <f t="shared" si="19"/>
        <v>0</v>
      </c>
      <c r="H96" s="87">
        <f t="shared" si="14"/>
        <v>20000000</v>
      </c>
      <c r="I96" s="176">
        <v>1</v>
      </c>
      <c r="J96" s="176">
        <v>0</v>
      </c>
    </row>
    <row r="97" spans="1:10" ht="27.75" customHeight="1" x14ac:dyDescent="0.25">
      <c r="A97" s="89">
        <v>110400</v>
      </c>
      <c r="B97" s="86">
        <v>110406</v>
      </c>
      <c r="C97" s="86" t="s">
        <v>1272</v>
      </c>
      <c r="D97" s="87">
        <f t="shared" ref="D97" si="20">SUM(D98:D99)</f>
        <v>1509730000</v>
      </c>
      <c r="E97" s="87" t="s">
        <v>1543</v>
      </c>
      <c r="F97" s="87">
        <f t="shared" si="18"/>
        <v>1509730000</v>
      </c>
      <c r="G97" s="87">
        <f t="shared" si="19"/>
        <v>0</v>
      </c>
      <c r="H97" s="87">
        <f t="shared" si="14"/>
        <v>1509730000</v>
      </c>
      <c r="I97" s="176">
        <v>1</v>
      </c>
      <c r="J97" s="176">
        <v>0</v>
      </c>
    </row>
    <row r="98" spans="1:10" ht="27.75" customHeight="1" x14ac:dyDescent="0.25">
      <c r="A98" s="13">
        <v>110406</v>
      </c>
      <c r="B98" s="7">
        <v>11040601</v>
      </c>
      <c r="C98" s="13" t="s">
        <v>29</v>
      </c>
      <c r="D98" s="12">
        <v>1496760000</v>
      </c>
      <c r="E98" s="12"/>
      <c r="F98" s="12">
        <f t="shared" si="18"/>
        <v>0</v>
      </c>
      <c r="G98" s="12">
        <f t="shared" si="19"/>
        <v>0</v>
      </c>
      <c r="H98" s="12">
        <f t="shared" si="14"/>
        <v>0</v>
      </c>
      <c r="I98" s="179"/>
      <c r="J98" s="179"/>
    </row>
    <row r="99" spans="1:10" ht="27.75" customHeight="1" x14ac:dyDescent="0.25">
      <c r="A99" s="13">
        <v>110406</v>
      </c>
      <c r="B99" s="7">
        <v>11040602</v>
      </c>
      <c r="C99" s="13" t="s">
        <v>30</v>
      </c>
      <c r="D99" s="12">
        <v>12970000</v>
      </c>
      <c r="E99" s="12"/>
      <c r="F99" s="12">
        <f t="shared" si="18"/>
        <v>0</v>
      </c>
      <c r="G99" s="12">
        <f t="shared" si="19"/>
        <v>0</v>
      </c>
      <c r="H99" s="12">
        <f t="shared" si="14"/>
        <v>0</v>
      </c>
      <c r="I99" s="179"/>
      <c r="J99" s="179"/>
    </row>
    <row r="100" spans="1:10" ht="27.75" customHeight="1" x14ac:dyDescent="0.25">
      <c r="A100" s="89">
        <v>110400</v>
      </c>
      <c r="B100" s="86">
        <v>110407</v>
      </c>
      <c r="C100" s="89" t="s">
        <v>1273</v>
      </c>
      <c r="D100" s="87">
        <f t="shared" ref="D100" si="21">SUM(D101:D105)</f>
        <v>609786375.05999994</v>
      </c>
      <c r="E100" s="87" t="s">
        <v>1543</v>
      </c>
      <c r="F100" s="87">
        <f t="shared" si="18"/>
        <v>0</v>
      </c>
      <c r="G100" s="87">
        <f t="shared" si="19"/>
        <v>0</v>
      </c>
      <c r="H100" s="87">
        <f t="shared" si="14"/>
        <v>0</v>
      </c>
      <c r="I100" s="176"/>
      <c r="J100" s="176"/>
    </row>
    <row r="101" spans="1:10" ht="27.75" customHeight="1" x14ac:dyDescent="0.25">
      <c r="A101" s="13">
        <v>110407</v>
      </c>
      <c r="B101" s="7">
        <v>11040701</v>
      </c>
      <c r="C101" s="13" t="s">
        <v>999</v>
      </c>
      <c r="D101" s="45">
        <v>10330000</v>
      </c>
      <c r="E101" s="45"/>
      <c r="F101" s="45">
        <f t="shared" si="18"/>
        <v>0</v>
      </c>
      <c r="G101" s="45">
        <f t="shared" si="19"/>
        <v>0</v>
      </c>
      <c r="H101" s="45">
        <f t="shared" si="14"/>
        <v>0</v>
      </c>
      <c r="I101" s="177"/>
      <c r="J101" s="177"/>
    </row>
    <row r="102" spans="1:10" ht="27.75" customHeight="1" x14ac:dyDescent="0.25">
      <c r="A102" s="13">
        <v>110407</v>
      </c>
      <c r="B102" s="82">
        <v>11040702</v>
      </c>
      <c r="C102" s="13" t="s">
        <v>810</v>
      </c>
      <c r="D102" s="45">
        <v>492671439.05999994</v>
      </c>
      <c r="E102" s="45"/>
      <c r="F102" s="45">
        <f t="shared" si="18"/>
        <v>0</v>
      </c>
      <c r="G102" s="45">
        <f t="shared" si="19"/>
        <v>0</v>
      </c>
      <c r="H102" s="45">
        <f t="shared" si="14"/>
        <v>0</v>
      </c>
      <c r="I102" s="177"/>
      <c r="J102" s="177"/>
    </row>
    <row r="103" spans="1:10" ht="27.75" customHeight="1" x14ac:dyDescent="0.25">
      <c r="A103" s="13">
        <v>110407</v>
      </c>
      <c r="B103" s="7">
        <v>11040703</v>
      </c>
      <c r="C103" s="13" t="s">
        <v>811</v>
      </c>
      <c r="D103" s="45">
        <v>99784936</v>
      </c>
      <c r="E103" s="45"/>
      <c r="F103" s="45">
        <f t="shared" si="18"/>
        <v>0</v>
      </c>
      <c r="G103" s="45">
        <f t="shared" si="19"/>
        <v>0</v>
      </c>
      <c r="H103" s="45">
        <f t="shared" si="14"/>
        <v>0</v>
      </c>
      <c r="I103" s="177"/>
      <c r="J103" s="177"/>
    </row>
    <row r="104" spans="1:10" ht="27.75" hidden="1" customHeight="1" x14ac:dyDescent="0.25">
      <c r="A104" s="13">
        <v>110407</v>
      </c>
      <c r="B104" s="82">
        <v>11040704</v>
      </c>
      <c r="C104" s="13" t="s">
        <v>812</v>
      </c>
      <c r="D104" s="45">
        <v>0</v>
      </c>
      <c r="E104" s="45"/>
      <c r="F104" s="45">
        <f t="shared" si="18"/>
        <v>0</v>
      </c>
      <c r="G104" s="45">
        <f t="shared" si="19"/>
        <v>0</v>
      </c>
      <c r="H104" s="45">
        <f t="shared" si="14"/>
        <v>0</v>
      </c>
      <c r="I104" s="177"/>
      <c r="J104" s="177"/>
    </row>
    <row r="105" spans="1:10" ht="28.5" customHeight="1" x14ac:dyDescent="0.25">
      <c r="A105" s="13">
        <v>110407</v>
      </c>
      <c r="B105" s="7">
        <v>11040705</v>
      </c>
      <c r="C105" s="13" t="s">
        <v>813</v>
      </c>
      <c r="D105" s="45">
        <v>7000000</v>
      </c>
      <c r="E105" s="45"/>
      <c r="F105" s="45">
        <f t="shared" si="18"/>
        <v>0</v>
      </c>
      <c r="G105" s="45">
        <f t="shared" si="19"/>
        <v>0</v>
      </c>
      <c r="H105" s="45">
        <f t="shared" si="14"/>
        <v>0</v>
      </c>
      <c r="I105" s="177"/>
      <c r="J105" s="177"/>
    </row>
    <row r="106" spans="1:10" ht="27.75" customHeight="1" x14ac:dyDescent="0.25">
      <c r="A106" s="89">
        <v>110400</v>
      </c>
      <c r="B106" s="86">
        <v>110408</v>
      </c>
      <c r="C106" s="86" t="s">
        <v>31</v>
      </c>
      <c r="D106" s="87">
        <v>14100000</v>
      </c>
      <c r="E106" s="87" t="s">
        <v>1543</v>
      </c>
      <c r="F106" s="87">
        <f t="shared" si="18"/>
        <v>0</v>
      </c>
      <c r="G106" s="87">
        <f t="shared" si="19"/>
        <v>14100000</v>
      </c>
      <c r="H106" s="87">
        <f t="shared" si="14"/>
        <v>14100000</v>
      </c>
      <c r="I106" s="176">
        <v>0</v>
      </c>
      <c r="J106" s="176">
        <v>1</v>
      </c>
    </row>
    <row r="107" spans="1:10" ht="27.75" customHeight="1" x14ac:dyDescent="0.25">
      <c r="A107" s="89">
        <v>110400</v>
      </c>
      <c r="B107" s="86">
        <v>110409</v>
      </c>
      <c r="C107" s="86" t="s">
        <v>529</v>
      </c>
      <c r="D107" s="87">
        <v>49500000</v>
      </c>
      <c r="E107" s="87" t="s">
        <v>1543</v>
      </c>
      <c r="F107" s="87">
        <f t="shared" si="18"/>
        <v>49500000</v>
      </c>
      <c r="G107" s="87">
        <f t="shared" si="19"/>
        <v>0</v>
      </c>
      <c r="H107" s="87">
        <f t="shared" si="14"/>
        <v>49500000</v>
      </c>
      <c r="I107" s="176">
        <v>1</v>
      </c>
      <c r="J107" s="176">
        <v>0</v>
      </c>
    </row>
    <row r="108" spans="1:10" ht="27.75" customHeight="1" x14ac:dyDescent="0.25">
      <c r="A108" s="89">
        <v>110400</v>
      </c>
      <c r="B108" s="86">
        <v>110410</v>
      </c>
      <c r="C108" s="86" t="s">
        <v>530</v>
      </c>
      <c r="D108" s="87">
        <v>20000000</v>
      </c>
      <c r="E108" s="87" t="s">
        <v>1543</v>
      </c>
      <c r="F108" s="87">
        <f t="shared" si="18"/>
        <v>20000000</v>
      </c>
      <c r="G108" s="87">
        <f t="shared" si="19"/>
        <v>0</v>
      </c>
      <c r="H108" s="87">
        <f t="shared" si="14"/>
        <v>20000000</v>
      </c>
      <c r="I108" s="176">
        <v>1</v>
      </c>
      <c r="J108" s="176">
        <v>0</v>
      </c>
    </row>
    <row r="109" spans="1:10" ht="27.75" hidden="1" customHeight="1" x14ac:dyDescent="0.25">
      <c r="A109" s="89">
        <v>110400</v>
      </c>
      <c r="B109" s="89" t="s">
        <v>1000</v>
      </c>
      <c r="C109" s="89" t="s">
        <v>1001</v>
      </c>
      <c r="D109" s="87">
        <v>0</v>
      </c>
      <c r="E109" s="87"/>
      <c r="F109" s="87">
        <f t="shared" si="18"/>
        <v>0</v>
      </c>
      <c r="G109" s="87">
        <f t="shared" si="19"/>
        <v>0</v>
      </c>
      <c r="H109" s="87">
        <f t="shared" si="14"/>
        <v>0</v>
      </c>
      <c r="I109" s="176"/>
      <c r="J109" s="176"/>
    </row>
    <row r="110" spans="1:10" ht="27.75" hidden="1" customHeight="1" x14ac:dyDescent="0.25">
      <c r="A110" s="89">
        <v>110400</v>
      </c>
      <c r="B110" s="86">
        <v>110490</v>
      </c>
      <c r="C110" s="86" t="s">
        <v>1501</v>
      </c>
      <c r="D110" s="87">
        <v>0</v>
      </c>
      <c r="E110" s="87"/>
      <c r="F110" s="87">
        <f t="shared" si="18"/>
        <v>0</v>
      </c>
      <c r="G110" s="87">
        <f t="shared" si="19"/>
        <v>0</v>
      </c>
      <c r="H110" s="87">
        <f t="shared" si="14"/>
        <v>0</v>
      </c>
      <c r="I110" s="176">
        <v>1</v>
      </c>
      <c r="J110" s="176">
        <v>0</v>
      </c>
    </row>
    <row r="111" spans="1:10" ht="27.75" customHeight="1" x14ac:dyDescent="0.25">
      <c r="A111" s="100">
        <v>110000</v>
      </c>
      <c r="B111" s="4">
        <v>110500</v>
      </c>
      <c r="C111" s="5" t="s">
        <v>1533</v>
      </c>
      <c r="D111" s="11">
        <f t="shared" ref="D111:G111" si="22">SUM(D112:D118)</f>
        <v>250000000</v>
      </c>
      <c r="E111" s="11"/>
      <c r="F111" s="11">
        <f t="shared" si="22"/>
        <v>0</v>
      </c>
      <c r="G111" s="11">
        <f t="shared" si="22"/>
        <v>250000000</v>
      </c>
      <c r="H111" s="11">
        <f t="shared" si="14"/>
        <v>250000000</v>
      </c>
      <c r="I111" s="175"/>
      <c r="J111" s="175"/>
    </row>
    <row r="112" spans="1:10" ht="27.75" hidden="1" customHeight="1" x14ac:dyDescent="0.25">
      <c r="A112" s="89">
        <v>110500</v>
      </c>
      <c r="B112" s="86">
        <v>110501</v>
      </c>
      <c r="C112" s="130" t="s">
        <v>1274</v>
      </c>
      <c r="D112" s="87">
        <v>0</v>
      </c>
      <c r="E112" s="87"/>
      <c r="F112" s="87"/>
      <c r="G112" s="87"/>
      <c r="H112" s="87">
        <f t="shared" si="14"/>
        <v>0</v>
      </c>
      <c r="I112" s="176"/>
      <c r="J112" s="176"/>
    </row>
    <row r="113" spans="1:10" ht="27.75" hidden="1" customHeight="1" x14ac:dyDescent="0.25">
      <c r="A113" s="89">
        <v>110500</v>
      </c>
      <c r="B113" s="86">
        <v>110502</v>
      </c>
      <c r="C113" s="130" t="s">
        <v>1275</v>
      </c>
      <c r="D113" s="87">
        <v>0</v>
      </c>
      <c r="E113" s="87"/>
      <c r="F113" s="87"/>
      <c r="G113" s="87"/>
      <c r="H113" s="87">
        <f t="shared" si="14"/>
        <v>0</v>
      </c>
      <c r="I113" s="176"/>
      <c r="J113" s="176"/>
    </row>
    <row r="114" spans="1:10" ht="27.75" hidden="1" customHeight="1" x14ac:dyDescent="0.25">
      <c r="A114" s="89">
        <v>110500</v>
      </c>
      <c r="B114" s="86">
        <v>110503</v>
      </c>
      <c r="C114" s="130" t="s">
        <v>1276</v>
      </c>
      <c r="D114" s="87">
        <v>0</v>
      </c>
      <c r="E114" s="87"/>
      <c r="F114" s="87"/>
      <c r="G114" s="87"/>
      <c r="H114" s="87">
        <f t="shared" si="14"/>
        <v>0</v>
      </c>
      <c r="I114" s="176"/>
      <c r="J114" s="176"/>
    </row>
    <row r="115" spans="1:10" ht="27.75" hidden="1" customHeight="1" x14ac:dyDescent="0.25">
      <c r="A115" s="89">
        <v>110500</v>
      </c>
      <c r="B115" s="86">
        <v>110504</v>
      </c>
      <c r="C115" s="130" t="s">
        <v>1277</v>
      </c>
      <c r="D115" s="87">
        <v>0</v>
      </c>
      <c r="E115" s="87"/>
      <c r="F115" s="87"/>
      <c r="G115" s="87"/>
      <c r="H115" s="87">
        <f t="shared" si="14"/>
        <v>0</v>
      </c>
      <c r="I115" s="176"/>
      <c r="J115" s="176"/>
    </row>
    <row r="116" spans="1:10" ht="27.75" hidden="1" customHeight="1" x14ac:dyDescent="0.25">
      <c r="A116" s="89">
        <v>110500</v>
      </c>
      <c r="B116" s="86">
        <v>110505</v>
      </c>
      <c r="C116" s="130" t="s">
        <v>1278</v>
      </c>
      <c r="D116" s="87">
        <v>0</v>
      </c>
      <c r="E116" s="87"/>
      <c r="F116" s="87"/>
      <c r="G116" s="87"/>
      <c r="H116" s="87">
        <f t="shared" si="14"/>
        <v>0</v>
      </c>
      <c r="I116" s="176"/>
      <c r="J116" s="176"/>
    </row>
    <row r="117" spans="1:10" ht="27.75" hidden="1" customHeight="1" x14ac:dyDescent="0.25">
      <c r="A117" s="89">
        <v>110500</v>
      </c>
      <c r="B117" s="86">
        <v>110506</v>
      </c>
      <c r="C117" s="130" t="s">
        <v>1279</v>
      </c>
      <c r="D117" s="87">
        <v>0</v>
      </c>
      <c r="E117" s="87"/>
      <c r="F117" s="87"/>
      <c r="G117" s="87"/>
      <c r="H117" s="87">
        <f t="shared" si="14"/>
        <v>0</v>
      </c>
      <c r="I117" s="176"/>
      <c r="J117" s="176"/>
    </row>
    <row r="118" spans="1:10" ht="27.75" customHeight="1" x14ac:dyDescent="0.25">
      <c r="A118" s="89">
        <v>110500</v>
      </c>
      <c r="B118" s="86">
        <v>110507</v>
      </c>
      <c r="C118" s="130" t="s">
        <v>1280</v>
      </c>
      <c r="D118" s="87">
        <v>250000000</v>
      </c>
      <c r="E118" s="87" t="s">
        <v>1543</v>
      </c>
      <c r="F118" s="87">
        <f>D118*I118</f>
        <v>0</v>
      </c>
      <c r="G118" s="87">
        <f>D118*J118</f>
        <v>250000000</v>
      </c>
      <c r="H118" s="87">
        <f t="shared" si="14"/>
        <v>250000000</v>
      </c>
      <c r="I118" s="176">
        <v>0</v>
      </c>
      <c r="J118" s="176">
        <v>1</v>
      </c>
    </row>
    <row r="119" spans="1:10" ht="27.75" customHeight="1" x14ac:dyDescent="0.25">
      <c r="A119" s="99">
        <v>100000</v>
      </c>
      <c r="B119" s="2">
        <v>120000</v>
      </c>
      <c r="C119" s="3" t="s">
        <v>32</v>
      </c>
      <c r="D119" s="10">
        <f t="shared" ref="D119:G119" si="23">SUM(D120)</f>
        <v>2229007500</v>
      </c>
      <c r="E119" s="10"/>
      <c r="F119" s="10">
        <f t="shared" si="23"/>
        <v>1200000</v>
      </c>
      <c r="G119" s="10">
        <f t="shared" si="23"/>
        <v>1223455000</v>
      </c>
      <c r="H119" s="10">
        <f t="shared" si="14"/>
        <v>1224655000</v>
      </c>
      <c r="I119" s="174"/>
      <c r="J119" s="174"/>
    </row>
    <row r="120" spans="1:10" ht="27.75" customHeight="1" x14ac:dyDescent="0.25">
      <c r="A120" s="100">
        <v>120000</v>
      </c>
      <c r="B120" s="4">
        <v>120100</v>
      </c>
      <c r="C120" s="5" t="s">
        <v>33</v>
      </c>
      <c r="D120" s="11">
        <f t="shared" ref="D120:G120" si="24">SUM(D121:D122,D127,D133:D134,D144,D146,D151,D155,D173)</f>
        <v>2229007500</v>
      </c>
      <c r="E120" s="11"/>
      <c r="F120" s="11">
        <f t="shared" si="24"/>
        <v>1200000</v>
      </c>
      <c r="G120" s="11">
        <f t="shared" si="24"/>
        <v>1223455000</v>
      </c>
      <c r="H120" s="11">
        <f t="shared" si="14"/>
        <v>1224655000</v>
      </c>
      <c r="I120" s="175"/>
      <c r="J120" s="175"/>
    </row>
    <row r="121" spans="1:10" ht="27.75" hidden="1" customHeight="1" x14ac:dyDescent="0.25">
      <c r="A121" s="95">
        <v>120100</v>
      </c>
      <c r="B121" s="88">
        <v>120101</v>
      </c>
      <c r="C121" s="86" t="s">
        <v>34</v>
      </c>
      <c r="D121" s="87">
        <v>0</v>
      </c>
      <c r="E121" s="87"/>
      <c r="F121" s="87"/>
      <c r="G121" s="87"/>
      <c r="H121" s="87">
        <f t="shared" si="14"/>
        <v>0</v>
      </c>
      <c r="I121" s="176"/>
      <c r="J121" s="176"/>
    </row>
    <row r="122" spans="1:10" ht="27.75" customHeight="1" x14ac:dyDescent="0.25">
      <c r="A122" s="95">
        <v>120100</v>
      </c>
      <c r="B122" s="88">
        <v>120102</v>
      </c>
      <c r="C122" s="86" t="s">
        <v>1502</v>
      </c>
      <c r="D122" s="87">
        <f t="shared" ref="D122" si="25">SUM(D123:D126)</f>
        <v>79982500</v>
      </c>
      <c r="E122" s="87" t="s">
        <v>1543</v>
      </c>
      <c r="F122" s="87">
        <f t="shared" ref="F122:F143" si="26">D122*I122</f>
        <v>0</v>
      </c>
      <c r="G122" s="87">
        <f t="shared" ref="G122:G143" si="27">D122*J122</f>
        <v>0</v>
      </c>
      <c r="H122" s="87">
        <f t="shared" si="14"/>
        <v>0</v>
      </c>
      <c r="I122" s="176"/>
      <c r="J122" s="176"/>
    </row>
    <row r="123" spans="1:10" ht="27.75" customHeight="1" x14ac:dyDescent="0.25">
      <c r="A123" s="51">
        <v>120102</v>
      </c>
      <c r="B123" s="50" t="s">
        <v>814</v>
      </c>
      <c r="C123" s="64" t="s">
        <v>815</v>
      </c>
      <c r="D123" s="12">
        <v>1482500</v>
      </c>
      <c r="E123" s="12"/>
      <c r="F123" s="12">
        <f t="shared" si="26"/>
        <v>1482500</v>
      </c>
      <c r="G123" s="12">
        <f t="shared" si="27"/>
        <v>0</v>
      </c>
      <c r="H123" s="12">
        <f t="shared" si="14"/>
        <v>1482500</v>
      </c>
      <c r="I123" s="179">
        <v>1</v>
      </c>
      <c r="J123" s="179">
        <v>0</v>
      </c>
    </row>
    <row r="124" spans="1:10" ht="27.75" customHeight="1" x14ac:dyDescent="0.25">
      <c r="A124" s="51">
        <v>120102</v>
      </c>
      <c r="B124" s="50" t="s">
        <v>816</v>
      </c>
      <c r="C124" s="64" t="s">
        <v>1285</v>
      </c>
      <c r="D124" s="12">
        <v>75000000</v>
      </c>
      <c r="E124" s="12"/>
      <c r="F124" s="12">
        <f t="shared" si="26"/>
        <v>0</v>
      </c>
      <c r="G124" s="12">
        <f t="shared" si="27"/>
        <v>0</v>
      </c>
      <c r="H124" s="12">
        <f t="shared" si="14"/>
        <v>0</v>
      </c>
      <c r="I124" s="179"/>
      <c r="J124" s="179"/>
    </row>
    <row r="125" spans="1:10" ht="27.75" customHeight="1" x14ac:dyDescent="0.25">
      <c r="A125" s="51">
        <v>120102</v>
      </c>
      <c r="B125" s="50" t="s">
        <v>817</v>
      </c>
      <c r="C125" s="64" t="s">
        <v>1283</v>
      </c>
      <c r="D125" s="12">
        <v>3000000</v>
      </c>
      <c r="E125" s="12"/>
      <c r="F125" s="12">
        <f t="shared" si="26"/>
        <v>0</v>
      </c>
      <c r="G125" s="12">
        <f t="shared" si="27"/>
        <v>0</v>
      </c>
      <c r="H125" s="12">
        <f t="shared" si="14"/>
        <v>0</v>
      </c>
      <c r="I125" s="179"/>
      <c r="J125" s="179"/>
    </row>
    <row r="126" spans="1:10" ht="27.75" customHeight="1" x14ac:dyDescent="0.25">
      <c r="A126" s="51">
        <v>120102</v>
      </c>
      <c r="B126" s="50" t="s">
        <v>818</v>
      </c>
      <c r="C126" s="64" t="s">
        <v>1284</v>
      </c>
      <c r="D126" s="12">
        <v>500000</v>
      </c>
      <c r="E126" s="12"/>
      <c r="F126" s="12">
        <f t="shared" si="26"/>
        <v>0</v>
      </c>
      <c r="G126" s="12">
        <f t="shared" si="27"/>
        <v>0</v>
      </c>
      <c r="H126" s="12">
        <f t="shared" si="14"/>
        <v>0</v>
      </c>
      <c r="I126" s="179"/>
      <c r="J126" s="179"/>
    </row>
    <row r="127" spans="1:10" ht="27" customHeight="1" x14ac:dyDescent="0.25">
      <c r="A127" s="95">
        <v>120100</v>
      </c>
      <c r="B127" s="95" t="s">
        <v>1002</v>
      </c>
      <c r="C127" s="90" t="s">
        <v>819</v>
      </c>
      <c r="D127" s="87">
        <f t="shared" ref="D127" si="28">SUM(D128:D132)</f>
        <v>20000000</v>
      </c>
      <c r="E127" s="87" t="s">
        <v>1543</v>
      </c>
      <c r="F127" s="87">
        <f t="shared" si="26"/>
        <v>0</v>
      </c>
      <c r="G127" s="87">
        <f t="shared" si="27"/>
        <v>0</v>
      </c>
      <c r="H127" s="87">
        <f t="shared" si="14"/>
        <v>0</v>
      </c>
      <c r="I127" s="176"/>
      <c r="J127" s="176"/>
    </row>
    <row r="128" spans="1:10" ht="39" customHeight="1" x14ac:dyDescent="0.25">
      <c r="A128" s="101" t="s">
        <v>1002</v>
      </c>
      <c r="B128" s="168" t="s">
        <v>1003</v>
      </c>
      <c r="C128" s="64" t="s">
        <v>1402</v>
      </c>
      <c r="D128" s="12">
        <v>20000000</v>
      </c>
      <c r="E128" s="12"/>
      <c r="F128" s="12">
        <f t="shared" si="26"/>
        <v>0</v>
      </c>
      <c r="G128" s="12">
        <f t="shared" si="27"/>
        <v>0</v>
      </c>
      <c r="H128" s="12">
        <f t="shared" si="14"/>
        <v>0</v>
      </c>
      <c r="I128" s="179"/>
      <c r="J128" s="179"/>
    </row>
    <row r="129" spans="1:10" ht="39" hidden="1" customHeight="1" x14ac:dyDescent="0.25">
      <c r="A129" s="101" t="s">
        <v>1002</v>
      </c>
      <c r="B129" s="168" t="s">
        <v>1004</v>
      </c>
      <c r="C129" s="64" t="s">
        <v>820</v>
      </c>
      <c r="D129" s="12">
        <v>0</v>
      </c>
      <c r="E129" s="12"/>
      <c r="F129" s="12">
        <f t="shared" si="26"/>
        <v>0</v>
      </c>
      <c r="G129" s="12">
        <f t="shared" si="27"/>
        <v>0</v>
      </c>
      <c r="H129" s="12">
        <f t="shared" si="14"/>
        <v>0</v>
      </c>
      <c r="I129" s="179"/>
      <c r="J129" s="179"/>
    </row>
    <row r="130" spans="1:10" ht="39" hidden="1" customHeight="1" x14ac:dyDescent="0.25">
      <c r="A130" s="101" t="s">
        <v>1002</v>
      </c>
      <c r="B130" s="168" t="s">
        <v>1005</v>
      </c>
      <c r="C130" s="64" t="s">
        <v>821</v>
      </c>
      <c r="D130" s="12">
        <v>0</v>
      </c>
      <c r="E130" s="12"/>
      <c r="F130" s="12">
        <f t="shared" si="26"/>
        <v>0</v>
      </c>
      <c r="G130" s="12">
        <f t="shared" si="27"/>
        <v>0</v>
      </c>
      <c r="H130" s="12">
        <f t="shared" si="14"/>
        <v>0</v>
      </c>
      <c r="I130" s="179"/>
      <c r="J130" s="179"/>
    </row>
    <row r="131" spans="1:10" ht="39" hidden="1" customHeight="1" x14ac:dyDescent="0.25">
      <c r="A131" s="101" t="s">
        <v>1002</v>
      </c>
      <c r="B131" s="168" t="s">
        <v>1006</v>
      </c>
      <c r="C131" s="64" t="s">
        <v>822</v>
      </c>
      <c r="D131" s="12">
        <v>0</v>
      </c>
      <c r="E131" s="12"/>
      <c r="F131" s="12">
        <f t="shared" si="26"/>
        <v>0</v>
      </c>
      <c r="G131" s="12">
        <f t="shared" si="27"/>
        <v>0</v>
      </c>
      <c r="H131" s="12">
        <f t="shared" si="14"/>
        <v>0</v>
      </c>
      <c r="I131" s="179"/>
      <c r="J131" s="179"/>
    </row>
    <row r="132" spans="1:10" ht="39" hidden="1" customHeight="1" x14ac:dyDescent="0.25">
      <c r="A132" s="101" t="s">
        <v>1002</v>
      </c>
      <c r="B132" s="168" t="s">
        <v>1007</v>
      </c>
      <c r="C132" s="64" t="s">
        <v>823</v>
      </c>
      <c r="D132" s="12">
        <v>0</v>
      </c>
      <c r="E132" s="12"/>
      <c r="F132" s="12">
        <f t="shared" si="26"/>
        <v>0</v>
      </c>
      <c r="G132" s="12">
        <f t="shared" si="27"/>
        <v>0</v>
      </c>
      <c r="H132" s="12">
        <f t="shared" si="14"/>
        <v>0</v>
      </c>
      <c r="I132" s="179"/>
      <c r="J132" s="179"/>
    </row>
    <row r="133" spans="1:10" ht="27" hidden="1" customHeight="1" x14ac:dyDescent="0.25">
      <c r="A133" s="95">
        <v>120100</v>
      </c>
      <c r="B133" s="95" t="s">
        <v>1008</v>
      </c>
      <c r="C133" s="86" t="s">
        <v>35</v>
      </c>
      <c r="D133" s="87">
        <v>0</v>
      </c>
      <c r="E133" s="87"/>
      <c r="F133" s="87">
        <f t="shared" si="26"/>
        <v>0</v>
      </c>
      <c r="G133" s="87">
        <f t="shared" si="27"/>
        <v>0</v>
      </c>
      <c r="H133" s="87">
        <f t="shared" si="14"/>
        <v>0</v>
      </c>
      <c r="I133" s="176"/>
      <c r="J133" s="176"/>
    </row>
    <row r="134" spans="1:10" ht="28.5" customHeight="1" x14ac:dyDescent="0.25">
      <c r="A134" s="95">
        <v>120100</v>
      </c>
      <c r="B134" s="95" t="s">
        <v>1009</v>
      </c>
      <c r="C134" s="90" t="s">
        <v>824</v>
      </c>
      <c r="D134" s="87">
        <f t="shared" ref="D134" si="29">SUM(D135:D143)</f>
        <v>619400000</v>
      </c>
      <c r="E134" s="87" t="s">
        <v>1543</v>
      </c>
      <c r="F134" s="87">
        <f t="shared" si="26"/>
        <v>0</v>
      </c>
      <c r="G134" s="87">
        <f t="shared" si="27"/>
        <v>0</v>
      </c>
      <c r="H134" s="87">
        <f t="shared" si="14"/>
        <v>0</v>
      </c>
      <c r="I134" s="176"/>
      <c r="J134" s="176"/>
    </row>
    <row r="135" spans="1:10" ht="28.5" customHeight="1" x14ac:dyDescent="0.25">
      <c r="A135" s="101" t="s">
        <v>1009</v>
      </c>
      <c r="B135" s="6">
        <v>12010801</v>
      </c>
      <c r="C135" s="83" t="s">
        <v>1403</v>
      </c>
      <c r="D135" s="12">
        <v>125000000</v>
      </c>
      <c r="E135" s="12"/>
      <c r="F135" s="12">
        <f t="shared" si="26"/>
        <v>0</v>
      </c>
      <c r="G135" s="12">
        <f t="shared" si="27"/>
        <v>0</v>
      </c>
      <c r="H135" s="12">
        <f t="shared" si="14"/>
        <v>0</v>
      </c>
      <c r="I135" s="179"/>
      <c r="J135" s="179"/>
    </row>
    <row r="136" spans="1:10" ht="28.5" customHeight="1" x14ac:dyDescent="0.25">
      <c r="A136" s="101" t="s">
        <v>1009</v>
      </c>
      <c r="B136" s="6">
        <v>12010802</v>
      </c>
      <c r="C136" s="83" t="s">
        <v>1404</v>
      </c>
      <c r="D136" s="12">
        <v>278500000</v>
      </c>
      <c r="E136" s="12"/>
      <c r="F136" s="12">
        <f t="shared" si="26"/>
        <v>0</v>
      </c>
      <c r="G136" s="12">
        <f t="shared" si="27"/>
        <v>0</v>
      </c>
      <c r="H136" s="12">
        <f t="shared" ref="H136:H199" si="30">SUM(F136:G136)</f>
        <v>0</v>
      </c>
      <c r="I136" s="179"/>
      <c r="J136" s="179"/>
    </row>
    <row r="137" spans="1:10" ht="28.5" customHeight="1" x14ac:dyDescent="0.25">
      <c r="A137" s="101" t="s">
        <v>1009</v>
      </c>
      <c r="B137" s="6">
        <v>12010803</v>
      </c>
      <c r="C137" s="83" t="s">
        <v>1405</v>
      </c>
      <c r="D137" s="12">
        <v>1560000</v>
      </c>
      <c r="E137" s="12"/>
      <c r="F137" s="12">
        <f t="shared" si="26"/>
        <v>0</v>
      </c>
      <c r="G137" s="12">
        <f t="shared" si="27"/>
        <v>0</v>
      </c>
      <c r="H137" s="12">
        <f t="shared" si="30"/>
        <v>0</v>
      </c>
      <c r="I137" s="179"/>
      <c r="J137" s="179"/>
    </row>
    <row r="138" spans="1:10" ht="28.5" customHeight="1" x14ac:dyDescent="0.25">
      <c r="A138" s="101" t="s">
        <v>1009</v>
      </c>
      <c r="B138" s="6">
        <v>12010804</v>
      </c>
      <c r="C138" s="83" t="s">
        <v>1406</v>
      </c>
      <c r="D138" s="12">
        <v>134500000</v>
      </c>
      <c r="E138" s="12"/>
      <c r="F138" s="12">
        <f t="shared" si="26"/>
        <v>0</v>
      </c>
      <c r="G138" s="12">
        <f t="shared" si="27"/>
        <v>0</v>
      </c>
      <c r="H138" s="12">
        <f t="shared" si="30"/>
        <v>0</v>
      </c>
      <c r="I138" s="179"/>
      <c r="J138" s="179"/>
    </row>
    <row r="139" spans="1:10" ht="28.5" customHeight="1" x14ac:dyDescent="0.25">
      <c r="A139" s="101" t="s">
        <v>1009</v>
      </c>
      <c r="B139" s="6">
        <v>12010805</v>
      </c>
      <c r="C139" s="83" t="s">
        <v>1407</v>
      </c>
      <c r="D139" s="12">
        <v>56600000</v>
      </c>
      <c r="E139" s="12"/>
      <c r="F139" s="12">
        <f t="shared" si="26"/>
        <v>0</v>
      </c>
      <c r="G139" s="12">
        <f t="shared" si="27"/>
        <v>0</v>
      </c>
      <c r="H139" s="12">
        <f t="shared" si="30"/>
        <v>0</v>
      </c>
      <c r="I139" s="179"/>
      <c r="J139" s="179"/>
    </row>
    <row r="140" spans="1:10" ht="28.5" customHeight="1" x14ac:dyDescent="0.25">
      <c r="A140" s="101" t="s">
        <v>1009</v>
      </c>
      <c r="B140" s="6">
        <v>12010806</v>
      </c>
      <c r="C140" s="83" t="s">
        <v>1408</v>
      </c>
      <c r="D140" s="12">
        <v>13400000</v>
      </c>
      <c r="E140" s="12"/>
      <c r="F140" s="12">
        <f t="shared" si="26"/>
        <v>0</v>
      </c>
      <c r="G140" s="12">
        <f t="shared" si="27"/>
        <v>0</v>
      </c>
      <c r="H140" s="12">
        <f t="shared" si="30"/>
        <v>0</v>
      </c>
      <c r="I140" s="179"/>
      <c r="J140" s="179"/>
    </row>
    <row r="141" spans="1:10" ht="28.5" customHeight="1" x14ac:dyDescent="0.25">
      <c r="A141" s="101" t="s">
        <v>1009</v>
      </c>
      <c r="B141" s="6">
        <v>12010807</v>
      </c>
      <c r="C141" s="83" t="s">
        <v>1409</v>
      </c>
      <c r="D141" s="12">
        <v>1000000</v>
      </c>
      <c r="E141" s="12"/>
      <c r="F141" s="12">
        <f t="shared" si="26"/>
        <v>0</v>
      </c>
      <c r="G141" s="12">
        <f t="shared" si="27"/>
        <v>0</v>
      </c>
      <c r="H141" s="12">
        <f t="shared" si="30"/>
        <v>0</v>
      </c>
      <c r="I141" s="179"/>
      <c r="J141" s="179"/>
    </row>
    <row r="142" spans="1:10" ht="28.5" customHeight="1" x14ac:dyDescent="0.25">
      <c r="A142" s="101" t="s">
        <v>1009</v>
      </c>
      <c r="B142" s="6">
        <v>12010808</v>
      </c>
      <c r="C142" s="83" t="s">
        <v>1410</v>
      </c>
      <c r="D142" s="12">
        <v>8210000</v>
      </c>
      <c r="E142" s="12"/>
      <c r="F142" s="12">
        <f t="shared" si="26"/>
        <v>0</v>
      </c>
      <c r="G142" s="12">
        <f t="shared" si="27"/>
        <v>0</v>
      </c>
      <c r="H142" s="12">
        <f t="shared" si="30"/>
        <v>0</v>
      </c>
      <c r="I142" s="179"/>
      <c r="J142" s="179"/>
    </row>
    <row r="143" spans="1:10" ht="28.5" customHeight="1" x14ac:dyDescent="0.25">
      <c r="A143" s="101" t="s">
        <v>1009</v>
      </c>
      <c r="B143" s="6">
        <v>12010809</v>
      </c>
      <c r="C143" s="83" t="s">
        <v>1411</v>
      </c>
      <c r="D143" s="12">
        <v>630000</v>
      </c>
      <c r="E143" s="12"/>
      <c r="F143" s="12">
        <f t="shared" si="26"/>
        <v>0</v>
      </c>
      <c r="G143" s="12">
        <f t="shared" si="27"/>
        <v>0</v>
      </c>
      <c r="H143" s="12">
        <f t="shared" si="30"/>
        <v>0</v>
      </c>
      <c r="I143" s="179"/>
      <c r="J143" s="179"/>
    </row>
    <row r="144" spans="1:10" ht="28.5" customHeight="1" x14ac:dyDescent="0.25">
      <c r="A144" s="95">
        <v>120100</v>
      </c>
      <c r="B144" s="95" t="s">
        <v>1010</v>
      </c>
      <c r="C144" s="86" t="s">
        <v>36</v>
      </c>
      <c r="D144" s="87">
        <f t="shared" ref="D144:H144" si="31">SUM(D145)</f>
        <v>1400000</v>
      </c>
      <c r="E144" s="87" t="s">
        <v>1543</v>
      </c>
      <c r="F144" s="87">
        <f t="shared" si="31"/>
        <v>0</v>
      </c>
      <c r="G144" s="87">
        <f t="shared" si="31"/>
        <v>0</v>
      </c>
      <c r="H144" s="87">
        <f t="shared" si="31"/>
        <v>0</v>
      </c>
      <c r="I144" s="176"/>
      <c r="J144" s="176"/>
    </row>
    <row r="145" spans="1:10" ht="35.25" customHeight="1" x14ac:dyDescent="0.25">
      <c r="A145" s="101" t="s">
        <v>1010</v>
      </c>
      <c r="B145" s="6">
        <v>12010901</v>
      </c>
      <c r="C145" s="64" t="s">
        <v>826</v>
      </c>
      <c r="D145" s="12">
        <v>1400000</v>
      </c>
      <c r="E145" s="12"/>
      <c r="F145" s="12">
        <f>D145*I145</f>
        <v>0</v>
      </c>
      <c r="G145" s="12">
        <f>D145*J145</f>
        <v>0</v>
      </c>
      <c r="H145" s="12">
        <f t="shared" si="30"/>
        <v>0</v>
      </c>
      <c r="I145" s="179"/>
      <c r="J145" s="179"/>
    </row>
    <row r="146" spans="1:10" ht="27.75" customHeight="1" x14ac:dyDescent="0.25">
      <c r="A146" s="95">
        <v>120100</v>
      </c>
      <c r="B146" s="95" t="s">
        <v>1011</v>
      </c>
      <c r="C146" s="86" t="s">
        <v>825</v>
      </c>
      <c r="D146" s="87">
        <f t="shared" ref="D146:H146" si="32">SUM(D147:D150)</f>
        <v>1477455000</v>
      </c>
      <c r="E146" s="87" t="s">
        <v>1543</v>
      </c>
      <c r="F146" s="87">
        <f t="shared" si="32"/>
        <v>0</v>
      </c>
      <c r="G146" s="87">
        <f t="shared" si="32"/>
        <v>1221655000</v>
      </c>
      <c r="H146" s="87">
        <f t="shared" si="32"/>
        <v>1221655000</v>
      </c>
      <c r="I146" s="176"/>
      <c r="J146" s="176"/>
    </row>
    <row r="147" spans="1:10" ht="28.5" customHeight="1" x14ac:dyDescent="0.25">
      <c r="A147" s="101" t="s">
        <v>1011</v>
      </c>
      <c r="B147" s="168" t="s">
        <v>827</v>
      </c>
      <c r="C147" s="64" t="s">
        <v>1412</v>
      </c>
      <c r="D147" s="12">
        <v>1221655000</v>
      </c>
      <c r="E147" s="12"/>
      <c r="F147" s="12">
        <f>D147*I147</f>
        <v>0</v>
      </c>
      <c r="G147" s="12">
        <f>D147*J147</f>
        <v>1221655000</v>
      </c>
      <c r="H147" s="12">
        <f t="shared" si="30"/>
        <v>1221655000</v>
      </c>
      <c r="I147" s="179">
        <v>0</v>
      </c>
      <c r="J147" s="179">
        <v>1</v>
      </c>
    </row>
    <row r="148" spans="1:10" ht="38.25" customHeight="1" x14ac:dyDescent="0.25">
      <c r="A148" s="101" t="s">
        <v>1011</v>
      </c>
      <c r="B148" s="168" t="s">
        <v>828</v>
      </c>
      <c r="C148" s="64" t="s">
        <v>829</v>
      </c>
      <c r="D148" s="12">
        <v>100000000</v>
      </c>
      <c r="E148" s="12"/>
      <c r="F148" s="12">
        <f>D148*I148</f>
        <v>0</v>
      </c>
      <c r="G148" s="12">
        <f>D148*J148</f>
        <v>0</v>
      </c>
      <c r="H148" s="12">
        <f t="shared" si="30"/>
        <v>0</v>
      </c>
      <c r="I148" s="179"/>
      <c r="J148" s="179"/>
    </row>
    <row r="149" spans="1:10" ht="38.25" hidden="1" customHeight="1" x14ac:dyDescent="0.25">
      <c r="A149" s="101" t="s">
        <v>1011</v>
      </c>
      <c r="B149" s="168" t="s">
        <v>830</v>
      </c>
      <c r="C149" s="64" t="s">
        <v>831</v>
      </c>
      <c r="D149" s="12">
        <v>0</v>
      </c>
      <c r="E149" s="12"/>
      <c r="F149" s="12">
        <f>D149*I149</f>
        <v>0</v>
      </c>
      <c r="G149" s="12">
        <f>D149*J149</f>
        <v>0</v>
      </c>
      <c r="H149" s="12">
        <f t="shared" si="30"/>
        <v>0</v>
      </c>
      <c r="I149" s="179"/>
      <c r="J149" s="179"/>
    </row>
    <row r="150" spans="1:10" ht="28.5" customHeight="1" x14ac:dyDescent="0.25">
      <c r="A150" s="101" t="s">
        <v>1011</v>
      </c>
      <c r="B150" s="168" t="s">
        <v>832</v>
      </c>
      <c r="C150" s="64" t="s">
        <v>833</v>
      </c>
      <c r="D150" s="12">
        <v>155800000</v>
      </c>
      <c r="E150" s="12"/>
      <c r="F150" s="12">
        <f>D150*I150</f>
        <v>0</v>
      </c>
      <c r="G150" s="12">
        <f>D150*J150</f>
        <v>0</v>
      </c>
      <c r="H150" s="12">
        <f t="shared" si="30"/>
        <v>0</v>
      </c>
      <c r="I150" s="179"/>
      <c r="J150" s="179"/>
    </row>
    <row r="151" spans="1:10" ht="27.75" customHeight="1" x14ac:dyDescent="0.25">
      <c r="A151" s="95">
        <v>120100</v>
      </c>
      <c r="B151" s="95" t="s">
        <v>1013</v>
      </c>
      <c r="C151" s="86" t="s">
        <v>1012</v>
      </c>
      <c r="D151" s="87">
        <f t="shared" ref="D151:G151" si="33">SUM(D152:D154)</f>
        <v>2000000</v>
      </c>
      <c r="E151" s="87" t="s">
        <v>1543</v>
      </c>
      <c r="F151" s="87">
        <f t="shared" si="33"/>
        <v>800000</v>
      </c>
      <c r="G151" s="87">
        <f t="shared" si="33"/>
        <v>199999.99999999994</v>
      </c>
      <c r="H151" s="87">
        <f t="shared" si="30"/>
        <v>1000000</v>
      </c>
      <c r="I151" s="176"/>
      <c r="J151" s="176"/>
    </row>
    <row r="152" spans="1:10" ht="35.25" customHeight="1" x14ac:dyDescent="0.25">
      <c r="A152" s="101" t="s">
        <v>1013</v>
      </c>
      <c r="B152" s="168" t="s">
        <v>1014</v>
      </c>
      <c r="C152" s="64" t="s">
        <v>834</v>
      </c>
      <c r="D152" s="12">
        <v>1000000</v>
      </c>
      <c r="E152" s="12"/>
      <c r="F152" s="12">
        <f>D152*I152</f>
        <v>800000</v>
      </c>
      <c r="G152" s="12">
        <f>D152*J152</f>
        <v>199999.99999999994</v>
      </c>
      <c r="H152" s="12">
        <f t="shared" si="30"/>
        <v>1000000</v>
      </c>
      <c r="I152" s="179">
        <v>0.8</v>
      </c>
      <c r="J152" s="179">
        <v>0.19999999999999996</v>
      </c>
    </row>
    <row r="153" spans="1:10" ht="28.5" customHeight="1" x14ac:dyDescent="0.25">
      <c r="A153" s="101" t="s">
        <v>1013</v>
      </c>
      <c r="B153" s="168" t="s">
        <v>1015</v>
      </c>
      <c r="C153" s="64" t="s">
        <v>835</v>
      </c>
      <c r="D153" s="12">
        <v>1000000</v>
      </c>
      <c r="E153" s="12"/>
      <c r="F153" s="12">
        <f>D153*I153</f>
        <v>0</v>
      </c>
      <c r="G153" s="12">
        <f>D153*J153</f>
        <v>0</v>
      </c>
      <c r="H153" s="12">
        <f t="shared" si="30"/>
        <v>0</v>
      </c>
      <c r="I153" s="179"/>
      <c r="J153" s="179"/>
    </row>
    <row r="154" spans="1:10" ht="38.25" hidden="1" customHeight="1" x14ac:dyDescent="0.25">
      <c r="A154" s="101" t="s">
        <v>1013</v>
      </c>
      <c r="B154" s="168" t="s">
        <v>1016</v>
      </c>
      <c r="C154" s="64" t="s">
        <v>836</v>
      </c>
      <c r="D154" s="12">
        <v>0</v>
      </c>
      <c r="E154" s="12"/>
      <c r="F154" s="12">
        <f>D154*I154</f>
        <v>0</v>
      </c>
      <c r="G154" s="12">
        <f>D154*J154</f>
        <v>0</v>
      </c>
      <c r="H154" s="12">
        <f t="shared" si="30"/>
        <v>0</v>
      </c>
      <c r="I154" s="179"/>
      <c r="J154" s="179"/>
    </row>
    <row r="155" spans="1:10" ht="27.75" customHeight="1" x14ac:dyDescent="0.25">
      <c r="A155" s="95">
        <v>120100</v>
      </c>
      <c r="B155" s="95" t="s">
        <v>1017</v>
      </c>
      <c r="C155" s="86" t="s">
        <v>37</v>
      </c>
      <c r="D155" s="87">
        <f t="shared" ref="D155:G155" si="34">SUM(D156:D172)</f>
        <v>25370000</v>
      </c>
      <c r="E155" s="87" t="s">
        <v>1543</v>
      </c>
      <c r="F155" s="87">
        <f t="shared" si="34"/>
        <v>400000</v>
      </c>
      <c r="G155" s="87">
        <f t="shared" si="34"/>
        <v>1600000</v>
      </c>
      <c r="H155" s="87">
        <f t="shared" si="30"/>
        <v>2000000</v>
      </c>
      <c r="I155" s="176"/>
      <c r="J155" s="176"/>
    </row>
    <row r="156" spans="1:10" ht="27.75" customHeight="1" x14ac:dyDescent="0.25">
      <c r="A156" s="101" t="s">
        <v>1017</v>
      </c>
      <c r="B156" s="6">
        <v>12011201</v>
      </c>
      <c r="C156" s="7" t="s">
        <v>95</v>
      </c>
      <c r="D156" s="12">
        <v>1000000</v>
      </c>
      <c r="E156" s="12"/>
      <c r="F156" s="12">
        <f t="shared" ref="F156:F176" si="35">D156*I156</f>
        <v>0</v>
      </c>
      <c r="G156" s="12">
        <f t="shared" ref="G156:G176" si="36">D156*J156</f>
        <v>0</v>
      </c>
      <c r="H156" s="12">
        <f t="shared" si="30"/>
        <v>0</v>
      </c>
      <c r="I156" s="179"/>
      <c r="J156" s="179"/>
    </row>
    <row r="157" spans="1:10" ht="27.75" hidden="1" customHeight="1" x14ac:dyDescent="0.25">
      <c r="A157" s="101" t="s">
        <v>1017</v>
      </c>
      <c r="B157" s="6">
        <v>12011202</v>
      </c>
      <c r="C157" s="7" t="s">
        <v>96</v>
      </c>
      <c r="D157" s="12">
        <v>0</v>
      </c>
      <c r="E157" s="12"/>
      <c r="F157" s="12">
        <f t="shared" si="35"/>
        <v>0</v>
      </c>
      <c r="G157" s="12">
        <f t="shared" si="36"/>
        <v>0</v>
      </c>
      <c r="H157" s="12">
        <f t="shared" si="30"/>
        <v>0</v>
      </c>
      <c r="I157" s="179"/>
      <c r="J157" s="179"/>
    </row>
    <row r="158" spans="1:10" ht="27.75" hidden="1" customHeight="1" x14ac:dyDescent="0.25">
      <c r="A158" s="101" t="s">
        <v>1017</v>
      </c>
      <c r="B158" s="6">
        <v>12011203</v>
      </c>
      <c r="C158" s="7" t="s">
        <v>97</v>
      </c>
      <c r="D158" s="12">
        <v>0</v>
      </c>
      <c r="E158" s="12"/>
      <c r="F158" s="12">
        <f t="shared" si="35"/>
        <v>0</v>
      </c>
      <c r="G158" s="12">
        <f t="shared" si="36"/>
        <v>0</v>
      </c>
      <c r="H158" s="12">
        <f t="shared" si="30"/>
        <v>0</v>
      </c>
      <c r="I158" s="179"/>
      <c r="J158" s="179"/>
    </row>
    <row r="159" spans="1:10" ht="27.75" customHeight="1" x14ac:dyDescent="0.25">
      <c r="A159" s="101" t="s">
        <v>1017</v>
      </c>
      <c r="B159" s="6">
        <v>12011204</v>
      </c>
      <c r="C159" s="7" t="s">
        <v>98</v>
      </c>
      <c r="D159" s="12">
        <v>11120000</v>
      </c>
      <c r="E159" s="12"/>
      <c r="F159" s="12">
        <f t="shared" si="35"/>
        <v>0</v>
      </c>
      <c r="G159" s="12">
        <f t="shared" si="36"/>
        <v>0</v>
      </c>
      <c r="H159" s="12">
        <f t="shared" si="30"/>
        <v>0</v>
      </c>
      <c r="I159" s="179"/>
      <c r="J159" s="179"/>
    </row>
    <row r="160" spans="1:10" ht="27.75" hidden="1" customHeight="1" x14ac:dyDescent="0.25">
      <c r="A160" s="101" t="s">
        <v>1017</v>
      </c>
      <c r="B160" s="6">
        <v>12011205</v>
      </c>
      <c r="C160" s="7" t="s">
        <v>99</v>
      </c>
      <c r="D160" s="12">
        <v>0</v>
      </c>
      <c r="E160" s="12"/>
      <c r="F160" s="12">
        <f t="shared" si="35"/>
        <v>0</v>
      </c>
      <c r="G160" s="12">
        <f t="shared" si="36"/>
        <v>0</v>
      </c>
      <c r="H160" s="12">
        <f t="shared" si="30"/>
        <v>0</v>
      </c>
      <c r="I160" s="179"/>
      <c r="J160" s="179"/>
    </row>
    <row r="161" spans="1:10" ht="27.75" hidden="1" customHeight="1" x14ac:dyDescent="0.25">
      <c r="A161" s="101" t="s">
        <v>1017</v>
      </c>
      <c r="B161" s="6">
        <v>12011206</v>
      </c>
      <c r="C161" s="7" t="s">
        <v>100</v>
      </c>
      <c r="D161" s="12">
        <v>0</v>
      </c>
      <c r="E161" s="12"/>
      <c r="F161" s="12">
        <f t="shared" si="35"/>
        <v>0</v>
      </c>
      <c r="G161" s="12">
        <f t="shared" si="36"/>
        <v>0</v>
      </c>
      <c r="H161" s="12">
        <f t="shared" si="30"/>
        <v>0</v>
      </c>
      <c r="I161" s="179"/>
      <c r="J161" s="179"/>
    </row>
    <row r="162" spans="1:10" ht="27.75" hidden="1" customHeight="1" x14ac:dyDescent="0.25">
      <c r="A162" s="101" t="s">
        <v>1017</v>
      </c>
      <c r="B162" s="6">
        <v>12011207</v>
      </c>
      <c r="C162" s="7" t="s">
        <v>101</v>
      </c>
      <c r="D162" s="12">
        <v>0</v>
      </c>
      <c r="E162" s="12"/>
      <c r="F162" s="12">
        <f t="shared" si="35"/>
        <v>0</v>
      </c>
      <c r="G162" s="12">
        <f t="shared" si="36"/>
        <v>0</v>
      </c>
      <c r="H162" s="12">
        <f t="shared" si="30"/>
        <v>0</v>
      </c>
      <c r="I162" s="179"/>
      <c r="J162" s="179"/>
    </row>
    <row r="163" spans="1:10" ht="27.75" hidden="1" customHeight="1" x14ac:dyDescent="0.25">
      <c r="A163" s="101" t="s">
        <v>1017</v>
      </c>
      <c r="B163" s="6">
        <v>12011208</v>
      </c>
      <c r="C163" s="7" t="s">
        <v>102</v>
      </c>
      <c r="D163" s="12">
        <v>0</v>
      </c>
      <c r="E163" s="12"/>
      <c r="F163" s="12">
        <f t="shared" si="35"/>
        <v>0</v>
      </c>
      <c r="G163" s="12">
        <f t="shared" si="36"/>
        <v>0</v>
      </c>
      <c r="H163" s="12">
        <f t="shared" si="30"/>
        <v>0</v>
      </c>
      <c r="I163" s="179"/>
      <c r="J163" s="179"/>
    </row>
    <row r="164" spans="1:10" ht="27.75" hidden="1" customHeight="1" x14ac:dyDescent="0.25">
      <c r="A164" s="101" t="s">
        <v>1017</v>
      </c>
      <c r="B164" s="6">
        <v>12011209</v>
      </c>
      <c r="C164" s="7" t="s">
        <v>103</v>
      </c>
      <c r="D164" s="12">
        <v>0</v>
      </c>
      <c r="E164" s="12"/>
      <c r="F164" s="12">
        <f t="shared" si="35"/>
        <v>0</v>
      </c>
      <c r="G164" s="12">
        <f t="shared" si="36"/>
        <v>0</v>
      </c>
      <c r="H164" s="12">
        <f t="shared" si="30"/>
        <v>0</v>
      </c>
      <c r="I164" s="179"/>
      <c r="J164" s="179"/>
    </row>
    <row r="165" spans="1:10" ht="27.75" hidden="1" customHeight="1" x14ac:dyDescent="0.25">
      <c r="A165" s="101" t="s">
        <v>1017</v>
      </c>
      <c r="B165" s="6">
        <v>12011210</v>
      </c>
      <c r="C165" s="7" t="s">
        <v>104</v>
      </c>
      <c r="D165" s="12">
        <v>0</v>
      </c>
      <c r="E165" s="12"/>
      <c r="F165" s="12">
        <f t="shared" si="35"/>
        <v>0</v>
      </c>
      <c r="G165" s="12">
        <f t="shared" si="36"/>
        <v>0</v>
      </c>
      <c r="H165" s="12">
        <f t="shared" si="30"/>
        <v>0</v>
      </c>
      <c r="I165" s="179"/>
      <c r="J165" s="179"/>
    </row>
    <row r="166" spans="1:10" ht="27.75" hidden="1" customHeight="1" x14ac:dyDescent="0.25">
      <c r="A166" s="101" t="s">
        <v>1017</v>
      </c>
      <c r="B166" s="6">
        <v>12011211</v>
      </c>
      <c r="C166" s="13" t="s">
        <v>837</v>
      </c>
      <c r="D166" s="12">
        <v>0</v>
      </c>
      <c r="E166" s="12"/>
      <c r="F166" s="12">
        <f t="shared" si="35"/>
        <v>0</v>
      </c>
      <c r="G166" s="12">
        <f t="shared" si="36"/>
        <v>0</v>
      </c>
      <c r="H166" s="12">
        <f t="shared" si="30"/>
        <v>0</v>
      </c>
      <c r="I166" s="179"/>
      <c r="J166" s="179"/>
    </row>
    <row r="167" spans="1:10" ht="27.75" hidden="1" customHeight="1" x14ac:dyDescent="0.25">
      <c r="A167" s="101" t="s">
        <v>1017</v>
      </c>
      <c r="B167" s="6">
        <v>12011212</v>
      </c>
      <c r="C167" s="7" t="s">
        <v>105</v>
      </c>
      <c r="D167" s="12">
        <v>0</v>
      </c>
      <c r="E167" s="12"/>
      <c r="F167" s="12">
        <f t="shared" si="35"/>
        <v>0</v>
      </c>
      <c r="G167" s="12">
        <f t="shared" si="36"/>
        <v>0</v>
      </c>
      <c r="H167" s="12">
        <f t="shared" si="30"/>
        <v>0</v>
      </c>
      <c r="I167" s="179"/>
      <c r="J167" s="179"/>
    </row>
    <row r="168" spans="1:10" ht="27.75" hidden="1" customHeight="1" x14ac:dyDescent="0.25">
      <c r="A168" s="101" t="s">
        <v>1017</v>
      </c>
      <c r="B168" s="6">
        <v>12011213</v>
      </c>
      <c r="C168" s="13" t="s">
        <v>838</v>
      </c>
      <c r="D168" s="12">
        <v>0</v>
      </c>
      <c r="E168" s="12"/>
      <c r="F168" s="12">
        <f t="shared" si="35"/>
        <v>0</v>
      </c>
      <c r="G168" s="12">
        <f t="shared" si="36"/>
        <v>0</v>
      </c>
      <c r="H168" s="12">
        <f t="shared" si="30"/>
        <v>0</v>
      </c>
      <c r="I168" s="179"/>
      <c r="J168" s="179"/>
    </row>
    <row r="169" spans="1:10" ht="27.75" customHeight="1" x14ac:dyDescent="0.25">
      <c r="A169" s="101" t="s">
        <v>1017</v>
      </c>
      <c r="B169" s="6">
        <v>12011214</v>
      </c>
      <c r="C169" s="13" t="s">
        <v>839</v>
      </c>
      <c r="D169" s="12">
        <v>11250000</v>
      </c>
      <c r="E169" s="12"/>
      <c r="F169" s="12">
        <f t="shared" si="35"/>
        <v>0</v>
      </c>
      <c r="G169" s="12">
        <f t="shared" si="36"/>
        <v>0</v>
      </c>
      <c r="H169" s="12">
        <f t="shared" si="30"/>
        <v>0</v>
      </c>
      <c r="I169" s="179"/>
      <c r="J169" s="179"/>
    </row>
    <row r="170" spans="1:10" ht="27.75" hidden="1" customHeight="1" x14ac:dyDescent="0.25">
      <c r="A170" s="101" t="s">
        <v>1017</v>
      </c>
      <c r="B170" s="6">
        <v>12011215</v>
      </c>
      <c r="C170" s="7" t="s">
        <v>106</v>
      </c>
      <c r="D170" s="12">
        <v>0</v>
      </c>
      <c r="E170" s="12"/>
      <c r="F170" s="12">
        <f t="shared" si="35"/>
        <v>0</v>
      </c>
      <c r="G170" s="12">
        <f t="shared" si="36"/>
        <v>0</v>
      </c>
      <c r="H170" s="12">
        <f t="shared" si="30"/>
        <v>0</v>
      </c>
      <c r="I170" s="179"/>
      <c r="J170" s="179"/>
    </row>
    <row r="171" spans="1:10" ht="27.75" hidden="1" customHeight="1" x14ac:dyDescent="0.25">
      <c r="A171" s="101" t="s">
        <v>1017</v>
      </c>
      <c r="B171" s="6">
        <v>12011216</v>
      </c>
      <c r="C171" s="7" t="s">
        <v>840</v>
      </c>
      <c r="D171" s="12">
        <v>0</v>
      </c>
      <c r="E171" s="12"/>
      <c r="F171" s="12">
        <f t="shared" si="35"/>
        <v>0</v>
      </c>
      <c r="G171" s="12">
        <f t="shared" si="36"/>
        <v>0</v>
      </c>
      <c r="H171" s="12">
        <f t="shared" si="30"/>
        <v>0</v>
      </c>
      <c r="I171" s="179"/>
      <c r="J171" s="179"/>
    </row>
    <row r="172" spans="1:10" ht="27.75" customHeight="1" x14ac:dyDescent="0.25">
      <c r="A172" s="101" t="s">
        <v>1017</v>
      </c>
      <c r="B172" s="6">
        <v>12011217</v>
      </c>
      <c r="C172" s="13" t="s">
        <v>1309</v>
      </c>
      <c r="D172" s="12">
        <v>2000000</v>
      </c>
      <c r="E172" s="12"/>
      <c r="F172" s="12">
        <f t="shared" si="35"/>
        <v>400000</v>
      </c>
      <c r="G172" s="12">
        <f t="shared" si="36"/>
        <v>1600000</v>
      </c>
      <c r="H172" s="12">
        <f t="shared" si="30"/>
        <v>2000000</v>
      </c>
      <c r="I172" s="179">
        <v>0.2</v>
      </c>
      <c r="J172" s="179">
        <v>0.8</v>
      </c>
    </row>
    <row r="173" spans="1:10" ht="27.75" customHeight="1" x14ac:dyDescent="0.25">
      <c r="A173" s="95">
        <v>120100</v>
      </c>
      <c r="B173" s="88">
        <v>120190</v>
      </c>
      <c r="C173" s="86" t="s">
        <v>528</v>
      </c>
      <c r="D173" s="87">
        <f t="shared" ref="D173" si="37">SUM(D174:D177)</f>
        <v>3400000</v>
      </c>
      <c r="E173" s="87"/>
      <c r="F173" s="87">
        <f t="shared" si="35"/>
        <v>0</v>
      </c>
      <c r="G173" s="87">
        <f t="shared" si="36"/>
        <v>0</v>
      </c>
      <c r="H173" s="87">
        <f t="shared" si="30"/>
        <v>0</v>
      </c>
      <c r="I173" s="176"/>
      <c r="J173" s="176"/>
    </row>
    <row r="174" spans="1:10" ht="27.75" customHeight="1" x14ac:dyDescent="0.25">
      <c r="A174" s="101">
        <v>120190</v>
      </c>
      <c r="B174" s="6">
        <v>12019001</v>
      </c>
      <c r="C174" s="13" t="s">
        <v>841</v>
      </c>
      <c r="D174" s="12">
        <v>2200000</v>
      </c>
      <c r="E174" s="12"/>
      <c r="F174" s="12">
        <f t="shared" si="35"/>
        <v>0</v>
      </c>
      <c r="G174" s="12">
        <f t="shared" si="36"/>
        <v>2200000</v>
      </c>
      <c r="H174" s="12">
        <f t="shared" si="30"/>
        <v>2200000</v>
      </c>
      <c r="I174" s="179">
        <v>0</v>
      </c>
      <c r="J174" s="179">
        <v>1</v>
      </c>
    </row>
    <row r="175" spans="1:10" ht="27.75" hidden="1" customHeight="1" x14ac:dyDescent="0.25">
      <c r="A175" s="101">
        <v>120190</v>
      </c>
      <c r="B175" s="6">
        <v>12019002</v>
      </c>
      <c r="C175" s="13" t="s">
        <v>842</v>
      </c>
      <c r="D175" s="12">
        <v>0</v>
      </c>
      <c r="E175" s="12"/>
      <c r="F175" s="12">
        <f t="shared" si="35"/>
        <v>0</v>
      </c>
      <c r="G175" s="12">
        <f t="shared" si="36"/>
        <v>0</v>
      </c>
      <c r="H175" s="12">
        <f t="shared" si="30"/>
        <v>0</v>
      </c>
      <c r="I175" s="179"/>
      <c r="J175" s="179"/>
    </row>
    <row r="176" spans="1:10" ht="27.75" customHeight="1" x14ac:dyDescent="0.25">
      <c r="A176" s="101">
        <v>120190</v>
      </c>
      <c r="B176" s="6">
        <v>12019003</v>
      </c>
      <c r="C176" s="13" t="s">
        <v>1413</v>
      </c>
      <c r="D176" s="12">
        <v>1200000</v>
      </c>
      <c r="E176" s="12"/>
      <c r="F176" s="12">
        <f t="shared" si="35"/>
        <v>0</v>
      </c>
      <c r="G176" s="12">
        <f t="shared" si="36"/>
        <v>0</v>
      </c>
      <c r="H176" s="12">
        <f t="shared" si="30"/>
        <v>0</v>
      </c>
      <c r="I176" s="179"/>
      <c r="J176" s="179"/>
    </row>
    <row r="177" spans="1:10" ht="27.75" hidden="1" customHeight="1" x14ac:dyDescent="0.25">
      <c r="A177" s="101">
        <v>120190</v>
      </c>
      <c r="B177" s="6">
        <v>12019004</v>
      </c>
      <c r="C177" s="13" t="s">
        <v>843</v>
      </c>
      <c r="D177" s="12">
        <v>0</v>
      </c>
      <c r="E177" s="12"/>
      <c r="F177" s="12"/>
      <c r="G177" s="12"/>
      <c r="H177" s="12">
        <f t="shared" si="30"/>
        <v>0</v>
      </c>
      <c r="I177" s="179"/>
      <c r="J177" s="179"/>
    </row>
    <row r="178" spans="1:10" ht="27.75" customHeight="1" x14ac:dyDescent="0.25">
      <c r="A178" s="99">
        <v>100000</v>
      </c>
      <c r="B178" s="2">
        <v>130000</v>
      </c>
      <c r="C178" s="3" t="s">
        <v>38</v>
      </c>
      <c r="D178" s="10">
        <f>SUM(D179,D239)</f>
        <v>1988604100</v>
      </c>
      <c r="E178" s="10"/>
      <c r="F178" s="10">
        <f t="shared" ref="F178:G178" si="38">SUM(F179,F239)</f>
        <v>294414500</v>
      </c>
      <c r="G178" s="10">
        <f t="shared" si="38"/>
        <v>108748600</v>
      </c>
      <c r="H178" s="10">
        <f t="shared" si="30"/>
        <v>403163100</v>
      </c>
      <c r="I178" s="174"/>
      <c r="J178" s="174"/>
    </row>
    <row r="179" spans="1:10" ht="27.75" customHeight="1" x14ac:dyDescent="0.25">
      <c r="A179" s="100">
        <v>130000</v>
      </c>
      <c r="B179" s="4">
        <v>130100</v>
      </c>
      <c r="C179" s="5" t="s">
        <v>38</v>
      </c>
      <c r="D179" s="11">
        <f t="shared" ref="D179:G179" si="39">SUM(D180:D181,D187:D190,D208:D211,D214,D227)</f>
        <v>1971750600</v>
      </c>
      <c r="E179" s="11"/>
      <c r="F179" s="11">
        <f t="shared" si="39"/>
        <v>293702000</v>
      </c>
      <c r="G179" s="11">
        <f t="shared" si="39"/>
        <v>108698600</v>
      </c>
      <c r="H179" s="11">
        <f t="shared" si="30"/>
        <v>402400600</v>
      </c>
      <c r="I179" s="175"/>
      <c r="J179" s="175"/>
    </row>
    <row r="180" spans="1:10" ht="27.75" customHeight="1" x14ac:dyDescent="0.25">
      <c r="A180" s="89">
        <v>130100</v>
      </c>
      <c r="B180" s="86">
        <v>130101</v>
      </c>
      <c r="C180" s="86" t="s">
        <v>39</v>
      </c>
      <c r="D180" s="87">
        <v>108698600</v>
      </c>
      <c r="E180" s="87" t="s">
        <v>1543</v>
      </c>
      <c r="F180" s="87">
        <f>D180*I180</f>
        <v>0</v>
      </c>
      <c r="G180" s="87">
        <f>D180*J180</f>
        <v>108698600</v>
      </c>
      <c r="H180" s="87">
        <f t="shared" si="30"/>
        <v>108698600</v>
      </c>
      <c r="I180" s="176">
        <v>0</v>
      </c>
      <c r="J180" s="176">
        <v>1</v>
      </c>
    </row>
    <row r="181" spans="1:10" ht="27.75" customHeight="1" x14ac:dyDescent="0.25">
      <c r="A181" s="89">
        <v>130100</v>
      </c>
      <c r="B181" s="86">
        <v>130102</v>
      </c>
      <c r="C181" s="86" t="s">
        <v>796</v>
      </c>
      <c r="D181" s="87">
        <f t="shared" ref="D181:G181" si="40">SUM(D182:D186)</f>
        <v>122502000</v>
      </c>
      <c r="E181" s="87" t="s">
        <v>1543</v>
      </c>
      <c r="F181" s="87">
        <f t="shared" si="40"/>
        <v>119902000</v>
      </c>
      <c r="G181" s="87">
        <f t="shared" si="40"/>
        <v>0</v>
      </c>
      <c r="H181" s="87">
        <f t="shared" si="30"/>
        <v>119902000</v>
      </c>
      <c r="I181" s="176"/>
      <c r="J181" s="176"/>
    </row>
    <row r="182" spans="1:10" ht="27.75" customHeight="1" x14ac:dyDescent="0.25">
      <c r="A182" s="13">
        <v>130102</v>
      </c>
      <c r="B182" s="7">
        <v>13010201</v>
      </c>
      <c r="C182" s="13" t="s">
        <v>1414</v>
      </c>
      <c r="D182" s="45">
        <v>119902000</v>
      </c>
      <c r="E182" s="45"/>
      <c r="F182" s="45">
        <f t="shared" ref="F182:F213" si="41">D182*I182</f>
        <v>119902000</v>
      </c>
      <c r="G182" s="45">
        <f t="shared" ref="G182:G213" si="42">D182*J182</f>
        <v>0</v>
      </c>
      <c r="H182" s="45">
        <f t="shared" si="30"/>
        <v>119902000</v>
      </c>
      <c r="I182" s="177">
        <v>1</v>
      </c>
      <c r="J182" s="177">
        <v>0</v>
      </c>
    </row>
    <row r="183" spans="1:10" ht="27.75" hidden="1" customHeight="1" x14ac:dyDescent="0.25">
      <c r="A183" s="13">
        <v>130102</v>
      </c>
      <c r="B183" s="7">
        <v>13010202</v>
      </c>
      <c r="C183" s="13" t="s">
        <v>534</v>
      </c>
      <c r="D183" s="45">
        <v>0</v>
      </c>
      <c r="E183" s="45"/>
      <c r="F183" s="45">
        <f t="shared" si="41"/>
        <v>0</v>
      </c>
      <c r="G183" s="45">
        <f t="shared" si="42"/>
        <v>0</v>
      </c>
      <c r="H183" s="45">
        <f t="shared" si="30"/>
        <v>0</v>
      </c>
      <c r="I183" s="177"/>
      <c r="J183" s="177"/>
    </row>
    <row r="184" spans="1:10" ht="27.75" customHeight="1" x14ac:dyDescent="0.25">
      <c r="A184" s="13">
        <v>130102</v>
      </c>
      <c r="B184" s="7">
        <v>13010203</v>
      </c>
      <c r="C184" s="13" t="s">
        <v>535</v>
      </c>
      <c r="D184" s="45">
        <v>2600000</v>
      </c>
      <c r="E184" s="45"/>
      <c r="F184" s="45">
        <f t="shared" si="41"/>
        <v>0</v>
      </c>
      <c r="G184" s="45">
        <f t="shared" si="42"/>
        <v>0</v>
      </c>
      <c r="H184" s="45">
        <f t="shared" si="30"/>
        <v>0</v>
      </c>
      <c r="I184" s="177"/>
      <c r="J184" s="177"/>
    </row>
    <row r="185" spans="1:10" ht="35.25" hidden="1" customHeight="1" x14ac:dyDescent="0.25">
      <c r="A185" s="13">
        <v>130102</v>
      </c>
      <c r="B185" s="7">
        <v>13010204</v>
      </c>
      <c r="C185" s="64" t="s">
        <v>1310</v>
      </c>
      <c r="D185" s="45">
        <v>0</v>
      </c>
      <c r="E185" s="45"/>
      <c r="F185" s="45">
        <f t="shared" si="41"/>
        <v>0</v>
      </c>
      <c r="G185" s="45">
        <f t="shared" si="42"/>
        <v>0</v>
      </c>
      <c r="H185" s="45">
        <f t="shared" si="30"/>
        <v>0</v>
      </c>
      <c r="I185" s="177"/>
      <c r="J185" s="177"/>
    </row>
    <row r="186" spans="1:10" ht="35.25" hidden="1" customHeight="1" x14ac:dyDescent="0.25">
      <c r="A186" s="13">
        <v>130102</v>
      </c>
      <c r="B186" s="7">
        <v>13010205</v>
      </c>
      <c r="C186" s="64" t="s">
        <v>844</v>
      </c>
      <c r="D186" s="45">
        <v>0</v>
      </c>
      <c r="E186" s="45"/>
      <c r="F186" s="45">
        <f t="shared" si="41"/>
        <v>0</v>
      </c>
      <c r="G186" s="45">
        <f t="shared" si="42"/>
        <v>0</v>
      </c>
      <c r="H186" s="45">
        <f t="shared" si="30"/>
        <v>0</v>
      </c>
      <c r="I186" s="177"/>
      <c r="J186" s="177"/>
    </row>
    <row r="187" spans="1:10" ht="27.75" hidden="1" customHeight="1" x14ac:dyDescent="0.25">
      <c r="A187" s="89">
        <v>130100</v>
      </c>
      <c r="B187" s="86">
        <v>130103</v>
      </c>
      <c r="C187" s="86" t="s">
        <v>40</v>
      </c>
      <c r="D187" s="87">
        <v>0</v>
      </c>
      <c r="E187" s="87"/>
      <c r="F187" s="87">
        <f t="shared" si="41"/>
        <v>0</v>
      </c>
      <c r="G187" s="87">
        <f t="shared" si="42"/>
        <v>0</v>
      </c>
      <c r="H187" s="87">
        <f t="shared" si="30"/>
        <v>0</v>
      </c>
      <c r="I187" s="176"/>
      <c r="J187" s="176"/>
    </row>
    <row r="188" spans="1:10" ht="27.75" hidden="1" customHeight="1" x14ac:dyDescent="0.25">
      <c r="A188" s="89">
        <v>130100</v>
      </c>
      <c r="B188" s="86">
        <v>130104</v>
      </c>
      <c r="C188" s="86" t="s">
        <v>41</v>
      </c>
      <c r="D188" s="87">
        <v>0</v>
      </c>
      <c r="E188" s="87"/>
      <c r="F188" s="87">
        <f t="shared" si="41"/>
        <v>0</v>
      </c>
      <c r="G188" s="87">
        <f t="shared" si="42"/>
        <v>0</v>
      </c>
      <c r="H188" s="87">
        <f t="shared" si="30"/>
        <v>0</v>
      </c>
      <c r="I188" s="176"/>
      <c r="J188" s="176"/>
    </row>
    <row r="189" spans="1:10" ht="27.75" hidden="1" customHeight="1" x14ac:dyDescent="0.25">
      <c r="A189" s="89">
        <v>130100</v>
      </c>
      <c r="B189" s="86">
        <v>130105</v>
      </c>
      <c r="C189" s="86" t="s">
        <v>42</v>
      </c>
      <c r="D189" s="87">
        <v>0</v>
      </c>
      <c r="E189" s="87"/>
      <c r="F189" s="87">
        <f t="shared" si="41"/>
        <v>0</v>
      </c>
      <c r="G189" s="87">
        <f t="shared" si="42"/>
        <v>0</v>
      </c>
      <c r="H189" s="87">
        <f t="shared" si="30"/>
        <v>0</v>
      </c>
      <c r="I189" s="176"/>
      <c r="J189" s="176"/>
    </row>
    <row r="190" spans="1:10" ht="27.75" hidden="1" customHeight="1" x14ac:dyDescent="0.25">
      <c r="A190" s="89">
        <v>130100</v>
      </c>
      <c r="B190" s="86">
        <v>130106</v>
      </c>
      <c r="C190" s="86" t="s">
        <v>1053</v>
      </c>
      <c r="D190" s="87">
        <f>SUM(D191:D207)</f>
        <v>0</v>
      </c>
      <c r="E190" s="87"/>
      <c r="F190" s="87">
        <f t="shared" si="41"/>
        <v>0</v>
      </c>
      <c r="G190" s="87">
        <f t="shared" si="42"/>
        <v>0</v>
      </c>
      <c r="H190" s="87">
        <f t="shared" si="30"/>
        <v>0</v>
      </c>
      <c r="I190" s="176"/>
      <c r="J190" s="176"/>
    </row>
    <row r="191" spans="1:10" ht="36.75" hidden="1" customHeight="1" x14ac:dyDescent="0.25">
      <c r="A191" s="13">
        <v>130106</v>
      </c>
      <c r="B191" s="7">
        <v>13010601</v>
      </c>
      <c r="C191" s="14" t="s">
        <v>1286</v>
      </c>
      <c r="D191" s="12"/>
      <c r="E191" s="12"/>
      <c r="F191" s="12">
        <f t="shared" si="41"/>
        <v>0</v>
      </c>
      <c r="G191" s="12">
        <f t="shared" si="42"/>
        <v>0</v>
      </c>
      <c r="H191" s="12">
        <f t="shared" si="30"/>
        <v>0</v>
      </c>
      <c r="I191" s="179"/>
      <c r="J191" s="179"/>
    </row>
    <row r="192" spans="1:10" ht="36.75" hidden="1" customHeight="1" x14ac:dyDescent="0.25">
      <c r="A192" s="13">
        <v>130106</v>
      </c>
      <c r="B192" s="7">
        <v>13010602</v>
      </c>
      <c r="C192" s="14" t="s">
        <v>1287</v>
      </c>
      <c r="D192" s="12"/>
      <c r="E192" s="12"/>
      <c r="F192" s="12">
        <f t="shared" si="41"/>
        <v>0</v>
      </c>
      <c r="G192" s="12">
        <f t="shared" si="42"/>
        <v>0</v>
      </c>
      <c r="H192" s="12">
        <f t="shared" si="30"/>
        <v>0</v>
      </c>
      <c r="I192" s="179"/>
      <c r="J192" s="179"/>
    </row>
    <row r="193" spans="1:10" ht="36.75" hidden="1" customHeight="1" x14ac:dyDescent="0.25">
      <c r="A193" s="13">
        <v>130106</v>
      </c>
      <c r="B193" s="7">
        <v>13010603</v>
      </c>
      <c r="C193" s="14" t="s">
        <v>1288</v>
      </c>
      <c r="D193" s="12"/>
      <c r="E193" s="12"/>
      <c r="F193" s="12">
        <f t="shared" si="41"/>
        <v>0</v>
      </c>
      <c r="G193" s="12">
        <f t="shared" si="42"/>
        <v>0</v>
      </c>
      <c r="H193" s="12">
        <f t="shared" si="30"/>
        <v>0</v>
      </c>
      <c r="I193" s="179"/>
      <c r="J193" s="179"/>
    </row>
    <row r="194" spans="1:10" ht="36.75" hidden="1" customHeight="1" x14ac:dyDescent="0.25">
      <c r="A194" s="13">
        <v>130106</v>
      </c>
      <c r="B194" s="7">
        <v>13010604</v>
      </c>
      <c r="C194" s="14" t="s">
        <v>1289</v>
      </c>
      <c r="D194" s="12"/>
      <c r="E194" s="12"/>
      <c r="F194" s="12">
        <f t="shared" si="41"/>
        <v>0</v>
      </c>
      <c r="G194" s="12">
        <f t="shared" si="42"/>
        <v>0</v>
      </c>
      <c r="H194" s="12">
        <f t="shared" si="30"/>
        <v>0</v>
      </c>
      <c r="I194" s="179"/>
      <c r="J194" s="179"/>
    </row>
    <row r="195" spans="1:10" ht="36.75" hidden="1" customHeight="1" x14ac:dyDescent="0.25">
      <c r="A195" s="13">
        <v>130106</v>
      </c>
      <c r="B195" s="7">
        <v>13010605</v>
      </c>
      <c r="C195" s="14" t="s">
        <v>1290</v>
      </c>
      <c r="D195" s="12"/>
      <c r="E195" s="12"/>
      <c r="F195" s="12">
        <f t="shared" si="41"/>
        <v>0</v>
      </c>
      <c r="G195" s="12">
        <f t="shared" si="42"/>
        <v>0</v>
      </c>
      <c r="H195" s="12">
        <f t="shared" si="30"/>
        <v>0</v>
      </c>
      <c r="I195" s="179"/>
      <c r="J195" s="179"/>
    </row>
    <row r="196" spans="1:10" ht="36.75" hidden="1" customHeight="1" x14ac:dyDescent="0.25">
      <c r="A196" s="13">
        <v>130106</v>
      </c>
      <c r="B196" s="7">
        <v>13010606</v>
      </c>
      <c r="C196" s="14" t="s">
        <v>1291</v>
      </c>
      <c r="D196" s="12"/>
      <c r="E196" s="12"/>
      <c r="F196" s="12">
        <f t="shared" si="41"/>
        <v>0</v>
      </c>
      <c r="G196" s="12">
        <f t="shared" si="42"/>
        <v>0</v>
      </c>
      <c r="H196" s="12">
        <f t="shared" si="30"/>
        <v>0</v>
      </c>
      <c r="I196" s="179"/>
      <c r="J196" s="179"/>
    </row>
    <row r="197" spans="1:10" ht="36.75" hidden="1" customHeight="1" x14ac:dyDescent="0.25">
      <c r="A197" s="13">
        <v>130106</v>
      </c>
      <c r="B197" s="7">
        <v>13010607</v>
      </c>
      <c r="C197" s="14" t="s">
        <v>1292</v>
      </c>
      <c r="D197" s="12"/>
      <c r="E197" s="12"/>
      <c r="F197" s="12">
        <f t="shared" si="41"/>
        <v>0</v>
      </c>
      <c r="G197" s="12">
        <f t="shared" si="42"/>
        <v>0</v>
      </c>
      <c r="H197" s="12">
        <f t="shared" si="30"/>
        <v>0</v>
      </c>
      <c r="I197" s="179"/>
      <c r="J197" s="179"/>
    </row>
    <row r="198" spans="1:10" ht="36.75" hidden="1" customHeight="1" x14ac:dyDescent="0.25">
      <c r="A198" s="13">
        <v>130106</v>
      </c>
      <c r="B198" s="7">
        <v>13010608</v>
      </c>
      <c r="C198" s="14" t="s">
        <v>1293</v>
      </c>
      <c r="D198" s="12"/>
      <c r="E198" s="12"/>
      <c r="F198" s="12">
        <f t="shared" si="41"/>
        <v>0</v>
      </c>
      <c r="G198" s="12">
        <f t="shared" si="42"/>
        <v>0</v>
      </c>
      <c r="H198" s="12">
        <f t="shared" si="30"/>
        <v>0</v>
      </c>
      <c r="I198" s="179"/>
      <c r="J198" s="179"/>
    </row>
    <row r="199" spans="1:10" ht="36.75" hidden="1" customHeight="1" x14ac:dyDescent="0.25">
      <c r="A199" s="13">
        <v>130106</v>
      </c>
      <c r="B199" s="7">
        <v>13010609</v>
      </c>
      <c r="C199" s="14" t="s">
        <v>1294</v>
      </c>
      <c r="D199" s="12"/>
      <c r="E199" s="12"/>
      <c r="F199" s="12">
        <f t="shared" si="41"/>
        <v>0</v>
      </c>
      <c r="G199" s="12">
        <f t="shared" si="42"/>
        <v>0</v>
      </c>
      <c r="H199" s="12">
        <f t="shared" si="30"/>
        <v>0</v>
      </c>
      <c r="I199" s="179"/>
      <c r="J199" s="179"/>
    </row>
    <row r="200" spans="1:10" ht="36.75" hidden="1" customHeight="1" x14ac:dyDescent="0.25">
      <c r="A200" s="13">
        <v>130106</v>
      </c>
      <c r="B200" s="7">
        <v>13010610</v>
      </c>
      <c r="C200" s="14" t="s">
        <v>1295</v>
      </c>
      <c r="D200" s="12"/>
      <c r="E200" s="12"/>
      <c r="F200" s="12">
        <f t="shared" si="41"/>
        <v>0</v>
      </c>
      <c r="G200" s="12">
        <f t="shared" si="42"/>
        <v>0</v>
      </c>
      <c r="H200" s="12">
        <f t="shared" ref="H200:H263" si="43">SUM(F200:G200)</f>
        <v>0</v>
      </c>
      <c r="I200" s="179"/>
      <c r="J200" s="179"/>
    </row>
    <row r="201" spans="1:10" ht="36.75" hidden="1" customHeight="1" x14ac:dyDescent="0.25">
      <c r="A201" s="13">
        <v>130106</v>
      </c>
      <c r="B201" s="7">
        <v>13010611</v>
      </c>
      <c r="C201" s="14" t="s">
        <v>1296</v>
      </c>
      <c r="D201" s="12"/>
      <c r="E201" s="12"/>
      <c r="F201" s="12">
        <f t="shared" si="41"/>
        <v>0</v>
      </c>
      <c r="G201" s="12">
        <f t="shared" si="42"/>
        <v>0</v>
      </c>
      <c r="H201" s="12">
        <f t="shared" si="43"/>
        <v>0</v>
      </c>
      <c r="I201" s="179"/>
      <c r="J201" s="179"/>
    </row>
    <row r="202" spans="1:10" ht="36.75" hidden="1" customHeight="1" x14ac:dyDescent="0.25">
      <c r="A202" s="13">
        <v>130106</v>
      </c>
      <c r="B202" s="7">
        <v>13010612</v>
      </c>
      <c r="C202" s="14" t="s">
        <v>1297</v>
      </c>
      <c r="D202" s="12"/>
      <c r="E202" s="12"/>
      <c r="F202" s="12">
        <f t="shared" si="41"/>
        <v>0</v>
      </c>
      <c r="G202" s="12">
        <f t="shared" si="42"/>
        <v>0</v>
      </c>
      <c r="H202" s="12">
        <f t="shared" si="43"/>
        <v>0</v>
      </c>
      <c r="I202" s="179"/>
      <c r="J202" s="179"/>
    </row>
    <row r="203" spans="1:10" ht="36.75" hidden="1" customHeight="1" x14ac:dyDescent="0.25">
      <c r="A203" s="13">
        <v>130106</v>
      </c>
      <c r="B203" s="7">
        <v>13010613</v>
      </c>
      <c r="C203" s="14" t="s">
        <v>1298</v>
      </c>
      <c r="D203" s="12"/>
      <c r="E203" s="12"/>
      <c r="F203" s="12">
        <f t="shared" si="41"/>
        <v>0</v>
      </c>
      <c r="G203" s="12">
        <f t="shared" si="42"/>
        <v>0</v>
      </c>
      <c r="H203" s="12">
        <f t="shared" si="43"/>
        <v>0</v>
      </c>
      <c r="I203" s="179"/>
      <c r="J203" s="179"/>
    </row>
    <row r="204" spans="1:10" ht="36.75" hidden="1" customHeight="1" x14ac:dyDescent="0.25">
      <c r="A204" s="13">
        <v>130106</v>
      </c>
      <c r="B204" s="7">
        <v>13010614</v>
      </c>
      <c r="C204" s="14" t="s">
        <v>1299</v>
      </c>
      <c r="D204" s="12"/>
      <c r="E204" s="12"/>
      <c r="F204" s="12">
        <f t="shared" si="41"/>
        <v>0</v>
      </c>
      <c r="G204" s="12">
        <f t="shared" si="42"/>
        <v>0</v>
      </c>
      <c r="H204" s="12">
        <f t="shared" si="43"/>
        <v>0</v>
      </c>
      <c r="I204" s="179"/>
      <c r="J204" s="179"/>
    </row>
    <row r="205" spans="1:10" ht="36.75" hidden="1" customHeight="1" x14ac:dyDescent="0.25">
      <c r="A205" s="13">
        <v>130106</v>
      </c>
      <c r="B205" s="7">
        <v>13010615</v>
      </c>
      <c r="C205" s="14" t="s">
        <v>1300</v>
      </c>
      <c r="D205" s="12"/>
      <c r="E205" s="12"/>
      <c r="F205" s="12">
        <f t="shared" si="41"/>
        <v>0</v>
      </c>
      <c r="G205" s="12">
        <f t="shared" si="42"/>
        <v>0</v>
      </c>
      <c r="H205" s="12">
        <f t="shared" si="43"/>
        <v>0</v>
      </c>
      <c r="I205" s="179"/>
      <c r="J205" s="179"/>
    </row>
    <row r="206" spans="1:10" ht="36.75" hidden="1" customHeight="1" x14ac:dyDescent="0.25">
      <c r="A206" s="13">
        <v>130106</v>
      </c>
      <c r="B206" s="7">
        <v>13010616</v>
      </c>
      <c r="C206" s="14" t="s">
        <v>1301</v>
      </c>
      <c r="D206" s="12"/>
      <c r="E206" s="12"/>
      <c r="F206" s="12">
        <f t="shared" si="41"/>
        <v>0</v>
      </c>
      <c r="G206" s="12">
        <f t="shared" si="42"/>
        <v>0</v>
      </c>
      <c r="H206" s="12">
        <f t="shared" si="43"/>
        <v>0</v>
      </c>
      <c r="I206" s="179"/>
      <c r="J206" s="179"/>
    </row>
    <row r="207" spans="1:10" ht="36.75" hidden="1" customHeight="1" x14ac:dyDescent="0.25">
      <c r="A207" s="13">
        <v>130106</v>
      </c>
      <c r="B207" s="7">
        <v>13010617</v>
      </c>
      <c r="C207" s="14" t="s">
        <v>1302</v>
      </c>
      <c r="D207" s="12"/>
      <c r="E207" s="12"/>
      <c r="F207" s="12">
        <f t="shared" si="41"/>
        <v>0</v>
      </c>
      <c r="G207" s="12">
        <f t="shared" si="42"/>
        <v>0</v>
      </c>
      <c r="H207" s="12">
        <f t="shared" si="43"/>
        <v>0</v>
      </c>
      <c r="I207" s="179"/>
      <c r="J207" s="179"/>
    </row>
    <row r="208" spans="1:10" ht="27.75" customHeight="1" x14ac:dyDescent="0.25">
      <c r="A208" s="89">
        <v>130100</v>
      </c>
      <c r="B208" s="86">
        <v>130107</v>
      </c>
      <c r="C208" s="86" t="s">
        <v>43</v>
      </c>
      <c r="D208" s="87">
        <v>173800000</v>
      </c>
      <c r="E208" s="87" t="s">
        <v>1543</v>
      </c>
      <c r="F208" s="87">
        <f t="shared" si="41"/>
        <v>173800000</v>
      </c>
      <c r="G208" s="87">
        <f t="shared" si="42"/>
        <v>0</v>
      </c>
      <c r="H208" s="87">
        <f t="shared" si="43"/>
        <v>173800000</v>
      </c>
      <c r="I208" s="176">
        <v>1</v>
      </c>
      <c r="J208" s="176">
        <v>0</v>
      </c>
    </row>
    <row r="209" spans="1:10" ht="27.75" hidden="1" customHeight="1" x14ac:dyDescent="0.25">
      <c r="A209" s="89">
        <v>130100</v>
      </c>
      <c r="B209" s="86">
        <v>130108</v>
      </c>
      <c r="C209" s="86" t="s">
        <v>44</v>
      </c>
      <c r="D209" s="87">
        <v>0</v>
      </c>
      <c r="E209" s="87"/>
      <c r="F209" s="87">
        <f t="shared" si="41"/>
        <v>0</v>
      </c>
      <c r="G209" s="87">
        <f t="shared" si="42"/>
        <v>0</v>
      </c>
      <c r="H209" s="87">
        <f t="shared" si="43"/>
        <v>0</v>
      </c>
      <c r="I209" s="176"/>
      <c r="J209" s="176"/>
    </row>
    <row r="210" spans="1:10" ht="27.75" hidden="1" customHeight="1" x14ac:dyDescent="0.25">
      <c r="A210" s="89">
        <v>130100</v>
      </c>
      <c r="B210" s="89" t="s">
        <v>1018</v>
      </c>
      <c r="C210" s="86" t="s">
        <v>45</v>
      </c>
      <c r="D210" s="87">
        <v>0</v>
      </c>
      <c r="E210" s="87"/>
      <c r="F210" s="87">
        <f t="shared" si="41"/>
        <v>0</v>
      </c>
      <c r="G210" s="87">
        <f t="shared" si="42"/>
        <v>0</v>
      </c>
      <c r="H210" s="87">
        <f t="shared" si="43"/>
        <v>0</v>
      </c>
      <c r="I210" s="176"/>
      <c r="J210" s="176"/>
    </row>
    <row r="211" spans="1:10" ht="27.75" customHeight="1" x14ac:dyDescent="0.25">
      <c r="A211" s="89">
        <v>130100</v>
      </c>
      <c r="B211" s="89" t="s">
        <v>1019</v>
      </c>
      <c r="C211" s="86" t="s">
        <v>46</v>
      </c>
      <c r="D211" s="87">
        <f t="shared" ref="D211" si="44">SUM(D212:D213)</f>
        <v>700000000</v>
      </c>
      <c r="E211" s="87" t="s">
        <v>1543</v>
      </c>
      <c r="F211" s="87">
        <f t="shared" si="41"/>
        <v>0</v>
      </c>
      <c r="G211" s="87">
        <f t="shared" si="42"/>
        <v>0</v>
      </c>
      <c r="H211" s="87">
        <f t="shared" si="43"/>
        <v>0</v>
      </c>
      <c r="I211" s="176"/>
      <c r="J211" s="176"/>
    </row>
    <row r="212" spans="1:10" ht="27.75" customHeight="1" x14ac:dyDescent="0.25">
      <c r="A212" s="63" t="s">
        <v>1019</v>
      </c>
      <c r="B212" s="63">
        <v>13011101</v>
      </c>
      <c r="C212" s="63" t="s">
        <v>1363</v>
      </c>
      <c r="D212" s="45">
        <v>100000000</v>
      </c>
      <c r="E212" s="45"/>
      <c r="F212" s="45">
        <f t="shared" si="41"/>
        <v>0</v>
      </c>
      <c r="G212" s="45">
        <f t="shared" si="42"/>
        <v>0</v>
      </c>
      <c r="H212" s="45">
        <f t="shared" si="43"/>
        <v>0</v>
      </c>
      <c r="I212" s="177"/>
      <c r="J212" s="177"/>
    </row>
    <row r="213" spans="1:10" ht="27.75" customHeight="1" x14ac:dyDescent="0.25">
      <c r="A213" s="63" t="s">
        <v>1019</v>
      </c>
      <c r="B213" s="63">
        <v>13011102</v>
      </c>
      <c r="C213" s="63" t="s">
        <v>1364</v>
      </c>
      <c r="D213" s="45">
        <v>600000000</v>
      </c>
      <c r="E213" s="45"/>
      <c r="F213" s="45">
        <f t="shared" si="41"/>
        <v>0</v>
      </c>
      <c r="G213" s="45">
        <f t="shared" si="42"/>
        <v>0</v>
      </c>
      <c r="H213" s="45">
        <f t="shared" si="43"/>
        <v>0</v>
      </c>
      <c r="I213" s="177"/>
      <c r="J213" s="177"/>
    </row>
    <row r="214" spans="1:10" ht="27.75" customHeight="1" x14ac:dyDescent="0.25">
      <c r="A214" s="89">
        <v>130100</v>
      </c>
      <c r="B214" s="89" t="s">
        <v>1020</v>
      </c>
      <c r="C214" s="89" t="s">
        <v>531</v>
      </c>
      <c r="D214" s="87">
        <f t="shared" ref="D214" si="45">SUM(D215:D217)</f>
        <v>866750000</v>
      </c>
      <c r="E214" s="87" t="s">
        <v>1543</v>
      </c>
      <c r="F214" s="87">
        <f t="shared" ref="F214:F236" si="46">D214*I214</f>
        <v>0</v>
      </c>
      <c r="G214" s="87">
        <f t="shared" ref="G214:G236" si="47">D214*J214</f>
        <v>0</v>
      </c>
      <c r="H214" s="87">
        <f t="shared" si="43"/>
        <v>0</v>
      </c>
      <c r="I214" s="176"/>
      <c r="J214" s="176"/>
    </row>
    <row r="215" spans="1:10" ht="27.75" customHeight="1" x14ac:dyDescent="0.25">
      <c r="A215" s="63" t="s">
        <v>1020</v>
      </c>
      <c r="B215" s="63">
        <v>13011201</v>
      </c>
      <c r="C215" s="63" t="s">
        <v>94</v>
      </c>
      <c r="D215" s="45">
        <v>400000000</v>
      </c>
      <c r="E215" s="45"/>
      <c r="F215" s="45">
        <f t="shared" si="46"/>
        <v>0</v>
      </c>
      <c r="G215" s="45">
        <f t="shared" si="47"/>
        <v>0</v>
      </c>
      <c r="H215" s="45">
        <f t="shared" si="43"/>
        <v>0</v>
      </c>
      <c r="I215" s="177"/>
      <c r="J215" s="177"/>
    </row>
    <row r="216" spans="1:10" ht="27.75" customHeight="1" x14ac:dyDescent="0.25">
      <c r="A216" s="63" t="s">
        <v>1020</v>
      </c>
      <c r="B216" s="63">
        <v>13011202</v>
      </c>
      <c r="C216" s="63" t="s">
        <v>532</v>
      </c>
      <c r="D216" s="45">
        <v>366750000</v>
      </c>
      <c r="E216" s="45"/>
      <c r="F216" s="45">
        <f t="shared" si="46"/>
        <v>0</v>
      </c>
      <c r="G216" s="45">
        <f t="shared" si="47"/>
        <v>0</v>
      </c>
      <c r="H216" s="45">
        <f t="shared" si="43"/>
        <v>0</v>
      </c>
      <c r="I216" s="177"/>
      <c r="J216" s="177"/>
    </row>
    <row r="217" spans="1:10" ht="27.75" customHeight="1" x14ac:dyDescent="0.25">
      <c r="A217" s="63" t="s">
        <v>1020</v>
      </c>
      <c r="B217" s="63">
        <v>13011203</v>
      </c>
      <c r="C217" s="63" t="s">
        <v>533</v>
      </c>
      <c r="D217" s="45">
        <f t="shared" ref="D217" si="48">SUM(D218:D226)</f>
        <v>100000000</v>
      </c>
      <c r="E217" s="45"/>
      <c r="F217" s="45">
        <f t="shared" si="46"/>
        <v>0</v>
      </c>
      <c r="G217" s="45">
        <f t="shared" si="47"/>
        <v>0</v>
      </c>
      <c r="H217" s="45">
        <f t="shared" si="43"/>
        <v>0</v>
      </c>
      <c r="I217" s="177"/>
      <c r="J217" s="177"/>
    </row>
    <row r="218" spans="1:10" ht="27.75" customHeight="1" x14ac:dyDescent="0.25">
      <c r="A218" s="165">
        <v>13011203</v>
      </c>
      <c r="B218" s="165">
        <v>1301120301</v>
      </c>
      <c r="C218" s="165" t="s">
        <v>1365</v>
      </c>
      <c r="D218" s="166">
        <v>20000000</v>
      </c>
      <c r="E218" s="166"/>
      <c r="F218" s="166">
        <f t="shared" si="46"/>
        <v>0</v>
      </c>
      <c r="G218" s="166">
        <f t="shared" si="47"/>
        <v>0</v>
      </c>
      <c r="H218" s="166">
        <f t="shared" si="43"/>
        <v>0</v>
      </c>
      <c r="I218" s="178"/>
      <c r="J218" s="178"/>
    </row>
    <row r="219" spans="1:10" ht="27.75" customHeight="1" x14ac:dyDescent="0.25">
      <c r="A219" s="165">
        <v>13011203</v>
      </c>
      <c r="B219" s="165">
        <v>1301120302</v>
      </c>
      <c r="C219" s="165" t="s">
        <v>1415</v>
      </c>
      <c r="D219" s="166">
        <v>10000</v>
      </c>
      <c r="E219" s="166"/>
      <c r="F219" s="166">
        <f t="shared" si="46"/>
        <v>0</v>
      </c>
      <c r="G219" s="166">
        <f t="shared" si="47"/>
        <v>0</v>
      </c>
      <c r="H219" s="166">
        <f t="shared" si="43"/>
        <v>0</v>
      </c>
      <c r="I219" s="178"/>
      <c r="J219" s="178"/>
    </row>
    <row r="220" spans="1:10" ht="27.75" customHeight="1" x14ac:dyDescent="0.25">
      <c r="A220" s="165">
        <v>13011203</v>
      </c>
      <c r="B220" s="165">
        <v>1301120303</v>
      </c>
      <c r="C220" s="165" t="s">
        <v>1416</v>
      </c>
      <c r="D220" s="166">
        <v>75000000</v>
      </c>
      <c r="E220" s="166"/>
      <c r="F220" s="166">
        <f t="shared" si="46"/>
        <v>0</v>
      </c>
      <c r="G220" s="166">
        <f t="shared" si="47"/>
        <v>0</v>
      </c>
      <c r="H220" s="166">
        <f t="shared" si="43"/>
        <v>0</v>
      </c>
      <c r="I220" s="178"/>
      <c r="J220" s="178"/>
    </row>
    <row r="221" spans="1:10" ht="27.75" customHeight="1" x14ac:dyDescent="0.25">
      <c r="A221" s="165">
        <v>13011203</v>
      </c>
      <c r="B221" s="165">
        <v>1301120304</v>
      </c>
      <c r="C221" s="165" t="s">
        <v>1417</v>
      </c>
      <c r="D221" s="166">
        <v>500000</v>
      </c>
      <c r="E221" s="166"/>
      <c r="F221" s="166">
        <f t="shared" si="46"/>
        <v>0</v>
      </c>
      <c r="G221" s="166">
        <f t="shared" si="47"/>
        <v>0</v>
      </c>
      <c r="H221" s="166">
        <f t="shared" si="43"/>
        <v>0</v>
      </c>
      <c r="I221" s="178"/>
      <c r="J221" s="178"/>
    </row>
    <row r="222" spans="1:10" ht="27.75" customHeight="1" x14ac:dyDescent="0.25">
      <c r="A222" s="165">
        <v>13011203</v>
      </c>
      <c r="B222" s="165">
        <v>1301120305</v>
      </c>
      <c r="C222" s="165" t="s">
        <v>1418</v>
      </c>
      <c r="D222" s="166">
        <v>1500000</v>
      </c>
      <c r="E222" s="166"/>
      <c r="F222" s="166">
        <f t="shared" si="46"/>
        <v>0</v>
      </c>
      <c r="G222" s="166">
        <f t="shared" si="47"/>
        <v>0</v>
      </c>
      <c r="H222" s="166">
        <f t="shared" si="43"/>
        <v>0</v>
      </c>
      <c r="I222" s="178"/>
      <c r="J222" s="178"/>
    </row>
    <row r="223" spans="1:10" ht="27.75" customHeight="1" x14ac:dyDescent="0.25">
      <c r="A223" s="165">
        <v>13011203</v>
      </c>
      <c r="B223" s="165">
        <v>1301120306</v>
      </c>
      <c r="C223" s="165" t="s">
        <v>1419</v>
      </c>
      <c r="D223" s="166">
        <v>470000</v>
      </c>
      <c r="E223" s="166"/>
      <c r="F223" s="166">
        <f t="shared" si="46"/>
        <v>0</v>
      </c>
      <c r="G223" s="166">
        <f t="shared" si="47"/>
        <v>0</v>
      </c>
      <c r="H223" s="166">
        <f t="shared" si="43"/>
        <v>0</v>
      </c>
      <c r="I223" s="178"/>
      <c r="J223" s="178"/>
    </row>
    <row r="224" spans="1:10" ht="27.75" customHeight="1" x14ac:dyDescent="0.25">
      <c r="A224" s="165">
        <v>13011203</v>
      </c>
      <c r="B224" s="165">
        <v>1301120307</v>
      </c>
      <c r="C224" s="165" t="s">
        <v>1420</v>
      </c>
      <c r="D224" s="166">
        <v>10000</v>
      </c>
      <c r="E224" s="166"/>
      <c r="F224" s="166">
        <f t="shared" si="46"/>
        <v>0</v>
      </c>
      <c r="G224" s="166">
        <f t="shared" si="47"/>
        <v>0</v>
      </c>
      <c r="H224" s="166">
        <f t="shared" si="43"/>
        <v>0</v>
      </c>
      <c r="I224" s="178"/>
      <c r="J224" s="178"/>
    </row>
    <row r="225" spans="1:10" ht="27.75" customHeight="1" x14ac:dyDescent="0.25">
      <c r="A225" s="165">
        <v>13011203</v>
      </c>
      <c r="B225" s="165">
        <v>1301120308</v>
      </c>
      <c r="C225" s="165" t="s">
        <v>1421</v>
      </c>
      <c r="D225" s="166">
        <v>10000</v>
      </c>
      <c r="E225" s="166"/>
      <c r="F225" s="166">
        <f t="shared" si="46"/>
        <v>0</v>
      </c>
      <c r="G225" s="166">
        <f t="shared" si="47"/>
        <v>0</v>
      </c>
      <c r="H225" s="166">
        <f t="shared" si="43"/>
        <v>0</v>
      </c>
      <c r="I225" s="178"/>
      <c r="J225" s="178"/>
    </row>
    <row r="226" spans="1:10" ht="27.75" customHeight="1" x14ac:dyDescent="0.25">
      <c r="A226" s="165">
        <v>13011203</v>
      </c>
      <c r="B226" s="165">
        <v>1301120309</v>
      </c>
      <c r="C226" s="165" t="s">
        <v>1422</v>
      </c>
      <c r="D226" s="166">
        <v>2500000</v>
      </c>
      <c r="E226" s="166"/>
      <c r="F226" s="166">
        <f t="shared" si="46"/>
        <v>0</v>
      </c>
      <c r="G226" s="166">
        <f t="shared" si="47"/>
        <v>0</v>
      </c>
      <c r="H226" s="166">
        <f t="shared" si="43"/>
        <v>0</v>
      </c>
      <c r="I226" s="178"/>
      <c r="J226" s="178"/>
    </row>
    <row r="227" spans="1:10" ht="27.75" hidden="1" customHeight="1" x14ac:dyDescent="0.25">
      <c r="A227" s="89">
        <v>130100</v>
      </c>
      <c r="B227" s="86">
        <v>130190</v>
      </c>
      <c r="C227" s="86" t="s">
        <v>19</v>
      </c>
      <c r="D227" s="87">
        <f>SUM(D228:D238)</f>
        <v>0</v>
      </c>
      <c r="E227" s="87"/>
      <c r="F227" s="87">
        <f t="shared" si="46"/>
        <v>0</v>
      </c>
      <c r="G227" s="87">
        <f t="shared" si="47"/>
        <v>0</v>
      </c>
      <c r="H227" s="87">
        <f t="shared" si="43"/>
        <v>0</v>
      </c>
      <c r="I227" s="176">
        <v>1</v>
      </c>
      <c r="J227" s="176">
        <v>0</v>
      </c>
    </row>
    <row r="228" spans="1:10" ht="27.75" hidden="1" customHeight="1" x14ac:dyDescent="0.25">
      <c r="A228" s="13">
        <v>130190</v>
      </c>
      <c r="B228" s="7">
        <v>13019001</v>
      </c>
      <c r="C228" s="13" t="s">
        <v>845</v>
      </c>
      <c r="D228" s="45">
        <v>0</v>
      </c>
      <c r="E228" s="45"/>
      <c r="F228" s="45">
        <f t="shared" si="46"/>
        <v>0</v>
      </c>
      <c r="G228" s="45">
        <f t="shared" si="47"/>
        <v>0</v>
      </c>
      <c r="H228" s="45">
        <f t="shared" si="43"/>
        <v>0</v>
      </c>
      <c r="I228" s="177"/>
      <c r="J228" s="177"/>
    </row>
    <row r="229" spans="1:10" ht="27.75" hidden="1" customHeight="1" x14ac:dyDescent="0.25">
      <c r="A229" s="13">
        <v>130190</v>
      </c>
      <c r="B229" s="7">
        <v>13019002</v>
      </c>
      <c r="C229" s="13" t="s">
        <v>846</v>
      </c>
      <c r="D229" s="45">
        <v>0</v>
      </c>
      <c r="E229" s="45"/>
      <c r="F229" s="45">
        <f t="shared" si="46"/>
        <v>0</v>
      </c>
      <c r="G229" s="45">
        <f t="shared" si="47"/>
        <v>0</v>
      </c>
      <c r="H229" s="45">
        <f t="shared" si="43"/>
        <v>0</v>
      </c>
      <c r="I229" s="177"/>
      <c r="J229" s="177"/>
    </row>
    <row r="230" spans="1:10" ht="27.75" hidden="1" customHeight="1" x14ac:dyDescent="0.25">
      <c r="A230" s="13">
        <v>130190</v>
      </c>
      <c r="B230" s="7">
        <v>13019003</v>
      </c>
      <c r="C230" s="13" t="s">
        <v>847</v>
      </c>
      <c r="D230" s="45">
        <v>0</v>
      </c>
      <c r="E230" s="45"/>
      <c r="F230" s="45">
        <f t="shared" si="46"/>
        <v>0</v>
      </c>
      <c r="G230" s="45">
        <f t="shared" si="47"/>
        <v>0</v>
      </c>
      <c r="H230" s="45">
        <f t="shared" si="43"/>
        <v>0</v>
      </c>
      <c r="I230" s="177"/>
      <c r="J230" s="177"/>
    </row>
    <row r="231" spans="1:10" ht="27.75" hidden="1" customHeight="1" x14ac:dyDescent="0.25">
      <c r="A231" s="13">
        <v>130190</v>
      </c>
      <c r="B231" s="7">
        <v>13019004</v>
      </c>
      <c r="C231" s="13" t="s">
        <v>848</v>
      </c>
      <c r="D231" s="45">
        <v>0</v>
      </c>
      <c r="E231" s="45"/>
      <c r="F231" s="45">
        <f t="shared" si="46"/>
        <v>0</v>
      </c>
      <c r="G231" s="45">
        <f t="shared" si="47"/>
        <v>0</v>
      </c>
      <c r="H231" s="45">
        <f t="shared" si="43"/>
        <v>0</v>
      </c>
      <c r="I231" s="177"/>
      <c r="J231" s="177"/>
    </row>
    <row r="232" spans="1:10" ht="27.75" hidden="1" customHeight="1" x14ac:dyDescent="0.25">
      <c r="A232" s="13">
        <v>130190</v>
      </c>
      <c r="B232" s="7">
        <v>13019005</v>
      </c>
      <c r="C232" s="13" t="s">
        <v>849</v>
      </c>
      <c r="D232" s="45">
        <v>0</v>
      </c>
      <c r="E232" s="45"/>
      <c r="F232" s="45">
        <f t="shared" si="46"/>
        <v>0</v>
      </c>
      <c r="G232" s="45">
        <f t="shared" si="47"/>
        <v>0</v>
      </c>
      <c r="H232" s="45">
        <f t="shared" si="43"/>
        <v>0</v>
      </c>
      <c r="I232" s="177"/>
      <c r="J232" s="177"/>
    </row>
    <row r="233" spans="1:10" ht="27.75" hidden="1" customHeight="1" x14ac:dyDescent="0.25">
      <c r="A233" s="13">
        <v>130190</v>
      </c>
      <c r="B233" s="7">
        <v>13019006</v>
      </c>
      <c r="C233" s="13" t="s">
        <v>850</v>
      </c>
      <c r="D233" s="45">
        <v>0</v>
      </c>
      <c r="E233" s="45"/>
      <c r="F233" s="45">
        <f t="shared" si="46"/>
        <v>0</v>
      </c>
      <c r="G233" s="45">
        <f t="shared" si="47"/>
        <v>0</v>
      </c>
      <c r="H233" s="45">
        <f t="shared" si="43"/>
        <v>0</v>
      </c>
      <c r="I233" s="177"/>
      <c r="J233" s="177"/>
    </row>
    <row r="234" spans="1:10" ht="27.75" hidden="1" customHeight="1" x14ac:dyDescent="0.25">
      <c r="A234" s="13">
        <v>130190</v>
      </c>
      <c r="B234" s="7">
        <v>13019007</v>
      </c>
      <c r="C234" s="13" t="s">
        <v>851</v>
      </c>
      <c r="D234" s="45">
        <v>0</v>
      </c>
      <c r="E234" s="45"/>
      <c r="F234" s="45">
        <f t="shared" si="46"/>
        <v>0</v>
      </c>
      <c r="G234" s="45">
        <f t="shared" si="47"/>
        <v>0</v>
      </c>
      <c r="H234" s="45">
        <f t="shared" si="43"/>
        <v>0</v>
      </c>
      <c r="I234" s="177"/>
      <c r="J234" s="177"/>
    </row>
    <row r="235" spans="1:10" ht="27.75" hidden="1" customHeight="1" x14ac:dyDescent="0.25">
      <c r="A235" s="13">
        <v>130190</v>
      </c>
      <c r="B235" s="7">
        <v>13019008</v>
      </c>
      <c r="C235" s="13" t="s">
        <v>852</v>
      </c>
      <c r="D235" s="45">
        <v>0</v>
      </c>
      <c r="E235" s="45"/>
      <c r="F235" s="45">
        <f t="shared" si="46"/>
        <v>0</v>
      </c>
      <c r="G235" s="45">
        <f t="shared" si="47"/>
        <v>0</v>
      </c>
      <c r="H235" s="45">
        <f t="shared" si="43"/>
        <v>0</v>
      </c>
      <c r="I235" s="177"/>
      <c r="J235" s="177"/>
    </row>
    <row r="236" spans="1:10" ht="27.75" hidden="1" customHeight="1" x14ac:dyDescent="0.25">
      <c r="A236" s="13">
        <v>130190</v>
      </c>
      <c r="B236" s="7">
        <v>13019009</v>
      </c>
      <c r="C236" s="13" t="s">
        <v>853</v>
      </c>
      <c r="D236" s="45">
        <v>0</v>
      </c>
      <c r="E236" s="45"/>
      <c r="F236" s="45">
        <f t="shared" si="46"/>
        <v>0</v>
      </c>
      <c r="G236" s="45">
        <f t="shared" si="47"/>
        <v>0</v>
      </c>
      <c r="H236" s="45">
        <f t="shared" si="43"/>
        <v>0</v>
      </c>
      <c r="I236" s="177"/>
      <c r="J236" s="177"/>
    </row>
    <row r="237" spans="1:10" ht="27.75" hidden="1" customHeight="1" x14ac:dyDescent="0.25">
      <c r="A237" s="13">
        <v>130190</v>
      </c>
      <c r="B237" s="13">
        <v>13019010</v>
      </c>
      <c r="C237" s="13" t="s">
        <v>1423</v>
      </c>
      <c r="D237" s="45">
        <v>0</v>
      </c>
      <c r="E237" s="45"/>
      <c r="F237" s="45"/>
      <c r="G237" s="45"/>
      <c r="H237" s="45">
        <f t="shared" si="43"/>
        <v>0</v>
      </c>
      <c r="I237" s="177"/>
      <c r="J237" s="177"/>
    </row>
    <row r="238" spans="1:10" ht="27.75" hidden="1" customHeight="1" x14ac:dyDescent="0.25">
      <c r="A238" s="13">
        <v>130190</v>
      </c>
      <c r="B238" s="13">
        <v>13019011</v>
      </c>
      <c r="C238" s="13" t="s">
        <v>1424</v>
      </c>
      <c r="D238" s="45">
        <v>0</v>
      </c>
      <c r="E238" s="45"/>
      <c r="F238" s="45"/>
      <c r="G238" s="45"/>
      <c r="H238" s="45">
        <f t="shared" si="43"/>
        <v>0</v>
      </c>
      <c r="I238" s="177"/>
      <c r="J238" s="177"/>
    </row>
    <row r="239" spans="1:10" ht="27.75" customHeight="1" x14ac:dyDescent="0.25">
      <c r="A239" s="100">
        <v>130000</v>
      </c>
      <c r="B239" s="4">
        <v>130200</v>
      </c>
      <c r="C239" s="5" t="s">
        <v>47</v>
      </c>
      <c r="D239" s="11">
        <f t="shared" ref="D239:G239" si="49">SUM(D240:D241,D244)</f>
        <v>16853500</v>
      </c>
      <c r="E239" s="11"/>
      <c r="F239" s="11">
        <f t="shared" si="49"/>
        <v>712500</v>
      </c>
      <c r="G239" s="11">
        <f t="shared" si="49"/>
        <v>50000</v>
      </c>
      <c r="H239" s="11">
        <f t="shared" si="43"/>
        <v>762500</v>
      </c>
      <c r="I239" s="175"/>
      <c r="J239" s="175"/>
    </row>
    <row r="240" spans="1:10" ht="27.75" customHeight="1" x14ac:dyDescent="0.25">
      <c r="A240" s="89">
        <v>130200</v>
      </c>
      <c r="B240" s="86">
        <v>130203</v>
      </c>
      <c r="C240" s="86" t="s">
        <v>1503</v>
      </c>
      <c r="D240" s="87">
        <v>50000</v>
      </c>
      <c r="E240" s="87" t="s">
        <v>1543</v>
      </c>
      <c r="F240" s="87">
        <f>D240*I240</f>
        <v>0</v>
      </c>
      <c r="G240" s="87">
        <f>D240*J240</f>
        <v>50000</v>
      </c>
      <c r="H240" s="87">
        <f t="shared" si="43"/>
        <v>50000</v>
      </c>
      <c r="I240" s="176">
        <v>0</v>
      </c>
      <c r="J240" s="176">
        <v>1</v>
      </c>
    </row>
    <row r="241" spans="1:10" ht="27.75" customHeight="1" x14ac:dyDescent="0.25">
      <c r="A241" s="89">
        <v>130200</v>
      </c>
      <c r="B241" s="86">
        <v>130204</v>
      </c>
      <c r="C241" s="86" t="s">
        <v>48</v>
      </c>
      <c r="D241" s="87">
        <f t="shared" ref="D241:G241" si="50">SUM(D242:D243)</f>
        <v>12712500</v>
      </c>
      <c r="E241" s="87" t="s">
        <v>1543</v>
      </c>
      <c r="F241" s="87">
        <f t="shared" si="50"/>
        <v>712500</v>
      </c>
      <c r="G241" s="87">
        <f t="shared" si="50"/>
        <v>0</v>
      </c>
      <c r="H241" s="87">
        <f t="shared" si="43"/>
        <v>712500</v>
      </c>
      <c r="I241" s="176"/>
      <c r="J241" s="176"/>
    </row>
    <row r="242" spans="1:10" ht="27.75" customHeight="1" x14ac:dyDescent="0.25">
      <c r="A242" s="63">
        <v>130204</v>
      </c>
      <c r="B242" s="62">
        <v>13020401</v>
      </c>
      <c r="C242" s="7" t="s">
        <v>536</v>
      </c>
      <c r="D242" s="45">
        <v>712500</v>
      </c>
      <c r="E242" s="45"/>
      <c r="F242" s="45">
        <f t="shared" ref="F242:F248" si="51">D242*I242</f>
        <v>712500</v>
      </c>
      <c r="G242" s="45">
        <f t="shared" ref="G242:G248" si="52">D242*J242</f>
        <v>0</v>
      </c>
      <c r="H242" s="45">
        <f t="shared" si="43"/>
        <v>712500</v>
      </c>
      <c r="I242" s="177">
        <v>1</v>
      </c>
      <c r="J242" s="177">
        <v>0</v>
      </c>
    </row>
    <row r="243" spans="1:10" ht="27.75" customHeight="1" x14ac:dyDescent="0.25">
      <c r="A243" s="63">
        <v>130204</v>
      </c>
      <c r="B243" s="62">
        <v>13020402</v>
      </c>
      <c r="C243" s="7" t="s">
        <v>537</v>
      </c>
      <c r="D243" s="45">
        <v>12000000</v>
      </c>
      <c r="E243" s="45"/>
      <c r="F243" s="45">
        <f t="shared" si="51"/>
        <v>0</v>
      </c>
      <c r="G243" s="45">
        <f t="shared" si="52"/>
        <v>0</v>
      </c>
      <c r="H243" s="45">
        <f t="shared" si="43"/>
        <v>0</v>
      </c>
      <c r="I243" s="177"/>
      <c r="J243" s="177"/>
    </row>
    <row r="244" spans="1:10" ht="27.75" customHeight="1" x14ac:dyDescent="0.25">
      <c r="A244" s="89">
        <v>130200</v>
      </c>
      <c r="B244" s="86">
        <v>130290</v>
      </c>
      <c r="C244" s="86" t="s">
        <v>19</v>
      </c>
      <c r="D244" s="87">
        <f t="shared" ref="D244" si="53">SUM(D245:D248)</f>
        <v>4091000</v>
      </c>
      <c r="E244" s="87"/>
      <c r="F244" s="87">
        <f t="shared" si="51"/>
        <v>0</v>
      </c>
      <c r="G244" s="87">
        <f t="shared" si="52"/>
        <v>0</v>
      </c>
      <c r="H244" s="87">
        <f t="shared" si="43"/>
        <v>0</v>
      </c>
      <c r="I244" s="176"/>
      <c r="J244" s="176"/>
    </row>
    <row r="245" spans="1:10" ht="27.75" customHeight="1" x14ac:dyDescent="0.25">
      <c r="A245" s="63">
        <v>130204</v>
      </c>
      <c r="B245" s="63">
        <v>13029001</v>
      </c>
      <c r="C245" s="13" t="s">
        <v>854</v>
      </c>
      <c r="D245" s="45">
        <v>2696000</v>
      </c>
      <c r="E245" s="45"/>
      <c r="F245" s="45">
        <f t="shared" si="51"/>
        <v>0</v>
      </c>
      <c r="G245" s="45">
        <f t="shared" si="52"/>
        <v>0</v>
      </c>
      <c r="H245" s="45">
        <f t="shared" si="43"/>
        <v>0</v>
      </c>
      <c r="I245" s="177"/>
      <c r="J245" s="177"/>
    </row>
    <row r="246" spans="1:10" ht="27.75" customHeight="1" x14ac:dyDescent="0.25">
      <c r="A246" s="63">
        <v>130204</v>
      </c>
      <c r="B246" s="63">
        <v>13029002</v>
      </c>
      <c r="C246" s="13" t="s">
        <v>855</v>
      </c>
      <c r="D246" s="45">
        <v>247500</v>
      </c>
      <c r="E246" s="45"/>
      <c r="F246" s="45">
        <f t="shared" si="51"/>
        <v>0</v>
      </c>
      <c r="G246" s="45">
        <f t="shared" si="52"/>
        <v>0</v>
      </c>
      <c r="H246" s="45">
        <f t="shared" si="43"/>
        <v>0</v>
      </c>
      <c r="I246" s="177"/>
      <c r="J246" s="177"/>
    </row>
    <row r="247" spans="1:10" ht="27.75" customHeight="1" x14ac:dyDescent="0.25">
      <c r="A247" s="63">
        <v>130204</v>
      </c>
      <c r="B247" s="63">
        <v>13029003</v>
      </c>
      <c r="C247" s="13" t="s">
        <v>856</v>
      </c>
      <c r="D247" s="45">
        <v>247500</v>
      </c>
      <c r="E247" s="45"/>
      <c r="F247" s="45">
        <f t="shared" si="51"/>
        <v>0</v>
      </c>
      <c r="G247" s="45">
        <f t="shared" si="52"/>
        <v>0</v>
      </c>
      <c r="H247" s="45">
        <f t="shared" si="43"/>
        <v>0</v>
      </c>
      <c r="I247" s="177"/>
      <c r="J247" s="177"/>
    </row>
    <row r="248" spans="1:10" ht="27.75" customHeight="1" x14ac:dyDescent="0.25">
      <c r="A248" s="63">
        <v>130204</v>
      </c>
      <c r="B248" s="63">
        <v>13029004</v>
      </c>
      <c r="C248" s="13" t="s">
        <v>857</v>
      </c>
      <c r="D248" s="45">
        <v>900000</v>
      </c>
      <c r="E248" s="45"/>
      <c r="F248" s="45">
        <f t="shared" si="51"/>
        <v>0</v>
      </c>
      <c r="G248" s="45">
        <f t="shared" si="52"/>
        <v>0</v>
      </c>
      <c r="H248" s="45">
        <f t="shared" si="43"/>
        <v>0</v>
      </c>
      <c r="I248" s="177"/>
      <c r="J248" s="177"/>
    </row>
    <row r="249" spans="1:10" ht="27.75" customHeight="1" x14ac:dyDescent="0.25">
      <c r="A249" s="99">
        <v>100000</v>
      </c>
      <c r="B249" s="2">
        <v>140000</v>
      </c>
      <c r="C249" s="3" t="s">
        <v>49</v>
      </c>
      <c r="D249" s="10">
        <f>D250+D401</f>
        <v>10981508940</v>
      </c>
      <c r="E249" s="10"/>
      <c r="F249" s="10">
        <f t="shared" ref="F249:G249" si="54">F250+F401</f>
        <v>105670000</v>
      </c>
      <c r="G249" s="10">
        <f t="shared" si="54"/>
        <v>9650061000</v>
      </c>
      <c r="H249" s="10">
        <f t="shared" si="43"/>
        <v>9755731000</v>
      </c>
      <c r="I249" s="174"/>
      <c r="J249" s="174"/>
    </row>
    <row r="250" spans="1:10" ht="27.75" customHeight="1" x14ac:dyDescent="0.25">
      <c r="A250" s="100">
        <v>140000</v>
      </c>
      <c r="B250" s="4">
        <v>140100</v>
      </c>
      <c r="C250" s="5" t="s">
        <v>50</v>
      </c>
      <c r="D250" s="11">
        <f t="shared" ref="D250:G250" si="55">SUM(D251,D292:D293,D309,D335,D361,D382,D386,D392,D397:D398)</f>
        <v>10957308940</v>
      </c>
      <c r="E250" s="11"/>
      <c r="F250" s="11">
        <f t="shared" si="55"/>
        <v>105670000</v>
      </c>
      <c r="G250" s="11">
        <f t="shared" si="55"/>
        <v>9625861000</v>
      </c>
      <c r="H250" s="11">
        <f t="shared" si="43"/>
        <v>9731531000</v>
      </c>
      <c r="I250" s="175"/>
      <c r="J250" s="175"/>
    </row>
    <row r="251" spans="1:10" ht="27.75" customHeight="1" x14ac:dyDescent="0.25">
      <c r="A251" s="89">
        <v>140100</v>
      </c>
      <c r="B251" s="86">
        <v>140101</v>
      </c>
      <c r="C251" s="91" t="s">
        <v>1021</v>
      </c>
      <c r="D251" s="87">
        <f>SUM(D252:D291)</f>
        <v>495586540</v>
      </c>
      <c r="E251" s="87" t="s">
        <v>1543</v>
      </c>
      <c r="F251" s="87">
        <f t="shared" ref="F251:G251" si="56">SUM(F252:F291)</f>
        <v>93370000</v>
      </c>
      <c r="G251" s="87">
        <f t="shared" si="56"/>
        <v>0</v>
      </c>
      <c r="H251" s="87">
        <f t="shared" si="43"/>
        <v>93370000</v>
      </c>
      <c r="I251" s="176"/>
      <c r="J251" s="176"/>
    </row>
    <row r="252" spans="1:10" ht="27.75" customHeight="1" x14ac:dyDescent="0.25">
      <c r="A252" s="13">
        <v>140101</v>
      </c>
      <c r="B252" s="7">
        <v>14010101</v>
      </c>
      <c r="C252" s="64" t="s">
        <v>858</v>
      </c>
      <c r="D252" s="12">
        <v>33370000</v>
      </c>
      <c r="E252" s="12"/>
      <c r="F252" s="12">
        <f t="shared" ref="F252:F283" si="57">D252*I252</f>
        <v>33370000</v>
      </c>
      <c r="G252" s="12">
        <f t="shared" ref="G252:G283" si="58">D252*J252</f>
        <v>0</v>
      </c>
      <c r="H252" s="12">
        <f t="shared" si="43"/>
        <v>33370000</v>
      </c>
      <c r="I252" s="179">
        <v>1</v>
      </c>
      <c r="J252" s="179">
        <v>0</v>
      </c>
    </row>
    <row r="253" spans="1:10" ht="27.75" customHeight="1" x14ac:dyDescent="0.25">
      <c r="A253" s="13">
        <v>140101</v>
      </c>
      <c r="B253" s="7">
        <v>14010102</v>
      </c>
      <c r="C253" s="64" t="s">
        <v>107</v>
      </c>
      <c r="D253" s="12">
        <v>30000000</v>
      </c>
      <c r="E253" s="12"/>
      <c r="F253" s="12">
        <f t="shared" si="57"/>
        <v>30000000</v>
      </c>
      <c r="G253" s="12">
        <f t="shared" si="58"/>
        <v>0</v>
      </c>
      <c r="H253" s="12">
        <f t="shared" si="43"/>
        <v>30000000</v>
      </c>
      <c r="I253" s="179">
        <v>1</v>
      </c>
      <c r="J253" s="179">
        <v>0</v>
      </c>
    </row>
    <row r="254" spans="1:10" ht="39" customHeight="1" x14ac:dyDescent="0.25">
      <c r="A254" s="13">
        <v>140101</v>
      </c>
      <c r="B254" s="7">
        <v>14010103</v>
      </c>
      <c r="C254" s="64" t="s">
        <v>108</v>
      </c>
      <c r="D254" s="12">
        <v>30000000</v>
      </c>
      <c r="E254" s="12"/>
      <c r="F254" s="12">
        <f t="shared" si="57"/>
        <v>30000000</v>
      </c>
      <c r="G254" s="12">
        <f t="shared" si="58"/>
        <v>0</v>
      </c>
      <c r="H254" s="12">
        <f t="shared" si="43"/>
        <v>30000000</v>
      </c>
      <c r="I254" s="179">
        <v>1</v>
      </c>
      <c r="J254" s="179">
        <v>0</v>
      </c>
    </row>
    <row r="255" spans="1:10" ht="54.75" customHeight="1" x14ac:dyDescent="0.25">
      <c r="A255" s="13">
        <v>140101</v>
      </c>
      <c r="B255" s="7">
        <v>14010104</v>
      </c>
      <c r="C255" s="64" t="s">
        <v>859</v>
      </c>
      <c r="D255" s="12">
        <v>69000000</v>
      </c>
      <c r="E255" s="12"/>
      <c r="F255" s="12">
        <f t="shared" si="57"/>
        <v>0</v>
      </c>
      <c r="G255" s="12">
        <f t="shared" si="58"/>
        <v>0</v>
      </c>
      <c r="H255" s="12">
        <f t="shared" si="43"/>
        <v>0</v>
      </c>
      <c r="I255" s="179"/>
      <c r="J255" s="179"/>
    </row>
    <row r="256" spans="1:10" ht="27.75" customHeight="1" x14ac:dyDescent="0.25">
      <c r="A256" s="13">
        <v>140101</v>
      </c>
      <c r="B256" s="7">
        <v>14010105</v>
      </c>
      <c r="C256" s="64" t="s">
        <v>860</v>
      </c>
      <c r="D256" s="12">
        <v>6600000</v>
      </c>
      <c r="E256" s="12"/>
      <c r="F256" s="12">
        <f t="shared" si="57"/>
        <v>0</v>
      </c>
      <c r="G256" s="12">
        <f t="shared" si="58"/>
        <v>0</v>
      </c>
      <c r="H256" s="12">
        <f t="shared" si="43"/>
        <v>0</v>
      </c>
      <c r="I256" s="179"/>
      <c r="J256" s="179"/>
    </row>
    <row r="257" spans="1:10" ht="33" customHeight="1" x14ac:dyDescent="0.25">
      <c r="A257" s="13">
        <v>140101</v>
      </c>
      <c r="B257" s="7">
        <v>14010106</v>
      </c>
      <c r="C257" s="64" t="s">
        <v>861</v>
      </c>
      <c r="D257" s="12">
        <v>501000</v>
      </c>
      <c r="E257" s="12"/>
      <c r="F257" s="12">
        <f t="shared" si="57"/>
        <v>0</v>
      </c>
      <c r="G257" s="12">
        <f t="shared" si="58"/>
        <v>0</v>
      </c>
      <c r="H257" s="12">
        <f t="shared" si="43"/>
        <v>0</v>
      </c>
      <c r="I257" s="179"/>
      <c r="J257" s="179"/>
    </row>
    <row r="258" spans="1:10" ht="33" customHeight="1" x14ac:dyDescent="0.25">
      <c r="A258" s="13">
        <v>140101</v>
      </c>
      <c r="B258" s="7">
        <v>14010107</v>
      </c>
      <c r="C258" s="64" t="s">
        <v>862</v>
      </c>
      <c r="D258" s="12">
        <v>73000</v>
      </c>
      <c r="E258" s="12"/>
      <c r="F258" s="12">
        <f t="shared" si="57"/>
        <v>0</v>
      </c>
      <c r="G258" s="12">
        <f t="shared" si="58"/>
        <v>0</v>
      </c>
      <c r="H258" s="12">
        <f t="shared" si="43"/>
        <v>0</v>
      </c>
      <c r="I258" s="179"/>
      <c r="J258" s="179"/>
    </row>
    <row r="259" spans="1:10" ht="33" customHeight="1" x14ac:dyDescent="0.25">
      <c r="A259" s="13">
        <v>140101</v>
      </c>
      <c r="B259" s="7">
        <v>14010108</v>
      </c>
      <c r="C259" s="64" t="s">
        <v>863</v>
      </c>
      <c r="D259" s="12">
        <v>750000</v>
      </c>
      <c r="E259" s="12"/>
      <c r="F259" s="12">
        <f t="shared" si="57"/>
        <v>0</v>
      </c>
      <c r="G259" s="12">
        <f t="shared" si="58"/>
        <v>0</v>
      </c>
      <c r="H259" s="12">
        <f t="shared" si="43"/>
        <v>0</v>
      </c>
      <c r="I259" s="179"/>
      <c r="J259" s="179"/>
    </row>
    <row r="260" spans="1:10" ht="33" customHeight="1" x14ac:dyDescent="0.25">
      <c r="A260" s="13">
        <v>140101</v>
      </c>
      <c r="B260" s="7">
        <v>14010109</v>
      </c>
      <c r="C260" s="64" t="s">
        <v>864</v>
      </c>
      <c r="D260" s="12">
        <v>6600000</v>
      </c>
      <c r="E260" s="12"/>
      <c r="F260" s="12">
        <f t="shared" si="57"/>
        <v>0</v>
      </c>
      <c r="G260" s="12">
        <f t="shared" si="58"/>
        <v>0</v>
      </c>
      <c r="H260" s="12">
        <f t="shared" si="43"/>
        <v>0</v>
      </c>
      <c r="I260" s="179"/>
      <c r="J260" s="179"/>
    </row>
    <row r="261" spans="1:10" ht="33" customHeight="1" x14ac:dyDescent="0.25">
      <c r="A261" s="13">
        <v>140101</v>
      </c>
      <c r="B261" s="7">
        <v>14010110</v>
      </c>
      <c r="C261" s="64" t="s">
        <v>865</v>
      </c>
      <c r="D261" s="12">
        <v>150000</v>
      </c>
      <c r="E261" s="12"/>
      <c r="F261" s="12">
        <f t="shared" si="57"/>
        <v>0</v>
      </c>
      <c r="G261" s="12">
        <f t="shared" si="58"/>
        <v>0</v>
      </c>
      <c r="H261" s="12">
        <f t="shared" si="43"/>
        <v>0</v>
      </c>
      <c r="I261" s="179"/>
      <c r="J261" s="179"/>
    </row>
    <row r="262" spans="1:10" ht="33" customHeight="1" x14ac:dyDescent="0.25">
      <c r="A262" s="13">
        <v>140101</v>
      </c>
      <c r="B262" s="7">
        <v>14010111</v>
      </c>
      <c r="C262" s="64" t="s">
        <v>866</v>
      </c>
      <c r="D262" s="12">
        <v>2500000</v>
      </c>
      <c r="E262" s="12"/>
      <c r="F262" s="12">
        <f t="shared" si="57"/>
        <v>0</v>
      </c>
      <c r="G262" s="12">
        <f t="shared" si="58"/>
        <v>0</v>
      </c>
      <c r="H262" s="12">
        <f t="shared" si="43"/>
        <v>0</v>
      </c>
      <c r="I262" s="179"/>
      <c r="J262" s="179"/>
    </row>
    <row r="263" spans="1:10" ht="33" hidden="1" customHeight="1" x14ac:dyDescent="0.25">
      <c r="A263" s="13">
        <v>140101</v>
      </c>
      <c r="B263" s="7">
        <v>14010112</v>
      </c>
      <c r="C263" s="64" t="s">
        <v>867</v>
      </c>
      <c r="D263" s="12">
        <v>0</v>
      </c>
      <c r="E263" s="12"/>
      <c r="F263" s="12">
        <f t="shared" si="57"/>
        <v>0</v>
      </c>
      <c r="G263" s="12">
        <f t="shared" si="58"/>
        <v>0</v>
      </c>
      <c r="H263" s="12">
        <f t="shared" si="43"/>
        <v>0</v>
      </c>
      <c r="I263" s="179"/>
      <c r="J263" s="179"/>
    </row>
    <row r="264" spans="1:10" ht="33" customHeight="1" x14ac:dyDescent="0.25">
      <c r="A264" s="13">
        <v>140101</v>
      </c>
      <c r="B264" s="7">
        <v>14010113</v>
      </c>
      <c r="C264" s="64" t="s">
        <v>868</v>
      </c>
      <c r="D264" s="12">
        <v>170000</v>
      </c>
      <c r="E264" s="12"/>
      <c r="F264" s="12">
        <f t="shared" si="57"/>
        <v>0</v>
      </c>
      <c r="G264" s="12">
        <f t="shared" si="58"/>
        <v>0</v>
      </c>
      <c r="H264" s="12">
        <f t="shared" ref="H264:H327" si="59">SUM(F264:G264)</f>
        <v>0</v>
      </c>
      <c r="I264" s="179"/>
      <c r="J264" s="179"/>
    </row>
    <row r="265" spans="1:10" ht="33" customHeight="1" x14ac:dyDescent="0.25">
      <c r="A265" s="13">
        <v>140101</v>
      </c>
      <c r="B265" s="7">
        <v>14010114</v>
      </c>
      <c r="C265" s="64" t="s">
        <v>869</v>
      </c>
      <c r="D265" s="12">
        <v>180000</v>
      </c>
      <c r="E265" s="12"/>
      <c r="F265" s="12">
        <f t="shared" si="57"/>
        <v>0</v>
      </c>
      <c r="G265" s="12">
        <f t="shared" si="58"/>
        <v>0</v>
      </c>
      <c r="H265" s="12">
        <f t="shared" si="59"/>
        <v>0</v>
      </c>
      <c r="I265" s="179"/>
      <c r="J265" s="179"/>
    </row>
    <row r="266" spans="1:10" ht="33" customHeight="1" x14ac:dyDescent="0.25">
      <c r="A266" s="13">
        <v>140101</v>
      </c>
      <c r="B266" s="7">
        <v>14010115</v>
      </c>
      <c r="C266" s="64" t="s">
        <v>870</v>
      </c>
      <c r="D266" s="12">
        <v>28240000</v>
      </c>
      <c r="E266" s="12"/>
      <c r="F266" s="12">
        <f t="shared" si="57"/>
        <v>0</v>
      </c>
      <c r="G266" s="12">
        <f t="shared" si="58"/>
        <v>0</v>
      </c>
      <c r="H266" s="12">
        <f t="shared" si="59"/>
        <v>0</v>
      </c>
      <c r="I266" s="179"/>
      <c r="J266" s="179"/>
    </row>
    <row r="267" spans="1:10" ht="27.75" customHeight="1" x14ac:dyDescent="0.25">
      <c r="A267" s="13">
        <v>140101</v>
      </c>
      <c r="B267" s="7">
        <v>14010116</v>
      </c>
      <c r="C267" s="64" t="s">
        <v>871</v>
      </c>
      <c r="D267" s="12">
        <v>28000000</v>
      </c>
      <c r="E267" s="12"/>
      <c r="F267" s="12">
        <f t="shared" si="57"/>
        <v>0</v>
      </c>
      <c r="G267" s="12">
        <f t="shared" si="58"/>
        <v>0</v>
      </c>
      <c r="H267" s="12">
        <f t="shared" si="59"/>
        <v>0</v>
      </c>
      <c r="I267" s="179"/>
      <c r="J267" s="179"/>
    </row>
    <row r="268" spans="1:10" ht="27.75" hidden="1" customHeight="1" x14ac:dyDescent="0.25">
      <c r="A268" s="13">
        <v>140101</v>
      </c>
      <c r="B268" s="7">
        <v>14010117</v>
      </c>
      <c r="C268" s="64" t="s">
        <v>872</v>
      </c>
      <c r="D268" s="12">
        <v>0</v>
      </c>
      <c r="E268" s="12"/>
      <c r="F268" s="12">
        <f t="shared" si="57"/>
        <v>0</v>
      </c>
      <c r="G268" s="12">
        <f t="shared" si="58"/>
        <v>0</v>
      </c>
      <c r="H268" s="12">
        <f t="shared" si="59"/>
        <v>0</v>
      </c>
      <c r="I268" s="179"/>
      <c r="J268" s="179"/>
    </row>
    <row r="269" spans="1:10" ht="27.75" customHeight="1" x14ac:dyDescent="0.25">
      <c r="A269" s="13">
        <v>140101</v>
      </c>
      <c r="B269" s="7">
        <v>14010118</v>
      </c>
      <c r="C269" s="64" t="s">
        <v>1425</v>
      </c>
      <c r="D269" s="12">
        <v>50000000</v>
      </c>
      <c r="E269" s="12"/>
      <c r="F269" s="12">
        <f t="shared" si="57"/>
        <v>0</v>
      </c>
      <c r="G269" s="12">
        <f t="shared" si="58"/>
        <v>0</v>
      </c>
      <c r="H269" s="12">
        <f t="shared" si="59"/>
        <v>0</v>
      </c>
      <c r="I269" s="179"/>
      <c r="J269" s="179"/>
    </row>
    <row r="270" spans="1:10" ht="27.75" customHeight="1" x14ac:dyDescent="0.25">
      <c r="A270" s="13">
        <v>140101</v>
      </c>
      <c r="B270" s="7">
        <v>14010119</v>
      </c>
      <c r="C270" s="64" t="s">
        <v>873</v>
      </c>
      <c r="D270" s="12">
        <v>4325000</v>
      </c>
      <c r="E270" s="12"/>
      <c r="F270" s="12">
        <f t="shared" si="57"/>
        <v>0</v>
      </c>
      <c r="G270" s="12">
        <f t="shared" si="58"/>
        <v>0</v>
      </c>
      <c r="H270" s="12">
        <f t="shared" si="59"/>
        <v>0</v>
      </c>
      <c r="I270" s="179"/>
      <c r="J270" s="179"/>
    </row>
    <row r="271" spans="1:10" ht="27.75" customHeight="1" x14ac:dyDescent="0.25">
      <c r="A271" s="13">
        <v>140101</v>
      </c>
      <c r="B271" s="7">
        <v>14010120</v>
      </c>
      <c r="C271" s="64" t="s">
        <v>874</v>
      </c>
      <c r="D271" s="12">
        <v>905790</v>
      </c>
      <c r="E271" s="12"/>
      <c r="F271" s="12">
        <f t="shared" si="57"/>
        <v>0</v>
      </c>
      <c r="G271" s="12">
        <f t="shared" si="58"/>
        <v>0</v>
      </c>
      <c r="H271" s="12">
        <f t="shared" si="59"/>
        <v>0</v>
      </c>
      <c r="I271" s="179"/>
      <c r="J271" s="179"/>
    </row>
    <row r="272" spans="1:10" ht="27.75" customHeight="1" x14ac:dyDescent="0.25">
      <c r="A272" s="13">
        <v>140101</v>
      </c>
      <c r="B272" s="7">
        <v>14010121</v>
      </c>
      <c r="C272" s="64" t="s">
        <v>875</v>
      </c>
      <c r="D272" s="12">
        <v>723187</v>
      </c>
      <c r="E272" s="12"/>
      <c r="F272" s="12">
        <f t="shared" si="57"/>
        <v>0</v>
      </c>
      <c r="G272" s="12">
        <f t="shared" si="58"/>
        <v>0</v>
      </c>
      <c r="H272" s="12">
        <f t="shared" si="59"/>
        <v>0</v>
      </c>
      <c r="I272" s="179"/>
      <c r="J272" s="179"/>
    </row>
    <row r="273" spans="1:10" ht="27.75" customHeight="1" x14ac:dyDescent="0.25">
      <c r="A273" s="13">
        <v>140101</v>
      </c>
      <c r="B273" s="7">
        <v>14010122</v>
      </c>
      <c r="C273" s="64" t="s">
        <v>876</v>
      </c>
      <c r="D273" s="12">
        <v>3826717</v>
      </c>
      <c r="E273" s="12"/>
      <c r="F273" s="12">
        <f t="shared" si="57"/>
        <v>0</v>
      </c>
      <c r="G273" s="12">
        <f t="shared" si="58"/>
        <v>0</v>
      </c>
      <c r="H273" s="12">
        <f t="shared" si="59"/>
        <v>0</v>
      </c>
      <c r="I273" s="179"/>
      <c r="J273" s="179"/>
    </row>
    <row r="274" spans="1:10" ht="27.75" customHeight="1" x14ac:dyDescent="0.25">
      <c r="A274" s="13">
        <v>140101</v>
      </c>
      <c r="B274" s="7">
        <v>14010123</v>
      </c>
      <c r="C274" s="64" t="s">
        <v>877</v>
      </c>
      <c r="D274" s="12">
        <v>9731256</v>
      </c>
      <c r="E274" s="12"/>
      <c r="F274" s="12">
        <f t="shared" si="57"/>
        <v>0</v>
      </c>
      <c r="G274" s="12">
        <f t="shared" si="58"/>
        <v>0</v>
      </c>
      <c r="H274" s="12">
        <f t="shared" si="59"/>
        <v>0</v>
      </c>
      <c r="I274" s="179"/>
      <c r="J274" s="179"/>
    </row>
    <row r="275" spans="1:10" ht="27.75" customHeight="1" x14ac:dyDescent="0.25">
      <c r="A275" s="13">
        <v>140101</v>
      </c>
      <c r="B275" s="7">
        <v>14010124</v>
      </c>
      <c r="C275" s="64" t="s">
        <v>878</v>
      </c>
      <c r="D275" s="12">
        <v>905790</v>
      </c>
      <c r="E275" s="12"/>
      <c r="F275" s="12">
        <f t="shared" si="57"/>
        <v>0</v>
      </c>
      <c r="G275" s="12">
        <f t="shared" si="58"/>
        <v>0</v>
      </c>
      <c r="H275" s="12">
        <f t="shared" si="59"/>
        <v>0</v>
      </c>
      <c r="I275" s="179"/>
      <c r="J275" s="179"/>
    </row>
    <row r="276" spans="1:10" ht="27.75" customHeight="1" x14ac:dyDescent="0.25">
      <c r="A276" s="13">
        <v>140101</v>
      </c>
      <c r="B276" s="7">
        <v>14010125</v>
      </c>
      <c r="C276" s="64" t="s">
        <v>879</v>
      </c>
      <c r="D276" s="12">
        <v>592800</v>
      </c>
      <c r="E276" s="12"/>
      <c r="F276" s="12">
        <f t="shared" si="57"/>
        <v>0</v>
      </c>
      <c r="G276" s="12">
        <f t="shared" si="58"/>
        <v>0</v>
      </c>
      <c r="H276" s="12">
        <f t="shared" si="59"/>
        <v>0</v>
      </c>
      <c r="I276" s="179"/>
      <c r="J276" s="179"/>
    </row>
    <row r="277" spans="1:10" ht="27.75" customHeight="1" x14ac:dyDescent="0.25">
      <c r="A277" s="13">
        <v>140101</v>
      </c>
      <c r="B277" s="7">
        <v>14010126</v>
      </c>
      <c r="C277" s="64" t="s">
        <v>880</v>
      </c>
      <c r="D277" s="12">
        <v>7500000</v>
      </c>
      <c r="E277" s="12"/>
      <c r="F277" s="12">
        <f t="shared" si="57"/>
        <v>0</v>
      </c>
      <c r="G277" s="12">
        <f t="shared" si="58"/>
        <v>0</v>
      </c>
      <c r="H277" s="12">
        <f t="shared" si="59"/>
        <v>0</v>
      </c>
      <c r="I277" s="179"/>
      <c r="J277" s="179"/>
    </row>
    <row r="278" spans="1:10" ht="27.75" customHeight="1" x14ac:dyDescent="0.25">
      <c r="A278" s="13">
        <v>140101</v>
      </c>
      <c r="B278" s="7">
        <v>14010127</v>
      </c>
      <c r="C278" s="64" t="s">
        <v>881</v>
      </c>
      <c r="D278" s="12">
        <v>19200000</v>
      </c>
      <c r="E278" s="12"/>
      <c r="F278" s="12">
        <f t="shared" si="57"/>
        <v>0</v>
      </c>
      <c r="G278" s="12">
        <f t="shared" si="58"/>
        <v>0</v>
      </c>
      <c r="H278" s="12">
        <f t="shared" si="59"/>
        <v>0</v>
      </c>
      <c r="I278" s="179"/>
      <c r="J278" s="179"/>
    </row>
    <row r="279" spans="1:10" ht="27.75" customHeight="1" x14ac:dyDescent="0.25">
      <c r="A279" s="13">
        <v>140101</v>
      </c>
      <c r="B279" s="7">
        <v>14010128</v>
      </c>
      <c r="C279" s="64" t="s">
        <v>882</v>
      </c>
      <c r="D279" s="12">
        <v>17490000</v>
      </c>
      <c r="E279" s="12"/>
      <c r="F279" s="12">
        <f t="shared" si="57"/>
        <v>0</v>
      </c>
      <c r="G279" s="12">
        <f t="shared" si="58"/>
        <v>0</v>
      </c>
      <c r="H279" s="12">
        <f t="shared" si="59"/>
        <v>0</v>
      </c>
      <c r="I279" s="179"/>
      <c r="J279" s="179"/>
    </row>
    <row r="280" spans="1:10" ht="27.75" customHeight="1" x14ac:dyDescent="0.25">
      <c r="A280" s="13">
        <v>140101</v>
      </c>
      <c r="B280" s="7">
        <v>14010129</v>
      </c>
      <c r="C280" s="64" t="s">
        <v>883</v>
      </c>
      <c r="D280" s="12">
        <v>1500000</v>
      </c>
      <c r="E280" s="12"/>
      <c r="F280" s="12">
        <f t="shared" si="57"/>
        <v>0</v>
      </c>
      <c r="G280" s="12">
        <f t="shared" si="58"/>
        <v>0</v>
      </c>
      <c r="H280" s="12">
        <f t="shared" si="59"/>
        <v>0</v>
      </c>
      <c r="I280" s="179"/>
      <c r="J280" s="179"/>
    </row>
    <row r="281" spans="1:10" ht="27.75" customHeight="1" x14ac:dyDescent="0.25">
      <c r="A281" s="13">
        <v>140101</v>
      </c>
      <c r="B281" s="7">
        <v>14010130</v>
      </c>
      <c r="C281" s="64" t="s">
        <v>884</v>
      </c>
      <c r="D281" s="12">
        <v>3212000</v>
      </c>
      <c r="E281" s="12"/>
      <c r="F281" s="12">
        <f t="shared" si="57"/>
        <v>0</v>
      </c>
      <c r="G281" s="12">
        <f t="shared" si="58"/>
        <v>0</v>
      </c>
      <c r="H281" s="12">
        <f t="shared" si="59"/>
        <v>0</v>
      </c>
      <c r="I281" s="179"/>
      <c r="J281" s="179"/>
    </row>
    <row r="282" spans="1:10" ht="35.25" customHeight="1" x14ac:dyDescent="0.25">
      <c r="A282" s="13">
        <v>140101</v>
      </c>
      <c r="B282" s="7">
        <v>14010131</v>
      </c>
      <c r="C282" s="64" t="s">
        <v>1426</v>
      </c>
      <c r="D282" s="12">
        <v>1000000</v>
      </c>
      <c r="E282" s="12"/>
      <c r="F282" s="12">
        <f t="shared" si="57"/>
        <v>0</v>
      </c>
      <c r="G282" s="12">
        <f t="shared" si="58"/>
        <v>0</v>
      </c>
      <c r="H282" s="12">
        <f t="shared" si="59"/>
        <v>0</v>
      </c>
      <c r="I282" s="179"/>
      <c r="J282" s="179"/>
    </row>
    <row r="283" spans="1:10" ht="27.75" customHeight="1" x14ac:dyDescent="0.25">
      <c r="A283" s="13">
        <v>140101</v>
      </c>
      <c r="B283" s="7">
        <v>14010132</v>
      </c>
      <c r="C283" s="64" t="s">
        <v>1427</v>
      </c>
      <c r="D283" s="12">
        <v>3500000</v>
      </c>
      <c r="E283" s="12"/>
      <c r="F283" s="12">
        <f t="shared" si="57"/>
        <v>0</v>
      </c>
      <c r="G283" s="12">
        <f t="shared" si="58"/>
        <v>0</v>
      </c>
      <c r="H283" s="12">
        <f t="shared" si="59"/>
        <v>0</v>
      </c>
      <c r="I283" s="179"/>
      <c r="J283" s="179"/>
    </row>
    <row r="284" spans="1:10" ht="27.75" customHeight="1" x14ac:dyDescent="0.25">
      <c r="A284" s="13">
        <v>140101</v>
      </c>
      <c r="B284" s="7">
        <v>14010133</v>
      </c>
      <c r="C284" s="64" t="s">
        <v>1428</v>
      </c>
      <c r="D284" s="12">
        <v>100000000</v>
      </c>
      <c r="E284" s="12"/>
      <c r="F284" s="12">
        <f t="shared" ref="F284:F314" si="60">D284*I284</f>
        <v>0</v>
      </c>
      <c r="G284" s="12">
        <f t="shared" ref="G284:G314" si="61">D284*J284</f>
        <v>0</v>
      </c>
      <c r="H284" s="12">
        <f t="shared" si="59"/>
        <v>0</v>
      </c>
      <c r="I284" s="179"/>
      <c r="J284" s="179"/>
    </row>
    <row r="285" spans="1:10" ht="27.75" customHeight="1" x14ac:dyDescent="0.25">
      <c r="A285" s="13">
        <v>140101</v>
      </c>
      <c r="B285" s="7">
        <v>14010134</v>
      </c>
      <c r="C285" s="64" t="s">
        <v>885</v>
      </c>
      <c r="D285" s="12">
        <v>11000000</v>
      </c>
      <c r="E285" s="12"/>
      <c r="F285" s="12">
        <f t="shared" si="60"/>
        <v>0</v>
      </c>
      <c r="G285" s="12">
        <f t="shared" si="61"/>
        <v>0</v>
      </c>
      <c r="H285" s="12">
        <f t="shared" si="59"/>
        <v>0</v>
      </c>
      <c r="I285" s="179"/>
      <c r="J285" s="179"/>
    </row>
    <row r="286" spans="1:10" ht="27.75" customHeight="1" x14ac:dyDescent="0.25">
      <c r="A286" s="13">
        <v>140101</v>
      </c>
      <c r="B286" s="7">
        <v>14010135</v>
      </c>
      <c r="C286" s="64" t="s">
        <v>886</v>
      </c>
      <c r="D286" s="12">
        <v>5000000</v>
      </c>
      <c r="E286" s="12"/>
      <c r="F286" s="12">
        <f t="shared" si="60"/>
        <v>0</v>
      </c>
      <c r="G286" s="12">
        <f t="shared" si="61"/>
        <v>0</v>
      </c>
      <c r="H286" s="12">
        <f t="shared" si="59"/>
        <v>0</v>
      </c>
      <c r="I286" s="179"/>
      <c r="J286" s="179"/>
    </row>
    <row r="287" spans="1:10" ht="27.75" customHeight="1" x14ac:dyDescent="0.25">
      <c r="A287" s="13">
        <v>140101</v>
      </c>
      <c r="B287" s="7">
        <v>14010136</v>
      </c>
      <c r="C287" s="64" t="s">
        <v>887</v>
      </c>
      <c r="D287" s="12">
        <v>2000000</v>
      </c>
      <c r="E287" s="12"/>
      <c r="F287" s="12">
        <f t="shared" si="60"/>
        <v>0</v>
      </c>
      <c r="G287" s="12">
        <f t="shared" si="61"/>
        <v>0</v>
      </c>
      <c r="H287" s="12">
        <f t="shared" si="59"/>
        <v>0</v>
      </c>
      <c r="I287" s="179"/>
      <c r="J287" s="179"/>
    </row>
    <row r="288" spans="1:10" ht="36.75" customHeight="1" x14ac:dyDescent="0.25">
      <c r="A288" s="13">
        <v>140101</v>
      </c>
      <c r="B288" s="7">
        <v>14010137</v>
      </c>
      <c r="C288" s="64" t="s">
        <v>888</v>
      </c>
      <c r="D288" s="12">
        <v>5000000</v>
      </c>
      <c r="E288" s="12"/>
      <c r="F288" s="12">
        <f t="shared" si="60"/>
        <v>0</v>
      </c>
      <c r="G288" s="12">
        <f t="shared" si="61"/>
        <v>0</v>
      </c>
      <c r="H288" s="12">
        <f t="shared" si="59"/>
        <v>0</v>
      </c>
      <c r="I288" s="179"/>
      <c r="J288" s="179"/>
    </row>
    <row r="289" spans="1:10" ht="33.75" customHeight="1" x14ac:dyDescent="0.25">
      <c r="A289" s="13">
        <v>140101</v>
      </c>
      <c r="B289" s="7">
        <v>14010138</v>
      </c>
      <c r="C289" s="64" t="s">
        <v>889</v>
      </c>
      <c r="D289" s="12">
        <v>10000000</v>
      </c>
      <c r="E289" s="12"/>
      <c r="F289" s="12">
        <f t="shared" si="60"/>
        <v>0</v>
      </c>
      <c r="G289" s="12">
        <f t="shared" si="61"/>
        <v>0</v>
      </c>
      <c r="H289" s="12">
        <f t="shared" si="59"/>
        <v>0</v>
      </c>
      <c r="I289" s="179"/>
      <c r="J289" s="179"/>
    </row>
    <row r="290" spans="1:10" ht="33.75" hidden="1" customHeight="1" x14ac:dyDescent="0.25">
      <c r="A290" s="13">
        <v>140101</v>
      </c>
      <c r="B290" s="7">
        <v>14010139</v>
      </c>
      <c r="C290" s="64" t="s">
        <v>890</v>
      </c>
      <c r="D290" s="12">
        <v>0</v>
      </c>
      <c r="E290" s="12"/>
      <c r="F290" s="12">
        <f t="shared" si="60"/>
        <v>0</v>
      </c>
      <c r="G290" s="12">
        <f t="shared" si="61"/>
        <v>0</v>
      </c>
      <c r="H290" s="12">
        <f t="shared" si="59"/>
        <v>0</v>
      </c>
      <c r="I290" s="179"/>
      <c r="J290" s="179"/>
    </row>
    <row r="291" spans="1:10" ht="36.75" customHeight="1" x14ac:dyDescent="0.25">
      <c r="A291" s="13">
        <v>140101</v>
      </c>
      <c r="B291" s="7">
        <v>14010140</v>
      </c>
      <c r="C291" s="64" t="s">
        <v>1429</v>
      </c>
      <c r="D291" s="12">
        <v>2040000</v>
      </c>
      <c r="E291" s="12"/>
      <c r="F291" s="12">
        <f t="shared" si="60"/>
        <v>0</v>
      </c>
      <c r="G291" s="12">
        <f t="shared" si="61"/>
        <v>0</v>
      </c>
      <c r="H291" s="12">
        <f t="shared" si="59"/>
        <v>0</v>
      </c>
      <c r="I291" s="179"/>
      <c r="J291" s="179"/>
    </row>
    <row r="292" spans="1:10" ht="27.75" hidden="1" customHeight="1" x14ac:dyDescent="0.25">
      <c r="A292" s="89">
        <v>140100</v>
      </c>
      <c r="B292" s="86">
        <v>140102</v>
      </c>
      <c r="C292" s="90" t="s">
        <v>51</v>
      </c>
      <c r="D292" s="87">
        <v>0</v>
      </c>
      <c r="E292" s="87"/>
      <c r="F292" s="87">
        <f t="shared" si="60"/>
        <v>0</v>
      </c>
      <c r="G292" s="87">
        <f t="shared" si="61"/>
        <v>0</v>
      </c>
      <c r="H292" s="87">
        <f t="shared" si="59"/>
        <v>0</v>
      </c>
      <c r="I292" s="176"/>
      <c r="J292" s="176"/>
    </row>
    <row r="293" spans="1:10" ht="27" customHeight="1" x14ac:dyDescent="0.25">
      <c r="A293" s="89">
        <v>140100</v>
      </c>
      <c r="B293" s="86">
        <v>140103</v>
      </c>
      <c r="C293" s="91" t="s">
        <v>1022</v>
      </c>
      <c r="D293" s="87">
        <f t="shared" ref="D293" si="62">SUM(D294:D308)</f>
        <v>53000000</v>
      </c>
      <c r="E293" s="87" t="s">
        <v>1543</v>
      </c>
      <c r="F293" s="87">
        <f t="shared" si="60"/>
        <v>0</v>
      </c>
      <c r="G293" s="87">
        <f t="shared" si="61"/>
        <v>0</v>
      </c>
      <c r="H293" s="87">
        <f t="shared" si="59"/>
        <v>0</v>
      </c>
      <c r="I293" s="176"/>
      <c r="J293" s="176"/>
    </row>
    <row r="294" spans="1:10" ht="27" hidden="1" customHeight="1" x14ac:dyDescent="0.25">
      <c r="A294" s="13">
        <v>140103</v>
      </c>
      <c r="B294" s="7">
        <v>14010301</v>
      </c>
      <c r="C294" s="84" t="s">
        <v>891</v>
      </c>
      <c r="D294" s="12">
        <v>0</v>
      </c>
      <c r="E294" s="12"/>
      <c r="F294" s="12">
        <f t="shared" si="60"/>
        <v>0</v>
      </c>
      <c r="G294" s="12">
        <f t="shared" si="61"/>
        <v>0</v>
      </c>
      <c r="H294" s="12">
        <f t="shared" si="59"/>
        <v>0</v>
      </c>
      <c r="I294" s="179"/>
      <c r="J294" s="179"/>
    </row>
    <row r="295" spans="1:10" ht="27" hidden="1" customHeight="1" x14ac:dyDescent="0.25">
      <c r="A295" s="13">
        <v>140103</v>
      </c>
      <c r="B295" s="7">
        <v>14010302</v>
      </c>
      <c r="C295" s="84" t="s">
        <v>892</v>
      </c>
      <c r="D295" s="12">
        <v>0</v>
      </c>
      <c r="E295" s="12"/>
      <c r="F295" s="12">
        <f t="shared" si="60"/>
        <v>0</v>
      </c>
      <c r="G295" s="12">
        <f t="shared" si="61"/>
        <v>0</v>
      </c>
      <c r="H295" s="12">
        <f t="shared" si="59"/>
        <v>0</v>
      </c>
      <c r="I295" s="179"/>
      <c r="J295" s="179"/>
    </row>
    <row r="296" spans="1:10" ht="27" hidden="1" customHeight="1" x14ac:dyDescent="0.25">
      <c r="A296" s="13">
        <v>140103</v>
      </c>
      <c r="B296" s="7">
        <v>14010303</v>
      </c>
      <c r="C296" s="84" t="s">
        <v>893</v>
      </c>
      <c r="D296" s="12">
        <v>0</v>
      </c>
      <c r="E296" s="12"/>
      <c r="F296" s="12">
        <f t="shared" si="60"/>
        <v>0</v>
      </c>
      <c r="G296" s="12">
        <f t="shared" si="61"/>
        <v>0</v>
      </c>
      <c r="H296" s="12">
        <f t="shared" si="59"/>
        <v>0</v>
      </c>
      <c r="I296" s="179"/>
      <c r="J296" s="179"/>
    </row>
    <row r="297" spans="1:10" ht="27" hidden="1" customHeight="1" x14ac:dyDescent="0.25">
      <c r="A297" s="13">
        <v>140103</v>
      </c>
      <c r="B297" s="7">
        <v>14010304</v>
      </c>
      <c r="C297" s="84" t="s">
        <v>894</v>
      </c>
      <c r="D297" s="12">
        <v>0</v>
      </c>
      <c r="E297" s="12"/>
      <c r="F297" s="12">
        <f t="shared" si="60"/>
        <v>0</v>
      </c>
      <c r="G297" s="12">
        <f t="shared" si="61"/>
        <v>0</v>
      </c>
      <c r="H297" s="12">
        <f t="shared" si="59"/>
        <v>0</v>
      </c>
      <c r="I297" s="179"/>
      <c r="J297" s="179"/>
    </row>
    <row r="298" spans="1:10" ht="27" hidden="1" customHeight="1" x14ac:dyDescent="0.25">
      <c r="A298" s="13">
        <v>140103</v>
      </c>
      <c r="B298" s="7">
        <v>14010305</v>
      </c>
      <c r="C298" s="84" t="s">
        <v>895</v>
      </c>
      <c r="D298" s="12">
        <v>0</v>
      </c>
      <c r="E298" s="12"/>
      <c r="F298" s="12">
        <f t="shared" si="60"/>
        <v>0</v>
      </c>
      <c r="G298" s="12">
        <f t="shared" si="61"/>
        <v>0</v>
      </c>
      <c r="H298" s="12">
        <f t="shared" si="59"/>
        <v>0</v>
      </c>
      <c r="I298" s="179"/>
      <c r="J298" s="179"/>
    </row>
    <row r="299" spans="1:10" ht="27" hidden="1" customHeight="1" x14ac:dyDescent="0.25">
      <c r="A299" s="13">
        <v>140103</v>
      </c>
      <c r="B299" s="7">
        <v>14010306</v>
      </c>
      <c r="C299" s="84" t="s">
        <v>896</v>
      </c>
      <c r="D299" s="12">
        <v>0</v>
      </c>
      <c r="E299" s="12"/>
      <c r="F299" s="12">
        <f t="shared" si="60"/>
        <v>0</v>
      </c>
      <c r="G299" s="12">
        <f t="shared" si="61"/>
        <v>0</v>
      </c>
      <c r="H299" s="12">
        <f t="shared" si="59"/>
        <v>0</v>
      </c>
      <c r="I299" s="179"/>
      <c r="J299" s="179"/>
    </row>
    <row r="300" spans="1:10" ht="27" hidden="1" customHeight="1" x14ac:dyDescent="0.25">
      <c r="A300" s="13">
        <v>140103</v>
      </c>
      <c r="B300" s="7">
        <v>14010307</v>
      </c>
      <c r="C300" s="84" t="s">
        <v>897</v>
      </c>
      <c r="D300" s="12">
        <v>0</v>
      </c>
      <c r="E300" s="12"/>
      <c r="F300" s="12">
        <f t="shared" si="60"/>
        <v>0</v>
      </c>
      <c r="G300" s="12">
        <f t="shared" si="61"/>
        <v>0</v>
      </c>
      <c r="H300" s="12">
        <f t="shared" si="59"/>
        <v>0</v>
      </c>
      <c r="I300" s="179"/>
      <c r="J300" s="179"/>
    </row>
    <row r="301" spans="1:10" ht="27" hidden="1" customHeight="1" x14ac:dyDescent="0.25">
      <c r="A301" s="13">
        <v>140103</v>
      </c>
      <c r="B301" s="7">
        <v>14010308</v>
      </c>
      <c r="C301" s="84" t="s">
        <v>898</v>
      </c>
      <c r="D301" s="12">
        <v>0</v>
      </c>
      <c r="E301" s="12"/>
      <c r="F301" s="12">
        <f t="shared" si="60"/>
        <v>0</v>
      </c>
      <c r="G301" s="12">
        <f t="shared" si="61"/>
        <v>0</v>
      </c>
      <c r="H301" s="12">
        <f t="shared" si="59"/>
        <v>0</v>
      </c>
      <c r="I301" s="179"/>
      <c r="J301" s="179"/>
    </row>
    <row r="302" spans="1:10" ht="27" hidden="1" customHeight="1" x14ac:dyDescent="0.25">
      <c r="A302" s="13">
        <v>140103</v>
      </c>
      <c r="B302" s="7">
        <v>14010309</v>
      </c>
      <c r="C302" s="84" t="s">
        <v>899</v>
      </c>
      <c r="D302" s="12">
        <v>0</v>
      </c>
      <c r="E302" s="12"/>
      <c r="F302" s="12">
        <f t="shared" si="60"/>
        <v>0</v>
      </c>
      <c r="G302" s="12">
        <f t="shared" si="61"/>
        <v>0</v>
      </c>
      <c r="H302" s="12">
        <f t="shared" si="59"/>
        <v>0</v>
      </c>
      <c r="I302" s="179"/>
      <c r="J302" s="179"/>
    </row>
    <row r="303" spans="1:10" ht="31.5" hidden="1" customHeight="1" x14ac:dyDescent="0.25">
      <c r="A303" s="13">
        <v>140103</v>
      </c>
      <c r="B303" s="7">
        <v>14010310</v>
      </c>
      <c r="C303" s="84" t="s">
        <v>900</v>
      </c>
      <c r="D303" s="12">
        <v>0</v>
      </c>
      <c r="E303" s="12"/>
      <c r="F303" s="12">
        <f t="shared" si="60"/>
        <v>0</v>
      </c>
      <c r="G303" s="12">
        <f t="shared" si="61"/>
        <v>0</v>
      </c>
      <c r="H303" s="12">
        <f t="shared" si="59"/>
        <v>0</v>
      </c>
      <c r="I303" s="179"/>
      <c r="J303" s="179"/>
    </row>
    <row r="304" spans="1:10" ht="31.5" hidden="1" customHeight="1" x14ac:dyDescent="0.25">
      <c r="A304" s="13">
        <v>140103</v>
      </c>
      <c r="B304" s="7">
        <v>14010311</v>
      </c>
      <c r="C304" s="84" t="s">
        <v>901</v>
      </c>
      <c r="D304" s="12">
        <v>0</v>
      </c>
      <c r="E304" s="12"/>
      <c r="F304" s="12">
        <f t="shared" si="60"/>
        <v>0</v>
      </c>
      <c r="G304" s="12">
        <f t="shared" si="61"/>
        <v>0</v>
      </c>
      <c r="H304" s="12">
        <f t="shared" si="59"/>
        <v>0</v>
      </c>
      <c r="I304" s="179"/>
      <c r="J304" s="179"/>
    </row>
    <row r="305" spans="1:10" ht="27" customHeight="1" x14ac:dyDescent="0.25">
      <c r="A305" s="13">
        <v>140103</v>
      </c>
      <c r="B305" s="7">
        <v>14010312</v>
      </c>
      <c r="C305" s="84" t="s">
        <v>1430</v>
      </c>
      <c r="D305" s="12">
        <v>3000000</v>
      </c>
      <c r="E305" s="12"/>
      <c r="F305" s="12">
        <f t="shared" si="60"/>
        <v>0</v>
      </c>
      <c r="G305" s="12">
        <f t="shared" si="61"/>
        <v>0</v>
      </c>
      <c r="H305" s="12">
        <f t="shared" si="59"/>
        <v>0</v>
      </c>
      <c r="I305" s="179"/>
      <c r="J305" s="179"/>
    </row>
    <row r="306" spans="1:10" ht="27" hidden="1" customHeight="1" x14ac:dyDescent="0.25">
      <c r="A306" s="13">
        <v>140103</v>
      </c>
      <c r="B306" s="7">
        <v>14010313</v>
      </c>
      <c r="C306" s="84" t="s">
        <v>902</v>
      </c>
      <c r="D306" s="12">
        <v>0</v>
      </c>
      <c r="E306" s="12"/>
      <c r="F306" s="12">
        <f t="shared" si="60"/>
        <v>0</v>
      </c>
      <c r="G306" s="12">
        <f t="shared" si="61"/>
        <v>0</v>
      </c>
      <c r="H306" s="12">
        <f t="shared" si="59"/>
        <v>0</v>
      </c>
      <c r="I306" s="179"/>
      <c r="J306" s="179"/>
    </row>
    <row r="307" spans="1:10" ht="27" hidden="1" customHeight="1" x14ac:dyDescent="0.25">
      <c r="A307" s="13">
        <v>140103</v>
      </c>
      <c r="B307" s="7">
        <v>14010314</v>
      </c>
      <c r="C307" s="84" t="s">
        <v>903</v>
      </c>
      <c r="D307" s="12">
        <v>0</v>
      </c>
      <c r="E307" s="12"/>
      <c r="F307" s="12">
        <f t="shared" si="60"/>
        <v>0</v>
      </c>
      <c r="G307" s="12">
        <f t="shared" si="61"/>
        <v>0</v>
      </c>
      <c r="H307" s="12">
        <f t="shared" si="59"/>
        <v>0</v>
      </c>
      <c r="I307" s="179"/>
      <c r="J307" s="179"/>
    </row>
    <row r="308" spans="1:10" ht="27" customHeight="1" x14ac:dyDescent="0.25">
      <c r="A308" s="13">
        <v>140103</v>
      </c>
      <c r="B308" s="7">
        <v>14010315</v>
      </c>
      <c r="C308" s="84" t="s">
        <v>1431</v>
      </c>
      <c r="D308" s="12">
        <v>50000000</v>
      </c>
      <c r="E308" s="12"/>
      <c r="F308" s="12">
        <f t="shared" si="60"/>
        <v>0</v>
      </c>
      <c r="G308" s="12">
        <f t="shared" si="61"/>
        <v>0</v>
      </c>
      <c r="H308" s="12">
        <f t="shared" si="59"/>
        <v>0</v>
      </c>
      <c r="I308" s="179"/>
      <c r="J308" s="179"/>
    </row>
    <row r="309" spans="1:10" ht="27.75" customHeight="1" x14ac:dyDescent="0.25">
      <c r="A309" s="89">
        <v>140100</v>
      </c>
      <c r="B309" s="86">
        <v>140104</v>
      </c>
      <c r="C309" s="90" t="s">
        <v>904</v>
      </c>
      <c r="D309" s="87">
        <f t="shared" ref="D309" si="63">SUM(D310:D334)</f>
        <v>88505000</v>
      </c>
      <c r="E309" s="87" t="s">
        <v>1543</v>
      </c>
      <c r="F309" s="87">
        <f t="shared" si="60"/>
        <v>0</v>
      </c>
      <c r="G309" s="87">
        <f t="shared" si="61"/>
        <v>0</v>
      </c>
      <c r="H309" s="87">
        <f t="shared" si="59"/>
        <v>0</v>
      </c>
      <c r="I309" s="176"/>
      <c r="J309" s="176"/>
    </row>
    <row r="310" spans="1:10" ht="27.75" customHeight="1" x14ac:dyDescent="0.25">
      <c r="A310" s="13">
        <v>140104</v>
      </c>
      <c r="B310" s="7">
        <v>14010401</v>
      </c>
      <c r="C310" s="64" t="s">
        <v>1432</v>
      </c>
      <c r="D310" s="12">
        <v>3500000</v>
      </c>
      <c r="E310" s="12"/>
      <c r="F310" s="12">
        <f t="shared" si="60"/>
        <v>0</v>
      </c>
      <c r="G310" s="12">
        <f t="shared" si="61"/>
        <v>0</v>
      </c>
      <c r="H310" s="12">
        <f t="shared" si="59"/>
        <v>0</v>
      </c>
      <c r="I310" s="179"/>
      <c r="J310" s="179"/>
    </row>
    <row r="311" spans="1:10" ht="27.75" customHeight="1" x14ac:dyDescent="0.25">
      <c r="A311" s="13">
        <v>140104</v>
      </c>
      <c r="B311" s="7">
        <v>14010402</v>
      </c>
      <c r="C311" s="64" t="s">
        <v>1433</v>
      </c>
      <c r="D311" s="12">
        <v>54000000</v>
      </c>
      <c r="E311" s="12"/>
      <c r="F311" s="12">
        <f t="shared" si="60"/>
        <v>0</v>
      </c>
      <c r="G311" s="12">
        <f t="shared" si="61"/>
        <v>0</v>
      </c>
      <c r="H311" s="12">
        <f t="shared" si="59"/>
        <v>0</v>
      </c>
      <c r="I311" s="179"/>
      <c r="J311" s="179"/>
    </row>
    <row r="312" spans="1:10" ht="27.75" customHeight="1" x14ac:dyDescent="0.25">
      <c r="A312" s="13">
        <v>140104</v>
      </c>
      <c r="B312" s="7">
        <v>14010403</v>
      </c>
      <c r="C312" s="64" t="s">
        <v>1434</v>
      </c>
      <c r="D312" s="12">
        <v>3800000</v>
      </c>
      <c r="E312" s="12"/>
      <c r="F312" s="12">
        <f t="shared" si="60"/>
        <v>0</v>
      </c>
      <c r="G312" s="12">
        <f t="shared" si="61"/>
        <v>0</v>
      </c>
      <c r="H312" s="12">
        <f t="shared" si="59"/>
        <v>0</v>
      </c>
      <c r="I312" s="179"/>
      <c r="J312" s="179"/>
    </row>
    <row r="313" spans="1:10" ht="27.75" customHeight="1" x14ac:dyDescent="0.25">
      <c r="A313" s="13">
        <v>140104</v>
      </c>
      <c r="B313" s="7">
        <v>14010404</v>
      </c>
      <c r="C313" s="64" t="s">
        <v>1435</v>
      </c>
      <c r="D313" s="12">
        <v>955000</v>
      </c>
      <c r="E313" s="12"/>
      <c r="F313" s="12">
        <f t="shared" si="60"/>
        <v>0</v>
      </c>
      <c r="G313" s="12">
        <f t="shared" si="61"/>
        <v>0</v>
      </c>
      <c r="H313" s="12">
        <f t="shared" si="59"/>
        <v>0</v>
      </c>
      <c r="I313" s="179"/>
      <c r="J313" s="179"/>
    </row>
    <row r="314" spans="1:10" ht="27.75" customHeight="1" x14ac:dyDescent="0.25">
      <c r="A314" s="13">
        <v>140104</v>
      </c>
      <c r="B314" s="7">
        <v>14010405</v>
      </c>
      <c r="C314" s="64" t="s">
        <v>1436</v>
      </c>
      <c r="D314" s="12">
        <v>1450000</v>
      </c>
      <c r="E314" s="12"/>
      <c r="F314" s="12">
        <f t="shared" si="60"/>
        <v>0</v>
      </c>
      <c r="G314" s="12">
        <f t="shared" si="61"/>
        <v>0</v>
      </c>
      <c r="H314" s="12">
        <f t="shared" si="59"/>
        <v>0</v>
      </c>
      <c r="I314" s="179"/>
      <c r="J314" s="179"/>
    </row>
    <row r="315" spans="1:10" ht="27.75" customHeight="1" x14ac:dyDescent="0.25">
      <c r="A315" s="13">
        <v>140104</v>
      </c>
      <c r="B315" s="7">
        <v>14010406</v>
      </c>
      <c r="C315" s="64" t="s">
        <v>1437</v>
      </c>
      <c r="D315" s="12">
        <v>700000</v>
      </c>
      <c r="E315" s="12"/>
      <c r="F315" s="12">
        <f t="shared" ref="F315:F378" si="64">D315*I315</f>
        <v>0</v>
      </c>
      <c r="G315" s="12">
        <f t="shared" ref="G315:G378" si="65">D315*J315</f>
        <v>0</v>
      </c>
      <c r="H315" s="12">
        <f t="shared" si="59"/>
        <v>0</v>
      </c>
      <c r="I315" s="179"/>
      <c r="J315" s="179"/>
    </row>
    <row r="316" spans="1:10" ht="27.75" customHeight="1" x14ac:dyDescent="0.25">
      <c r="A316" s="13">
        <v>140104</v>
      </c>
      <c r="B316" s="7">
        <v>14010407</v>
      </c>
      <c r="C316" s="64" t="s">
        <v>1438</v>
      </c>
      <c r="D316" s="12">
        <v>2790000</v>
      </c>
      <c r="E316" s="12"/>
      <c r="F316" s="12">
        <f t="shared" si="64"/>
        <v>0</v>
      </c>
      <c r="G316" s="12">
        <f t="shared" si="65"/>
        <v>0</v>
      </c>
      <c r="H316" s="12">
        <f t="shared" si="59"/>
        <v>0</v>
      </c>
      <c r="I316" s="179"/>
      <c r="J316" s="179"/>
    </row>
    <row r="317" spans="1:10" ht="27.75" customHeight="1" x14ac:dyDescent="0.25">
      <c r="A317" s="13">
        <v>140104</v>
      </c>
      <c r="B317" s="7">
        <v>14010408</v>
      </c>
      <c r="C317" s="64" t="s">
        <v>1439</v>
      </c>
      <c r="D317" s="12">
        <v>700000</v>
      </c>
      <c r="E317" s="12"/>
      <c r="F317" s="12">
        <f t="shared" si="64"/>
        <v>0</v>
      </c>
      <c r="G317" s="12">
        <f t="shared" si="65"/>
        <v>0</v>
      </c>
      <c r="H317" s="12">
        <f t="shared" si="59"/>
        <v>0</v>
      </c>
      <c r="I317" s="179"/>
      <c r="J317" s="179"/>
    </row>
    <row r="318" spans="1:10" ht="27.75" customHeight="1" x14ac:dyDescent="0.25">
      <c r="A318" s="13">
        <v>140104</v>
      </c>
      <c r="B318" s="7">
        <v>14010409</v>
      </c>
      <c r="C318" s="64" t="s">
        <v>1440</v>
      </c>
      <c r="D318" s="12">
        <v>1900000</v>
      </c>
      <c r="E318" s="12"/>
      <c r="F318" s="12">
        <f t="shared" si="64"/>
        <v>0</v>
      </c>
      <c r="G318" s="12">
        <f t="shared" si="65"/>
        <v>0</v>
      </c>
      <c r="H318" s="12">
        <f t="shared" si="59"/>
        <v>0</v>
      </c>
      <c r="I318" s="179"/>
      <c r="J318" s="179"/>
    </row>
    <row r="319" spans="1:10" ht="27.75" customHeight="1" x14ac:dyDescent="0.25">
      <c r="A319" s="13">
        <v>140104</v>
      </c>
      <c r="B319" s="7">
        <v>14010410</v>
      </c>
      <c r="C319" s="64" t="s">
        <v>1441</v>
      </c>
      <c r="D319" s="12">
        <v>85000</v>
      </c>
      <c r="E319" s="12"/>
      <c r="F319" s="12">
        <f t="shared" si="64"/>
        <v>0</v>
      </c>
      <c r="G319" s="12">
        <f t="shared" si="65"/>
        <v>0</v>
      </c>
      <c r="H319" s="12">
        <f t="shared" si="59"/>
        <v>0</v>
      </c>
      <c r="I319" s="179"/>
      <c r="J319" s="179"/>
    </row>
    <row r="320" spans="1:10" ht="27.75" customHeight="1" x14ac:dyDescent="0.25">
      <c r="A320" s="13">
        <v>140104</v>
      </c>
      <c r="B320" s="7">
        <v>14010411</v>
      </c>
      <c r="C320" s="64" t="s">
        <v>1442</v>
      </c>
      <c r="D320" s="12">
        <v>700000</v>
      </c>
      <c r="E320" s="12"/>
      <c r="F320" s="12">
        <f t="shared" si="64"/>
        <v>0</v>
      </c>
      <c r="G320" s="12">
        <f t="shared" si="65"/>
        <v>0</v>
      </c>
      <c r="H320" s="12">
        <f t="shared" si="59"/>
        <v>0</v>
      </c>
      <c r="I320" s="179"/>
      <c r="J320" s="179"/>
    </row>
    <row r="321" spans="1:10" ht="27.75" customHeight="1" x14ac:dyDescent="0.25">
      <c r="A321" s="13">
        <v>140104</v>
      </c>
      <c r="B321" s="7">
        <v>14010412</v>
      </c>
      <c r="C321" s="64" t="s">
        <v>1443</v>
      </c>
      <c r="D321" s="12">
        <v>1200000</v>
      </c>
      <c r="E321" s="12"/>
      <c r="F321" s="12">
        <f t="shared" si="64"/>
        <v>0</v>
      </c>
      <c r="G321" s="12">
        <f t="shared" si="65"/>
        <v>0</v>
      </c>
      <c r="H321" s="12">
        <f t="shared" si="59"/>
        <v>0</v>
      </c>
      <c r="I321" s="179"/>
      <c r="J321" s="179"/>
    </row>
    <row r="322" spans="1:10" ht="27.75" customHeight="1" x14ac:dyDescent="0.25">
      <c r="A322" s="13">
        <v>140104</v>
      </c>
      <c r="B322" s="7">
        <v>14010413</v>
      </c>
      <c r="C322" s="64" t="s">
        <v>1444</v>
      </c>
      <c r="D322" s="12">
        <v>700000</v>
      </c>
      <c r="E322" s="12"/>
      <c r="F322" s="12">
        <f t="shared" si="64"/>
        <v>0</v>
      </c>
      <c r="G322" s="12">
        <f t="shared" si="65"/>
        <v>0</v>
      </c>
      <c r="H322" s="12">
        <f t="shared" si="59"/>
        <v>0</v>
      </c>
      <c r="I322" s="179"/>
      <c r="J322" s="179"/>
    </row>
    <row r="323" spans="1:10" ht="27.75" customHeight="1" x14ac:dyDescent="0.25">
      <c r="A323" s="13">
        <v>140104</v>
      </c>
      <c r="B323" s="7">
        <v>14010414</v>
      </c>
      <c r="C323" s="64" t="s">
        <v>1445</v>
      </c>
      <c r="D323" s="12">
        <v>1300000</v>
      </c>
      <c r="E323" s="12"/>
      <c r="F323" s="12">
        <f t="shared" si="64"/>
        <v>0</v>
      </c>
      <c r="G323" s="12">
        <f t="shared" si="65"/>
        <v>0</v>
      </c>
      <c r="H323" s="12">
        <f t="shared" si="59"/>
        <v>0</v>
      </c>
      <c r="I323" s="179"/>
      <c r="J323" s="179"/>
    </row>
    <row r="324" spans="1:10" ht="27.75" customHeight="1" x14ac:dyDescent="0.25">
      <c r="A324" s="13">
        <v>140104</v>
      </c>
      <c r="B324" s="7">
        <v>14010415</v>
      </c>
      <c r="C324" s="64" t="s">
        <v>1446</v>
      </c>
      <c r="D324" s="12">
        <v>700000</v>
      </c>
      <c r="E324" s="12"/>
      <c r="F324" s="12">
        <f t="shared" si="64"/>
        <v>0</v>
      </c>
      <c r="G324" s="12">
        <f t="shared" si="65"/>
        <v>0</v>
      </c>
      <c r="H324" s="12">
        <f t="shared" si="59"/>
        <v>0</v>
      </c>
      <c r="I324" s="179"/>
      <c r="J324" s="179"/>
    </row>
    <row r="325" spans="1:10" ht="27.75" customHeight="1" x14ac:dyDescent="0.25">
      <c r="A325" s="13">
        <v>140104</v>
      </c>
      <c r="B325" s="7">
        <v>14010416</v>
      </c>
      <c r="C325" s="64" t="s">
        <v>1447</v>
      </c>
      <c r="D325" s="12">
        <v>3198000</v>
      </c>
      <c r="E325" s="12"/>
      <c r="F325" s="12">
        <f t="shared" si="64"/>
        <v>0</v>
      </c>
      <c r="G325" s="12">
        <f t="shared" si="65"/>
        <v>0</v>
      </c>
      <c r="H325" s="12">
        <f t="shared" si="59"/>
        <v>0</v>
      </c>
      <c r="I325" s="179"/>
      <c r="J325" s="179"/>
    </row>
    <row r="326" spans="1:10" ht="27.75" customHeight="1" x14ac:dyDescent="0.25">
      <c r="A326" s="13">
        <v>140104</v>
      </c>
      <c r="B326" s="7">
        <v>14010417</v>
      </c>
      <c r="C326" s="64" t="s">
        <v>1448</v>
      </c>
      <c r="D326" s="12">
        <v>800000</v>
      </c>
      <c r="E326" s="12"/>
      <c r="F326" s="12">
        <f t="shared" si="64"/>
        <v>0</v>
      </c>
      <c r="G326" s="12">
        <f t="shared" si="65"/>
        <v>0</v>
      </c>
      <c r="H326" s="12">
        <f t="shared" si="59"/>
        <v>0</v>
      </c>
      <c r="I326" s="179"/>
      <c r="J326" s="179"/>
    </row>
    <row r="327" spans="1:10" ht="27.75" customHeight="1" x14ac:dyDescent="0.25">
      <c r="A327" s="13">
        <v>140104</v>
      </c>
      <c r="B327" s="7">
        <v>14010418</v>
      </c>
      <c r="C327" s="64" t="s">
        <v>1449</v>
      </c>
      <c r="D327" s="12">
        <v>170000</v>
      </c>
      <c r="E327" s="12"/>
      <c r="F327" s="12">
        <f t="shared" si="64"/>
        <v>0</v>
      </c>
      <c r="G327" s="12">
        <f t="shared" si="65"/>
        <v>0</v>
      </c>
      <c r="H327" s="12">
        <f t="shared" si="59"/>
        <v>0</v>
      </c>
      <c r="I327" s="179"/>
      <c r="J327" s="179"/>
    </row>
    <row r="328" spans="1:10" ht="27.75" customHeight="1" x14ac:dyDescent="0.25">
      <c r="A328" s="13">
        <v>140104</v>
      </c>
      <c r="B328" s="7">
        <v>14010419</v>
      </c>
      <c r="C328" s="64" t="s">
        <v>1450</v>
      </c>
      <c r="D328" s="12">
        <v>400000</v>
      </c>
      <c r="E328" s="12"/>
      <c r="F328" s="12">
        <f t="shared" si="64"/>
        <v>0</v>
      </c>
      <c r="G328" s="12">
        <f t="shared" si="65"/>
        <v>0</v>
      </c>
      <c r="H328" s="12">
        <f t="shared" ref="H328:H391" si="66">SUM(F328:G328)</f>
        <v>0</v>
      </c>
      <c r="I328" s="179"/>
      <c r="J328" s="179"/>
    </row>
    <row r="329" spans="1:10" ht="27.75" customHeight="1" x14ac:dyDescent="0.25">
      <c r="A329" s="13">
        <v>140104</v>
      </c>
      <c r="B329" s="7">
        <v>14010420</v>
      </c>
      <c r="C329" s="64" t="s">
        <v>1451</v>
      </c>
      <c r="D329" s="12">
        <v>4757000</v>
      </c>
      <c r="E329" s="12"/>
      <c r="F329" s="12">
        <f t="shared" si="64"/>
        <v>0</v>
      </c>
      <c r="G329" s="12">
        <f t="shared" si="65"/>
        <v>0</v>
      </c>
      <c r="H329" s="12">
        <f t="shared" si="66"/>
        <v>0</v>
      </c>
      <c r="I329" s="179"/>
      <c r="J329" s="179"/>
    </row>
    <row r="330" spans="1:10" ht="27.75" customHeight="1" x14ac:dyDescent="0.25">
      <c r="A330" s="13">
        <v>140104</v>
      </c>
      <c r="B330" s="7">
        <v>14010421</v>
      </c>
      <c r="C330" s="64" t="s">
        <v>1452</v>
      </c>
      <c r="D330" s="12">
        <v>1300000</v>
      </c>
      <c r="E330" s="12"/>
      <c r="F330" s="12">
        <f t="shared" si="64"/>
        <v>0</v>
      </c>
      <c r="G330" s="12">
        <f t="shared" si="65"/>
        <v>0</v>
      </c>
      <c r="H330" s="12">
        <f t="shared" si="66"/>
        <v>0</v>
      </c>
      <c r="I330" s="179"/>
      <c r="J330" s="179"/>
    </row>
    <row r="331" spans="1:10" ht="27.75" customHeight="1" x14ac:dyDescent="0.25">
      <c r="A331" s="13">
        <v>140104</v>
      </c>
      <c r="B331" s="7">
        <v>14010422</v>
      </c>
      <c r="C331" s="64" t="s">
        <v>1453</v>
      </c>
      <c r="D331" s="12">
        <v>1400000</v>
      </c>
      <c r="E331" s="12"/>
      <c r="F331" s="12">
        <f t="shared" si="64"/>
        <v>0</v>
      </c>
      <c r="G331" s="12">
        <f t="shared" si="65"/>
        <v>0</v>
      </c>
      <c r="H331" s="12">
        <f t="shared" si="66"/>
        <v>0</v>
      </c>
      <c r="I331" s="179"/>
      <c r="J331" s="179"/>
    </row>
    <row r="332" spans="1:10" ht="27.75" customHeight="1" x14ac:dyDescent="0.25">
      <c r="A332" s="13">
        <v>140104</v>
      </c>
      <c r="B332" s="7">
        <v>14010423</v>
      </c>
      <c r="C332" s="64" t="s">
        <v>1454</v>
      </c>
      <c r="D332" s="12">
        <v>2000000</v>
      </c>
      <c r="E332" s="12"/>
      <c r="F332" s="12">
        <f t="shared" si="64"/>
        <v>0</v>
      </c>
      <c r="G332" s="12">
        <f t="shared" si="65"/>
        <v>0</v>
      </c>
      <c r="H332" s="12">
        <f t="shared" si="66"/>
        <v>0</v>
      </c>
      <c r="I332" s="179"/>
      <c r="J332" s="179"/>
    </row>
    <row r="333" spans="1:10" ht="27.75" hidden="1" customHeight="1" x14ac:dyDescent="0.25">
      <c r="A333" s="13">
        <v>140104</v>
      </c>
      <c r="B333" s="7">
        <v>14010424</v>
      </c>
      <c r="C333" s="64" t="s">
        <v>1455</v>
      </c>
      <c r="D333" s="12">
        <v>0</v>
      </c>
      <c r="E333" s="12"/>
      <c r="F333" s="12">
        <f t="shared" si="64"/>
        <v>0</v>
      </c>
      <c r="G333" s="12">
        <f t="shared" si="65"/>
        <v>0</v>
      </c>
      <c r="H333" s="12">
        <f t="shared" si="66"/>
        <v>0</v>
      </c>
      <c r="I333" s="179"/>
      <c r="J333" s="179"/>
    </row>
    <row r="334" spans="1:10" ht="28.5" hidden="1" customHeight="1" x14ac:dyDescent="0.25">
      <c r="A334" s="13">
        <v>140104</v>
      </c>
      <c r="B334" s="7">
        <v>14010425</v>
      </c>
      <c r="C334" s="64" t="s">
        <v>1456</v>
      </c>
      <c r="D334" s="12">
        <v>0</v>
      </c>
      <c r="E334" s="12"/>
      <c r="F334" s="12">
        <f t="shared" si="64"/>
        <v>0</v>
      </c>
      <c r="G334" s="12">
        <f t="shared" si="65"/>
        <v>0</v>
      </c>
      <c r="H334" s="12">
        <f t="shared" si="66"/>
        <v>0</v>
      </c>
      <c r="I334" s="179"/>
      <c r="J334" s="179"/>
    </row>
    <row r="335" spans="1:10" ht="28.5" customHeight="1" x14ac:dyDescent="0.25">
      <c r="A335" s="89">
        <v>140100</v>
      </c>
      <c r="B335" s="86">
        <v>140105</v>
      </c>
      <c r="C335" s="90" t="s">
        <v>1504</v>
      </c>
      <c r="D335" s="87">
        <f t="shared" ref="D335" si="67">SUM(D336:D360)</f>
        <v>67056400</v>
      </c>
      <c r="E335" s="87" t="s">
        <v>1543</v>
      </c>
      <c r="F335" s="87">
        <f t="shared" si="64"/>
        <v>0</v>
      </c>
      <c r="G335" s="87">
        <f t="shared" si="65"/>
        <v>0</v>
      </c>
      <c r="H335" s="87">
        <f t="shared" si="66"/>
        <v>0</v>
      </c>
      <c r="I335" s="176"/>
      <c r="J335" s="176"/>
    </row>
    <row r="336" spans="1:10" ht="28.5" customHeight="1" x14ac:dyDescent="0.25">
      <c r="A336" s="13">
        <v>140105</v>
      </c>
      <c r="B336" s="7">
        <v>14010501</v>
      </c>
      <c r="C336" s="64" t="s">
        <v>1457</v>
      </c>
      <c r="D336" s="12">
        <v>300000</v>
      </c>
      <c r="E336" s="12"/>
      <c r="F336" s="12">
        <f t="shared" si="64"/>
        <v>0</v>
      </c>
      <c r="G336" s="12">
        <f t="shared" si="65"/>
        <v>0</v>
      </c>
      <c r="H336" s="12">
        <f t="shared" si="66"/>
        <v>0</v>
      </c>
      <c r="I336" s="179"/>
      <c r="J336" s="179"/>
    </row>
    <row r="337" spans="1:10" ht="28.5" customHeight="1" x14ac:dyDescent="0.25">
      <c r="A337" s="13">
        <v>140105</v>
      </c>
      <c r="B337" s="7">
        <v>14010502</v>
      </c>
      <c r="C337" s="64" t="s">
        <v>1458</v>
      </c>
      <c r="D337" s="12">
        <v>2115000</v>
      </c>
      <c r="E337" s="12"/>
      <c r="F337" s="12">
        <f t="shared" si="64"/>
        <v>0</v>
      </c>
      <c r="G337" s="12">
        <f t="shared" si="65"/>
        <v>0</v>
      </c>
      <c r="H337" s="12">
        <f t="shared" si="66"/>
        <v>0</v>
      </c>
      <c r="I337" s="179"/>
      <c r="J337" s="179"/>
    </row>
    <row r="338" spans="1:10" ht="28.5" customHeight="1" x14ac:dyDescent="0.25">
      <c r="A338" s="13">
        <v>140105</v>
      </c>
      <c r="B338" s="7">
        <v>14010503</v>
      </c>
      <c r="C338" s="64" t="s">
        <v>1459</v>
      </c>
      <c r="D338" s="12">
        <v>405000</v>
      </c>
      <c r="E338" s="12"/>
      <c r="F338" s="12">
        <f t="shared" si="64"/>
        <v>0</v>
      </c>
      <c r="G338" s="12">
        <f t="shared" si="65"/>
        <v>0</v>
      </c>
      <c r="H338" s="12">
        <f t="shared" si="66"/>
        <v>0</v>
      </c>
      <c r="I338" s="179"/>
      <c r="J338" s="179"/>
    </row>
    <row r="339" spans="1:10" ht="28.5" customHeight="1" x14ac:dyDescent="0.25">
      <c r="A339" s="13">
        <v>140105</v>
      </c>
      <c r="B339" s="7">
        <v>14010504</v>
      </c>
      <c r="C339" s="64" t="s">
        <v>1460</v>
      </c>
      <c r="D339" s="12">
        <v>4912500</v>
      </c>
      <c r="E339" s="12"/>
      <c r="F339" s="12">
        <f t="shared" si="64"/>
        <v>0</v>
      </c>
      <c r="G339" s="12">
        <f t="shared" si="65"/>
        <v>0</v>
      </c>
      <c r="H339" s="12">
        <f t="shared" si="66"/>
        <v>0</v>
      </c>
      <c r="I339" s="179"/>
      <c r="J339" s="179"/>
    </row>
    <row r="340" spans="1:10" ht="28.5" customHeight="1" x14ac:dyDescent="0.25">
      <c r="A340" s="13">
        <v>140105</v>
      </c>
      <c r="B340" s="7">
        <v>14010505</v>
      </c>
      <c r="C340" s="64" t="s">
        <v>1461</v>
      </c>
      <c r="D340" s="12">
        <v>3240000</v>
      </c>
      <c r="E340" s="12"/>
      <c r="F340" s="12">
        <f t="shared" si="64"/>
        <v>0</v>
      </c>
      <c r="G340" s="12">
        <f t="shared" si="65"/>
        <v>0</v>
      </c>
      <c r="H340" s="12">
        <f t="shared" si="66"/>
        <v>0</v>
      </c>
      <c r="I340" s="179"/>
      <c r="J340" s="179"/>
    </row>
    <row r="341" spans="1:10" ht="28.5" customHeight="1" x14ac:dyDescent="0.25">
      <c r="A341" s="13">
        <v>140105</v>
      </c>
      <c r="B341" s="7">
        <v>14010506</v>
      </c>
      <c r="C341" s="64" t="s">
        <v>1462</v>
      </c>
      <c r="D341" s="12">
        <v>4928325</v>
      </c>
      <c r="E341" s="12"/>
      <c r="F341" s="12">
        <f t="shared" si="64"/>
        <v>0</v>
      </c>
      <c r="G341" s="12">
        <f t="shared" si="65"/>
        <v>0</v>
      </c>
      <c r="H341" s="12">
        <f t="shared" si="66"/>
        <v>0</v>
      </c>
      <c r="I341" s="179"/>
      <c r="J341" s="179"/>
    </row>
    <row r="342" spans="1:10" ht="28.5" customHeight="1" x14ac:dyDescent="0.25">
      <c r="A342" s="13">
        <v>140105</v>
      </c>
      <c r="B342" s="7">
        <v>14010507</v>
      </c>
      <c r="C342" s="64" t="s">
        <v>1463</v>
      </c>
      <c r="D342" s="12">
        <v>525000</v>
      </c>
      <c r="E342" s="12"/>
      <c r="F342" s="12">
        <f t="shared" si="64"/>
        <v>0</v>
      </c>
      <c r="G342" s="12">
        <f t="shared" si="65"/>
        <v>0</v>
      </c>
      <c r="H342" s="12">
        <f t="shared" si="66"/>
        <v>0</v>
      </c>
      <c r="I342" s="179"/>
      <c r="J342" s="179"/>
    </row>
    <row r="343" spans="1:10" ht="28.5" customHeight="1" x14ac:dyDescent="0.25">
      <c r="A343" s="13">
        <v>140105</v>
      </c>
      <c r="B343" s="7">
        <v>14010508</v>
      </c>
      <c r="C343" s="64" t="s">
        <v>1464</v>
      </c>
      <c r="D343" s="12">
        <v>1800000</v>
      </c>
      <c r="E343" s="12"/>
      <c r="F343" s="12">
        <f t="shared" si="64"/>
        <v>0</v>
      </c>
      <c r="G343" s="12">
        <f t="shared" si="65"/>
        <v>0</v>
      </c>
      <c r="H343" s="12">
        <f t="shared" si="66"/>
        <v>0</v>
      </c>
      <c r="I343" s="179"/>
      <c r="J343" s="179"/>
    </row>
    <row r="344" spans="1:10" ht="28.5" customHeight="1" x14ac:dyDescent="0.25">
      <c r="A344" s="13">
        <v>140105</v>
      </c>
      <c r="B344" s="7">
        <v>14010509</v>
      </c>
      <c r="C344" s="64" t="s">
        <v>1465</v>
      </c>
      <c r="D344" s="12">
        <v>210000</v>
      </c>
      <c r="E344" s="12"/>
      <c r="F344" s="12">
        <f t="shared" si="64"/>
        <v>0</v>
      </c>
      <c r="G344" s="12">
        <f t="shared" si="65"/>
        <v>0</v>
      </c>
      <c r="H344" s="12">
        <f t="shared" si="66"/>
        <v>0</v>
      </c>
      <c r="I344" s="179"/>
      <c r="J344" s="179"/>
    </row>
    <row r="345" spans="1:10" ht="28.5" customHeight="1" x14ac:dyDescent="0.25">
      <c r="A345" s="13">
        <v>140105</v>
      </c>
      <c r="B345" s="7">
        <v>14010510</v>
      </c>
      <c r="C345" s="64" t="s">
        <v>1466</v>
      </c>
      <c r="D345" s="12">
        <v>1800000</v>
      </c>
      <c r="E345" s="12"/>
      <c r="F345" s="12">
        <f t="shared" si="64"/>
        <v>0</v>
      </c>
      <c r="G345" s="12">
        <f t="shared" si="65"/>
        <v>0</v>
      </c>
      <c r="H345" s="12">
        <f t="shared" si="66"/>
        <v>0</v>
      </c>
      <c r="I345" s="179"/>
      <c r="J345" s="179"/>
    </row>
    <row r="346" spans="1:10" ht="28.5" hidden="1" customHeight="1" x14ac:dyDescent="0.25">
      <c r="A346" s="13">
        <v>140105</v>
      </c>
      <c r="B346" s="7">
        <v>14010511</v>
      </c>
      <c r="C346" s="64" t="s">
        <v>1467</v>
      </c>
      <c r="D346" s="12">
        <v>0</v>
      </c>
      <c r="E346" s="12"/>
      <c r="F346" s="12">
        <f t="shared" si="64"/>
        <v>0</v>
      </c>
      <c r="G346" s="12">
        <f t="shared" si="65"/>
        <v>0</v>
      </c>
      <c r="H346" s="12">
        <f t="shared" si="66"/>
        <v>0</v>
      </c>
      <c r="I346" s="179"/>
      <c r="J346" s="179"/>
    </row>
    <row r="347" spans="1:10" ht="28.5" customHeight="1" x14ac:dyDescent="0.25">
      <c r="A347" s="13">
        <v>140105</v>
      </c>
      <c r="B347" s="7">
        <v>14010512</v>
      </c>
      <c r="C347" s="64" t="s">
        <v>1468</v>
      </c>
      <c r="D347" s="12">
        <v>4680000</v>
      </c>
      <c r="E347" s="12"/>
      <c r="F347" s="12">
        <f t="shared" si="64"/>
        <v>0</v>
      </c>
      <c r="G347" s="12">
        <f t="shared" si="65"/>
        <v>0</v>
      </c>
      <c r="H347" s="12">
        <f t="shared" si="66"/>
        <v>0</v>
      </c>
      <c r="I347" s="179"/>
      <c r="J347" s="179"/>
    </row>
    <row r="348" spans="1:10" ht="28.5" customHeight="1" x14ac:dyDescent="0.25">
      <c r="A348" s="13">
        <v>140105</v>
      </c>
      <c r="B348" s="7">
        <v>14010513</v>
      </c>
      <c r="C348" s="64" t="s">
        <v>1469</v>
      </c>
      <c r="D348" s="12">
        <v>3302375</v>
      </c>
      <c r="E348" s="12"/>
      <c r="F348" s="12">
        <f t="shared" si="64"/>
        <v>0</v>
      </c>
      <c r="G348" s="12">
        <f t="shared" si="65"/>
        <v>0</v>
      </c>
      <c r="H348" s="12">
        <f t="shared" si="66"/>
        <v>0</v>
      </c>
      <c r="I348" s="179"/>
      <c r="J348" s="179"/>
    </row>
    <row r="349" spans="1:10" ht="28.5" customHeight="1" x14ac:dyDescent="0.25">
      <c r="A349" s="13">
        <v>140105</v>
      </c>
      <c r="B349" s="7">
        <v>14010514</v>
      </c>
      <c r="C349" s="64" t="s">
        <v>1470</v>
      </c>
      <c r="D349" s="12">
        <v>21465000</v>
      </c>
      <c r="E349" s="12"/>
      <c r="F349" s="12">
        <f t="shared" si="64"/>
        <v>0</v>
      </c>
      <c r="G349" s="12">
        <f t="shared" si="65"/>
        <v>0</v>
      </c>
      <c r="H349" s="12">
        <f t="shared" si="66"/>
        <v>0</v>
      </c>
      <c r="I349" s="179"/>
      <c r="J349" s="179"/>
    </row>
    <row r="350" spans="1:10" ht="28.5" customHeight="1" x14ac:dyDescent="0.25">
      <c r="A350" s="13">
        <v>140105</v>
      </c>
      <c r="B350" s="7">
        <v>14010515</v>
      </c>
      <c r="C350" s="64" t="s">
        <v>1471</v>
      </c>
      <c r="D350" s="12">
        <v>1950000</v>
      </c>
      <c r="E350" s="12"/>
      <c r="F350" s="12">
        <f t="shared" si="64"/>
        <v>0</v>
      </c>
      <c r="G350" s="12">
        <f t="shared" si="65"/>
        <v>0</v>
      </c>
      <c r="H350" s="12">
        <f t="shared" si="66"/>
        <v>0</v>
      </c>
      <c r="I350" s="179"/>
      <c r="J350" s="179"/>
    </row>
    <row r="351" spans="1:10" ht="28.5" customHeight="1" x14ac:dyDescent="0.25">
      <c r="A351" s="13">
        <v>140105</v>
      </c>
      <c r="B351" s="7">
        <v>14010516</v>
      </c>
      <c r="C351" s="64" t="s">
        <v>1472</v>
      </c>
      <c r="D351" s="12">
        <v>1065000</v>
      </c>
      <c r="E351" s="12"/>
      <c r="F351" s="12">
        <f t="shared" si="64"/>
        <v>0</v>
      </c>
      <c r="G351" s="12">
        <f t="shared" si="65"/>
        <v>0</v>
      </c>
      <c r="H351" s="12">
        <f t="shared" si="66"/>
        <v>0</v>
      </c>
      <c r="I351" s="179"/>
      <c r="J351" s="179"/>
    </row>
    <row r="352" spans="1:10" ht="28.5" customHeight="1" x14ac:dyDescent="0.25">
      <c r="A352" s="13">
        <v>140105</v>
      </c>
      <c r="B352" s="7">
        <v>14010517</v>
      </c>
      <c r="C352" s="64" t="s">
        <v>1473</v>
      </c>
      <c r="D352" s="12">
        <v>702750</v>
      </c>
      <c r="E352" s="12"/>
      <c r="F352" s="12">
        <f t="shared" si="64"/>
        <v>0</v>
      </c>
      <c r="G352" s="12">
        <f t="shared" si="65"/>
        <v>0</v>
      </c>
      <c r="H352" s="12">
        <f t="shared" si="66"/>
        <v>0</v>
      </c>
      <c r="I352" s="179"/>
      <c r="J352" s="179"/>
    </row>
    <row r="353" spans="1:10" ht="28.5" customHeight="1" x14ac:dyDescent="0.25">
      <c r="A353" s="13">
        <v>140105</v>
      </c>
      <c r="B353" s="7">
        <v>14010518</v>
      </c>
      <c r="C353" s="64" t="s">
        <v>1474</v>
      </c>
      <c r="D353" s="12">
        <v>840000</v>
      </c>
      <c r="E353" s="12"/>
      <c r="F353" s="12">
        <f t="shared" si="64"/>
        <v>0</v>
      </c>
      <c r="G353" s="12">
        <f t="shared" si="65"/>
        <v>0</v>
      </c>
      <c r="H353" s="12">
        <f t="shared" si="66"/>
        <v>0</v>
      </c>
      <c r="I353" s="179"/>
      <c r="J353" s="179"/>
    </row>
    <row r="354" spans="1:10" ht="28.5" customHeight="1" x14ac:dyDescent="0.25">
      <c r="A354" s="13">
        <v>140105</v>
      </c>
      <c r="B354" s="7">
        <v>14010519</v>
      </c>
      <c r="C354" s="64" t="s">
        <v>1475</v>
      </c>
      <c r="D354" s="12">
        <v>960000</v>
      </c>
      <c r="E354" s="12"/>
      <c r="F354" s="12">
        <f t="shared" si="64"/>
        <v>0</v>
      </c>
      <c r="G354" s="12">
        <f t="shared" si="65"/>
        <v>0</v>
      </c>
      <c r="H354" s="12">
        <f t="shared" si="66"/>
        <v>0</v>
      </c>
      <c r="I354" s="179"/>
      <c r="J354" s="179"/>
    </row>
    <row r="355" spans="1:10" ht="28.5" hidden="1" customHeight="1" x14ac:dyDescent="0.25">
      <c r="A355" s="13">
        <v>140105</v>
      </c>
      <c r="B355" s="7">
        <v>14010520</v>
      </c>
      <c r="C355" s="64" t="s">
        <v>1476</v>
      </c>
      <c r="D355" s="12">
        <v>0</v>
      </c>
      <c r="E355" s="12"/>
      <c r="F355" s="12">
        <f t="shared" si="64"/>
        <v>0</v>
      </c>
      <c r="G355" s="12">
        <f t="shared" si="65"/>
        <v>0</v>
      </c>
      <c r="H355" s="12">
        <f t="shared" si="66"/>
        <v>0</v>
      </c>
      <c r="I355" s="179"/>
      <c r="J355" s="179"/>
    </row>
    <row r="356" spans="1:10" ht="28.5" customHeight="1" x14ac:dyDescent="0.25">
      <c r="A356" s="13">
        <v>140105</v>
      </c>
      <c r="B356" s="7">
        <v>14010521</v>
      </c>
      <c r="C356" s="64" t="s">
        <v>1477</v>
      </c>
      <c r="D356" s="12">
        <v>1383450</v>
      </c>
      <c r="E356" s="12"/>
      <c r="F356" s="12">
        <f t="shared" si="64"/>
        <v>0</v>
      </c>
      <c r="G356" s="12">
        <f t="shared" si="65"/>
        <v>0</v>
      </c>
      <c r="H356" s="12">
        <f t="shared" si="66"/>
        <v>0</v>
      </c>
      <c r="I356" s="179"/>
      <c r="J356" s="179"/>
    </row>
    <row r="357" spans="1:10" ht="28.5" customHeight="1" x14ac:dyDescent="0.25">
      <c r="A357" s="13">
        <v>140105</v>
      </c>
      <c r="B357" s="7">
        <v>14010522</v>
      </c>
      <c r="C357" s="64" t="s">
        <v>1478</v>
      </c>
      <c r="D357" s="12">
        <v>9140000</v>
      </c>
      <c r="E357" s="12"/>
      <c r="F357" s="12">
        <f t="shared" si="64"/>
        <v>0</v>
      </c>
      <c r="G357" s="12">
        <f t="shared" si="65"/>
        <v>0</v>
      </c>
      <c r="H357" s="12">
        <f t="shared" si="66"/>
        <v>0</v>
      </c>
      <c r="I357" s="179"/>
      <c r="J357" s="179"/>
    </row>
    <row r="358" spans="1:10" ht="36.75" hidden="1" customHeight="1" x14ac:dyDescent="0.25">
      <c r="A358" s="13">
        <v>140105</v>
      </c>
      <c r="B358" s="7">
        <v>14010523</v>
      </c>
      <c r="C358" s="64" t="s">
        <v>905</v>
      </c>
      <c r="D358" s="12">
        <v>0</v>
      </c>
      <c r="E358" s="12"/>
      <c r="F358" s="12">
        <f t="shared" si="64"/>
        <v>0</v>
      </c>
      <c r="G358" s="12">
        <f t="shared" si="65"/>
        <v>0</v>
      </c>
      <c r="H358" s="12">
        <f t="shared" si="66"/>
        <v>0</v>
      </c>
      <c r="I358" s="179"/>
      <c r="J358" s="179"/>
    </row>
    <row r="359" spans="1:10" ht="28.5" customHeight="1" x14ac:dyDescent="0.25">
      <c r="A359" s="13">
        <v>140105</v>
      </c>
      <c r="B359" s="13">
        <v>14010524</v>
      </c>
      <c r="C359" s="64" t="s">
        <v>1366</v>
      </c>
      <c r="D359" s="12">
        <v>372000</v>
      </c>
      <c r="E359" s="12"/>
      <c r="F359" s="12">
        <f t="shared" si="64"/>
        <v>0</v>
      </c>
      <c r="G359" s="12">
        <f t="shared" si="65"/>
        <v>0</v>
      </c>
      <c r="H359" s="12">
        <f t="shared" si="66"/>
        <v>0</v>
      </c>
      <c r="I359" s="179"/>
      <c r="J359" s="179"/>
    </row>
    <row r="360" spans="1:10" ht="28.5" customHeight="1" x14ac:dyDescent="0.25">
      <c r="A360" s="13">
        <v>140105</v>
      </c>
      <c r="B360" s="13">
        <v>14010525</v>
      </c>
      <c r="C360" s="64" t="s">
        <v>1367</v>
      </c>
      <c r="D360" s="12">
        <v>960000</v>
      </c>
      <c r="E360" s="12"/>
      <c r="F360" s="12">
        <f t="shared" si="64"/>
        <v>0</v>
      </c>
      <c r="G360" s="12">
        <f t="shared" si="65"/>
        <v>0</v>
      </c>
      <c r="H360" s="12">
        <f t="shared" si="66"/>
        <v>0</v>
      </c>
      <c r="I360" s="179"/>
      <c r="J360" s="179"/>
    </row>
    <row r="361" spans="1:10" ht="27.75" customHeight="1" x14ac:dyDescent="0.25">
      <c r="A361" s="89">
        <v>140100</v>
      </c>
      <c r="B361" s="86">
        <v>140106</v>
      </c>
      <c r="C361" s="90" t="s">
        <v>52</v>
      </c>
      <c r="D361" s="87">
        <f t="shared" ref="D361" si="68">SUM(D362:D381)</f>
        <v>9570461000</v>
      </c>
      <c r="E361" s="87" t="s">
        <v>1543</v>
      </c>
      <c r="F361" s="87">
        <f t="shared" si="64"/>
        <v>0</v>
      </c>
      <c r="G361" s="87">
        <f t="shared" si="65"/>
        <v>9570461000</v>
      </c>
      <c r="H361" s="87">
        <f t="shared" si="66"/>
        <v>9570461000</v>
      </c>
      <c r="I361" s="176">
        <v>0</v>
      </c>
      <c r="J361" s="176">
        <v>1</v>
      </c>
    </row>
    <row r="362" spans="1:10" ht="27.75" customHeight="1" x14ac:dyDescent="0.25">
      <c r="A362" s="13">
        <v>140106</v>
      </c>
      <c r="B362" s="7">
        <v>14010601</v>
      </c>
      <c r="C362" s="64" t="s">
        <v>1479</v>
      </c>
      <c r="D362" s="12">
        <v>8912515000</v>
      </c>
      <c r="E362" s="12"/>
      <c r="F362" s="12">
        <f t="shared" si="64"/>
        <v>0</v>
      </c>
      <c r="G362" s="12">
        <f t="shared" si="65"/>
        <v>0</v>
      </c>
      <c r="H362" s="12">
        <f t="shared" si="66"/>
        <v>0</v>
      </c>
      <c r="I362" s="179"/>
      <c r="J362" s="179"/>
    </row>
    <row r="363" spans="1:10" ht="27.75" customHeight="1" x14ac:dyDescent="0.25">
      <c r="A363" s="13">
        <v>140106</v>
      </c>
      <c r="B363" s="7">
        <v>14010602</v>
      </c>
      <c r="C363" s="64" t="s">
        <v>111</v>
      </c>
      <c r="D363" s="12">
        <v>10000</v>
      </c>
      <c r="E363" s="12"/>
      <c r="F363" s="12">
        <f t="shared" si="64"/>
        <v>0</v>
      </c>
      <c r="G363" s="12">
        <f t="shared" si="65"/>
        <v>0</v>
      </c>
      <c r="H363" s="12">
        <f t="shared" si="66"/>
        <v>0</v>
      </c>
      <c r="I363" s="179"/>
      <c r="J363" s="179"/>
    </row>
    <row r="364" spans="1:10" ht="27.75" customHeight="1" x14ac:dyDescent="0.25">
      <c r="A364" s="13">
        <v>140106</v>
      </c>
      <c r="B364" s="7">
        <v>14010603</v>
      </c>
      <c r="C364" s="64" t="s">
        <v>112</v>
      </c>
      <c r="D364" s="12">
        <v>10000</v>
      </c>
      <c r="E364" s="12"/>
      <c r="F364" s="12">
        <f t="shared" si="64"/>
        <v>0</v>
      </c>
      <c r="G364" s="12">
        <f t="shared" si="65"/>
        <v>0</v>
      </c>
      <c r="H364" s="12">
        <f t="shared" si="66"/>
        <v>0</v>
      </c>
      <c r="I364" s="179"/>
      <c r="J364" s="179"/>
    </row>
    <row r="365" spans="1:10" ht="27.75" customHeight="1" x14ac:dyDescent="0.25">
      <c r="A365" s="13">
        <v>140106</v>
      </c>
      <c r="B365" s="7">
        <v>14010604</v>
      </c>
      <c r="C365" s="64" t="s">
        <v>113</v>
      </c>
      <c r="D365" s="12">
        <v>10000</v>
      </c>
      <c r="E365" s="12"/>
      <c r="F365" s="12">
        <f t="shared" si="64"/>
        <v>0</v>
      </c>
      <c r="G365" s="12">
        <f t="shared" si="65"/>
        <v>0</v>
      </c>
      <c r="H365" s="12">
        <f t="shared" si="66"/>
        <v>0</v>
      </c>
      <c r="I365" s="179"/>
      <c r="J365" s="179"/>
    </row>
    <row r="366" spans="1:10" ht="27.75" customHeight="1" x14ac:dyDescent="0.25">
      <c r="A366" s="13">
        <v>140106</v>
      </c>
      <c r="B366" s="7">
        <v>14010605</v>
      </c>
      <c r="C366" s="64" t="s">
        <v>114</v>
      </c>
      <c r="D366" s="12">
        <v>10000</v>
      </c>
      <c r="E366" s="12"/>
      <c r="F366" s="12">
        <f t="shared" si="64"/>
        <v>0</v>
      </c>
      <c r="G366" s="12">
        <f t="shared" si="65"/>
        <v>0</v>
      </c>
      <c r="H366" s="12">
        <f t="shared" si="66"/>
        <v>0</v>
      </c>
      <c r="I366" s="179"/>
      <c r="J366" s="179"/>
    </row>
    <row r="367" spans="1:10" ht="27.75" customHeight="1" x14ac:dyDescent="0.25">
      <c r="A367" s="13">
        <v>140106</v>
      </c>
      <c r="B367" s="7">
        <v>14010606</v>
      </c>
      <c r="C367" s="64" t="s">
        <v>115</v>
      </c>
      <c r="D367" s="12">
        <v>10000</v>
      </c>
      <c r="E367" s="12"/>
      <c r="F367" s="12">
        <f t="shared" si="64"/>
        <v>0</v>
      </c>
      <c r="G367" s="12">
        <f t="shared" si="65"/>
        <v>0</v>
      </c>
      <c r="H367" s="12">
        <f t="shared" si="66"/>
        <v>0</v>
      </c>
      <c r="I367" s="179"/>
      <c r="J367" s="179"/>
    </row>
    <row r="368" spans="1:10" ht="27.75" customHeight="1" x14ac:dyDescent="0.25">
      <c r="A368" s="13">
        <v>140106</v>
      </c>
      <c r="B368" s="7">
        <v>14010607</v>
      </c>
      <c r="C368" s="64" t="s">
        <v>116</v>
      </c>
      <c r="D368" s="12">
        <v>10000</v>
      </c>
      <c r="E368" s="12"/>
      <c r="F368" s="12">
        <f t="shared" si="64"/>
        <v>0</v>
      </c>
      <c r="G368" s="12">
        <f t="shared" si="65"/>
        <v>0</v>
      </c>
      <c r="H368" s="12">
        <f t="shared" si="66"/>
        <v>0</v>
      </c>
      <c r="I368" s="179"/>
      <c r="J368" s="179"/>
    </row>
    <row r="369" spans="1:10" ht="27.75" customHeight="1" x14ac:dyDescent="0.25">
      <c r="A369" s="13">
        <v>140106</v>
      </c>
      <c r="B369" s="7">
        <v>14010608</v>
      </c>
      <c r="C369" s="64" t="s">
        <v>117</v>
      </c>
      <c r="D369" s="12">
        <v>10000</v>
      </c>
      <c r="E369" s="12"/>
      <c r="F369" s="12">
        <f t="shared" si="64"/>
        <v>0</v>
      </c>
      <c r="G369" s="12">
        <f t="shared" si="65"/>
        <v>0</v>
      </c>
      <c r="H369" s="12">
        <f t="shared" si="66"/>
        <v>0</v>
      </c>
      <c r="I369" s="179"/>
      <c r="J369" s="179"/>
    </row>
    <row r="370" spans="1:10" ht="27.75" customHeight="1" x14ac:dyDescent="0.25">
      <c r="A370" s="13">
        <v>140106</v>
      </c>
      <c r="B370" s="7">
        <v>14010609</v>
      </c>
      <c r="C370" s="64" t="s">
        <v>109</v>
      </c>
      <c r="D370" s="12">
        <v>180000</v>
      </c>
      <c r="E370" s="12"/>
      <c r="F370" s="12">
        <f t="shared" si="64"/>
        <v>0</v>
      </c>
      <c r="G370" s="12">
        <f t="shared" si="65"/>
        <v>0</v>
      </c>
      <c r="H370" s="12">
        <f t="shared" si="66"/>
        <v>0</v>
      </c>
      <c r="I370" s="179"/>
      <c r="J370" s="179"/>
    </row>
    <row r="371" spans="1:10" ht="27.75" customHeight="1" x14ac:dyDescent="0.25">
      <c r="A371" s="13">
        <v>140106</v>
      </c>
      <c r="B371" s="7">
        <v>14010610</v>
      </c>
      <c r="C371" s="64" t="s">
        <v>110</v>
      </c>
      <c r="D371" s="12">
        <v>720000</v>
      </c>
      <c r="E371" s="12"/>
      <c r="F371" s="12">
        <f t="shared" si="64"/>
        <v>0</v>
      </c>
      <c r="G371" s="12">
        <f t="shared" si="65"/>
        <v>0</v>
      </c>
      <c r="H371" s="12">
        <f t="shared" si="66"/>
        <v>0</v>
      </c>
      <c r="I371" s="179"/>
      <c r="J371" s="179"/>
    </row>
    <row r="372" spans="1:10" ht="27.75" hidden="1" customHeight="1" x14ac:dyDescent="0.25">
      <c r="A372" s="13">
        <v>140106</v>
      </c>
      <c r="B372" s="7">
        <v>14010611</v>
      </c>
      <c r="C372" s="64" t="s">
        <v>906</v>
      </c>
      <c r="D372" s="12">
        <v>0</v>
      </c>
      <c r="E372" s="12"/>
      <c r="F372" s="12">
        <f t="shared" si="64"/>
        <v>0</v>
      </c>
      <c r="G372" s="12">
        <f t="shared" si="65"/>
        <v>0</v>
      </c>
      <c r="H372" s="12">
        <f t="shared" si="66"/>
        <v>0</v>
      </c>
      <c r="I372" s="179"/>
      <c r="J372" s="179"/>
    </row>
    <row r="373" spans="1:10" ht="27.75" hidden="1" customHeight="1" x14ac:dyDescent="0.25">
      <c r="A373" s="13">
        <v>140106</v>
      </c>
      <c r="B373" s="7">
        <v>14010612</v>
      </c>
      <c r="C373" s="64" t="s">
        <v>907</v>
      </c>
      <c r="D373" s="12">
        <v>0</v>
      </c>
      <c r="E373" s="12"/>
      <c r="F373" s="12">
        <f t="shared" si="64"/>
        <v>0</v>
      </c>
      <c r="G373" s="12">
        <f t="shared" si="65"/>
        <v>0</v>
      </c>
      <c r="H373" s="12">
        <f t="shared" si="66"/>
        <v>0</v>
      </c>
      <c r="I373" s="179"/>
      <c r="J373" s="179"/>
    </row>
    <row r="374" spans="1:10" ht="39.75" customHeight="1" x14ac:dyDescent="0.25">
      <c r="A374" s="13">
        <v>140106</v>
      </c>
      <c r="B374" s="7">
        <v>14010613</v>
      </c>
      <c r="C374" s="64" t="s">
        <v>1480</v>
      </c>
      <c r="D374" s="12">
        <v>238645000</v>
      </c>
      <c r="E374" s="12"/>
      <c r="F374" s="12">
        <f t="shared" si="64"/>
        <v>0</v>
      </c>
      <c r="G374" s="12">
        <f t="shared" si="65"/>
        <v>0</v>
      </c>
      <c r="H374" s="12">
        <f t="shared" si="66"/>
        <v>0</v>
      </c>
      <c r="I374" s="179"/>
      <c r="J374" s="179"/>
    </row>
    <row r="375" spans="1:10" ht="27.75" customHeight="1" x14ac:dyDescent="0.25">
      <c r="A375" s="13">
        <v>140106</v>
      </c>
      <c r="B375" s="7">
        <v>14010614</v>
      </c>
      <c r="C375" s="64" t="s">
        <v>1481</v>
      </c>
      <c r="D375" s="12">
        <v>28800000</v>
      </c>
      <c r="E375" s="12"/>
      <c r="F375" s="12">
        <f t="shared" si="64"/>
        <v>0</v>
      </c>
      <c r="G375" s="12">
        <f t="shared" si="65"/>
        <v>0</v>
      </c>
      <c r="H375" s="12">
        <f t="shared" si="66"/>
        <v>0</v>
      </c>
      <c r="I375" s="179"/>
      <c r="J375" s="179"/>
    </row>
    <row r="376" spans="1:10" ht="27.75" hidden="1" customHeight="1" x14ac:dyDescent="0.25">
      <c r="A376" s="13">
        <v>140106</v>
      </c>
      <c r="B376" s="7">
        <v>14010615</v>
      </c>
      <c r="C376" s="64" t="s">
        <v>908</v>
      </c>
      <c r="D376" s="12">
        <v>0</v>
      </c>
      <c r="E376" s="12"/>
      <c r="F376" s="12">
        <f t="shared" si="64"/>
        <v>0</v>
      </c>
      <c r="G376" s="12">
        <f t="shared" si="65"/>
        <v>0</v>
      </c>
      <c r="H376" s="12">
        <f t="shared" si="66"/>
        <v>0</v>
      </c>
      <c r="I376" s="179"/>
      <c r="J376" s="179"/>
    </row>
    <row r="377" spans="1:10" ht="36" customHeight="1" x14ac:dyDescent="0.25">
      <c r="A377" s="13">
        <v>140106</v>
      </c>
      <c r="B377" s="7">
        <v>14010616</v>
      </c>
      <c r="C377" s="64" t="s">
        <v>909</v>
      </c>
      <c r="D377" s="12">
        <v>32531000</v>
      </c>
      <c r="E377" s="12"/>
      <c r="F377" s="12">
        <f t="shared" si="64"/>
        <v>0</v>
      </c>
      <c r="G377" s="12">
        <f t="shared" si="65"/>
        <v>0</v>
      </c>
      <c r="H377" s="12">
        <f t="shared" si="66"/>
        <v>0</v>
      </c>
      <c r="I377" s="179"/>
      <c r="J377" s="179"/>
    </row>
    <row r="378" spans="1:10" ht="36" hidden="1" customHeight="1" x14ac:dyDescent="0.25">
      <c r="A378" s="13">
        <v>140106</v>
      </c>
      <c r="B378" s="7">
        <v>14010617</v>
      </c>
      <c r="C378" s="64" t="s">
        <v>910</v>
      </c>
      <c r="D378" s="12">
        <v>0</v>
      </c>
      <c r="E378" s="12"/>
      <c r="F378" s="12">
        <f t="shared" si="64"/>
        <v>0</v>
      </c>
      <c r="G378" s="12">
        <f t="shared" si="65"/>
        <v>0</v>
      </c>
      <c r="H378" s="12">
        <f t="shared" si="66"/>
        <v>0</v>
      </c>
      <c r="I378" s="179"/>
      <c r="J378" s="179"/>
    </row>
    <row r="379" spans="1:10" ht="36" hidden="1" customHeight="1" x14ac:dyDescent="0.25">
      <c r="A379" s="13">
        <v>140106</v>
      </c>
      <c r="B379" s="7">
        <v>14010618</v>
      </c>
      <c r="C379" s="64" t="s">
        <v>911</v>
      </c>
      <c r="D379" s="12">
        <v>0</v>
      </c>
      <c r="E379" s="12"/>
      <c r="F379" s="12">
        <f t="shared" ref="F379:F400" si="69">D379*I379</f>
        <v>0</v>
      </c>
      <c r="G379" s="12">
        <f t="shared" ref="G379:G400" si="70">D379*J379</f>
        <v>0</v>
      </c>
      <c r="H379" s="12">
        <f t="shared" si="66"/>
        <v>0</v>
      </c>
      <c r="I379" s="179"/>
      <c r="J379" s="179"/>
    </row>
    <row r="380" spans="1:10" ht="27.75" customHeight="1" x14ac:dyDescent="0.25">
      <c r="A380" s="13">
        <v>140106</v>
      </c>
      <c r="B380" s="7">
        <v>14010619</v>
      </c>
      <c r="C380" s="64" t="s">
        <v>1482</v>
      </c>
      <c r="D380" s="12">
        <v>157000000</v>
      </c>
      <c r="E380" s="12"/>
      <c r="F380" s="12">
        <f t="shared" si="69"/>
        <v>0</v>
      </c>
      <c r="G380" s="12">
        <f t="shared" si="70"/>
        <v>0</v>
      </c>
      <c r="H380" s="12">
        <f t="shared" si="66"/>
        <v>0</v>
      </c>
      <c r="I380" s="179"/>
      <c r="J380" s="179"/>
    </row>
    <row r="381" spans="1:10" ht="37.5" customHeight="1" x14ac:dyDescent="0.25">
      <c r="A381" s="13">
        <v>140106</v>
      </c>
      <c r="B381" s="82">
        <v>14010620</v>
      </c>
      <c r="C381" s="64" t="s">
        <v>1027</v>
      </c>
      <c r="D381" s="12">
        <v>200000000</v>
      </c>
      <c r="E381" s="12"/>
      <c r="F381" s="12">
        <f t="shared" si="69"/>
        <v>0</v>
      </c>
      <c r="G381" s="12">
        <f t="shared" si="70"/>
        <v>0</v>
      </c>
      <c r="H381" s="12">
        <f t="shared" si="66"/>
        <v>0</v>
      </c>
      <c r="I381" s="179"/>
      <c r="J381" s="179"/>
    </row>
    <row r="382" spans="1:10" ht="27.75" customHeight="1" x14ac:dyDescent="0.25">
      <c r="A382" s="89">
        <v>140100</v>
      </c>
      <c r="B382" s="86">
        <v>140107</v>
      </c>
      <c r="C382" s="90" t="s">
        <v>538</v>
      </c>
      <c r="D382" s="87">
        <f t="shared" ref="D382" si="71">SUM(D383:D385)</f>
        <v>15000000</v>
      </c>
      <c r="E382" s="87" t="s">
        <v>1543</v>
      </c>
      <c r="F382" s="87">
        <f t="shared" si="69"/>
        <v>12300000</v>
      </c>
      <c r="G382" s="87">
        <f t="shared" si="70"/>
        <v>2700000.0000000009</v>
      </c>
      <c r="H382" s="87">
        <f t="shared" si="66"/>
        <v>15000000</v>
      </c>
      <c r="I382" s="176">
        <v>0.82</v>
      </c>
      <c r="J382" s="176">
        <v>0.18000000000000005</v>
      </c>
    </row>
    <row r="383" spans="1:10" ht="27.75" customHeight="1" x14ac:dyDescent="0.25">
      <c r="A383" s="13">
        <v>140107</v>
      </c>
      <c r="B383" s="7">
        <v>14010701</v>
      </c>
      <c r="C383" s="14" t="s">
        <v>539</v>
      </c>
      <c r="D383" s="12">
        <v>10000000</v>
      </c>
      <c r="E383" s="12"/>
      <c r="F383" s="12">
        <f t="shared" si="69"/>
        <v>0</v>
      </c>
      <c r="G383" s="12">
        <f t="shared" si="70"/>
        <v>0</v>
      </c>
      <c r="H383" s="12">
        <f t="shared" si="66"/>
        <v>0</v>
      </c>
      <c r="I383" s="179"/>
      <c r="J383" s="179"/>
    </row>
    <row r="384" spans="1:10" ht="27.75" customHeight="1" x14ac:dyDescent="0.25">
      <c r="A384" s="13">
        <v>140107</v>
      </c>
      <c r="B384" s="7">
        <v>14010702</v>
      </c>
      <c r="C384" s="14" t="s">
        <v>540</v>
      </c>
      <c r="D384" s="12">
        <v>5000000</v>
      </c>
      <c r="E384" s="12"/>
      <c r="F384" s="12">
        <f t="shared" si="69"/>
        <v>0</v>
      </c>
      <c r="G384" s="12">
        <f t="shared" si="70"/>
        <v>0</v>
      </c>
      <c r="H384" s="12">
        <f t="shared" si="66"/>
        <v>0</v>
      </c>
      <c r="I384" s="179"/>
      <c r="J384" s="179"/>
    </row>
    <row r="385" spans="1:10" ht="27.75" hidden="1" customHeight="1" x14ac:dyDescent="0.25">
      <c r="A385" s="13">
        <v>140107</v>
      </c>
      <c r="B385" s="7">
        <v>14010703</v>
      </c>
      <c r="C385" s="14" t="s">
        <v>541</v>
      </c>
      <c r="D385" s="12">
        <v>0</v>
      </c>
      <c r="E385" s="12"/>
      <c r="F385" s="12">
        <f t="shared" si="69"/>
        <v>0</v>
      </c>
      <c r="G385" s="12">
        <f t="shared" si="70"/>
        <v>0</v>
      </c>
      <c r="H385" s="12">
        <f t="shared" si="66"/>
        <v>0</v>
      </c>
      <c r="I385" s="179"/>
      <c r="J385" s="179"/>
    </row>
    <row r="386" spans="1:10" ht="27.75" customHeight="1" x14ac:dyDescent="0.25">
      <c r="A386" s="89">
        <v>140100</v>
      </c>
      <c r="B386" s="86">
        <v>140108</v>
      </c>
      <c r="C386" s="90" t="s">
        <v>1505</v>
      </c>
      <c r="D386" s="87">
        <f t="shared" ref="D386" si="72">SUM(D387:D391)</f>
        <v>613000000</v>
      </c>
      <c r="E386" s="87" t="s">
        <v>1543</v>
      </c>
      <c r="F386" s="87">
        <f t="shared" si="69"/>
        <v>0</v>
      </c>
      <c r="G386" s="87">
        <f t="shared" si="70"/>
        <v>0</v>
      </c>
      <c r="H386" s="87">
        <f t="shared" si="66"/>
        <v>0</v>
      </c>
      <c r="I386" s="176"/>
      <c r="J386" s="176"/>
    </row>
    <row r="387" spans="1:10" ht="27.75" customHeight="1" x14ac:dyDescent="0.25">
      <c r="A387" s="13">
        <v>140108</v>
      </c>
      <c r="B387" s="7">
        <v>14010801</v>
      </c>
      <c r="C387" s="64" t="s">
        <v>1483</v>
      </c>
      <c r="D387" s="12">
        <v>500000000</v>
      </c>
      <c r="E387" s="12"/>
      <c r="F387" s="12">
        <f t="shared" si="69"/>
        <v>0</v>
      </c>
      <c r="G387" s="12">
        <f t="shared" si="70"/>
        <v>0</v>
      </c>
      <c r="H387" s="12">
        <f t="shared" si="66"/>
        <v>0</v>
      </c>
      <c r="I387" s="179"/>
      <c r="J387" s="179"/>
    </row>
    <row r="388" spans="1:10" ht="27.75" customHeight="1" x14ac:dyDescent="0.25">
      <c r="A388" s="13">
        <v>140108</v>
      </c>
      <c r="B388" s="7">
        <v>14010802</v>
      </c>
      <c r="C388" s="64" t="s">
        <v>1484</v>
      </c>
      <c r="D388" s="12">
        <v>28000000</v>
      </c>
      <c r="E388" s="12"/>
      <c r="F388" s="12">
        <f t="shared" si="69"/>
        <v>0</v>
      </c>
      <c r="G388" s="12">
        <f t="shared" si="70"/>
        <v>0</v>
      </c>
      <c r="H388" s="12">
        <f t="shared" si="66"/>
        <v>0</v>
      </c>
      <c r="I388" s="179"/>
      <c r="J388" s="179"/>
    </row>
    <row r="389" spans="1:10" ht="27.75" customHeight="1" x14ac:dyDescent="0.25">
      <c r="A389" s="13">
        <v>140108</v>
      </c>
      <c r="B389" s="7">
        <v>14010803</v>
      </c>
      <c r="C389" s="64" t="s">
        <v>1485</v>
      </c>
      <c r="D389" s="12">
        <v>40000000</v>
      </c>
      <c r="E389" s="12"/>
      <c r="F389" s="12">
        <f t="shared" si="69"/>
        <v>0</v>
      </c>
      <c r="G389" s="12">
        <f t="shared" si="70"/>
        <v>0</v>
      </c>
      <c r="H389" s="12">
        <f t="shared" si="66"/>
        <v>0</v>
      </c>
      <c r="I389" s="179"/>
      <c r="J389" s="179"/>
    </row>
    <row r="390" spans="1:10" ht="27.75" customHeight="1" x14ac:dyDescent="0.25">
      <c r="A390" s="13">
        <v>140108</v>
      </c>
      <c r="B390" s="7">
        <v>14010804</v>
      </c>
      <c r="C390" s="64" t="s">
        <v>1486</v>
      </c>
      <c r="D390" s="12">
        <v>20000000</v>
      </c>
      <c r="E390" s="12"/>
      <c r="F390" s="12">
        <f t="shared" si="69"/>
        <v>0</v>
      </c>
      <c r="G390" s="12">
        <f t="shared" si="70"/>
        <v>0</v>
      </c>
      <c r="H390" s="12">
        <f t="shared" si="66"/>
        <v>0</v>
      </c>
      <c r="I390" s="179"/>
      <c r="J390" s="179"/>
    </row>
    <row r="391" spans="1:10" ht="27.75" customHeight="1" x14ac:dyDescent="0.25">
      <c r="A391" s="13">
        <v>140108</v>
      </c>
      <c r="B391" s="7">
        <v>14010805</v>
      </c>
      <c r="C391" s="64" t="s">
        <v>1487</v>
      </c>
      <c r="D391" s="12">
        <v>25000000</v>
      </c>
      <c r="E391" s="12"/>
      <c r="F391" s="12">
        <f t="shared" si="69"/>
        <v>0</v>
      </c>
      <c r="G391" s="12">
        <f t="shared" si="70"/>
        <v>0</v>
      </c>
      <c r="H391" s="12">
        <f t="shared" si="66"/>
        <v>0</v>
      </c>
      <c r="I391" s="179"/>
      <c r="J391" s="179"/>
    </row>
    <row r="392" spans="1:10" ht="27.75" customHeight="1" x14ac:dyDescent="0.25">
      <c r="A392" s="89">
        <v>140100</v>
      </c>
      <c r="B392" s="86">
        <v>140109</v>
      </c>
      <c r="C392" s="90" t="s">
        <v>542</v>
      </c>
      <c r="D392" s="87">
        <f t="shared" ref="D392" si="73">SUM(D393:D396)</f>
        <v>52700000</v>
      </c>
      <c r="E392" s="87" t="s">
        <v>1543</v>
      </c>
      <c r="F392" s="87">
        <f t="shared" si="69"/>
        <v>0</v>
      </c>
      <c r="G392" s="87">
        <f t="shared" si="70"/>
        <v>52700000</v>
      </c>
      <c r="H392" s="87">
        <f t="shared" ref="H392:H455" si="74">SUM(F392:G392)</f>
        <v>52700000</v>
      </c>
      <c r="I392" s="176">
        <v>0</v>
      </c>
      <c r="J392" s="176">
        <v>1</v>
      </c>
    </row>
    <row r="393" spans="1:10" ht="27.75" customHeight="1" x14ac:dyDescent="0.25">
      <c r="A393" s="13">
        <v>140109</v>
      </c>
      <c r="B393" s="7">
        <v>14010901</v>
      </c>
      <c r="C393" s="64" t="s">
        <v>912</v>
      </c>
      <c r="D393" s="12">
        <v>30000000</v>
      </c>
      <c r="E393" s="12"/>
      <c r="F393" s="12">
        <f t="shared" si="69"/>
        <v>0</v>
      </c>
      <c r="G393" s="12">
        <f t="shared" si="70"/>
        <v>0</v>
      </c>
      <c r="H393" s="12">
        <f t="shared" si="74"/>
        <v>0</v>
      </c>
      <c r="I393" s="179"/>
      <c r="J393" s="179"/>
    </row>
    <row r="394" spans="1:10" ht="27.75" customHeight="1" x14ac:dyDescent="0.25">
      <c r="A394" s="13">
        <v>140109</v>
      </c>
      <c r="B394" s="7">
        <v>14010902</v>
      </c>
      <c r="C394" s="64" t="s">
        <v>913</v>
      </c>
      <c r="D394" s="12">
        <v>1500000</v>
      </c>
      <c r="E394" s="12"/>
      <c r="F394" s="12">
        <f t="shared" si="69"/>
        <v>0</v>
      </c>
      <c r="G394" s="12">
        <f t="shared" si="70"/>
        <v>0</v>
      </c>
      <c r="H394" s="12">
        <f t="shared" si="74"/>
        <v>0</v>
      </c>
      <c r="I394" s="179"/>
      <c r="J394" s="179"/>
    </row>
    <row r="395" spans="1:10" ht="27.75" customHeight="1" x14ac:dyDescent="0.25">
      <c r="A395" s="13">
        <v>140109</v>
      </c>
      <c r="B395" s="7">
        <v>14010903</v>
      </c>
      <c r="C395" s="64" t="s">
        <v>914</v>
      </c>
      <c r="D395" s="12">
        <v>1200000</v>
      </c>
      <c r="E395" s="12"/>
      <c r="F395" s="12">
        <f t="shared" si="69"/>
        <v>0</v>
      </c>
      <c r="G395" s="12">
        <f t="shared" si="70"/>
        <v>0</v>
      </c>
      <c r="H395" s="12">
        <f t="shared" si="74"/>
        <v>0</v>
      </c>
      <c r="I395" s="179"/>
      <c r="J395" s="179"/>
    </row>
    <row r="396" spans="1:10" ht="27.75" customHeight="1" x14ac:dyDescent="0.25">
      <c r="A396" s="13">
        <v>140109</v>
      </c>
      <c r="B396" s="7">
        <v>14010904</v>
      </c>
      <c r="C396" s="64" t="s">
        <v>915</v>
      </c>
      <c r="D396" s="12">
        <v>20000000</v>
      </c>
      <c r="E396" s="12"/>
      <c r="F396" s="12">
        <f t="shared" si="69"/>
        <v>0</v>
      </c>
      <c r="G396" s="12">
        <f t="shared" si="70"/>
        <v>0</v>
      </c>
      <c r="H396" s="12">
        <f t="shared" si="74"/>
        <v>0</v>
      </c>
      <c r="I396" s="179"/>
      <c r="J396" s="179"/>
    </row>
    <row r="397" spans="1:10" ht="31.5" hidden="1" customHeight="1" x14ac:dyDescent="0.25">
      <c r="A397" s="89">
        <v>140100</v>
      </c>
      <c r="B397" s="86">
        <v>140110</v>
      </c>
      <c r="C397" s="90" t="s">
        <v>1506</v>
      </c>
      <c r="D397" s="87">
        <v>0</v>
      </c>
      <c r="E397" s="87"/>
      <c r="F397" s="87">
        <f t="shared" si="69"/>
        <v>0</v>
      </c>
      <c r="G397" s="87">
        <f t="shared" si="70"/>
        <v>0</v>
      </c>
      <c r="H397" s="87">
        <f t="shared" si="74"/>
        <v>0</v>
      </c>
      <c r="I397" s="176"/>
      <c r="J397" s="176"/>
    </row>
    <row r="398" spans="1:10" ht="27.75" customHeight="1" x14ac:dyDescent="0.25">
      <c r="A398" s="89">
        <v>140100</v>
      </c>
      <c r="B398" s="86">
        <v>140190</v>
      </c>
      <c r="C398" s="90" t="s">
        <v>19</v>
      </c>
      <c r="D398" s="87">
        <f t="shared" ref="D398" si="75">SUM(D399:D400)</f>
        <v>2000000</v>
      </c>
      <c r="E398" s="87"/>
      <c r="F398" s="87">
        <f t="shared" si="69"/>
        <v>0</v>
      </c>
      <c r="G398" s="87">
        <f t="shared" si="70"/>
        <v>0</v>
      </c>
      <c r="H398" s="87">
        <f t="shared" si="74"/>
        <v>0</v>
      </c>
      <c r="I398" s="176"/>
      <c r="J398" s="176"/>
    </row>
    <row r="399" spans="1:10" ht="39" hidden="1" customHeight="1" x14ac:dyDescent="0.25">
      <c r="A399" s="13">
        <v>140190</v>
      </c>
      <c r="B399" s="7">
        <v>14019001</v>
      </c>
      <c r="C399" s="64" t="s">
        <v>916</v>
      </c>
      <c r="D399" s="12">
        <v>0</v>
      </c>
      <c r="E399" s="12"/>
      <c r="F399" s="12">
        <f t="shared" si="69"/>
        <v>0</v>
      </c>
      <c r="G399" s="12">
        <f t="shared" si="70"/>
        <v>0</v>
      </c>
      <c r="H399" s="12">
        <f t="shared" si="74"/>
        <v>0</v>
      </c>
      <c r="I399" s="179"/>
      <c r="J399" s="179"/>
    </row>
    <row r="400" spans="1:10" ht="39" customHeight="1" x14ac:dyDescent="0.25">
      <c r="A400" s="13">
        <v>140190</v>
      </c>
      <c r="B400" s="7">
        <v>14019002</v>
      </c>
      <c r="C400" s="64" t="s">
        <v>917</v>
      </c>
      <c r="D400" s="12">
        <v>2000000</v>
      </c>
      <c r="E400" s="12"/>
      <c r="F400" s="12">
        <f t="shared" si="69"/>
        <v>0</v>
      </c>
      <c r="G400" s="12">
        <f t="shared" si="70"/>
        <v>0</v>
      </c>
      <c r="H400" s="12">
        <f t="shared" si="74"/>
        <v>0</v>
      </c>
      <c r="I400" s="179"/>
      <c r="J400" s="179"/>
    </row>
    <row r="401" spans="1:10" ht="27.75" customHeight="1" x14ac:dyDescent="0.25">
      <c r="A401" s="100">
        <v>140000</v>
      </c>
      <c r="B401" s="4">
        <v>140200</v>
      </c>
      <c r="C401" s="5" t="s">
        <v>53</v>
      </c>
      <c r="D401" s="11">
        <f t="shared" ref="D401:G401" si="76">SUM(D402,D407:D410)</f>
        <v>24200000</v>
      </c>
      <c r="E401" s="11"/>
      <c r="F401" s="11">
        <f t="shared" si="76"/>
        <v>0</v>
      </c>
      <c r="G401" s="11">
        <f t="shared" si="76"/>
        <v>24200000</v>
      </c>
      <c r="H401" s="11">
        <f t="shared" si="74"/>
        <v>24200000</v>
      </c>
      <c r="I401" s="175"/>
      <c r="J401" s="175"/>
    </row>
    <row r="402" spans="1:10" ht="27.75" customHeight="1" x14ac:dyDescent="0.25">
      <c r="A402" s="89">
        <v>140200</v>
      </c>
      <c r="B402" s="86">
        <v>140202</v>
      </c>
      <c r="C402" s="86" t="s">
        <v>54</v>
      </c>
      <c r="D402" s="87">
        <f>SUM(D403:D406)</f>
        <v>24200000</v>
      </c>
      <c r="E402" s="87" t="s">
        <v>1543</v>
      </c>
      <c r="F402" s="87">
        <f t="shared" ref="F402:F406" si="77">D402*I402</f>
        <v>0</v>
      </c>
      <c r="G402" s="87">
        <f t="shared" ref="G402:G406" si="78">D402*J402</f>
        <v>24200000</v>
      </c>
      <c r="H402" s="87">
        <f t="shared" si="74"/>
        <v>24200000</v>
      </c>
      <c r="I402" s="176">
        <v>0</v>
      </c>
      <c r="J402" s="176">
        <v>1</v>
      </c>
    </row>
    <row r="403" spans="1:10" ht="27.75" customHeight="1" x14ac:dyDescent="0.25">
      <c r="A403" s="13">
        <v>140202</v>
      </c>
      <c r="B403" s="7">
        <v>14020201</v>
      </c>
      <c r="C403" s="7" t="s">
        <v>543</v>
      </c>
      <c r="D403" s="12">
        <v>20000000</v>
      </c>
      <c r="E403" s="12"/>
      <c r="F403" s="12">
        <f t="shared" si="77"/>
        <v>0</v>
      </c>
      <c r="G403" s="12">
        <f t="shared" si="78"/>
        <v>0</v>
      </c>
      <c r="H403" s="12">
        <f t="shared" si="74"/>
        <v>0</v>
      </c>
      <c r="I403" s="179"/>
      <c r="J403" s="179"/>
    </row>
    <row r="404" spans="1:10" ht="27.75" customHeight="1" x14ac:dyDescent="0.25">
      <c r="A404" s="13">
        <v>140202</v>
      </c>
      <c r="B404" s="7">
        <v>14020202</v>
      </c>
      <c r="C404" s="7" t="s">
        <v>544</v>
      </c>
      <c r="D404" s="12">
        <v>4000000</v>
      </c>
      <c r="E404" s="12"/>
      <c r="F404" s="12">
        <f t="shared" si="77"/>
        <v>0</v>
      </c>
      <c r="G404" s="12">
        <f t="shared" si="78"/>
        <v>0</v>
      </c>
      <c r="H404" s="12">
        <f t="shared" si="74"/>
        <v>0</v>
      </c>
      <c r="I404" s="179"/>
      <c r="J404" s="179"/>
    </row>
    <row r="405" spans="1:10" ht="27.75" hidden="1" customHeight="1" x14ac:dyDescent="0.25">
      <c r="A405" s="13">
        <v>140202</v>
      </c>
      <c r="B405" s="7">
        <v>14020203</v>
      </c>
      <c r="C405" s="7" t="s">
        <v>545</v>
      </c>
      <c r="D405" s="12">
        <v>0</v>
      </c>
      <c r="E405" s="12"/>
      <c r="F405" s="12">
        <f t="shared" si="77"/>
        <v>0</v>
      </c>
      <c r="G405" s="12">
        <f t="shared" si="78"/>
        <v>0</v>
      </c>
      <c r="H405" s="12">
        <f t="shared" si="74"/>
        <v>0</v>
      </c>
      <c r="I405" s="179"/>
      <c r="J405" s="179"/>
    </row>
    <row r="406" spans="1:10" ht="27.75" customHeight="1" x14ac:dyDescent="0.25">
      <c r="A406" s="13">
        <v>140202</v>
      </c>
      <c r="B406" s="7">
        <v>14020204</v>
      </c>
      <c r="C406" s="7" t="s">
        <v>546</v>
      </c>
      <c r="D406" s="12">
        <v>200000</v>
      </c>
      <c r="E406" s="12"/>
      <c r="F406" s="12">
        <f t="shared" si="77"/>
        <v>0</v>
      </c>
      <c r="G406" s="12">
        <f t="shared" si="78"/>
        <v>0</v>
      </c>
      <c r="H406" s="12">
        <f t="shared" si="74"/>
        <v>0</v>
      </c>
      <c r="I406" s="179"/>
      <c r="J406" s="179"/>
    </row>
    <row r="407" spans="1:10" ht="27.75" hidden="1" customHeight="1" x14ac:dyDescent="0.25">
      <c r="A407" s="89">
        <v>140200</v>
      </c>
      <c r="B407" s="86">
        <v>140203</v>
      </c>
      <c r="C407" s="86" t="s">
        <v>547</v>
      </c>
      <c r="D407" s="87">
        <v>0</v>
      </c>
      <c r="E407" s="87"/>
      <c r="F407" s="87"/>
      <c r="G407" s="87"/>
      <c r="H407" s="87">
        <f t="shared" si="74"/>
        <v>0</v>
      </c>
      <c r="I407" s="176"/>
      <c r="J407" s="176"/>
    </row>
    <row r="408" spans="1:10" ht="27.75" hidden="1" customHeight="1" x14ac:dyDescent="0.25">
      <c r="A408" s="89">
        <v>140200</v>
      </c>
      <c r="B408" s="86">
        <v>140204</v>
      </c>
      <c r="C408" s="86" t="s">
        <v>548</v>
      </c>
      <c r="D408" s="87">
        <v>0</v>
      </c>
      <c r="E408" s="87"/>
      <c r="F408" s="87"/>
      <c r="G408" s="87"/>
      <c r="H408" s="87">
        <f t="shared" si="74"/>
        <v>0</v>
      </c>
      <c r="I408" s="176"/>
      <c r="J408" s="176"/>
    </row>
    <row r="409" spans="1:10" ht="27.75" hidden="1" customHeight="1" x14ac:dyDescent="0.25">
      <c r="A409" s="89">
        <v>140200</v>
      </c>
      <c r="B409" s="86">
        <v>140205</v>
      </c>
      <c r="C409" s="86" t="s">
        <v>918</v>
      </c>
      <c r="D409" s="87">
        <v>0</v>
      </c>
      <c r="E409" s="87"/>
      <c r="F409" s="87"/>
      <c r="G409" s="87"/>
      <c r="H409" s="87">
        <f t="shared" si="74"/>
        <v>0</v>
      </c>
      <c r="I409" s="176"/>
      <c r="J409" s="176"/>
    </row>
    <row r="410" spans="1:10" ht="27.75" hidden="1" customHeight="1" x14ac:dyDescent="0.25">
      <c r="A410" s="89">
        <v>140200</v>
      </c>
      <c r="B410" s="86">
        <v>140290</v>
      </c>
      <c r="C410" s="86" t="s">
        <v>19</v>
      </c>
      <c r="D410" s="87">
        <v>0</v>
      </c>
      <c r="E410" s="87"/>
      <c r="F410" s="87"/>
      <c r="G410" s="87"/>
      <c r="H410" s="87">
        <f t="shared" si="74"/>
        <v>0</v>
      </c>
      <c r="I410" s="176"/>
      <c r="J410" s="176"/>
    </row>
    <row r="411" spans="1:10" ht="27.75" customHeight="1" x14ac:dyDescent="0.25">
      <c r="A411" s="99">
        <v>100000</v>
      </c>
      <c r="B411" s="2">
        <v>150000</v>
      </c>
      <c r="C411" s="3" t="s">
        <v>55</v>
      </c>
      <c r="D411" s="10">
        <f t="shared" ref="D411:G411" si="79">SUM(D412)</f>
        <v>6400000000</v>
      </c>
      <c r="E411" s="10"/>
      <c r="F411" s="10">
        <f t="shared" si="79"/>
        <v>0</v>
      </c>
      <c r="G411" s="10">
        <f t="shared" si="79"/>
        <v>6400000000</v>
      </c>
      <c r="H411" s="10">
        <f t="shared" si="74"/>
        <v>6400000000</v>
      </c>
      <c r="I411" s="174"/>
      <c r="J411" s="174"/>
    </row>
    <row r="412" spans="1:10" ht="27.75" customHeight="1" x14ac:dyDescent="0.25">
      <c r="A412" s="100">
        <v>150000</v>
      </c>
      <c r="B412" s="4">
        <v>150100</v>
      </c>
      <c r="C412" s="5" t="s">
        <v>56</v>
      </c>
      <c r="D412" s="11">
        <f>SUM(D413,D418:D421)</f>
        <v>6400000000</v>
      </c>
      <c r="E412" s="11"/>
      <c r="F412" s="11">
        <f t="shared" ref="F412:G412" si="80">SUM(F413,F418:F421)</f>
        <v>0</v>
      </c>
      <c r="G412" s="11">
        <f t="shared" si="80"/>
        <v>6400000000</v>
      </c>
      <c r="H412" s="11">
        <f t="shared" si="74"/>
        <v>6400000000</v>
      </c>
      <c r="I412" s="175"/>
      <c r="J412" s="175"/>
    </row>
    <row r="413" spans="1:10" ht="27.75" customHeight="1" x14ac:dyDescent="0.25">
      <c r="A413" s="89">
        <v>150100</v>
      </c>
      <c r="B413" s="86">
        <v>150101</v>
      </c>
      <c r="C413" s="86" t="s">
        <v>57</v>
      </c>
      <c r="D413" s="87">
        <f t="shared" ref="D413" si="81">SUM(D414:D417)</f>
        <v>5000000000</v>
      </c>
      <c r="E413" s="87" t="s">
        <v>1543</v>
      </c>
      <c r="F413" s="87">
        <f t="shared" ref="F413:F426" si="82">D413*I413</f>
        <v>0</v>
      </c>
      <c r="G413" s="87">
        <f t="shared" ref="G413:G426" si="83">D413*J413</f>
        <v>5000000000</v>
      </c>
      <c r="H413" s="87">
        <f t="shared" si="74"/>
        <v>5000000000</v>
      </c>
      <c r="I413" s="176">
        <v>0</v>
      </c>
      <c r="J413" s="176">
        <v>1</v>
      </c>
    </row>
    <row r="414" spans="1:10" ht="27.75" customHeight="1" x14ac:dyDescent="0.25">
      <c r="A414" s="13">
        <v>150101</v>
      </c>
      <c r="B414" s="7">
        <v>15010101</v>
      </c>
      <c r="C414" s="13" t="s">
        <v>919</v>
      </c>
      <c r="D414" s="12">
        <v>5000000000</v>
      </c>
      <c r="E414" s="12"/>
      <c r="F414" s="12">
        <f t="shared" si="82"/>
        <v>0</v>
      </c>
      <c r="G414" s="12">
        <f t="shared" si="83"/>
        <v>0</v>
      </c>
      <c r="H414" s="12">
        <f t="shared" si="74"/>
        <v>0</v>
      </c>
      <c r="I414" s="179"/>
      <c r="J414" s="179"/>
    </row>
    <row r="415" spans="1:10" ht="37.5" hidden="1" customHeight="1" x14ac:dyDescent="0.25">
      <c r="A415" s="13">
        <v>150101</v>
      </c>
      <c r="B415" s="7">
        <v>15010102</v>
      </c>
      <c r="C415" s="64" t="s">
        <v>920</v>
      </c>
      <c r="D415" s="12">
        <v>0</v>
      </c>
      <c r="E415" s="12"/>
      <c r="F415" s="12">
        <f t="shared" si="82"/>
        <v>0</v>
      </c>
      <c r="G415" s="12">
        <f t="shared" si="83"/>
        <v>0</v>
      </c>
      <c r="H415" s="12">
        <f t="shared" si="74"/>
        <v>0</v>
      </c>
      <c r="I415" s="179"/>
      <c r="J415" s="179"/>
    </row>
    <row r="416" spans="1:10" ht="37.5" hidden="1" customHeight="1" x14ac:dyDescent="0.25">
      <c r="A416" s="13">
        <v>150101</v>
      </c>
      <c r="B416" s="7">
        <v>15010103</v>
      </c>
      <c r="C416" s="64" t="s">
        <v>921</v>
      </c>
      <c r="D416" s="12">
        <v>0</v>
      </c>
      <c r="E416" s="12"/>
      <c r="F416" s="12">
        <f t="shared" si="82"/>
        <v>0</v>
      </c>
      <c r="G416" s="12">
        <f t="shared" si="83"/>
        <v>0</v>
      </c>
      <c r="H416" s="12">
        <f t="shared" si="74"/>
        <v>0</v>
      </c>
      <c r="I416" s="179"/>
      <c r="J416" s="179"/>
    </row>
    <row r="417" spans="1:10" ht="37.5" hidden="1" customHeight="1" x14ac:dyDescent="0.25">
      <c r="A417" s="13">
        <v>150101</v>
      </c>
      <c r="B417" s="7">
        <v>15010104</v>
      </c>
      <c r="C417" s="64" t="s">
        <v>922</v>
      </c>
      <c r="D417" s="12">
        <v>0</v>
      </c>
      <c r="E417" s="12"/>
      <c r="F417" s="12">
        <f t="shared" si="82"/>
        <v>0</v>
      </c>
      <c r="G417" s="12">
        <f t="shared" si="83"/>
        <v>0</v>
      </c>
      <c r="H417" s="12">
        <f t="shared" si="74"/>
        <v>0</v>
      </c>
      <c r="I417" s="179"/>
      <c r="J417" s="179"/>
    </row>
    <row r="418" spans="1:10" ht="27.75" customHeight="1" x14ac:dyDescent="0.25">
      <c r="A418" s="89">
        <v>150100</v>
      </c>
      <c r="B418" s="86">
        <v>150104</v>
      </c>
      <c r="C418" s="86" t="s">
        <v>1507</v>
      </c>
      <c r="D418" s="87">
        <v>360000000</v>
      </c>
      <c r="E418" s="87" t="s">
        <v>1544</v>
      </c>
      <c r="F418" s="87">
        <f t="shared" si="82"/>
        <v>0</v>
      </c>
      <c r="G418" s="87">
        <f t="shared" si="83"/>
        <v>360000000</v>
      </c>
      <c r="H418" s="87">
        <f t="shared" si="74"/>
        <v>360000000</v>
      </c>
      <c r="I418" s="176">
        <v>0</v>
      </c>
      <c r="J418" s="176">
        <v>1</v>
      </c>
    </row>
    <row r="419" spans="1:10" ht="27.75" hidden="1" customHeight="1" x14ac:dyDescent="0.25">
      <c r="A419" s="89">
        <v>150100</v>
      </c>
      <c r="B419" s="86">
        <v>150106</v>
      </c>
      <c r="C419" s="86" t="s">
        <v>549</v>
      </c>
      <c r="D419" s="87">
        <v>0</v>
      </c>
      <c r="E419" s="87"/>
      <c r="F419" s="87">
        <f t="shared" si="82"/>
        <v>0</v>
      </c>
      <c r="G419" s="87">
        <f t="shared" si="83"/>
        <v>0</v>
      </c>
      <c r="H419" s="87">
        <f t="shared" si="74"/>
        <v>0</v>
      </c>
      <c r="I419" s="176"/>
      <c r="J419" s="176"/>
    </row>
    <row r="420" spans="1:10" ht="27.75" customHeight="1" x14ac:dyDescent="0.25">
      <c r="A420" s="89">
        <v>150100</v>
      </c>
      <c r="B420" s="89" t="s">
        <v>1023</v>
      </c>
      <c r="C420" s="89" t="s">
        <v>1508</v>
      </c>
      <c r="D420" s="87">
        <v>420000000</v>
      </c>
      <c r="E420" s="87" t="s">
        <v>1543</v>
      </c>
      <c r="F420" s="87">
        <f t="shared" si="82"/>
        <v>0</v>
      </c>
      <c r="G420" s="87">
        <f t="shared" si="83"/>
        <v>420000000</v>
      </c>
      <c r="H420" s="87">
        <f t="shared" si="74"/>
        <v>420000000</v>
      </c>
      <c r="I420" s="176">
        <v>0</v>
      </c>
      <c r="J420" s="176">
        <v>1</v>
      </c>
    </row>
    <row r="421" spans="1:10" ht="27.75" customHeight="1" x14ac:dyDescent="0.25">
      <c r="A421" s="89">
        <v>150100</v>
      </c>
      <c r="B421" s="86">
        <v>150190</v>
      </c>
      <c r="C421" s="86" t="s">
        <v>528</v>
      </c>
      <c r="D421" s="87">
        <f t="shared" ref="D421" si="84">SUM(D422:D426)</f>
        <v>620000000</v>
      </c>
      <c r="E421" s="87"/>
      <c r="F421" s="87">
        <f t="shared" si="82"/>
        <v>0</v>
      </c>
      <c r="G421" s="87">
        <f t="shared" si="83"/>
        <v>620000000</v>
      </c>
      <c r="H421" s="87">
        <f t="shared" si="74"/>
        <v>620000000</v>
      </c>
      <c r="I421" s="176">
        <v>0</v>
      </c>
      <c r="J421" s="176">
        <v>1</v>
      </c>
    </row>
    <row r="422" spans="1:10" ht="27.75" customHeight="1" x14ac:dyDescent="0.25">
      <c r="A422" s="13">
        <v>150190</v>
      </c>
      <c r="B422" s="7">
        <v>15019001</v>
      </c>
      <c r="C422" s="13" t="s">
        <v>118</v>
      </c>
      <c r="D422" s="12">
        <v>20000000</v>
      </c>
      <c r="E422" s="12"/>
      <c r="F422" s="12">
        <f t="shared" si="82"/>
        <v>0</v>
      </c>
      <c r="G422" s="12">
        <f t="shared" si="83"/>
        <v>0</v>
      </c>
      <c r="H422" s="12">
        <f t="shared" si="74"/>
        <v>0</v>
      </c>
      <c r="I422" s="179"/>
      <c r="J422" s="179"/>
    </row>
    <row r="423" spans="1:10" ht="27.75" customHeight="1" x14ac:dyDescent="0.25">
      <c r="A423" s="13">
        <v>150190</v>
      </c>
      <c r="B423" s="7">
        <v>15019002</v>
      </c>
      <c r="C423" s="13" t="s">
        <v>119</v>
      </c>
      <c r="D423" s="12">
        <v>160000000</v>
      </c>
      <c r="E423" s="12"/>
      <c r="F423" s="12">
        <f t="shared" si="82"/>
        <v>0</v>
      </c>
      <c r="G423" s="12">
        <f t="shared" si="83"/>
        <v>0</v>
      </c>
      <c r="H423" s="12">
        <f t="shared" si="74"/>
        <v>0</v>
      </c>
      <c r="I423" s="179"/>
      <c r="J423" s="179"/>
    </row>
    <row r="424" spans="1:10" ht="27.75" customHeight="1" x14ac:dyDescent="0.25">
      <c r="A424" s="13">
        <v>150190</v>
      </c>
      <c r="B424" s="7">
        <v>15019003</v>
      </c>
      <c r="C424" s="13" t="s">
        <v>120</v>
      </c>
      <c r="D424" s="12">
        <v>20000000</v>
      </c>
      <c r="E424" s="12"/>
      <c r="F424" s="12">
        <f t="shared" si="82"/>
        <v>0</v>
      </c>
      <c r="G424" s="12">
        <f t="shared" si="83"/>
        <v>0</v>
      </c>
      <c r="H424" s="12">
        <f t="shared" si="74"/>
        <v>0</v>
      </c>
      <c r="I424" s="179"/>
      <c r="J424" s="179"/>
    </row>
    <row r="425" spans="1:10" ht="27.75" hidden="1" customHeight="1" x14ac:dyDescent="0.25">
      <c r="A425" s="13">
        <v>150190</v>
      </c>
      <c r="B425" s="7">
        <v>15019004</v>
      </c>
      <c r="C425" s="13" t="s">
        <v>923</v>
      </c>
      <c r="D425" s="12">
        <v>0</v>
      </c>
      <c r="E425" s="12"/>
      <c r="F425" s="12">
        <f t="shared" si="82"/>
        <v>0</v>
      </c>
      <c r="G425" s="12">
        <f t="shared" si="83"/>
        <v>0</v>
      </c>
      <c r="H425" s="12">
        <f t="shared" si="74"/>
        <v>0</v>
      </c>
      <c r="I425" s="179"/>
      <c r="J425" s="179"/>
    </row>
    <row r="426" spans="1:10" ht="27.75" customHeight="1" x14ac:dyDescent="0.25">
      <c r="A426" s="13">
        <v>150190</v>
      </c>
      <c r="B426" s="7">
        <v>15019005</v>
      </c>
      <c r="C426" s="13" t="s">
        <v>1488</v>
      </c>
      <c r="D426" s="12">
        <v>420000000</v>
      </c>
      <c r="E426" s="12"/>
      <c r="F426" s="12">
        <f t="shared" si="82"/>
        <v>0</v>
      </c>
      <c r="G426" s="12">
        <f t="shared" si="83"/>
        <v>0</v>
      </c>
      <c r="H426" s="12">
        <f t="shared" si="74"/>
        <v>0</v>
      </c>
      <c r="I426" s="179"/>
      <c r="J426" s="179"/>
    </row>
    <row r="427" spans="1:10" ht="27.75" customHeight="1" x14ac:dyDescent="0.25">
      <c r="A427" s="99">
        <v>100000</v>
      </c>
      <c r="B427" s="2">
        <v>160000</v>
      </c>
      <c r="C427" s="3" t="s">
        <v>58</v>
      </c>
      <c r="D427" s="10">
        <f>D428+D433</f>
        <v>4664159125</v>
      </c>
      <c r="E427" s="10"/>
      <c r="F427" s="10">
        <f t="shared" ref="F427:G427" si="85">F428+F433</f>
        <v>507845000</v>
      </c>
      <c r="G427" s="10">
        <f t="shared" si="85"/>
        <v>4156314125</v>
      </c>
      <c r="H427" s="10">
        <f t="shared" si="74"/>
        <v>4664159125</v>
      </c>
      <c r="I427" s="174"/>
      <c r="J427" s="174"/>
    </row>
    <row r="428" spans="1:10" ht="27.75" customHeight="1" x14ac:dyDescent="0.25">
      <c r="A428" s="100">
        <v>160000</v>
      </c>
      <c r="B428" s="4">
        <v>160100</v>
      </c>
      <c r="C428" s="5" t="s">
        <v>59</v>
      </c>
      <c r="D428" s="11">
        <f>SUM(D429:D431,D432)</f>
        <v>2041000</v>
      </c>
      <c r="E428" s="11"/>
      <c r="F428" s="11">
        <f t="shared" ref="F428:G428" si="86">SUM(F429:F431,F432)</f>
        <v>0</v>
      </c>
      <c r="G428" s="11">
        <f t="shared" si="86"/>
        <v>2041000</v>
      </c>
      <c r="H428" s="11">
        <f t="shared" si="74"/>
        <v>2041000</v>
      </c>
      <c r="I428" s="175"/>
      <c r="J428" s="175"/>
    </row>
    <row r="429" spans="1:10" ht="27.75" customHeight="1" x14ac:dyDescent="0.25">
      <c r="A429" s="89">
        <v>160100</v>
      </c>
      <c r="B429" s="86">
        <v>160101</v>
      </c>
      <c r="C429" s="86" t="s">
        <v>60</v>
      </c>
      <c r="D429" s="87">
        <v>518500</v>
      </c>
      <c r="E429" s="87"/>
      <c r="F429" s="87">
        <f t="shared" ref="F429:F431" si="87">D429*I429</f>
        <v>0</v>
      </c>
      <c r="G429" s="87">
        <f t="shared" ref="G429:G431" si="88">D429*J429</f>
        <v>518500</v>
      </c>
      <c r="H429" s="87">
        <f t="shared" si="74"/>
        <v>518500</v>
      </c>
      <c r="I429" s="176">
        <v>0</v>
      </c>
      <c r="J429" s="176">
        <v>1</v>
      </c>
    </row>
    <row r="430" spans="1:10" ht="27.75" customHeight="1" x14ac:dyDescent="0.25">
      <c r="A430" s="89">
        <v>160100</v>
      </c>
      <c r="B430" s="86">
        <v>160102</v>
      </c>
      <c r="C430" s="86" t="s">
        <v>61</v>
      </c>
      <c r="D430" s="87">
        <v>509500</v>
      </c>
      <c r="E430" s="87"/>
      <c r="F430" s="87">
        <f t="shared" si="87"/>
        <v>0</v>
      </c>
      <c r="G430" s="87">
        <f t="shared" si="88"/>
        <v>509500</v>
      </c>
      <c r="H430" s="87">
        <f t="shared" si="74"/>
        <v>509500</v>
      </c>
      <c r="I430" s="176">
        <v>0</v>
      </c>
      <c r="J430" s="176">
        <v>1</v>
      </c>
    </row>
    <row r="431" spans="1:10" ht="27.75" customHeight="1" x14ac:dyDescent="0.25">
      <c r="A431" s="89">
        <v>160100</v>
      </c>
      <c r="B431" s="86">
        <v>160103</v>
      </c>
      <c r="C431" s="86" t="s">
        <v>62</v>
      </c>
      <c r="D431" s="87">
        <v>1013000</v>
      </c>
      <c r="E431" s="87"/>
      <c r="F431" s="87">
        <f t="shared" si="87"/>
        <v>0</v>
      </c>
      <c r="G431" s="87">
        <f t="shared" si="88"/>
        <v>1013000</v>
      </c>
      <c r="H431" s="87">
        <f t="shared" si="74"/>
        <v>1013000</v>
      </c>
      <c r="I431" s="176">
        <v>0</v>
      </c>
      <c r="J431" s="176">
        <v>1</v>
      </c>
    </row>
    <row r="432" spans="1:10" ht="27.75" hidden="1" customHeight="1" x14ac:dyDescent="0.25">
      <c r="A432" s="89">
        <v>160100</v>
      </c>
      <c r="B432" s="86">
        <v>160190</v>
      </c>
      <c r="C432" s="86" t="s">
        <v>19</v>
      </c>
      <c r="D432" s="87">
        <v>0</v>
      </c>
      <c r="E432" s="87"/>
      <c r="F432" s="87"/>
      <c r="G432" s="87"/>
      <c r="H432" s="87">
        <f t="shared" si="74"/>
        <v>0</v>
      </c>
      <c r="I432" s="176"/>
      <c r="J432" s="176"/>
    </row>
    <row r="433" spans="1:10" ht="27.75" customHeight="1" x14ac:dyDescent="0.25">
      <c r="A433" s="100">
        <v>160000</v>
      </c>
      <c r="B433" s="4">
        <v>160200</v>
      </c>
      <c r="C433" s="5" t="s">
        <v>63</v>
      </c>
      <c r="D433" s="11">
        <f>SUM(D434:D439,D447:D449)</f>
        <v>4662118125</v>
      </c>
      <c r="E433" s="11"/>
      <c r="F433" s="11">
        <f t="shared" ref="F433:G433" si="89">SUM(F434:F439,F447:F449)</f>
        <v>507845000</v>
      </c>
      <c r="G433" s="11">
        <f t="shared" si="89"/>
        <v>4154273125</v>
      </c>
      <c r="H433" s="11">
        <f t="shared" si="74"/>
        <v>4662118125</v>
      </c>
      <c r="I433" s="175"/>
      <c r="J433" s="175"/>
    </row>
    <row r="434" spans="1:10" ht="27.75" hidden="1" customHeight="1" x14ac:dyDescent="0.25">
      <c r="A434" s="89">
        <v>160200</v>
      </c>
      <c r="B434" s="86">
        <v>160201</v>
      </c>
      <c r="C434" s="86" t="s">
        <v>64</v>
      </c>
      <c r="D434" s="87">
        <v>0</v>
      </c>
      <c r="E434" s="87"/>
      <c r="F434" s="87"/>
      <c r="G434" s="87"/>
      <c r="H434" s="87">
        <f t="shared" si="74"/>
        <v>0</v>
      </c>
      <c r="I434" s="176"/>
      <c r="J434" s="176"/>
    </row>
    <row r="435" spans="1:10" ht="27.75" hidden="1" customHeight="1" x14ac:dyDescent="0.25">
      <c r="A435" s="89">
        <v>160200</v>
      </c>
      <c r="B435" s="86">
        <v>160202</v>
      </c>
      <c r="C435" s="86" t="s">
        <v>65</v>
      </c>
      <c r="D435" s="87">
        <v>0</v>
      </c>
      <c r="E435" s="87"/>
      <c r="F435" s="87"/>
      <c r="G435" s="87"/>
      <c r="H435" s="87">
        <f t="shared" si="74"/>
        <v>0</v>
      </c>
      <c r="I435" s="176"/>
      <c r="J435" s="176"/>
    </row>
    <row r="436" spans="1:10" ht="27.75" customHeight="1" x14ac:dyDescent="0.25">
      <c r="A436" s="89">
        <v>160200</v>
      </c>
      <c r="B436" s="86">
        <v>160203</v>
      </c>
      <c r="C436" s="86" t="s">
        <v>66</v>
      </c>
      <c r="D436" s="87">
        <v>53550000</v>
      </c>
      <c r="E436" s="87" t="s">
        <v>1543</v>
      </c>
      <c r="F436" s="87">
        <f t="shared" ref="F436:F451" si="90">D436*I436</f>
        <v>5355000</v>
      </c>
      <c r="G436" s="87">
        <f t="shared" ref="G436:G451" si="91">D436*J436</f>
        <v>48195000</v>
      </c>
      <c r="H436" s="87">
        <f t="shared" si="74"/>
        <v>53550000</v>
      </c>
      <c r="I436" s="176">
        <v>0.1</v>
      </c>
      <c r="J436" s="176">
        <v>0.9</v>
      </c>
    </row>
    <row r="437" spans="1:10" ht="27.75" customHeight="1" x14ac:dyDescent="0.25">
      <c r="A437" s="89">
        <v>160200</v>
      </c>
      <c r="B437" s="86">
        <v>160204</v>
      </c>
      <c r="C437" s="86" t="s">
        <v>67</v>
      </c>
      <c r="D437" s="87">
        <v>65000</v>
      </c>
      <c r="E437" s="87" t="s">
        <v>1543</v>
      </c>
      <c r="F437" s="87">
        <f t="shared" si="90"/>
        <v>65000</v>
      </c>
      <c r="G437" s="87">
        <f t="shared" si="91"/>
        <v>0</v>
      </c>
      <c r="H437" s="87">
        <f t="shared" si="74"/>
        <v>65000</v>
      </c>
      <c r="I437" s="176">
        <v>1</v>
      </c>
      <c r="J437" s="176">
        <v>0</v>
      </c>
    </row>
    <row r="438" spans="1:10" ht="27.75" customHeight="1" x14ac:dyDescent="0.25">
      <c r="A438" s="89">
        <v>160200</v>
      </c>
      <c r="B438" s="86">
        <v>160205</v>
      </c>
      <c r="C438" s="90" t="s">
        <v>68</v>
      </c>
      <c r="D438" s="87">
        <v>4322187500</v>
      </c>
      <c r="E438" s="87" t="s">
        <v>1543</v>
      </c>
      <c r="F438" s="87">
        <f t="shared" si="90"/>
        <v>216109375</v>
      </c>
      <c r="G438" s="87">
        <f t="shared" si="91"/>
        <v>4106078125</v>
      </c>
      <c r="H438" s="87">
        <f t="shared" si="74"/>
        <v>4322187500</v>
      </c>
      <c r="I438" s="176">
        <v>0.05</v>
      </c>
      <c r="J438" s="176">
        <v>0.95</v>
      </c>
    </row>
    <row r="439" spans="1:10" ht="27.75" customHeight="1" x14ac:dyDescent="0.25">
      <c r="A439" s="89">
        <v>160200</v>
      </c>
      <c r="B439" s="86">
        <v>160206</v>
      </c>
      <c r="C439" s="86" t="s">
        <v>69</v>
      </c>
      <c r="D439" s="87">
        <f t="shared" ref="D439" si="92">SUM(D440:D446)</f>
        <v>103639500</v>
      </c>
      <c r="E439" s="87" t="s">
        <v>1543</v>
      </c>
      <c r="F439" s="87">
        <f t="shared" si="90"/>
        <v>103639500</v>
      </c>
      <c r="G439" s="87">
        <f t="shared" si="91"/>
        <v>0</v>
      </c>
      <c r="H439" s="87">
        <f t="shared" si="74"/>
        <v>103639500</v>
      </c>
      <c r="I439" s="176">
        <v>1</v>
      </c>
      <c r="J439" s="176">
        <v>0</v>
      </c>
    </row>
    <row r="440" spans="1:10" ht="27.75" customHeight="1" x14ac:dyDescent="0.25">
      <c r="A440" s="13">
        <v>160206</v>
      </c>
      <c r="B440" s="7">
        <v>16020601</v>
      </c>
      <c r="C440" s="7" t="s">
        <v>1368</v>
      </c>
      <c r="D440" s="12">
        <v>102317000</v>
      </c>
      <c r="E440" s="12"/>
      <c r="F440" s="12">
        <f t="shared" si="90"/>
        <v>0</v>
      </c>
      <c r="G440" s="12">
        <f t="shared" si="91"/>
        <v>0</v>
      </c>
      <c r="H440" s="12">
        <f t="shared" si="74"/>
        <v>0</v>
      </c>
      <c r="I440" s="179"/>
      <c r="J440" s="179"/>
    </row>
    <row r="441" spans="1:10" ht="27.75" customHeight="1" x14ac:dyDescent="0.25">
      <c r="A441" s="13">
        <v>160206</v>
      </c>
      <c r="B441" s="7">
        <v>16020602</v>
      </c>
      <c r="C441" s="13" t="s">
        <v>1489</v>
      </c>
      <c r="D441" s="12">
        <v>300000</v>
      </c>
      <c r="E441" s="12"/>
      <c r="F441" s="12">
        <f t="shared" si="90"/>
        <v>0</v>
      </c>
      <c r="G441" s="12">
        <f t="shared" si="91"/>
        <v>0</v>
      </c>
      <c r="H441" s="12">
        <f t="shared" si="74"/>
        <v>0</v>
      </c>
      <c r="I441" s="179"/>
      <c r="J441" s="179"/>
    </row>
    <row r="442" spans="1:10" ht="27.75" customHeight="1" x14ac:dyDescent="0.25">
      <c r="A442" s="13">
        <v>160206</v>
      </c>
      <c r="B442" s="7">
        <v>16020603</v>
      </c>
      <c r="C442" s="65" t="s">
        <v>550</v>
      </c>
      <c r="D442" s="12">
        <v>300000</v>
      </c>
      <c r="E442" s="12"/>
      <c r="F442" s="12">
        <f t="shared" si="90"/>
        <v>0</v>
      </c>
      <c r="G442" s="12">
        <f t="shared" si="91"/>
        <v>0</v>
      </c>
      <c r="H442" s="12">
        <f t="shared" si="74"/>
        <v>0</v>
      </c>
      <c r="I442" s="179"/>
      <c r="J442" s="179"/>
    </row>
    <row r="443" spans="1:10" ht="27.75" customHeight="1" x14ac:dyDescent="0.25">
      <c r="A443" s="13">
        <v>160206</v>
      </c>
      <c r="B443" s="7">
        <v>16020604</v>
      </c>
      <c r="C443" s="13" t="s">
        <v>551</v>
      </c>
      <c r="D443" s="12">
        <v>100000</v>
      </c>
      <c r="E443" s="12"/>
      <c r="F443" s="12">
        <f t="shared" si="90"/>
        <v>0</v>
      </c>
      <c r="G443" s="12">
        <f t="shared" si="91"/>
        <v>0</v>
      </c>
      <c r="H443" s="12">
        <f t="shared" si="74"/>
        <v>0</v>
      </c>
      <c r="I443" s="179"/>
      <c r="J443" s="179"/>
    </row>
    <row r="444" spans="1:10" ht="27.75" customHeight="1" x14ac:dyDescent="0.25">
      <c r="A444" s="13">
        <v>160206</v>
      </c>
      <c r="B444" s="7">
        <v>16020605</v>
      </c>
      <c r="C444" s="13" t="s">
        <v>1490</v>
      </c>
      <c r="D444" s="12">
        <v>50000</v>
      </c>
      <c r="E444" s="12"/>
      <c r="F444" s="12">
        <f t="shared" si="90"/>
        <v>0</v>
      </c>
      <c r="G444" s="12">
        <f t="shared" si="91"/>
        <v>0</v>
      </c>
      <c r="H444" s="12">
        <f t="shared" si="74"/>
        <v>0</v>
      </c>
      <c r="I444" s="179"/>
      <c r="J444" s="179"/>
    </row>
    <row r="445" spans="1:10" ht="27.75" customHeight="1" x14ac:dyDescent="0.25">
      <c r="A445" s="13">
        <v>160206</v>
      </c>
      <c r="B445" s="7">
        <v>16020606</v>
      </c>
      <c r="C445" s="13" t="s">
        <v>552</v>
      </c>
      <c r="D445" s="12">
        <v>412500</v>
      </c>
      <c r="E445" s="12"/>
      <c r="F445" s="12">
        <f t="shared" si="90"/>
        <v>0</v>
      </c>
      <c r="G445" s="12">
        <f t="shared" si="91"/>
        <v>0</v>
      </c>
      <c r="H445" s="12">
        <f t="shared" si="74"/>
        <v>0</v>
      </c>
      <c r="I445" s="179"/>
      <c r="J445" s="179"/>
    </row>
    <row r="446" spans="1:10" ht="40.5" customHeight="1" x14ac:dyDescent="0.25">
      <c r="A446" s="13">
        <v>160206</v>
      </c>
      <c r="B446" s="7">
        <v>16020607</v>
      </c>
      <c r="C446" s="64" t="s">
        <v>553</v>
      </c>
      <c r="D446" s="12">
        <v>160000</v>
      </c>
      <c r="E446" s="12"/>
      <c r="F446" s="12">
        <f t="shared" si="90"/>
        <v>0</v>
      </c>
      <c r="G446" s="12">
        <f t="shared" si="91"/>
        <v>0</v>
      </c>
      <c r="H446" s="12">
        <f t="shared" si="74"/>
        <v>0</v>
      </c>
      <c r="I446" s="179"/>
      <c r="J446" s="179"/>
    </row>
    <row r="447" spans="1:10" ht="27.75" hidden="1" customHeight="1" x14ac:dyDescent="0.25">
      <c r="A447" s="89">
        <v>160200</v>
      </c>
      <c r="B447" s="89" t="s">
        <v>1024</v>
      </c>
      <c r="C447" s="89" t="s">
        <v>70</v>
      </c>
      <c r="D447" s="87">
        <v>0</v>
      </c>
      <c r="E447" s="87"/>
      <c r="F447" s="87">
        <f t="shared" si="90"/>
        <v>0</v>
      </c>
      <c r="G447" s="87">
        <f t="shared" si="91"/>
        <v>0</v>
      </c>
      <c r="H447" s="87">
        <f t="shared" si="74"/>
        <v>0</v>
      </c>
      <c r="I447" s="176"/>
      <c r="J447" s="176"/>
    </row>
    <row r="448" spans="1:10" ht="27.75" hidden="1" customHeight="1" x14ac:dyDescent="0.25">
      <c r="A448" s="89">
        <v>160200</v>
      </c>
      <c r="B448" s="89" t="s">
        <v>1025</v>
      </c>
      <c r="C448" s="86" t="s">
        <v>554</v>
      </c>
      <c r="D448" s="87">
        <v>0</v>
      </c>
      <c r="E448" s="87"/>
      <c r="F448" s="87">
        <f t="shared" si="90"/>
        <v>0</v>
      </c>
      <c r="G448" s="87">
        <f t="shared" si="91"/>
        <v>0</v>
      </c>
      <c r="H448" s="87">
        <f t="shared" si="74"/>
        <v>0</v>
      </c>
      <c r="I448" s="176"/>
      <c r="J448" s="176"/>
    </row>
    <row r="449" spans="1:10" ht="27.75" customHeight="1" x14ac:dyDescent="0.25">
      <c r="A449" s="89">
        <v>160200</v>
      </c>
      <c r="B449" s="86">
        <v>160290</v>
      </c>
      <c r="C449" s="86" t="s">
        <v>19</v>
      </c>
      <c r="D449" s="87">
        <f t="shared" ref="D449" si="93">SUM(D450:D451)</f>
        <v>182676125</v>
      </c>
      <c r="E449" s="87"/>
      <c r="F449" s="87">
        <f t="shared" si="90"/>
        <v>182676125</v>
      </c>
      <c r="G449" s="87">
        <f t="shared" si="91"/>
        <v>0</v>
      </c>
      <c r="H449" s="87">
        <f t="shared" si="74"/>
        <v>182676125</v>
      </c>
      <c r="I449" s="176">
        <v>1</v>
      </c>
      <c r="J449" s="176">
        <v>0</v>
      </c>
    </row>
    <row r="450" spans="1:10" ht="27.75" customHeight="1" x14ac:dyDescent="0.25">
      <c r="A450" s="13">
        <v>160290</v>
      </c>
      <c r="B450" s="7">
        <v>16029001</v>
      </c>
      <c r="C450" s="7" t="s">
        <v>632</v>
      </c>
      <c r="D450" s="12">
        <v>181646125</v>
      </c>
      <c r="E450" s="12"/>
      <c r="F450" s="12">
        <f t="shared" si="90"/>
        <v>0</v>
      </c>
      <c r="G450" s="12">
        <f t="shared" si="91"/>
        <v>0</v>
      </c>
      <c r="H450" s="12">
        <f t="shared" si="74"/>
        <v>0</v>
      </c>
      <c r="I450" s="179"/>
      <c r="J450" s="179"/>
    </row>
    <row r="451" spans="1:10" ht="27.75" customHeight="1" x14ac:dyDescent="0.25">
      <c r="A451" s="13">
        <v>160290</v>
      </c>
      <c r="B451" s="7">
        <v>16029002</v>
      </c>
      <c r="C451" s="7" t="s">
        <v>121</v>
      </c>
      <c r="D451" s="12">
        <v>1030000</v>
      </c>
      <c r="E451" s="12"/>
      <c r="F451" s="12">
        <f t="shared" si="90"/>
        <v>0</v>
      </c>
      <c r="G451" s="12">
        <f t="shared" si="91"/>
        <v>0</v>
      </c>
      <c r="H451" s="12">
        <f t="shared" si="74"/>
        <v>0</v>
      </c>
      <c r="I451" s="179"/>
      <c r="J451" s="179"/>
    </row>
    <row r="452" spans="1:10" ht="27.75" customHeight="1" x14ac:dyDescent="0.25">
      <c r="A452" s="1"/>
      <c r="B452" s="1">
        <v>200000</v>
      </c>
      <c r="C452" s="1" t="s">
        <v>71</v>
      </c>
      <c r="D452" s="9">
        <f t="shared" ref="D452:G452" si="94">D453+D455+D460+D471+D476+D478</f>
        <v>3863603272.9400024</v>
      </c>
      <c r="E452" s="9"/>
      <c r="F452" s="9">
        <f t="shared" si="94"/>
        <v>0</v>
      </c>
      <c r="G452" s="9">
        <f t="shared" si="94"/>
        <v>3863603272.9400024</v>
      </c>
      <c r="H452" s="9">
        <f t="shared" si="74"/>
        <v>3863603272.9400024</v>
      </c>
      <c r="I452" s="173"/>
      <c r="J452" s="173"/>
    </row>
    <row r="453" spans="1:10" ht="27.75" customHeight="1" x14ac:dyDescent="0.25">
      <c r="A453" s="100">
        <v>200000</v>
      </c>
      <c r="B453" s="4">
        <v>210000</v>
      </c>
      <c r="C453" s="5" t="s">
        <v>72</v>
      </c>
      <c r="D453" s="11">
        <f t="shared" ref="D453:G453" si="95">SUM(D454)</f>
        <v>836600000</v>
      </c>
      <c r="E453" s="11"/>
      <c r="F453" s="11">
        <f t="shared" si="95"/>
        <v>0</v>
      </c>
      <c r="G453" s="11">
        <f t="shared" si="95"/>
        <v>836600000</v>
      </c>
      <c r="H453" s="11">
        <f t="shared" si="74"/>
        <v>836600000</v>
      </c>
      <c r="I453" s="175"/>
      <c r="J453" s="175"/>
    </row>
    <row r="454" spans="1:10" ht="27.75" customHeight="1" x14ac:dyDescent="0.25">
      <c r="A454" s="95">
        <v>210000</v>
      </c>
      <c r="B454" s="88">
        <v>210100</v>
      </c>
      <c r="C454" s="86" t="s">
        <v>1281</v>
      </c>
      <c r="D454" s="87">
        <v>836600000</v>
      </c>
      <c r="E454" s="87" t="s">
        <v>1544</v>
      </c>
      <c r="F454" s="87">
        <f>D454*I454</f>
        <v>0</v>
      </c>
      <c r="G454" s="87">
        <f>D454*J454</f>
        <v>836600000</v>
      </c>
      <c r="H454" s="87">
        <f t="shared" si="74"/>
        <v>836600000</v>
      </c>
      <c r="I454" s="176">
        <v>0</v>
      </c>
      <c r="J454" s="176">
        <v>1</v>
      </c>
    </row>
    <row r="455" spans="1:10" ht="27.75" customHeight="1" x14ac:dyDescent="0.25">
      <c r="A455" s="100">
        <v>200000</v>
      </c>
      <c r="B455" s="4">
        <v>220000</v>
      </c>
      <c r="C455" s="5" t="s">
        <v>73</v>
      </c>
      <c r="D455" s="11">
        <f t="shared" ref="D455:G455" si="96">SUM(D456)</f>
        <v>2754797272.9400024</v>
      </c>
      <c r="E455" s="11"/>
      <c r="F455" s="11">
        <f t="shared" si="96"/>
        <v>0</v>
      </c>
      <c r="G455" s="11">
        <f t="shared" si="96"/>
        <v>2754797272.9400024</v>
      </c>
      <c r="H455" s="11">
        <f t="shared" si="74"/>
        <v>2754797272.9400024</v>
      </c>
      <c r="I455" s="175"/>
      <c r="J455" s="175"/>
    </row>
    <row r="456" spans="1:10" ht="27.75" customHeight="1" x14ac:dyDescent="0.25">
      <c r="A456" s="95">
        <v>220000</v>
      </c>
      <c r="B456" s="88">
        <v>220100</v>
      </c>
      <c r="C456" s="86" t="s">
        <v>73</v>
      </c>
      <c r="D456" s="87">
        <f t="shared" ref="D456" si="97">SUM(D457:D459)</f>
        <v>2754797272.9400024</v>
      </c>
      <c r="E456" s="87" t="s">
        <v>1544</v>
      </c>
      <c r="F456" s="87">
        <f t="shared" ref="F456:F459" si="98">D456*I456</f>
        <v>0</v>
      </c>
      <c r="G456" s="87">
        <f t="shared" ref="G456:G459" si="99">D456*J456</f>
        <v>2754797272.9400024</v>
      </c>
      <c r="H456" s="87">
        <f t="shared" ref="H456:H496" si="100">SUM(F456:G456)</f>
        <v>2754797272.9400024</v>
      </c>
      <c r="I456" s="176">
        <v>0</v>
      </c>
      <c r="J456" s="176">
        <v>1</v>
      </c>
    </row>
    <row r="457" spans="1:10" ht="27.75" customHeight="1" x14ac:dyDescent="0.25">
      <c r="A457" s="101">
        <v>220100</v>
      </c>
      <c r="B457" s="6">
        <v>2201001</v>
      </c>
      <c r="C457" s="7" t="s">
        <v>556</v>
      </c>
      <c r="D457" s="12">
        <v>2754016272.9400024</v>
      </c>
      <c r="E457" s="12"/>
      <c r="F457" s="12">
        <f t="shared" si="98"/>
        <v>0</v>
      </c>
      <c r="G457" s="12">
        <f t="shared" si="99"/>
        <v>0</v>
      </c>
      <c r="H457" s="12">
        <f t="shared" si="100"/>
        <v>0</v>
      </c>
      <c r="I457" s="179"/>
      <c r="J457" s="179"/>
    </row>
    <row r="458" spans="1:10" ht="27.75" hidden="1" customHeight="1" x14ac:dyDescent="0.25">
      <c r="A458" s="101">
        <v>220100</v>
      </c>
      <c r="B458" s="6">
        <v>2201002</v>
      </c>
      <c r="C458" s="7" t="s">
        <v>557</v>
      </c>
      <c r="D458" s="12">
        <v>0</v>
      </c>
      <c r="E458" s="12"/>
      <c r="F458" s="12">
        <f t="shared" si="98"/>
        <v>0</v>
      </c>
      <c r="G458" s="12">
        <f t="shared" si="99"/>
        <v>0</v>
      </c>
      <c r="H458" s="12">
        <f t="shared" si="100"/>
        <v>0</v>
      </c>
      <c r="I458" s="179"/>
      <c r="J458" s="179"/>
    </row>
    <row r="459" spans="1:10" ht="39" customHeight="1" x14ac:dyDescent="0.25">
      <c r="A459" s="101">
        <v>220100</v>
      </c>
      <c r="B459" s="6">
        <v>2201003</v>
      </c>
      <c r="C459" s="14" t="s">
        <v>558</v>
      </c>
      <c r="D459" s="12">
        <v>781000</v>
      </c>
      <c r="E459" s="12"/>
      <c r="F459" s="12">
        <f t="shared" si="98"/>
        <v>0</v>
      </c>
      <c r="G459" s="12">
        <f t="shared" si="99"/>
        <v>0</v>
      </c>
      <c r="H459" s="12">
        <f t="shared" si="100"/>
        <v>0</v>
      </c>
      <c r="I459" s="179"/>
      <c r="J459" s="179"/>
    </row>
    <row r="460" spans="1:10" ht="27.75" customHeight="1" x14ac:dyDescent="0.25">
      <c r="A460" s="100">
        <v>200000</v>
      </c>
      <c r="B460" s="4">
        <v>230000</v>
      </c>
      <c r="C460" s="5" t="s">
        <v>74</v>
      </c>
      <c r="D460" s="11">
        <f t="shared" ref="D460:G460" si="101">SUM(D461)</f>
        <v>51480000</v>
      </c>
      <c r="E460" s="11"/>
      <c r="F460" s="11">
        <f t="shared" si="101"/>
        <v>0</v>
      </c>
      <c r="G460" s="11">
        <f t="shared" si="101"/>
        <v>51480000</v>
      </c>
      <c r="H460" s="11">
        <f t="shared" si="100"/>
        <v>51480000</v>
      </c>
      <c r="I460" s="175"/>
      <c r="J460" s="175"/>
    </row>
    <row r="461" spans="1:10" ht="27.75" customHeight="1" x14ac:dyDescent="0.25">
      <c r="A461" s="95">
        <v>230000</v>
      </c>
      <c r="B461" s="88">
        <v>230100</v>
      </c>
      <c r="C461" s="86" t="s">
        <v>74</v>
      </c>
      <c r="D461" s="87">
        <f t="shared" ref="D461" si="102">SUM(D462:D470)</f>
        <v>51480000</v>
      </c>
      <c r="E461" s="87" t="s">
        <v>1544</v>
      </c>
      <c r="F461" s="87">
        <f t="shared" ref="F461:F469" si="103">D461*I461</f>
        <v>0</v>
      </c>
      <c r="G461" s="87">
        <f t="shared" ref="G461:G469" si="104">D461*J461</f>
        <v>51480000</v>
      </c>
      <c r="H461" s="87">
        <f t="shared" si="100"/>
        <v>51480000</v>
      </c>
      <c r="I461" s="176">
        <v>0</v>
      </c>
      <c r="J461" s="176">
        <v>1</v>
      </c>
    </row>
    <row r="462" spans="1:10" ht="27.75" customHeight="1" x14ac:dyDescent="0.25">
      <c r="A462" s="101">
        <v>230100</v>
      </c>
      <c r="B462" s="6">
        <v>2301001</v>
      </c>
      <c r="C462" s="13" t="s">
        <v>559</v>
      </c>
      <c r="D462" s="12">
        <v>5000000</v>
      </c>
      <c r="E462" s="12"/>
      <c r="F462" s="12">
        <f t="shared" si="103"/>
        <v>0</v>
      </c>
      <c r="G462" s="12">
        <f t="shared" si="104"/>
        <v>0</v>
      </c>
      <c r="H462" s="12">
        <f t="shared" si="100"/>
        <v>0</v>
      </c>
      <c r="I462" s="179"/>
      <c r="J462" s="179"/>
    </row>
    <row r="463" spans="1:10" ht="27.75" customHeight="1" x14ac:dyDescent="0.25">
      <c r="A463" s="101">
        <v>230100</v>
      </c>
      <c r="B463" s="6">
        <v>2301002</v>
      </c>
      <c r="C463" s="13" t="s">
        <v>560</v>
      </c>
      <c r="D463" s="12">
        <v>5700000</v>
      </c>
      <c r="E463" s="12"/>
      <c r="F463" s="12">
        <f t="shared" si="103"/>
        <v>0</v>
      </c>
      <c r="G463" s="12">
        <f t="shared" si="104"/>
        <v>0</v>
      </c>
      <c r="H463" s="12">
        <f t="shared" si="100"/>
        <v>0</v>
      </c>
      <c r="I463" s="179"/>
      <c r="J463" s="179"/>
    </row>
    <row r="464" spans="1:10" ht="27.75" customHeight="1" x14ac:dyDescent="0.25">
      <c r="A464" s="101">
        <v>230100</v>
      </c>
      <c r="B464" s="6">
        <v>2301003</v>
      </c>
      <c r="C464" s="13" t="s">
        <v>561</v>
      </c>
      <c r="D464" s="12">
        <v>3910000</v>
      </c>
      <c r="E464" s="12"/>
      <c r="F464" s="12">
        <f t="shared" si="103"/>
        <v>0</v>
      </c>
      <c r="G464" s="12">
        <f t="shared" si="104"/>
        <v>0</v>
      </c>
      <c r="H464" s="12">
        <f t="shared" si="100"/>
        <v>0</v>
      </c>
      <c r="I464" s="179"/>
      <c r="J464" s="179"/>
    </row>
    <row r="465" spans="1:10" ht="27.75" customHeight="1" x14ac:dyDescent="0.25">
      <c r="A465" s="101">
        <v>230100</v>
      </c>
      <c r="B465" s="6">
        <v>2301004</v>
      </c>
      <c r="C465" s="13" t="s">
        <v>562</v>
      </c>
      <c r="D465" s="12">
        <v>870000</v>
      </c>
      <c r="E465" s="12"/>
      <c r="F465" s="12">
        <f t="shared" si="103"/>
        <v>0</v>
      </c>
      <c r="G465" s="12">
        <f t="shared" si="104"/>
        <v>0</v>
      </c>
      <c r="H465" s="12">
        <f t="shared" si="100"/>
        <v>0</v>
      </c>
      <c r="I465" s="179"/>
      <c r="J465" s="179"/>
    </row>
    <row r="466" spans="1:10" ht="27.75" hidden="1" customHeight="1" x14ac:dyDescent="0.25">
      <c r="A466" s="101">
        <v>230100</v>
      </c>
      <c r="B466" s="6">
        <v>2301005</v>
      </c>
      <c r="C466" s="13" t="s">
        <v>563</v>
      </c>
      <c r="D466" s="12">
        <v>0</v>
      </c>
      <c r="E466" s="12"/>
      <c r="F466" s="12">
        <f t="shared" si="103"/>
        <v>0</v>
      </c>
      <c r="G466" s="12">
        <f t="shared" si="104"/>
        <v>0</v>
      </c>
      <c r="H466" s="12">
        <f t="shared" si="100"/>
        <v>0</v>
      </c>
      <c r="I466" s="179"/>
      <c r="J466" s="179"/>
    </row>
    <row r="467" spans="1:10" ht="27.75" customHeight="1" x14ac:dyDescent="0.25">
      <c r="A467" s="101">
        <v>230100</v>
      </c>
      <c r="B467" s="6">
        <v>2301006</v>
      </c>
      <c r="C467" s="13" t="s">
        <v>564</v>
      </c>
      <c r="D467" s="12">
        <v>22000000</v>
      </c>
      <c r="E467" s="12"/>
      <c r="F467" s="12">
        <f t="shared" si="103"/>
        <v>0</v>
      </c>
      <c r="G467" s="12">
        <f t="shared" si="104"/>
        <v>0</v>
      </c>
      <c r="H467" s="12">
        <f t="shared" si="100"/>
        <v>0</v>
      </c>
      <c r="I467" s="179"/>
      <c r="J467" s="179"/>
    </row>
    <row r="468" spans="1:10" ht="27.75" customHeight="1" x14ac:dyDescent="0.25">
      <c r="A468" s="101">
        <v>230100</v>
      </c>
      <c r="B468" s="6">
        <v>2301007</v>
      </c>
      <c r="C468" s="13" t="s">
        <v>565</v>
      </c>
      <c r="D468" s="12">
        <v>4000000</v>
      </c>
      <c r="E468" s="12"/>
      <c r="F468" s="12">
        <f t="shared" si="103"/>
        <v>0</v>
      </c>
      <c r="G468" s="12">
        <f t="shared" si="104"/>
        <v>0</v>
      </c>
      <c r="H468" s="12">
        <f t="shared" si="100"/>
        <v>0</v>
      </c>
      <c r="I468" s="179"/>
      <c r="J468" s="179"/>
    </row>
    <row r="469" spans="1:10" ht="27.75" customHeight="1" x14ac:dyDescent="0.25">
      <c r="A469" s="101">
        <v>230100</v>
      </c>
      <c r="B469" s="6">
        <v>2301008</v>
      </c>
      <c r="C469" s="13" t="s">
        <v>1491</v>
      </c>
      <c r="D469" s="12">
        <v>10000000</v>
      </c>
      <c r="E469" s="12"/>
      <c r="F469" s="12">
        <f t="shared" si="103"/>
        <v>0</v>
      </c>
      <c r="G469" s="12">
        <f t="shared" si="104"/>
        <v>0</v>
      </c>
      <c r="H469" s="12">
        <f t="shared" si="100"/>
        <v>0</v>
      </c>
      <c r="I469" s="179"/>
      <c r="J469" s="179"/>
    </row>
    <row r="470" spans="1:10" ht="27.75" hidden="1" customHeight="1" x14ac:dyDescent="0.25">
      <c r="A470" s="101">
        <v>230100</v>
      </c>
      <c r="B470" s="6">
        <v>2301009</v>
      </c>
      <c r="C470" s="13" t="s">
        <v>562</v>
      </c>
      <c r="D470" s="12">
        <v>0</v>
      </c>
      <c r="E470" s="12"/>
      <c r="F470" s="12"/>
      <c r="G470" s="12"/>
      <c r="H470" s="12">
        <f t="shared" si="100"/>
        <v>0</v>
      </c>
      <c r="I470" s="179"/>
      <c r="J470" s="179"/>
    </row>
    <row r="471" spans="1:10" ht="27.75" customHeight="1" x14ac:dyDescent="0.25">
      <c r="A471" s="100">
        <v>200000</v>
      </c>
      <c r="B471" s="4">
        <v>240000</v>
      </c>
      <c r="C471" s="5" t="s">
        <v>75</v>
      </c>
      <c r="D471" s="11">
        <f t="shared" ref="D471:G471" si="105">SUM(D472)</f>
        <v>120726000</v>
      </c>
      <c r="E471" s="11"/>
      <c r="F471" s="11">
        <f t="shared" si="105"/>
        <v>0</v>
      </c>
      <c r="G471" s="11">
        <f t="shared" si="105"/>
        <v>120726000</v>
      </c>
      <c r="H471" s="11">
        <f t="shared" si="100"/>
        <v>120726000</v>
      </c>
      <c r="I471" s="175"/>
      <c r="J471" s="175"/>
    </row>
    <row r="472" spans="1:10" ht="27.75" customHeight="1" x14ac:dyDescent="0.25">
      <c r="A472" s="95">
        <v>240000</v>
      </c>
      <c r="B472" s="88">
        <v>240100</v>
      </c>
      <c r="C472" s="86" t="s">
        <v>75</v>
      </c>
      <c r="D472" s="87">
        <f t="shared" ref="D472" si="106">SUM(D473:D475)</f>
        <v>120726000</v>
      </c>
      <c r="E472" s="87" t="s">
        <v>1544</v>
      </c>
      <c r="F472" s="87">
        <f t="shared" ref="F472:F475" si="107">D472*I472</f>
        <v>0</v>
      </c>
      <c r="G472" s="87">
        <f t="shared" ref="G472:G475" si="108">D472*J472</f>
        <v>120726000</v>
      </c>
      <c r="H472" s="87">
        <f t="shared" si="100"/>
        <v>120726000</v>
      </c>
      <c r="I472" s="176">
        <v>0</v>
      </c>
      <c r="J472" s="176">
        <v>1</v>
      </c>
    </row>
    <row r="473" spans="1:10" ht="27.75" customHeight="1" x14ac:dyDescent="0.25">
      <c r="A473" s="101">
        <v>240100</v>
      </c>
      <c r="B473" s="6">
        <v>2401001</v>
      </c>
      <c r="C473" s="13" t="s">
        <v>566</v>
      </c>
      <c r="D473" s="12">
        <v>946000</v>
      </c>
      <c r="E473" s="12"/>
      <c r="F473" s="12">
        <f t="shared" si="107"/>
        <v>0</v>
      </c>
      <c r="G473" s="12">
        <f t="shared" si="108"/>
        <v>0</v>
      </c>
      <c r="H473" s="12">
        <f t="shared" si="100"/>
        <v>0</v>
      </c>
      <c r="I473" s="179"/>
      <c r="J473" s="179"/>
    </row>
    <row r="474" spans="1:10" ht="27.75" hidden="1" customHeight="1" x14ac:dyDescent="0.25">
      <c r="A474" s="101">
        <v>240100</v>
      </c>
      <c r="B474" s="6">
        <v>2401002</v>
      </c>
      <c r="C474" s="7" t="s">
        <v>567</v>
      </c>
      <c r="D474" s="12">
        <v>0</v>
      </c>
      <c r="E474" s="12"/>
      <c r="F474" s="12">
        <f t="shared" si="107"/>
        <v>0</v>
      </c>
      <c r="G474" s="12">
        <f t="shared" si="108"/>
        <v>0</v>
      </c>
      <c r="H474" s="12">
        <f t="shared" si="100"/>
        <v>0</v>
      </c>
      <c r="I474" s="179"/>
      <c r="J474" s="179"/>
    </row>
    <row r="475" spans="1:10" ht="37.5" customHeight="1" x14ac:dyDescent="0.25">
      <c r="A475" s="101">
        <v>240100</v>
      </c>
      <c r="B475" s="6">
        <v>2401003</v>
      </c>
      <c r="C475" s="64" t="s">
        <v>924</v>
      </c>
      <c r="D475" s="12">
        <v>119780000</v>
      </c>
      <c r="E475" s="12"/>
      <c r="F475" s="12">
        <f t="shared" si="107"/>
        <v>0</v>
      </c>
      <c r="G475" s="12">
        <f t="shared" si="108"/>
        <v>0</v>
      </c>
      <c r="H475" s="12">
        <f t="shared" si="100"/>
        <v>0</v>
      </c>
      <c r="I475" s="179"/>
      <c r="J475" s="179"/>
    </row>
    <row r="476" spans="1:10" ht="27.75" hidden="1" customHeight="1" x14ac:dyDescent="0.25">
      <c r="A476" s="100">
        <v>200000</v>
      </c>
      <c r="B476" s="4">
        <v>250000</v>
      </c>
      <c r="C476" s="5" t="s">
        <v>76</v>
      </c>
      <c r="D476" s="11">
        <f t="shared" ref="D476" si="109">SUM(D477)</f>
        <v>0</v>
      </c>
      <c r="E476" s="11"/>
      <c r="F476" s="11"/>
      <c r="G476" s="11"/>
      <c r="H476" s="11">
        <f t="shared" si="100"/>
        <v>0</v>
      </c>
      <c r="I476" s="175"/>
      <c r="J476" s="175"/>
    </row>
    <row r="477" spans="1:10" ht="27.75" hidden="1" customHeight="1" x14ac:dyDescent="0.25">
      <c r="A477" s="95">
        <v>250000</v>
      </c>
      <c r="B477" s="88">
        <v>250100</v>
      </c>
      <c r="C477" s="86" t="s">
        <v>76</v>
      </c>
      <c r="D477" s="87">
        <v>0</v>
      </c>
      <c r="E477" s="87"/>
      <c r="F477" s="87"/>
      <c r="G477" s="87"/>
      <c r="H477" s="87">
        <f t="shared" si="100"/>
        <v>0</v>
      </c>
      <c r="I477" s="176"/>
      <c r="J477" s="176"/>
    </row>
    <row r="478" spans="1:10" ht="27.75" customHeight="1" x14ac:dyDescent="0.25">
      <c r="A478" s="100">
        <v>200000</v>
      </c>
      <c r="B478" s="4">
        <v>290000</v>
      </c>
      <c r="C478" s="5" t="s">
        <v>19</v>
      </c>
      <c r="D478" s="11">
        <f t="shared" ref="D478:G478" si="110">SUM(D479:D480)</f>
        <v>100000000</v>
      </c>
      <c r="E478" s="11"/>
      <c r="F478" s="11">
        <f t="shared" si="110"/>
        <v>0</v>
      </c>
      <c r="G478" s="11">
        <f t="shared" si="110"/>
        <v>100000000</v>
      </c>
      <c r="H478" s="11">
        <f t="shared" si="100"/>
        <v>100000000</v>
      </c>
      <c r="I478" s="175"/>
      <c r="J478" s="175"/>
    </row>
    <row r="479" spans="1:10" ht="27.75" hidden="1" customHeight="1" x14ac:dyDescent="0.25">
      <c r="A479" s="95">
        <v>290000</v>
      </c>
      <c r="B479" s="88">
        <v>290100</v>
      </c>
      <c r="C479" s="86" t="s">
        <v>555</v>
      </c>
      <c r="D479" s="87">
        <v>0</v>
      </c>
      <c r="E479" s="87"/>
      <c r="F479" s="87"/>
      <c r="G479" s="87"/>
      <c r="H479" s="87">
        <f t="shared" si="100"/>
        <v>0</v>
      </c>
      <c r="I479" s="176"/>
      <c r="J479" s="176"/>
    </row>
    <row r="480" spans="1:10" ht="27.75" customHeight="1" x14ac:dyDescent="0.25">
      <c r="A480" s="95">
        <v>290000</v>
      </c>
      <c r="B480" s="88">
        <v>290900</v>
      </c>
      <c r="C480" s="86" t="s">
        <v>1509</v>
      </c>
      <c r="D480" s="87">
        <v>100000000</v>
      </c>
      <c r="E480" s="87"/>
      <c r="F480" s="87">
        <f>D480*I480</f>
        <v>0</v>
      </c>
      <c r="G480" s="87">
        <f>D480*J480</f>
        <v>100000000</v>
      </c>
      <c r="H480" s="87">
        <f t="shared" si="100"/>
        <v>100000000</v>
      </c>
      <c r="I480" s="176">
        <v>0</v>
      </c>
      <c r="J480" s="176">
        <v>1</v>
      </c>
    </row>
    <row r="481" spans="1:10" ht="27.75" customHeight="1" x14ac:dyDescent="0.25">
      <c r="A481" s="1"/>
      <c r="B481" s="1">
        <v>300000</v>
      </c>
      <c r="C481" s="1" t="s">
        <v>77</v>
      </c>
      <c r="D481" s="9">
        <f>D482+D490+D494</f>
        <v>14570000000</v>
      </c>
      <c r="E481" s="9"/>
      <c r="F481" s="9">
        <f t="shared" ref="F481:G481" si="111">F482+F490+F494</f>
        <v>0</v>
      </c>
      <c r="G481" s="9">
        <f t="shared" si="111"/>
        <v>14570000000</v>
      </c>
      <c r="H481" s="9">
        <f t="shared" si="100"/>
        <v>14570000000</v>
      </c>
      <c r="I481" s="173"/>
      <c r="J481" s="173"/>
    </row>
    <row r="482" spans="1:10" ht="27.75" customHeight="1" x14ac:dyDescent="0.25">
      <c r="A482" s="100">
        <v>300000</v>
      </c>
      <c r="B482" s="4">
        <v>310000</v>
      </c>
      <c r="C482" s="5" t="s">
        <v>78</v>
      </c>
      <c r="D482" s="11">
        <f t="shared" ref="D482:G482" si="112">SUM(D483:D484,D488:D489)</f>
        <v>5570000000</v>
      </c>
      <c r="E482" s="11"/>
      <c r="F482" s="11">
        <f t="shared" si="112"/>
        <v>0</v>
      </c>
      <c r="G482" s="11">
        <f t="shared" si="112"/>
        <v>5570000000</v>
      </c>
      <c r="H482" s="11">
        <f t="shared" si="100"/>
        <v>5570000000</v>
      </c>
      <c r="I482" s="175"/>
      <c r="J482" s="175"/>
    </row>
    <row r="483" spans="1:10" ht="29.25" hidden="1" customHeight="1" x14ac:dyDescent="0.25">
      <c r="A483" s="95">
        <v>310000</v>
      </c>
      <c r="B483" s="88">
        <v>310100</v>
      </c>
      <c r="C483" s="86" t="s">
        <v>79</v>
      </c>
      <c r="D483" s="87">
        <v>0</v>
      </c>
      <c r="E483" s="87"/>
      <c r="F483" s="87"/>
      <c r="G483" s="87"/>
      <c r="H483" s="87">
        <f t="shared" si="100"/>
        <v>0</v>
      </c>
      <c r="I483" s="176"/>
      <c r="J483" s="176"/>
    </row>
    <row r="484" spans="1:10" ht="29.25" customHeight="1" x14ac:dyDescent="0.25">
      <c r="A484" s="95">
        <v>310000</v>
      </c>
      <c r="B484" s="88">
        <v>310200</v>
      </c>
      <c r="C484" s="91" t="s">
        <v>925</v>
      </c>
      <c r="D484" s="87">
        <f t="shared" ref="D484" si="113">SUM(D485:D487)</f>
        <v>5570000000</v>
      </c>
      <c r="E484" s="87" t="s">
        <v>1544</v>
      </c>
      <c r="F484" s="87">
        <f t="shared" ref="F484:F487" si="114">D484*I484</f>
        <v>0</v>
      </c>
      <c r="G484" s="87">
        <f t="shared" ref="G484:G487" si="115">D484*J484</f>
        <v>5570000000</v>
      </c>
      <c r="H484" s="87">
        <f t="shared" si="100"/>
        <v>5570000000</v>
      </c>
      <c r="I484" s="176">
        <v>0</v>
      </c>
      <c r="J484" s="176">
        <v>1</v>
      </c>
    </row>
    <row r="485" spans="1:10" ht="29.25" customHeight="1" x14ac:dyDescent="0.25">
      <c r="A485" s="101">
        <v>310200</v>
      </c>
      <c r="B485" s="101">
        <v>31030001</v>
      </c>
      <c r="C485" s="64" t="s">
        <v>1311</v>
      </c>
      <c r="D485" s="12">
        <v>4430000000</v>
      </c>
      <c r="E485" s="12"/>
      <c r="F485" s="12">
        <f t="shared" si="114"/>
        <v>0</v>
      </c>
      <c r="G485" s="12">
        <f t="shared" si="115"/>
        <v>0</v>
      </c>
      <c r="H485" s="12">
        <f t="shared" si="100"/>
        <v>0</v>
      </c>
      <c r="I485" s="179"/>
      <c r="J485" s="179"/>
    </row>
    <row r="486" spans="1:10" ht="29.25" customHeight="1" x14ac:dyDescent="0.25">
      <c r="A486" s="101">
        <v>310200</v>
      </c>
      <c r="B486" s="101">
        <v>31030002</v>
      </c>
      <c r="C486" s="64" t="s">
        <v>1312</v>
      </c>
      <c r="D486" s="12">
        <v>1000000000</v>
      </c>
      <c r="E486" s="12"/>
      <c r="F486" s="12">
        <f t="shared" si="114"/>
        <v>0</v>
      </c>
      <c r="G486" s="12">
        <f t="shared" si="115"/>
        <v>0</v>
      </c>
      <c r="H486" s="12">
        <f t="shared" si="100"/>
        <v>0</v>
      </c>
      <c r="I486" s="179"/>
      <c r="J486" s="179"/>
    </row>
    <row r="487" spans="1:10" ht="29.25" customHeight="1" x14ac:dyDescent="0.25">
      <c r="A487" s="101">
        <v>310200</v>
      </c>
      <c r="B487" s="101">
        <v>31030003</v>
      </c>
      <c r="C487" s="64" t="s">
        <v>1313</v>
      </c>
      <c r="D487" s="12">
        <v>140000000</v>
      </c>
      <c r="E487" s="12"/>
      <c r="F487" s="12">
        <f t="shared" si="114"/>
        <v>0</v>
      </c>
      <c r="G487" s="12">
        <f t="shared" si="115"/>
        <v>0</v>
      </c>
      <c r="H487" s="12">
        <f t="shared" si="100"/>
        <v>0</v>
      </c>
      <c r="I487" s="179"/>
      <c r="J487" s="179"/>
    </row>
    <row r="488" spans="1:10" ht="29.25" hidden="1" customHeight="1" x14ac:dyDescent="0.25">
      <c r="A488" s="95">
        <v>310000</v>
      </c>
      <c r="B488" s="88">
        <v>310300</v>
      </c>
      <c r="C488" s="86" t="s">
        <v>80</v>
      </c>
      <c r="D488" s="87">
        <v>0</v>
      </c>
      <c r="E488" s="87"/>
      <c r="F488" s="87"/>
      <c r="G488" s="87"/>
      <c r="H488" s="87">
        <f t="shared" si="100"/>
        <v>0</v>
      </c>
      <c r="I488" s="176"/>
      <c r="J488" s="176"/>
    </row>
    <row r="489" spans="1:10" ht="29.25" hidden="1" customHeight="1" x14ac:dyDescent="0.25">
      <c r="A489" s="95">
        <v>310000</v>
      </c>
      <c r="B489" s="88">
        <v>310400</v>
      </c>
      <c r="C489" s="86" t="s">
        <v>1282</v>
      </c>
      <c r="D489" s="87">
        <v>0</v>
      </c>
      <c r="E489" s="87"/>
      <c r="F489" s="87"/>
      <c r="G489" s="87"/>
      <c r="H489" s="87">
        <f t="shared" si="100"/>
        <v>0</v>
      </c>
      <c r="I489" s="176"/>
      <c r="J489" s="176"/>
    </row>
    <row r="490" spans="1:10" ht="27.75" customHeight="1" x14ac:dyDescent="0.25">
      <c r="A490" s="100">
        <v>300000</v>
      </c>
      <c r="B490" s="4">
        <v>320000</v>
      </c>
      <c r="C490" s="5" t="s">
        <v>81</v>
      </c>
      <c r="D490" s="11">
        <f t="shared" ref="D490:G490" si="116">SUM(D491:D493)</f>
        <v>9000000000</v>
      </c>
      <c r="E490" s="11"/>
      <c r="F490" s="11">
        <f t="shared" si="116"/>
        <v>0</v>
      </c>
      <c r="G490" s="11">
        <f t="shared" si="116"/>
        <v>9000000000</v>
      </c>
      <c r="H490" s="11">
        <f t="shared" si="100"/>
        <v>9000000000</v>
      </c>
      <c r="I490" s="175"/>
      <c r="J490" s="175"/>
    </row>
    <row r="491" spans="1:10" ht="27.75" customHeight="1" x14ac:dyDescent="0.25">
      <c r="A491" s="95">
        <v>320000</v>
      </c>
      <c r="B491" s="88">
        <v>320100</v>
      </c>
      <c r="C491" s="86" t="s">
        <v>82</v>
      </c>
      <c r="D491" s="87">
        <v>9000000000</v>
      </c>
      <c r="E491" s="87" t="s">
        <v>1544</v>
      </c>
      <c r="F491" s="87">
        <f>D491*I491</f>
        <v>0</v>
      </c>
      <c r="G491" s="87">
        <f>D491*J491</f>
        <v>9000000000</v>
      </c>
      <c r="H491" s="87">
        <f t="shared" si="100"/>
        <v>9000000000</v>
      </c>
      <c r="I491" s="176">
        <v>0</v>
      </c>
      <c r="J491" s="176">
        <v>1</v>
      </c>
    </row>
    <row r="492" spans="1:10" ht="27.75" hidden="1" customHeight="1" x14ac:dyDescent="0.25">
      <c r="A492" s="95">
        <v>320000</v>
      </c>
      <c r="B492" s="88">
        <v>320200</v>
      </c>
      <c r="C492" s="86" t="s">
        <v>83</v>
      </c>
      <c r="D492" s="87">
        <v>0</v>
      </c>
      <c r="E492" s="87"/>
      <c r="F492" s="87"/>
      <c r="G492" s="87"/>
      <c r="H492" s="87">
        <f t="shared" si="100"/>
        <v>0</v>
      </c>
      <c r="I492" s="176"/>
      <c r="J492" s="176"/>
    </row>
    <row r="493" spans="1:10" ht="27.75" hidden="1" customHeight="1" x14ac:dyDescent="0.25">
      <c r="A493" s="95">
        <v>320000</v>
      </c>
      <c r="B493" s="88">
        <v>320300</v>
      </c>
      <c r="C493" s="86" t="s">
        <v>568</v>
      </c>
      <c r="D493" s="87">
        <v>0</v>
      </c>
      <c r="E493" s="87"/>
      <c r="F493" s="87"/>
      <c r="G493" s="87"/>
      <c r="H493" s="87">
        <f t="shared" si="100"/>
        <v>0</v>
      </c>
      <c r="I493" s="176"/>
      <c r="J493" s="176"/>
    </row>
    <row r="494" spans="1:10" ht="27.75" hidden="1" customHeight="1" x14ac:dyDescent="0.25">
      <c r="A494" s="100">
        <v>300000</v>
      </c>
      <c r="B494" s="4">
        <v>330000</v>
      </c>
      <c r="C494" s="5" t="s">
        <v>84</v>
      </c>
      <c r="D494" s="11">
        <f>SUM(D495:D495)</f>
        <v>0</v>
      </c>
      <c r="E494" s="11"/>
      <c r="F494" s="11"/>
      <c r="G494" s="11"/>
      <c r="H494" s="11">
        <f t="shared" si="100"/>
        <v>0</v>
      </c>
      <c r="I494" s="175"/>
      <c r="J494" s="175"/>
    </row>
    <row r="495" spans="1:10" ht="27.75" hidden="1" customHeight="1" x14ac:dyDescent="0.25">
      <c r="A495" s="95">
        <v>330000</v>
      </c>
      <c r="B495" s="88">
        <v>330900</v>
      </c>
      <c r="C495" s="86" t="s">
        <v>84</v>
      </c>
      <c r="D495" s="87">
        <v>0</v>
      </c>
      <c r="E495" s="87"/>
      <c r="F495" s="87"/>
      <c r="G495" s="87"/>
      <c r="H495" s="87">
        <f t="shared" si="100"/>
        <v>0</v>
      </c>
      <c r="I495" s="176"/>
      <c r="J495" s="176"/>
    </row>
    <row r="496" spans="1:10" ht="27.75" customHeight="1" x14ac:dyDescent="0.25">
      <c r="A496" s="373" t="s">
        <v>85</v>
      </c>
      <c r="B496" s="373"/>
      <c r="C496" s="373"/>
      <c r="D496" s="15">
        <f>D481+D452+D7</f>
        <v>100000000000</v>
      </c>
      <c r="E496" s="15"/>
      <c r="F496" s="15">
        <f>F481+F452+F7</f>
        <v>26612230900</v>
      </c>
      <c r="G496" s="15">
        <f>G481+G452+G7</f>
        <v>68653385997.940002</v>
      </c>
      <c r="H496" s="15">
        <f t="shared" si="100"/>
        <v>95265616897.940002</v>
      </c>
      <c r="I496" s="180"/>
      <c r="J496" s="180"/>
    </row>
  </sheetData>
  <mergeCells count="14">
    <mergeCell ref="A496:C496"/>
    <mergeCell ref="G5:G6"/>
    <mergeCell ref="I5:I6"/>
    <mergeCell ref="A5:A6"/>
    <mergeCell ref="J5:J6"/>
    <mergeCell ref="H5:H6"/>
    <mergeCell ref="E5:E6"/>
    <mergeCell ref="D5:D6"/>
    <mergeCell ref="F5:F6"/>
    <mergeCell ref="B2:C2"/>
    <mergeCell ref="B3:C3"/>
    <mergeCell ref="B4:C4"/>
    <mergeCell ref="B5:B6"/>
    <mergeCell ref="C5:C6"/>
  </mergeCells>
  <printOptions horizontalCentered="1"/>
  <pageMargins left="0" right="0" top="0.39370078740157483" bottom="1.0629921259842521" header="0.31496062992125984" footer="0.31496062992125984"/>
  <pageSetup paperSize="9" scale="6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4"/>
  <sheetViews>
    <sheetView rightToLeft="1" view="pageBreakPreview" zoomScale="80" zoomScaleNormal="100" zoomScaleSheetLayoutView="80" workbookViewId="0">
      <selection activeCell="B19" sqref="B19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469" t="s">
        <v>1819</v>
      </c>
      <c r="B1" s="469"/>
      <c r="C1" s="469"/>
      <c r="D1" s="469"/>
      <c r="E1" s="469"/>
      <c r="F1" s="469"/>
      <c r="G1" s="18"/>
      <c r="H1" s="59"/>
      <c r="I1" s="59"/>
      <c r="J1" s="59"/>
    </row>
    <row r="2" spans="1:10" ht="32.25" x14ac:dyDescent="0.5">
      <c r="A2" s="232" t="s">
        <v>88</v>
      </c>
      <c r="B2" s="468" t="s">
        <v>1837</v>
      </c>
      <c r="C2" s="468"/>
      <c r="D2" s="468"/>
      <c r="E2" s="468"/>
      <c r="F2" s="18"/>
      <c r="G2" s="18"/>
      <c r="H2" s="59"/>
      <c r="I2" s="59"/>
      <c r="J2" s="59"/>
    </row>
    <row r="3" spans="1:10" ht="18" x14ac:dyDescent="0.25">
      <c r="A3" s="370" t="s">
        <v>87</v>
      </c>
      <c r="B3" s="370"/>
      <c r="C3" s="59"/>
      <c r="D3" s="59"/>
      <c r="E3" s="59"/>
      <c r="F3" s="59"/>
      <c r="G3" s="59"/>
      <c r="H3" s="59"/>
    </row>
    <row r="4" spans="1:10" ht="18.75" x14ac:dyDescent="0.5">
      <c r="A4" s="382" t="s">
        <v>91</v>
      </c>
      <c r="B4" s="382"/>
      <c r="C4" s="59"/>
      <c r="D4" s="59"/>
      <c r="F4" s="17" t="s">
        <v>86</v>
      </c>
      <c r="G4" s="59"/>
      <c r="H4" s="17"/>
    </row>
    <row r="5" spans="1:10" ht="45" customHeight="1" x14ac:dyDescent="0.25">
      <c r="A5" s="273" t="s">
        <v>0</v>
      </c>
      <c r="B5" s="273" t="s">
        <v>122</v>
      </c>
      <c r="C5" s="273" t="s">
        <v>1612</v>
      </c>
      <c r="D5" s="273" t="s">
        <v>1616</v>
      </c>
      <c r="E5" s="273" t="s">
        <v>1614</v>
      </c>
      <c r="F5" s="273" t="s">
        <v>1615</v>
      </c>
    </row>
    <row r="6" spans="1:10" ht="35.25" customHeight="1" x14ac:dyDescent="0.25">
      <c r="A6" s="274">
        <v>300000</v>
      </c>
      <c r="B6" s="274" t="s">
        <v>607</v>
      </c>
      <c r="C6" s="275">
        <f>SUM(C7:C10)</f>
        <v>408679910</v>
      </c>
      <c r="D6" s="275">
        <f t="shared" ref="D6:F6" si="0">SUM(D7:D10)</f>
        <v>700000000</v>
      </c>
      <c r="E6" s="275">
        <f t="shared" si="0"/>
        <v>700000000</v>
      </c>
      <c r="F6" s="275">
        <f t="shared" si="0"/>
        <v>2200000000</v>
      </c>
    </row>
    <row r="7" spans="1:10" ht="35.25" customHeight="1" x14ac:dyDescent="0.25">
      <c r="A7" s="276">
        <v>310000</v>
      </c>
      <c r="B7" s="276" t="s">
        <v>750</v>
      </c>
      <c r="C7" s="277">
        <v>26043186</v>
      </c>
      <c r="D7" s="277">
        <v>450000000</v>
      </c>
      <c r="E7" s="277">
        <v>450000000</v>
      </c>
      <c r="F7" s="277">
        <v>600000000</v>
      </c>
    </row>
    <row r="8" spans="1:10" ht="35.25" customHeight="1" x14ac:dyDescent="0.25">
      <c r="A8" s="276">
        <v>320000</v>
      </c>
      <c r="B8" s="276" t="s">
        <v>751</v>
      </c>
      <c r="C8" s="277">
        <v>382636724</v>
      </c>
      <c r="D8" s="277">
        <v>250000000</v>
      </c>
      <c r="E8" s="277">
        <v>250000000</v>
      </c>
      <c r="F8" s="277">
        <v>1600000000</v>
      </c>
    </row>
    <row r="9" spans="1:10" ht="35.25" hidden="1" customHeight="1" x14ac:dyDescent="0.25">
      <c r="A9" s="276">
        <v>330000</v>
      </c>
      <c r="B9" s="276" t="s">
        <v>752</v>
      </c>
      <c r="C9" s="277"/>
      <c r="D9" s="277"/>
      <c r="E9" s="277"/>
      <c r="F9" s="277"/>
    </row>
    <row r="10" spans="1:10" ht="35.25" hidden="1" customHeight="1" x14ac:dyDescent="0.25">
      <c r="A10" s="276">
        <v>340000</v>
      </c>
      <c r="B10" s="276" t="s">
        <v>753</v>
      </c>
      <c r="C10" s="277"/>
      <c r="D10" s="277"/>
      <c r="E10" s="277"/>
      <c r="F10" s="277"/>
    </row>
    <row r="11" spans="1:10" ht="38.25" customHeight="1" x14ac:dyDescent="0.25">
      <c r="A11" s="435" t="s">
        <v>1635</v>
      </c>
      <c r="B11" s="435"/>
      <c r="C11" s="286">
        <f>SUM(C7:C10)</f>
        <v>408679910</v>
      </c>
      <c r="D11" s="286">
        <f t="shared" ref="D11:F11" si="1">SUM(D7:D10)</f>
        <v>700000000</v>
      </c>
      <c r="E11" s="286">
        <f t="shared" si="1"/>
        <v>700000000</v>
      </c>
      <c r="F11" s="286">
        <f t="shared" si="1"/>
        <v>2200000000</v>
      </c>
    </row>
    <row r="12" spans="1:10" x14ac:dyDescent="0.25">
      <c r="F12">
        <v>2200000000</v>
      </c>
    </row>
    <row r="14" spans="1:10" x14ac:dyDescent="0.25">
      <c r="F14" s="208">
        <f>F11-E11</f>
        <v>1500000000</v>
      </c>
    </row>
  </sheetData>
  <mergeCells count="5">
    <mergeCell ref="B2:E2"/>
    <mergeCell ref="A11:B11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3"/>
  <sheetViews>
    <sheetView rightToLeft="1" view="pageBreakPreview" topLeftCell="B1" zoomScale="90" zoomScaleNormal="100" zoomScaleSheetLayoutView="90" workbookViewId="0">
      <pane xSplit="2" ySplit="5" topLeftCell="H93" activePane="bottomRight" state="frozen"/>
      <selection activeCell="B1" sqref="B1"/>
      <selection pane="topRight" activeCell="D1" sqref="D1"/>
      <selection pane="bottomLeft" activeCell="B6" sqref="B6"/>
      <selection pane="bottomRight" activeCell="C48" sqref="C48"/>
    </sheetView>
  </sheetViews>
  <sheetFormatPr defaultColWidth="9" defaultRowHeight="15" x14ac:dyDescent="0.25"/>
  <cols>
    <col min="1" max="1" width="15.42578125" style="131" hidden="1" customWidth="1"/>
    <col min="2" max="2" width="15.42578125" style="131" customWidth="1"/>
    <col min="3" max="3" width="47.7109375" style="108" customWidth="1"/>
    <col min="4" max="7" width="20" style="108" customWidth="1"/>
    <col min="8" max="16384" width="9" style="108"/>
  </cols>
  <sheetData>
    <row r="1" spans="1:7" ht="32.25" x14ac:dyDescent="0.25">
      <c r="A1" s="126"/>
      <c r="B1" s="126"/>
      <c r="C1" s="107"/>
      <c r="D1" s="465" t="s">
        <v>1607</v>
      </c>
      <c r="E1" s="465"/>
      <c r="F1" s="132"/>
      <c r="G1" s="132"/>
    </row>
    <row r="2" spans="1:7" ht="32.25" x14ac:dyDescent="0.5">
      <c r="B2" s="466" t="s">
        <v>88</v>
      </c>
      <c r="C2" s="466"/>
      <c r="D2" s="465" t="s">
        <v>504</v>
      </c>
      <c r="E2" s="465"/>
      <c r="F2" s="132"/>
      <c r="G2" s="132"/>
    </row>
    <row r="3" spans="1:7" ht="18" x14ac:dyDescent="0.25">
      <c r="B3" s="426" t="s">
        <v>87</v>
      </c>
      <c r="C3" s="426"/>
      <c r="D3" s="107"/>
      <c r="E3" s="107"/>
      <c r="F3" s="107"/>
      <c r="G3" s="107"/>
    </row>
    <row r="4" spans="1:7" ht="18.75" x14ac:dyDescent="0.5">
      <c r="B4" s="427" t="s">
        <v>91</v>
      </c>
      <c r="C4" s="427"/>
      <c r="D4" s="107"/>
      <c r="E4" s="107"/>
      <c r="F4" s="107"/>
      <c r="G4" s="109" t="s">
        <v>86</v>
      </c>
    </row>
    <row r="5" spans="1:7" ht="38.25" customHeight="1" x14ac:dyDescent="0.25">
      <c r="A5" s="104" t="s">
        <v>1056</v>
      </c>
      <c r="B5" s="104" t="s">
        <v>1057</v>
      </c>
      <c r="C5" s="54" t="s">
        <v>505</v>
      </c>
      <c r="D5" s="199" t="s">
        <v>1612</v>
      </c>
      <c r="E5" s="199" t="s">
        <v>1613</v>
      </c>
      <c r="F5" s="199" t="s">
        <v>1614</v>
      </c>
      <c r="G5" s="199" t="s">
        <v>1615</v>
      </c>
    </row>
    <row r="6" spans="1:7" ht="30" hidden="1" customHeight="1" x14ac:dyDescent="0.25">
      <c r="A6" s="105"/>
      <c r="B6" s="105">
        <v>3</v>
      </c>
      <c r="C6" s="103" t="s">
        <v>1058</v>
      </c>
      <c r="D6" s="102">
        <f>D189</f>
        <v>0</v>
      </c>
      <c r="E6" s="102">
        <f t="shared" ref="E6:G6" si="0">E189</f>
        <v>0</v>
      </c>
      <c r="F6" s="102">
        <f t="shared" si="0"/>
        <v>0</v>
      </c>
      <c r="G6" s="102">
        <f t="shared" si="0"/>
        <v>0</v>
      </c>
    </row>
    <row r="7" spans="1:7" ht="28.5" customHeight="1" x14ac:dyDescent="0.25">
      <c r="A7" s="71">
        <v>3</v>
      </c>
      <c r="B7" s="106" t="s">
        <v>1059</v>
      </c>
      <c r="C7" s="60" t="s">
        <v>759</v>
      </c>
      <c r="D7" s="72">
        <f>D8+D11+D16+D25</f>
        <v>0</v>
      </c>
      <c r="E7" s="72">
        <f t="shared" ref="E7:G7" si="1">E8+E11+E16+E25</f>
        <v>0</v>
      </c>
      <c r="F7" s="72">
        <f t="shared" si="1"/>
        <v>0</v>
      </c>
      <c r="G7" s="201">
        <f t="shared" si="1"/>
        <v>0</v>
      </c>
    </row>
    <row r="8" spans="1:7" ht="28.5" customHeight="1" x14ac:dyDescent="0.25">
      <c r="A8" s="133" t="s">
        <v>1059</v>
      </c>
      <c r="B8" s="134" t="s">
        <v>1060</v>
      </c>
      <c r="C8" s="135" t="s">
        <v>369</v>
      </c>
      <c r="D8" s="136">
        <f>SUM(D9)</f>
        <v>0</v>
      </c>
      <c r="E8" s="136">
        <f t="shared" ref="E8:G9" si="2">SUM(E9)</f>
        <v>0</v>
      </c>
      <c r="F8" s="136">
        <f t="shared" si="2"/>
        <v>0</v>
      </c>
      <c r="G8" s="202">
        <f t="shared" si="2"/>
        <v>0</v>
      </c>
    </row>
    <row r="9" spans="1:7" ht="28.5" customHeight="1" x14ac:dyDescent="0.25">
      <c r="A9" s="137" t="s">
        <v>1060</v>
      </c>
      <c r="B9" s="137" t="s">
        <v>1061</v>
      </c>
      <c r="C9" s="138"/>
      <c r="D9" s="55">
        <f>SUM(D10)</f>
        <v>0</v>
      </c>
      <c r="E9" s="55">
        <f t="shared" ref="E9:F9" si="3">SUM(E10)</f>
        <v>0</v>
      </c>
      <c r="F9" s="55">
        <f t="shared" si="3"/>
        <v>0</v>
      </c>
      <c r="G9" s="203">
        <f t="shared" si="2"/>
        <v>0</v>
      </c>
    </row>
    <row r="10" spans="1:7" ht="28.5" customHeight="1" x14ac:dyDescent="0.25">
      <c r="A10" s="139" t="s">
        <v>1061</v>
      </c>
      <c r="B10" s="139" t="s">
        <v>1062</v>
      </c>
      <c r="C10" s="140"/>
      <c r="D10" s="141"/>
      <c r="E10" s="141"/>
      <c r="F10" s="141"/>
      <c r="G10" s="204"/>
    </row>
    <row r="11" spans="1:7" ht="28.5" customHeight="1" x14ac:dyDescent="0.25">
      <c r="A11" s="133" t="s">
        <v>1059</v>
      </c>
      <c r="B11" s="134" t="s">
        <v>1063</v>
      </c>
      <c r="C11" s="135" t="s">
        <v>663</v>
      </c>
      <c r="D11" s="136">
        <f>SUM(D12,D14)</f>
        <v>0</v>
      </c>
      <c r="E11" s="136">
        <f t="shared" ref="E11:G11" si="4">SUM(E12,E14)</f>
        <v>0</v>
      </c>
      <c r="F11" s="136">
        <f t="shared" si="4"/>
        <v>0</v>
      </c>
      <c r="G11" s="202">
        <f t="shared" si="4"/>
        <v>0</v>
      </c>
    </row>
    <row r="12" spans="1:7" ht="28.5" customHeight="1" x14ac:dyDescent="0.25">
      <c r="A12" s="138" t="s">
        <v>1063</v>
      </c>
      <c r="B12" s="137" t="s">
        <v>1064</v>
      </c>
      <c r="C12" s="138" t="s">
        <v>372</v>
      </c>
      <c r="D12" s="55">
        <f>SUM(D13)</f>
        <v>0</v>
      </c>
      <c r="E12" s="55">
        <f t="shared" ref="E12" si="5">SUM(E13)</f>
        <v>0</v>
      </c>
      <c r="F12" s="55">
        <f t="shared" ref="F12:G12" si="6">SUM(F13)</f>
        <v>0</v>
      </c>
      <c r="G12" s="203">
        <f t="shared" si="6"/>
        <v>0</v>
      </c>
    </row>
    <row r="13" spans="1:7" ht="28.5" customHeight="1" x14ac:dyDescent="0.25">
      <c r="A13" s="140" t="s">
        <v>1064</v>
      </c>
      <c r="B13" s="139" t="s">
        <v>1065</v>
      </c>
      <c r="C13" s="142" t="s">
        <v>374</v>
      </c>
      <c r="D13" s="141"/>
      <c r="E13" s="141"/>
      <c r="F13" s="141"/>
      <c r="G13" s="204"/>
    </row>
    <row r="14" spans="1:7" ht="28.5" customHeight="1" x14ac:dyDescent="0.25">
      <c r="A14" s="138" t="s">
        <v>1063</v>
      </c>
      <c r="B14" s="137" t="s">
        <v>1066</v>
      </c>
      <c r="C14" s="138" t="s">
        <v>375</v>
      </c>
      <c r="D14" s="55">
        <f>SUM(D15)</f>
        <v>0</v>
      </c>
      <c r="E14" s="55">
        <f t="shared" ref="E14" si="7">SUM(E15)</f>
        <v>0</v>
      </c>
      <c r="F14" s="55">
        <f>SUM(F15)</f>
        <v>0</v>
      </c>
      <c r="G14" s="203">
        <f>SUM(G15)</f>
        <v>0</v>
      </c>
    </row>
    <row r="15" spans="1:7" ht="28.5" customHeight="1" x14ac:dyDescent="0.25">
      <c r="A15" s="140" t="s">
        <v>1066</v>
      </c>
      <c r="B15" s="139" t="s">
        <v>1067</v>
      </c>
      <c r="C15" s="142" t="s">
        <v>388</v>
      </c>
      <c r="D15" s="141"/>
      <c r="E15" s="141"/>
      <c r="F15" s="141"/>
      <c r="G15" s="204"/>
    </row>
    <row r="16" spans="1:7" ht="28.5" customHeight="1" x14ac:dyDescent="0.25">
      <c r="A16" s="133" t="s">
        <v>1059</v>
      </c>
      <c r="B16" s="134" t="s">
        <v>1068</v>
      </c>
      <c r="C16" s="135" t="s">
        <v>664</v>
      </c>
      <c r="D16" s="136">
        <f>SUM(D17,D19,D21,D23)</f>
        <v>0</v>
      </c>
      <c r="E16" s="136">
        <f t="shared" ref="E16:G16" si="8">SUM(E17,E19,E21,E23)</f>
        <v>0</v>
      </c>
      <c r="F16" s="136">
        <f t="shared" si="8"/>
        <v>0</v>
      </c>
      <c r="G16" s="202">
        <f t="shared" si="8"/>
        <v>0</v>
      </c>
    </row>
    <row r="17" spans="1:7" ht="28.5" customHeight="1" x14ac:dyDescent="0.25">
      <c r="A17" s="138" t="s">
        <v>1068</v>
      </c>
      <c r="B17" s="137" t="s">
        <v>1069</v>
      </c>
      <c r="C17" s="138" t="s">
        <v>754</v>
      </c>
      <c r="D17" s="55">
        <f>SUM(D18)</f>
        <v>0</v>
      </c>
      <c r="E17" s="55">
        <f t="shared" ref="E17" si="9">SUM(E18)</f>
        <v>0</v>
      </c>
      <c r="F17" s="55">
        <f t="shared" ref="F17:G17" si="10">SUM(F18)</f>
        <v>0</v>
      </c>
      <c r="G17" s="203">
        <f t="shared" si="10"/>
        <v>0</v>
      </c>
    </row>
    <row r="18" spans="1:7" ht="28.5" customHeight="1" x14ac:dyDescent="0.25">
      <c r="A18" s="140" t="s">
        <v>1069</v>
      </c>
      <c r="B18" s="139" t="s">
        <v>1070</v>
      </c>
      <c r="C18" s="142" t="s">
        <v>764</v>
      </c>
      <c r="D18" s="141"/>
      <c r="E18" s="141"/>
      <c r="F18" s="141"/>
      <c r="G18" s="204"/>
    </row>
    <row r="19" spans="1:7" ht="28.5" customHeight="1" x14ac:dyDescent="0.25">
      <c r="A19" s="138" t="s">
        <v>1068</v>
      </c>
      <c r="B19" s="137" t="s">
        <v>1071</v>
      </c>
      <c r="C19" s="138" t="s">
        <v>666</v>
      </c>
      <c r="D19" s="55">
        <f>SUM(D20)</f>
        <v>0</v>
      </c>
      <c r="E19" s="55">
        <f t="shared" ref="E19:G19" si="11">SUM(E20)</f>
        <v>0</v>
      </c>
      <c r="F19" s="55">
        <f t="shared" si="11"/>
        <v>0</v>
      </c>
      <c r="G19" s="203">
        <f t="shared" si="11"/>
        <v>0</v>
      </c>
    </row>
    <row r="20" spans="1:7" ht="28.5" customHeight="1" x14ac:dyDescent="0.25">
      <c r="A20" s="140" t="s">
        <v>1071</v>
      </c>
      <c r="B20" s="139" t="s">
        <v>1072</v>
      </c>
      <c r="C20" s="142" t="s">
        <v>765</v>
      </c>
      <c r="D20" s="141"/>
      <c r="E20" s="141"/>
      <c r="F20" s="141"/>
      <c r="G20" s="204"/>
    </row>
    <row r="21" spans="1:7" ht="28.5" customHeight="1" x14ac:dyDescent="0.25">
      <c r="A21" s="138" t="s">
        <v>1068</v>
      </c>
      <c r="B21" s="137" t="s">
        <v>1073</v>
      </c>
      <c r="C21" s="138" t="s">
        <v>667</v>
      </c>
      <c r="D21" s="55">
        <f>SUM(D22)</f>
        <v>0</v>
      </c>
      <c r="E21" s="55">
        <f t="shared" ref="E21:G21" si="12">SUM(E22)</f>
        <v>0</v>
      </c>
      <c r="F21" s="55">
        <f t="shared" si="12"/>
        <v>0</v>
      </c>
      <c r="G21" s="203">
        <f t="shared" si="12"/>
        <v>0</v>
      </c>
    </row>
    <row r="22" spans="1:7" ht="28.5" customHeight="1" x14ac:dyDescent="0.25">
      <c r="A22" s="140" t="s">
        <v>1073</v>
      </c>
      <c r="B22" s="139" t="s">
        <v>1074</v>
      </c>
      <c r="C22" s="142" t="s">
        <v>395</v>
      </c>
      <c r="D22" s="141"/>
      <c r="E22" s="141"/>
      <c r="F22" s="141"/>
      <c r="G22" s="204"/>
    </row>
    <row r="23" spans="1:7" ht="28.5" customHeight="1" x14ac:dyDescent="0.25">
      <c r="A23" s="138" t="s">
        <v>1068</v>
      </c>
      <c r="B23" s="137" t="s">
        <v>1075</v>
      </c>
      <c r="C23" s="138" t="s">
        <v>755</v>
      </c>
      <c r="D23" s="55">
        <f>SUM(D24)</f>
        <v>0</v>
      </c>
      <c r="E23" s="55">
        <f t="shared" ref="E23:G23" si="13">SUM(E24)</f>
        <v>0</v>
      </c>
      <c r="F23" s="55">
        <f t="shared" si="13"/>
        <v>0</v>
      </c>
      <c r="G23" s="203">
        <f t="shared" si="13"/>
        <v>0</v>
      </c>
    </row>
    <row r="24" spans="1:7" ht="28.5" customHeight="1" x14ac:dyDescent="0.25">
      <c r="A24" s="140" t="s">
        <v>1075</v>
      </c>
      <c r="B24" s="139" t="s">
        <v>1076</v>
      </c>
      <c r="C24" s="142" t="s">
        <v>766</v>
      </c>
      <c r="D24" s="141"/>
      <c r="E24" s="141"/>
      <c r="F24" s="141"/>
      <c r="G24" s="204"/>
    </row>
    <row r="25" spans="1:7" ht="28.5" customHeight="1" x14ac:dyDescent="0.25">
      <c r="A25" s="133" t="s">
        <v>1059</v>
      </c>
      <c r="B25" s="134" t="s">
        <v>1239</v>
      </c>
      <c r="C25" s="135" t="s">
        <v>1237</v>
      </c>
      <c r="D25" s="136">
        <f>SUM(D26)</f>
        <v>0</v>
      </c>
      <c r="E25" s="136">
        <f t="shared" ref="E25:G26" si="14">SUM(E26)</f>
        <v>0</v>
      </c>
      <c r="F25" s="136">
        <f t="shared" si="14"/>
        <v>0</v>
      </c>
      <c r="G25" s="202">
        <f t="shared" si="14"/>
        <v>0</v>
      </c>
    </row>
    <row r="26" spans="1:7" ht="28.5" customHeight="1" x14ac:dyDescent="0.25">
      <c r="A26" s="137" t="s">
        <v>1239</v>
      </c>
      <c r="B26" s="137" t="s">
        <v>1240</v>
      </c>
      <c r="C26" s="138" t="s">
        <v>1238</v>
      </c>
      <c r="D26" s="55">
        <f>SUM(D27)</f>
        <v>0</v>
      </c>
      <c r="E26" s="55">
        <f t="shared" si="14"/>
        <v>0</v>
      </c>
      <c r="F26" s="55">
        <f t="shared" si="14"/>
        <v>0</v>
      </c>
      <c r="G26" s="203">
        <f t="shared" si="14"/>
        <v>0</v>
      </c>
    </row>
    <row r="27" spans="1:7" ht="28.5" customHeight="1" x14ac:dyDescent="0.25">
      <c r="A27" s="139" t="s">
        <v>1240</v>
      </c>
      <c r="B27" s="139" t="s">
        <v>1241</v>
      </c>
      <c r="C27" s="142"/>
      <c r="D27" s="141"/>
      <c r="E27" s="141"/>
      <c r="F27" s="141"/>
      <c r="G27" s="204"/>
    </row>
    <row r="28" spans="1:7" ht="28.5" customHeight="1" x14ac:dyDescent="0.25">
      <c r="A28" s="71">
        <v>3</v>
      </c>
      <c r="B28" s="106" t="s">
        <v>1077</v>
      </c>
      <c r="C28" s="60" t="s">
        <v>758</v>
      </c>
      <c r="D28" s="72">
        <f>D29+D36+D39+D44+D49+D56+D67</f>
        <v>0</v>
      </c>
      <c r="E28" s="72">
        <f t="shared" ref="E28:G28" si="15">E29+E36+E39+E44+E49+E56+E67</f>
        <v>0</v>
      </c>
      <c r="F28" s="72">
        <f t="shared" si="15"/>
        <v>0</v>
      </c>
      <c r="G28" s="201">
        <f t="shared" si="15"/>
        <v>0</v>
      </c>
    </row>
    <row r="29" spans="1:7" ht="28.5" customHeight="1" x14ac:dyDescent="0.25">
      <c r="A29" s="133" t="s">
        <v>1077</v>
      </c>
      <c r="B29" s="134" t="s">
        <v>1078</v>
      </c>
      <c r="C29" s="135" t="s">
        <v>670</v>
      </c>
      <c r="D29" s="136">
        <f>SUM(D30,D32,D34)</f>
        <v>0</v>
      </c>
      <c r="E29" s="136">
        <f t="shared" ref="E29:G29" si="16">SUM(E30,E32,E34)</f>
        <v>0</v>
      </c>
      <c r="F29" s="136">
        <f t="shared" si="16"/>
        <v>0</v>
      </c>
      <c r="G29" s="202">
        <f t="shared" si="16"/>
        <v>0</v>
      </c>
    </row>
    <row r="30" spans="1:7" ht="28.5" hidden="1" customHeight="1" x14ac:dyDescent="0.25">
      <c r="A30" s="137" t="s">
        <v>1078</v>
      </c>
      <c r="B30" s="137" t="s">
        <v>1079</v>
      </c>
      <c r="C30" s="138" t="s">
        <v>401</v>
      </c>
      <c r="D30" s="55">
        <f>SUM(D31)</f>
        <v>0</v>
      </c>
      <c r="E30" s="55">
        <f t="shared" ref="E30" si="17">SUM(E31)</f>
        <v>0</v>
      </c>
      <c r="F30" s="55">
        <f t="shared" ref="F30:G30" si="18">SUM(F31)</f>
        <v>0</v>
      </c>
      <c r="G30" s="203">
        <f t="shared" si="18"/>
        <v>0</v>
      </c>
    </row>
    <row r="31" spans="1:7" ht="28.5" hidden="1" customHeight="1" x14ac:dyDescent="0.25">
      <c r="A31" s="139" t="s">
        <v>1079</v>
      </c>
      <c r="B31" s="139" t="s">
        <v>1080</v>
      </c>
      <c r="C31" s="142" t="s">
        <v>769</v>
      </c>
      <c r="D31" s="141"/>
      <c r="E31" s="141"/>
      <c r="F31" s="141"/>
      <c r="G31" s="204"/>
    </row>
    <row r="32" spans="1:7" ht="28.5" customHeight="1" x14ac:dyDescent="0.25">
      <c r="A32" s="138" t="s">
        <v>1078</v>
      </c>
      <c r="B32" s="137" t="s">
        <v>1081</v>
      </c>
      <c r="C32" s="138" t="s">
        <v>671</v>
      </c>
      <c r="D32" s="55">
        <f>SUM(D33)</f>
        <v>0</v>
      </c>
      <c r="E32" s="55">
        <f t="shared" ref="E32:G32" si="19">SUM(E33)</f>
        <v>0</v>
      </c>
      <c r="F32" s="55">
        <f t="shared" si="19"/>
        <v>0</v>
      </c>
      <c r="G32" s="203">
        <f t="shared" si="19"/>
        <v>0</v>
      </c>
    </row>
    <row r="33" spans="1:7" ht="28.5" customHeight="1" x14ac:dyDescent="0.25">
      <c r="A33" s="140" t="s">
        <v>1081</v>
      </c>
      <c r="B33" s="139" t="s">
        <v>1082</v>
      </c>
      <c r="C33" s="142" t="s">
        <v>770</v>
      </c>
      <c r="D33" s="141"/>
      <c r="E33" s="141"/>
      <c r="F33" s="141"/>
      <c r="G33" s="204"/>
    </row>
    <row r="34" spans="1:7" ht="28.5" customHeight="1" x14ac:dyDescent="0.25">
      <c r="A34" s="138" t="s">
        <v>1078</v>
      </c>
      <c r="B34" s="137" t="s">
        <v>1083</v>
      </c>
      <c r="C34" s="138" t="s">
        <v>672</v>
      </c>
      <c r="D34" s="55">
        <f>SUM(D35)</f>
        <v>0</v>
      </c>
      <c r="E34" s="55">
        <f t="shared" ref="E34:G34" si="20">SUM(E35)</f>
        <v>0</v>
      </c>
      <c r="F34" s="55">
        <f t="shared" si="20"/>
        <v>0</v>
      </c>
      <c r="G34" s="203">
        <f t="shared" si="20"/>
        <v>0</v>
      </c>
    </row>
    <row r="35" spans="1:7" ht="28.5" customHeight="1" x14ac:dyDescent="0.25">
      <c r="A35" s="140" t="s">
        <v>1083</v>
      </c>
      <c r="B35" s="139" t="s">
        <v>1084</v>
      </c>
      <c r="C35" s="142" t="s">
        <v>406</v>
      </c>
      <c r="D35" s="141"/>
      <c r="E35" s="141"/>
      <c r="F35" s="141"/>
      <c r="G35" s="204"/>
    </row>
    <row r="36" spans="1:7" ht="28.5" customHeight="1" x14ac:dyDescent="0.25">
      <c r="A36" s="133" t="s">
        <v>1077</v>
      </c>
      <c r="B36" s="134" t="s">
        <v>1085</v>
      </c>
      <c r="C36" s="135" t="s">
        <v>673</v>
      </c>
      <c r="D36" s="136">
        <f>SUM(D37)</f>
        <v>0</v>
      </c>
      <c r="E36" s="136">
        <f t="shared" ref="E36:G37" si="21">SUM(E37)</f>
        <v>0</v>
      </c>
      <c r="F36" s="136">
        <f t="shared" si="21"/>
        <v>0</v>
      </c>
      <c r="G36" s="202">
        <f t="shared" si="21"/>
        <v>0</v>
      </c>
    </row>
    <row r="37" spans="1:7" ht="28.5" customHeight="1" x14ac:dyDescent="0.25">
      <c r="A37" s="138" t="s">
        <v>1085</v>
      </c>
      <c r="B37" s="137" t="s">
        <v>1086</v>
      </c>
      <c r="C37" s="138" t="s">
        <v>674</v>
      </c>
      <c r="D37" s="55">
        <f>SUM(D38)</f>
        <v>0</v>
      </c>
      <c r="E37" s="55">
        <f t="shared" ref="E37" si="22">SUM(E38)</f>
        <v>0</v>
      </c>
      <c r="F37" s="55">
        <f t="shared" ref="F37" si="23">SUM(F38)</f>
        <v>0</v>
      </c>
      <c r="G37" s="203">
        <f t="shared" si="21"/>
        <v>0</v>
      </c>
    </row>
    <row r="38" spans="1:7" ht="28.5" customHeight="1" x14ac:dyDescent="0.25">
      <c r="A38" s="140" t="s">
        <v>1086</v>
      </c>
      <c r="B38" s="139" t="s">
        <v>1087</v>
      </c>
      <c r="C38" s="142" t="s">
        <v>408</v>
      </c>
      <c r="D38" s="141"/>
      <c r="E38" s="141"/>
      <c r="F38" s="141"/>
      <c r="G38" s="204"/>
    </row>
    <row r="39" spans="1:7" ht="28.5" customHeight="1" x14ac:dyDescent="0.25">
      <c r="A39" s="133" t="s">
        <v>1077</v>
      </c>
      <c r="B39" s="134" t="s">
        <v>1088</v>
      </c>
      <c r="C39" s="135" t="s">
        <v>675</v>
      </c>
      <c r="D39" s="136">
        <f>SUM(D40,D42)</f>
        <v>0</v>
      </c>
      <c r="E39" s="136">
        <f t="shared" ref="E39:G39" si="24">SUM(E40,E42)</f>
        <v>0</v>
      </c>
      <c r="F39" s="136">
        <f t="shared" si="24"/>
        <v>0</v>
      </c>
      <c r="G39" s="202">
        <f t="shared" si="24"/>
        <v>0</v>
      </c>
    </row>
    <row r="40" spans="1:7" ht="28.5" customHeight="1" x14ac:dyDescent="0.25">
      <c r="A40" s="138" t="s">
        <v>1088</v>
      </c>
      <c r="B40" s="137" t="s">
        <v>1089</v>
      </c>
      <c r="C40" s="138" t="s">
        <v>676</v>
      </c>
      <c r="D40" s="55">
        <f>SUM(D41)</f>
        <v>0</v>
      </c>
      <c r="E40" s="55">
        <f t="shared" ref="E40" si="25">SUM(E41)</f>
        <v>0</v>
      </c>
      <c r="F40" s="55">
        <f t="shared" ref="F40:G40" si="26">SUM(F41)</f>
        <v>0</v>
      </c>
      <c r="G40" s="203">
        <f t="shared" si="26"/>
        <v>0</v>
      </c>
    </row>
    <row r="41" spans="1:7" ht="28.5" customHeight="1" x14ac:dyDescent="0.25">
      <c r="A41" s="140" t="s">
        <v>1089</v>
      </c>
      <c r="B41" s="139" t="s">
        <v>1090</v>
      </c>
      <c r="C41" s="142" t="s">
        <v>411</v>
      </c>
      <c r="D41" s="141"/>
      <c r="E41" s="141"/>
      <c r="F41" s="141"/>
      <c r="G41" s="204"/>
    </row>
    <row r="42" spans="1:7" ht="28.5" customHeight="1" x14ac:dyDescent="0.25">
      <c r="A42" s="138" t="s">
        <v>1088</v>
      </c>
      <c r="B42" s="137" t="s">
        <v>1091</v>
      </c>
      <c r="C42" s="138" t="s">
        <v>677</v>
      </c>
      <c r="D42" s="55">
        <f>SUM(D43)</f>
        <v>0</v>
      </c>
      <c r="E42" s="55">
        <f t="shared" ref="E42:G42" si="27">SUM(E43)</f>
        <v>0</v>
      </c>
      <c r="F42" s="55">
        <f t="shared" si="27"/>
        <v>0</v>
      </c>
      <c r="G42" s="203">
        <f t="shared" si="27"/>
        <v>0</v>
      </c>
    </row>
    <row r="43" spans="1:7" ht="28.5" customHeight="1" x14ac:dyDescent="0.25">
      <c r="A43" s="140" t="s">
        <v>1091</v>
      </c>
      <c r="B43" s="139" t="s">
        <v>1092</v>
      </c>
      <c r="C43" s="142" t="s">
        <v>771</v>
      </c>
      <c r="D43" s="141"/>
      <c r="E43" s="141"/>
      <c r="F43" s="141"/>
      <c r="G43" s="204"/>
    </row>
    <row r="44" spans="1:7" ht="28.5" customHeight="1" x14ac:dyDescent="0.25">
      <c r="A44" s="133" t="s">
        <v>1077</v>
      </c>
      <c r="B44" s="134" t="s">
        <v>1093</v>
      </c>
      <c r="C44" s="135" t="s">
        <v>302</v>
      </c>
      <c r="D44" s="136">
        <f>SUM(D45,D47)</f>
        <v>0</v>
      </c>
      <c r="E44" s="136">
        <f t="shared" ref="E44:G44" si="28">SUM(E45,E47)</f>
        <v>0</v>
      </c>
      <c r="F44" s="136">
        <f t="shared" si="28"/>
        <v>0</v>
      </c>
      <c r="G44" s="202">
        <f t="shared" si="28"/>
        <v>0</v>
      </c>
    </row>
    <row r="45" spans="1:7" ht="28.5" customHeight="1" x14ac:dyDescent="0.25">
      <c r="A45" s="137" t="s">
        <v>1093</v>
      </c>
      <c r="B45" s="137" t="s">
        <v>1119</v>
      </c>
      <c r="C45" s="138" t="s">
        <v>954</v>
      </c>
      <c r="D45" s="55">
        <f>SUM(D46)</f>
        <v>0</v>
      </c>
      <c r="E45" s="55">
        <f t="shared" ref="E45:E47" si="29">SUM(E46)</f>
        <v>0</v>
      </c>
      <c r="F45" s="55">
        <f t="shared" ref="F45:G47" si="30">SUM(F46)</f>
        <v>0</v>
      </c>
      <c r="G45" s="203">
        <f t="shared" si="30"/>
        <v>0</v>
      </c>
    </row>
    <row r="46" spans="1:7" ht="28.5" customHeight="1" x14ac:dyDescent="0.25">
      <c r="A46" s="139" t="s">
        <v>1119</v>
      </c>
      <c r="B46" s="139" t="s">
        <v>1120</v>
      </c>
      <c r="C46" s="142" t="s">
        <v>967</v>
      </c>
      <c r="D46" s="141"/>
      <c r="E46" s="141"/>
      <c r="F46" s="141"/>
      <c r="G46" s="204"/>
    </row>
    <row r="47" spans="1:7" ht="28.5" customHeight="1" x14ac:dyDescent="0.25">
      <c r="A47" s="138" t="s">
        <v>1093</v>
      </c>
      <c r="B47" s="137" t="s">
        <v>1094</v>
      </c>
      <c r="C47" s="138" t="s">
        <v>969</v>
      </c>
      <c r="D47" s="55">
        <f>SUM(D48)</f>
        <v>0</v>
      </c>
      <c r="E47" s="55">
        <f t="shared" si="29"/>
        <v>0</v>
      </c>
      <c r="F47" s="55">
        <f t="shared" si="30"/>
        <v>0</v>
      </c>
      <c r="G47" s="203">
        <f t="shared" si="30"/>
        <v>0</v>
      </c>
    </row>
    <row r="48" spans="1:7" ht="28.5" customHeight="1" x14ac:dyDescent="0.25">
      <c r="A48" s="140" t="s">
        <v>1094</v>
      </c>
      <c r="B48" s="139" t="s">
        <v>1095</v>
      </c>
      <c r="C48" s="142" t="s">
        <v>970</v>
      </c>
      <c r="D48" s="141"/>
      <c r="E48" s="141"/>
      <c r="F48" s="198"/>
      <c r="G48" s="205"/>
    </row>
    <row r="49" spans="1:7" ht="28.5" customHeight="1" x14ac:dyDescent="0.25">
      <c r="A49" s="133" t="s">
        <v>1077</v>
      </c>
      <c r="B49" s="134" t="s">
        <v>1096</v>
      </c>
      <c r="C49" s="135" t="s">
        <v>678</v>
      </c>
      <c r="D49" s="136">
        <f>SUM(D50,D52,D54)</f>
        <v>0</v>
      </c>
      <c r="E49" s="136">
        <f t="shared" ref="E49:G49" si="31">SUM(E50,E52,E54)</f>
        <v>0</v>
      </c>
      <c r="F49" s="136">
        <f t="shared" si="31"/>
        <v>0</v>
      </c>
      <c r="G49" s="202">
        <f t="shared" si="31"/>
        <v>0</v>
      </c>
    </row>
    <row r="50" spans="1:7" ht="28.5" customHeight="1" x14ac:dyDescent="0.25">
      <c r="A50" s="137" t="s">
        <v>1096</v>
      </c>
      <c r="B50" s="137" t="s">
        <v>1121</v>
      </c>
      <c r="C50" s="138" t="s">
        <v>680</v>
      </c>
      <c r="D50" s="55">
        <f>SUM(D51)</f>
        <v>0</v>
      </c>
      <c r="E50" s="55">
        <f t="shared" ref="E50" si="32">SUM(E51)</f>
        <v>0</v>
      </c>
      <c r="F50" s="55">
        <f t="shared" ref="F50:G50" si="33">SUM(F51)</f>
        <v>0</v>
      </c>
      <c r="G50" s="203">
        <f t="shared" si="33"/>
        <v>0</v>
      </c>
    </row>
    <row r="51" spans="1:7" ht="28.5" customHeight="1" x14ac:dyDescent="0.25">
      <c r="A51" s="139" t="s">
        <v>1121</v>
      </c>
      <c r="B51" s="139" t="s">
        <v>1122</v>
      </c>
      <c r="C51" s="142" t="s">
        <v>772</v>
      </c>
      <c r="D51" s="141"/>
      <c r="E51" s="141"/>
      <c r="F51" s="141"/>
      <c r="G51" s="204"/>
    </row>
    <row r="52" spans="1:7" ht="28.5" customHeight="1" x14ac:dyDescent="0.25">
      <c r="A52" s="138" t="s">
        <v>1096</v>
      </c>
      <c r="B52" s="137" t="s">
        <v>1097</v>
      </c>
      <c r="C52" s="138" t="s">
        <v>679</v>
      </c>
      <c r="D52" s="55">
        <f>SUM(D53)</f>
        <v>0</v>
      </c>
      <c r="E52" s="55">
        <f t="shared" ref="E52:G52" si="34">SUM(E53)</f>
        <v>0</v>
      </c>
      <c r="F52" s="55">
        <f t="shared" si="34"/>
        <v>0</v>
      </c>
      <c r="G52" s="203">
        <f t="shared" si="34"/>
        <v>0</v>
      </c>
    </row>
    <row r="53" spans="1:7" ht="28.5" customHeight="1" x14ac:dyDescent="0.25">
      <c r="A53" s="140" t="s">
        <v>1097</v>
      </c>
      <c r="B53" s="139" t="s">
        <v>1098</v>
      </c>
      <c r="C53" s="143" t="s">
        <v>413</v>
      </c>
      <c r="D53" s="141"/>
      <c r="E53" s="141"/>
      <c r="F53" s="141"/>
      <c r="G53" s="204"/>
    </row>
    <row r="54" spans="1:7" ht="28.5" hidden="1" customHeight="1" x14ac:dyDescent="0.25">
      <c r="A54" s="138" t="s">
        <v>1096</v>
      </c>
      <c r="B54" s="137" t="s">
        <v>1099</v>
      </c>
      <c r="C54" s="138" t="s">
        <v>681</v>
      </c>
      <c r="D54" s="55">
        <f>SUM(D55)</f>
        <v>0</v>
      </c>
      <c r="E54" s="55">
        <f t="shared" ref="E54:G54" si="35">SUM(E55)</f>
        <v>0</v>
      </c>
      <c r="F54" s="55">
        <f t="shared" si="35"/>
        <v>0</v>
      </c>
      <c r="G54" s="203">
        <f t="shared" si="35"/>
        <v>0</v>
      </c>
    </row>
    <row r="55" spans="1:7" ht="28.5" hidden="1" customHeight="1" x14ac:dyDescent="0.25">
      <c r="A55" s="140" t="s">
        <v>1099</v>
      </c>
      <c r="B55" s="139" t="s">
        <v>1100</v>
      </c>
      <c r="C55" s="142" t="s">
        <v>773</v>
      </c>
      <c r="D55" s="141"/>
      <c r="E55" s="141"/>
      <c r="F55" s="141"/>
      <c r="G55" s="204"/>
    </row>
    <row r="56" spans="1:7" ht="28.5" customHeight="1" x14ac:dyDescent="0.25">
      <c r="A56" s="133" t="s">
        <v>1077</v>
      </c>
      <c r="B56" s="134" t="s">
        <v>1101</v>
      </c>
      <c r="C56" s="135" t="s">
        <v>685</v>
      </c>
      <c r="D56" s="136">
        <f>SUM(D57,D59,D61,D63,D65)</f>
        <v>0</v>
      </c>
      <c r="E56" s="136">
        <f t="shared" ref="E56:G56" si="36">SUM(E57,E59,E61,E63,E65)</f>
        <v>0</v>
      </c>
      <c r="F56" s="136">
        <f t="shared" si="36"/>
        <v>0</v>
      </c>
      <c r="G56" s="202">
        <f t="shared" si="36"/>
        <v>0</v>
      </c>
    </row>
    <row r="57" spans="1:7" ht="28.5" hidden="1" customHeight="1" x14ac:dyDescent="0.25">
      <c r="A57" s="137" t="s">
        <v>1101</v>
      </c>
      <c r="B57" s="137" t="s">
        <v>1123</v>
      </c>
      <c r="C57" s="138" t="s">
        <v>414</v>
      </c>
      <c r="D57" s="55">
        <f>SUM(D58)</f>
        <v>0</v>
      </c>
      <c r="E57" s="55">
        <f t="shared" ref="E57" si="37">SUM(E58)</f>
        <v>0</v>
      </c>
      <c r="F57" s="55">
        <f t="shared" ref="F57:G57" si="38">SUM(F58)</f>
        <v>0</v>
      </c>
      <c r="G57" s="203">
        <f t="shared" si="38"/>
        <v>0</v>
      </c>
    </row>
    <row r="58" spans="1:7" ht="28.5" hidden="1" customHeight="1" x14ac:dyDescent="0.25">
      <c r="A58" s="139" t="s">
        <v>1123</v>
      </c>
      <c r="B58" s="139" t="s">
        <v>1124</v>
      </c>
      <c r="C58" s="142" t="s">
        <v>767</v>
      </c>
      <c r="D58" s="141"/>
      <c r="E58" s="141"/>
      <c r="F58" s="141"/>
      <c r="G58" s="204"/>
    </row>
    <row r="59" spans="1:7" ht="28.5" hidden="1" customHeight="1" x14ac:dyDescent="0.25">
      <c r="A59" s="138" t="s">
        <v>1101</v>
      </c>
      <c r="B59" s="137" t="s">
        <v>1102</v>
      </c>
      <c r="C59" s="138" t="s">
        <v>686</v>
      </c>
      <c r="D59" s="55">
        <f>SUM(D60)</f>
        <v>0</v>
      </c>
      <c r="E59" s="55">
        <f t="shared" ref="E59:G59" si="39">SUM(E60)</f>
        <v>0</v>
      </c>
      <c r="F59" s="55">
        <f t="shared" si="39"/>
        <v>0</v>
      </c>
      <c r="G59" s="203">
        <f t="shared" si="39"/>
        <v>0</v>
      </c>
    </row>
    <row r="60" spans="1:7" ht="28.5" hidden="1" customHeight="1" x14ac:dyDescent="0.25">
      <c r="A60" s="140" t="s">
        <v>1102</v>
      </c>
      <c r="B60" s="139" t="s">
        <v>1103</v>
      </c>
      <c r="C60" s="142" t="s">
        <v>768</v>
      </c>
      <c r="D60" s="141"/>
      <c r="E60" s="141"/>
      <c r="F60" s="141"/>
      <c r="G60" s="204"/>
    </row>
    <row r="61" spans="1:7" ht="28.5" hidden="1" customHeight="1" x14ac:dyDescent="0.25">
      <c r="A61" s="138" t="s">
        <v>1101</v>
      </c>
      <c r="B61" s="137" t="s">
        <v>1104</v>
      </c>
      <c r="C61" s="138" t="s">
        <v>687</v>
      </c>
      <c r="D61" s="55">
        <f>SUM(D62)</f>
        <v>0</v>
      </c>
      <c r="E61" s="55">
        <f t="shared" ref="E61:G65" si="40">SUM(E62)</f>
        <v>0</v>
      </c>
      <c r="F61" s="55">
        <f t="shared" si="40"/>
        <v>0</v>
      </c>
      <c r="G61" s="203">
        <f t="shared" si="40"/>
        <v>0</v>
      </c>
    </row>
    <row r="62" spans="1:7" ht="28.5" hidden="1" customHeight="1" x14ac:dyDescent="0.25">
      <c r="A62" s="140" t="s">
        <v>1104</v>
      </c>
      <c r="B62" s="139" t="s">
        <v>1105</v>
      </c>
      <c r="C62" s="142" t="s">
        <v>415</v>
      </c>
      <c r="D62" s="141"/>
      <c r="E62" s="141"/>
      <c r="F62" s="141"/>
      <c r="G62" s="204"/>
    </row>
    <row r="63" spans="1:7" ht="28.5" customHeight="1" x14ac:dyDescent="0.25">
      <c r="A63" s="138" t="s">
        <v>1101</v>
      </c>
      <c r="B63" s="137" t="s">
        <v>1106</v>
      </c>
      <c r="C63" s="138" t="s">
        <v>688</v>
      </c>
      <c r="D63" s="55">
        <f>SUM(D64)</f>
        <v>0</v>
      </c>
      <c r="E63" s="55">
        <f t="shared" si="40"/>
        <v>0</v>
      </c>
      <c r="F63" s="55">
        <f t="shared" si="40"/>
        <v>0</v>
      </c>
      <c r="G63" s="203">
        <f t="shared" si="40"/>
        <v>0</v>
      </c>
    </row>
    <row r="64" spans="1:7" ht="28.5" customHeight="1" x14ac:dyDescent="0.25">
      <c r="A64" s="140" t="s">
        <v>1106</v>
      </c>
      <c r="B64" s="139" t="s">
        <v>1107</v>
      </c>
      <c r="C64" s="142" t="s">
        <v>417</v>
      </c>
      <c r="D64" s="141"/>
      <c r="E64" s="141"/>
      <c r="F64" s="141"/>
      <c r="G64" s="204"/>
    </row>
    <row r="65" spans="1:7" ht="28.5" customHeight="1" x14ac:dyDescent="0.25">
      <c r="A65" s="138" t="s">
        <v>1101</v>
      </c>
      <c r="B65" s="137" t="s">
        <v>1108</v>
      </c>
      <c r="C65" s="138" t="s">
        <v>690</v>
      </c>
      <c r="D65" s="55">
        <f>SUM(D66)</f>
        <v>0</v>
      </c>
      <c r="E65" s="55">
        <f t="shared" si="40"/>
        <v>0</v>
      </c>
      <c r="F65" s="55">
        <f t="shared" si="40"/>
        <v>0</v>
      </c>
      <c r="G65" s="203">
        <f t="shared" si="40"/>
        <v>0</v>
      </c>
    </row>
    <row r="66" spans="1:7" ht="28.5" customHeight="1" x14ac:dyDescent="0.25">
      <c r="A66" s="140" t="s">
        <v>1108</v>
      </c>
      <c r="B66" s="139" t="s">
        <v>1109</v>
      </c>
      <c r="C66" s="142" t="s">
        <v>419</v>
      </c>
      <c r="D66" s="141"/>
      <c r="E66" s="141"/>
      <c r="F66" s="141"/>
      <c r="G66" s="204"/>
    </row>
    <row r="67" spans="1:7" ht="28.5" customHeight="1" x14ac:dyDescent="0.25">
      <c r="A67" s="133" t="s">
        <v>1077</v>
      </c>
      <c r="B67" s="134" t="s">
        <v>1110</v>
      </c>
      <c r="C67" s="135" t="s">
        <v>762</v>
      </c>
      <c r="D67" s="136">
        <f>SUM(D68,D70,D72,D74)</f>
        <v>0</v>
      </c>
      <c r="E67" s="136">
        <f t="shared" ref="E67:G67" si="41">SUM(E68,E70,E72,E74)</f>
        <v>0</v>
      </c>
      <c r="F67" s="136">
        <f t="shared" si="41"/>
        <v>0</v>
      </c>
      <c r="G67" s="202">
        <f t="shared" si="41"/>
        <v>0</v>
      </c>
    </row>
    <row r="68" spans="1:7" ht="28.5" hidden="1" customHeight="1" x14ac:dyDescent="0.25">
      <c r="A68" s="137" t="s">
        <v>1110</v>
      </c>
      <c r="B68" s="137" t="s">
        <v>1111</v>
      </c>
      <c r="C68" s="138" t="s">
        <v>420</v>
      </c>
      <c r="D68" s="55">
        <f>SUM(D69)</f>
        <v>0</v>
      </c>
      <c r="E68" s="55">
        <f t="shared" ref="E68" si="42">SUM(E69)</f>
        <v>0</v>
      </c>
      <c r="F68" s="55">
        <f t="shared" ref="F68:G68" si="43">SUM(F69)</f>
        <v>0</v>
      </c>
      <c r="G68" s="203">
        <f t="shared" si="43"/>
        <v>0</v>
      </c>
    </row>
    <row r="69" spans="1:7" ht="28.5" hidden="1" customHeight="1" x14ac:dyDescent="0.25">
      <c r="A69" s="139" t="s">
        <v>1111</v>
      </c>
      <c r="B69" s="139" t="s">
        <v>1112</v>
      </c>
      <c r="C69" s="142" t="s">
        <v>761</v>
      </c>
      <c r="D69" s="141"/>
      <c r="E69" s="141"/>
      <c r="F69" s="141"/>
      <c r="G69" s="204"/>
    </row>
    <row r="70" spans="1:7" ht="28.5" customHeight="1" x14ac:dyDescent="0.25">
      <c r="A70" s="138" t="s">
        <v>1110</v>
      </c>
      <c r="B70" s="137" t="s">
        <v>1113</v>
      </c>
      <c r="C70" s="138" t="s">
        <v>693</v>
      </c>
      <c r="D70" s="55">
        <f>SUM(D71)</f>
        <v>0</v>
      </c>
      <c r="E70" s="55">
        <f t="shared" ref="E70:G70" si="44">SUM(E71)</f>
        <v>0</v>
      </c>
      <c r="F70" s="55">
        <f t="shared" si="44"/>
        <v>0</v>
      </c>
      <c r="G70" s="203">
        <f t="shared" si="44"/>
        <v>0</v>
      </c>
    </row>
    <row r="71" spans="1:7" ht="28.5" customHeight="1" x14ac:dyDescent="0.25">
      <c r="A71" s="140" t="s">
        <v>1113</v>
      </c>
      <c r="B71" s="139" t="s">
        <v>1114</v>
      </c>
      <c r="C71" s="142" t="s">
        <v>421</v>
      </c>
      <c r="D71" s="141"/>
      <c r="E71" s="141"/>
      <c r="F71" s="141"/>
      <c r="G71" s="204"/>
    </row>
    <row r="72" spans="1:7" ht="28.5" hidden="1" customHeight="1" x14ac:dyDescent="0.25">
      <c r="A72" s="138" t="s">
        <v>1110</v>
      </c>
      <c r="B72" s="137" t="s">
        <v>1115</v>
      </c>
      <c r="C72" s="138" t="s">
        <v>422</v>
      </c>
      <c r="D72" s="55">
        <f>SUM(D73)</f>
        <v>0</v>
      </c>
      <c r="E72" s="55">
        <f t="shared" ref="E72:G72" si="45">SUM(E73)</f>
        <v>0</v>
      </c>
      <c r="F72" s="55">
        <f t="shared" si="45"/>
        <v>0</v>
      </c>
      <c r="G72" s="203">
        <f t="shared" si="45"/>
        <v>0</v>
      </c>
    </row>
    <row r="73" spans="1:7" ht="28.5" hidden="1" customHeight="1" x14ac:dyDescent="0.25">
      <c r="A73" s="139" t="s">
        <v>1115</v>
      </c>
      <c r="B73" s="139" t="s">
        <v>1116</v>
      </c>
      <c r="C73" s="142" t="s">
        <v>774</v>
      </c>
      <c r="D73" s="141"/>
      <c r="E73" s="141"/>
      <c r="F73" s="141"/>
      <c r="G73" s="204"/>
    </row>
    <row r="74" spans="1:7" ht="28.5" hidden="1" customHeight="1" x14ac:dyDescent="0.25">
      <c r="A74" s="138" t="s">
        <v>1110</v>
      </c>
      <c r="B74" s="137" t="s">
        <v>1117</v>
      </c>
      <c r="C74" s="138" t="s">
        <v>763</v>
      </c>
      <c r="D74" s="55">
        <f>SUM(D75)</f>
        <v>0</v>
      </c>
      <c r="E74" s="55">
        <f t="shared" ref="E74:G74" si="46">SUM(E75)</f>
        <v>0</v>
      </c>
      <c r="F74" s="55">
        <f t="shared" si="46"/>
        <v>0</v>
      </c>
      <c r="G74" s="203">
        <f t="shared" si="46"/>
        <v>0</v>
      </c>
    </row>
    <row r="75" spans="1:7" ht="28.5" hidden="1" customHeight="1" x14ac:dyDescent="0.25">
      <c r="A75" s="139" t="s">
        <v>1117</v>
      </c>
      <c r="B75" s="139" t="s">
        <v>1118</v>
      </c>
      <c r="C75" s="142" t="s">
        <v>761</v>
      </c>
      <c r="D75" s="141"/>
      <c r="E75" s="141"/>
      <c r="F75" s="141"/>
      <c r="G75" s="204"/>
    </row>
    <row r="76" spans="1:7" ht="28.5" customHeight="1" x14ac:dyDescent="0.25">
      <c r="A76" s="71">
        <v>3</v>
      </c>
      <c r="B76" s="106" t="s">
        <v>1125</v>
      </c>
      <c r="C76" s="60" t="s">
        <v>757</v>
      </c>
      <c r="D76" s="72">
        <f>D77+D80+D87</f>
        <v>0</v>
      </c>
      <c r="E76" s="72">
        <f t="shared" ref="E76:G76" si="47">E77+E80+E87</f>
        <v>0</v>
      </c>
      <c r="F76" s="72">
        <f t="shared" si="47"/>
        <v>0</v>
      </c>
      <c r="G76" s="201">
        <f t="shared" si="47"/>
        <v>0</v>
      </c>
    </row>
    <row r="77" spans="1:7" ht="28.5" customHeight="1" x14ac:dyDescent="0.25">
      <c r="A77" s="133" t="s">
        <v>1125</v>
      </c>
      <c r="B77" s="134" t="s">
        <v>1126</v>
      </c>
      <c r="C77" s="135" t="s">
        <v>696</v>
      </c>
      <c r="D77" s="136">
        <f>SUM(D78)</f>
        <v>0</v>
      </c>
      <c r="E77" s="136">
        <f t="shared" ref="E77:G78" si="48">SUM(E78)</f>
        <v>0</v>
      </c>
      <c r="F77" s="136">
        <f t="shared" si="48"/>
        <v>0</v>
      </c>
      <c r="G77" s="202">
        <f t="shared" si="48"/>
        <v>0</v>
      </c>
    </row>
    <row r="78" spans="1:7" ht="28.5" customHeight="1" x14ac:dyDescent="0.25">
      <c r="A78" s="138" t="s">
        <v>1126</v>
      </c>
      <c r="B78" s="137" t="s">
        <v>1127</v>
      </c>
      <c r="C78" s="138" t="s">
        <v>424</v>
      </c>
      <c r="D78" s="55">
        <f>SUM(D79)</f>
        <v>0</v>
      </c>
      <c r="E78" s="55">
        <f t="shared" ref="E78" si="49">SUM(E79)</f>
        <v>0</v>
      </c>
      <c r="F78" s="55">
        <f t="shared" ref="F78" si="50">SUM(F79)</f>
        <v>0</v>
      </c>
      <c r="G78" s="203">
        <f t="shared" si="48"/>
        <v>0</v>
      </c>
    </row>
    <row r="79" spans="1:7" ht="28.5" customHeight="1" x14ac:dyDescent="0.25">
      <c r="A79" s="140" t="s">
        <v>1127</v>
      </c>
      <c r="B79" s="139" t="s">
        <v>1128</v>
      </c>
      <c r="C79" s="142" t="s">
        <v>426</v>
      </c>
      <c r="D79" s="141"/>
      <c r="E79" s="141"/>
      <c r="F79" s="141"/>
      <c r="G79" s="204"/>
    </row>
    <row r="80" spans="1:7" ht="28.5" customHeight="1" x14ac:dyDescent="0.25">
      <c r="A80" s="133" t="s">
        <v>1125</v>
      </c>
      <c r="B80" s="134" t="s">
        <v>1129</v>
      </c>
      <c r="C80" s="135" t="s">
        <v>697</v>
      </c>
      <c r="D80" s="136">
        <f>SUM(D81,D83,D85)</f>
        <v>0</v>
      </c>
      <c r="E80" s="136">
        <f t="shared" ref="E80:G80" si="51">SUM(E81,E83,E85)</f>
        <v>0</v>
      </c>
      <c r="F80" s="136">
        <f t="shared" si="51"/>
        <v>0</v>
      </c>
      <c r="G80" s="202">
        <f t="shared" si="51"/>
        <v>0</v>
      </c>
    </row>
    <row r="81" spans="1:7" ht="28.5" customHeight="1" x14ac:dyDescent="0.25">
      <c r="A81" s="138" t="s">
        <v>1129</v>
      </c>
      <c r="B81" s="137" t="s">
        <v>1130</v>
      </c>
      <c r="C81" s="138" t="s">
        <v>698</v>
      </c>
      <c r="D81" s="55">
        <f>SUM(D82)</f>
        <v>0</v>
      </c>
      <c r="E81" s="55">
        <f t="shared" ref="E81" si="52">SUM(E82)</f>
        <v>0</v>
      </c>
      <c r="F81" s="55">
        <f t="shared" ref="F81:G81" si="53">SUM(F82)</f>
        <v>0</v>
      </c>
      <c r="G81" s="203">
        <f t="shared" si="53"/>
        <v>0</v>
      </c>
    </row>
    <row r="82" spans="1:7" ht="28.5" customHeight="1" x14ac:dyDescent="0.25">
      <c r="A82" s="140" t="s">
        <v>1130</v>
      </c>
      <c r="B82" s="139" t="s">
        <v>1131</v>
      </c>
      <c r="C82" s="142" t="s">
        <v>431</v>
      </c>
      <c r="D82" s="141"/>
      <c r="E82" s="141"/>
      <c r="F82" s="141"/>
      <c r="G82" s="204"/>
    </row>
    <row r="83" spans="1:7" ht="28.5" hidden="1" customHeight="1" x14ac:dyDescent="0.25">
      <c r="A83" s="138" t="s">
        <v>1129</v>
      </c>
      <c r="B83" s="137" t="s">
        <v>1132</v>
      </c>
      <c r="C83" s="138" t="s">
        <v>432</v>
      </c>
      <c r="D83" s="55">
        <f>SUM(D84)</f>
        <v>0</v>
      </c>
      <c r="E83" s="55">
        <f t="shared" ref="E83:G83" si="54">SUM(E84)</f>
        <v>0</v>
      </c>
      <c r="F83" s="55">
        <f t="shared" si="54"/>
        <v>0</v>
      </c>
      <c r="G83" s="203">
        <f t="shared" si="54"/>
        <v>0</v>
      </c>
    </row>
    <row r="84" spans="1:7" ht="28.5" hidden="1" customHeight="1" x14ac:dyDescent="0.25">
      <c r="A84" s="139" t="s">
        <v>1132</v>
      </c>
      <c r="B84" s="139" t="s">
        <v>1133</v>
      </c>
      <c r="C84" s="142" t="s">
        <v>775</v>
      </c>
      <c r="D84" s="141"/>
      <c r="E84" s="141"/>
      <c r="F84" s="141"/>
      <c r="G84" s="204"/>
    </row>
    <row r="85" spans="1:7" ht="28.5" hidden="1" customHeight="1" x14ac:dyDescent="0.25">
      <c r="A85" s="138" t="s">
        <v>1129</v>
      </c>
      <c r="B85" s="137" t="s">
        <v>1132</v>
      </c>
      <c r="C85" s="138" t="s">
        <v>433</v>
      </c>
      <c r="D85" s="55">
        <f>SUM(D86)</f>
        <v>0</v>
      </c>
      <c r="E85" s="55">
        <f t="shared" ref="E85:G85" si="55">SUM(E86)</f>
        <v>0</v>
      </c>
      <c r="F85" s="55">
        <f t="shared" si="55"/>
        <v>0</v>
      </c>
      <c r="G85" s="203">
        <f t="shared" si="55"/>
        <v>0</v>
      </c>
    </row>
    <row r="86" spans="1:7" ht="28.5" hidden="1" customHeight="1" x14ac:dyDescent="0.25">
      <c r="A86" s="140" t="s">
        <v>1132</v>
      </c>
      <c r="B86" s="139" t="s">
        <v>1134</v>
      </c>
      <c r="C86" s="142" t="s">
        <v>776</v>
      </c>
      <c r="D86" s="141"/>
      <c r="E86" s="141"/>
      <c r="F86" s="141"/>
      <c r="G86" s="204"/>
    </row>
    <row r="87" spans="1:7" ht="28.5" customHeight="1" x14ac:dyDescent="0.25">
      <c r="A87" s="133" t="s">
        <v>1125</v>
      </c>
      <c r="B87" s="134" t="s">
        <v>1135</v>
      </c>
      <c r="C87" s="135" t="s">
        <v>700</v>
      </c>
      <c r="D87" s="136">
        <f>SUM(D88)</f>
        <v>0</v>
      </c>
      <c r="E87" s="136">
        <f t="shared" ref="E87:G88" si="56">SUM(E88)</f>
        <v>0</v>
      </c>
      <c r="F87" s="136">
        <f t="shared" si="56"/>
        <v>0</v>
      </c>
      <c r="G87" s="202">
        <f t="shared" si="56"/>
        <v>0</v>
      </c>
    </row>
    <row r="88" spans="1:7" ht="28.5" customHeight="1" x14ac:dyDescent="0.25">
      <c r="A88" s="138" t="s">
        <v>1135</v>
      </c>
      <c r="B88" s="137" t="s">
        <v>1136</v>
      </c>
      <c r="C88" s="138" t="s">
        <v>434</v>
      </c>
      <c r="D88" s="55">
        <f>SUM(D89)</f>
        <v>0</v>
      </c>
      <c r="E88" s="55">
        <f t="shared" ref="E88" si="57">SUM(E89)</f>
        <v>0</v>
      </c>
      <c r="F88" s="55">
        <f t="shared" ref="F88" si="58">SUM(F89)</f>
        <v>0</v>
      </c>
      <c r="G88" s="203">
        <f t="shared" si="56"/>
        <v>0</v>
      </c>
    </row>
    <row r="89" spans="1:7" ht="28.5" customHeight="1" x14ac:dyDescent="0.25">
      <c r="A89" s="140" t="s">
        <v>1136</v>
      </c>
      <c r="B89" s="139" t="s">
        <v>1137</v>
      </c>
      <c r="C89" s="142" t="s">
        <v>437</v>
      </c>
      <c r="D89" s="141"/>
      <c r="E89" s="141"/>
      <c r="F89" s="141"/>
      <c r="G89" s="204"/>
    </row>
    <row r="90" spans="1:7" ht="28.5" customHeight="1" x14ac:dyDescent="0.25">
      <c r="A90" s="71">
        <v>3</v>
      </c>
      <c r="B90" s="106" t="s">
        <v>1138</v>
      </c>
      <c r="C90" s="60" t="s">
        <v>756</v>
      </c>
      <c r="D90" s="72">
        <f>D91+D100+D119+D128+D131+D134+D139+D142</f>
        <v>0</v>
      </c>
      <c r="E90" s="72">
        <f t="shared" ref="E90:G90" si="59">E91+E100+E119+E128+E131+E134+E139+E142</f>
        <v>0</v>
      </c>
      <c r="F90" s="72">
        <f t="shared" si="59"/>
        <v>0</v>
      </c>
      <c r="G90" s="201">
        <f t="shared" si="59"/>
        <v>0</v>
      </c>
    </row>
    <row r="91" spans="1:7" ht="28.5" customHeight="1" x14ac:dyDescent="0.25">
      <c r="A91" s="133" t="s">
        <v>1138</v>
      </c>
      <c r="B91" s="134" t="s">
        <v>1139</v>
      </c>
      <c r="C91" s="135" t="s">
        <v>703</v>
      </c>
      <c r="D91" s="136">
        <f>SUM(D92,D94,D96,D98)</f>
        <v>0</v>
      </c>
      <c r="E91" s="136">
        <f t="shared" ref="E91:G91" si="60">SUM(E92,E94,E96,E98)</f>
        <v>0</v>
      </c>
      <c r="F91" s="136">
        <f t="shared" si="60"/>
        <v>0</v>
      </c>
      <c r="G91" s="202">
        <f t="shared" si="60"/>
        <v>0</v>
      </c>
    </row>
    <row r="92" spans="1:7" ht="28.5" customHeight="1" x14ac:dyDescent="0.25">
      <c r="A92" s="138" t="s">
        <v>1139</v>
      </c>
      <c r="B92" s="137" t="s">
        <v>1140</v>
      </c>
      <c r="C92" s="138" t="s">
        <v>438</v>
      </c>
      <c r="D92" s="55">
        <f>SUM(D93)</f>
        <v>0</v>
      </c>
      <c r="E92" s="55">
        <f t="shared" ref="E92" si="61">SUM(E93)</f>
        <v>0</v>
      </c>
      <c r="F92" s="55">
        <f t="shared" ref="F92:G92" si="62">SUM(F93)</f>
        <v>0</v>
      </c>
      <c r="G92" s="203">
        <f t="shared" si="62"/>
        <v>0</v>
      </c>
    </row>
    <row r="93" spans="1:7" ht="28.5" customHeight="1" x14ac:dyDescent="0.25">
      <c r="A93" s="140" t="s">
        <v>1140</v>
      </c>
      <c r="B93" s="139" t="s">
        <v>1141</v>
      </c>
      <c r="C93" s="142" t="s">
        <v>793</v>
      </c>
      <c r="D93" s="141"/>
      <c r="E93" s="141"/>
      <c r="F93" s="141"/>
      <c r="G93" s="204"/>
    </row>
    <row r="94" spans="1:7" ht="28.5" customHeight="1" x14ac:dyDescent="0.25">
      <c r="A94" s="138" t="s">
        <v>1139</v>
      </c>
      <c r="B94" s="137" t="s">
        <v>1142</v>
      </c>
      <c r="C94" s="138" t="s">
        <v>440</v>
      </c>
      <c r="D94" s="55">
        <f>SUM(D95)</f>
        <v>0</v>
      </c>
      <c r="E94" s="55">
        <f t="shared" ref="E94:G94" si="63">SUM(E95)</f>
        <v>0</v>
      </c>
      <c r="F94" s="55">
        <f t="shared" si="63"/>
        <v>0</v>
      </c>
      <c r="G94" s="203">
        <f t="shared" si="63"/>
        <v>0</v>
      </c>
    </row>
    <row r="95" spans="1:7" ht="28.5" customHeight="1" x14ac:dyDescent="0.25">
      <c r="A95" s="140" t="s">
        <v>1142</v>
      </c>
      <c r="B95" s="139" t="s">
        <v>1143</v>
      </c>
      <c r="C95" s="142" t="s">
        <v>442</v>
      </c>
      <c r="D95" s="141"/>
      <c r="E95" s="141"/>
      <c r="F95" s="141"/>
      <c r="G95" s="204"/>
    </row>
    <row r="96" spans="1:7" ht="28.5" customHeight="1" x14ac:dyDescent="0.25">
      <c r="A96" s="138" t="s">
        <v>1139</v>
      </c>
      <c r="B96" s="137" t="s">
        <v>1144</v>
      </c>
      <c r="C96" s="138" t="s">
        <v>706</v>
      </c>
      <c r="D96" s="55">
        <f>SUM(D97)</f>
        <v>0</v>
      </c>
      <c r="E96" s="55">
        <f t="shared" ref="E96:G96" si="64">SUM(E97)</f>
        <v>0</v>
      </c>
      <c r="F96" s="55">
        <f t="shared" si="64"/>
        <v>0</v>
      </c>
      <c r="G96" s="203">
        <f t="shared" si="64"/>
        <v>0</v>
      </c>
    </row>
    <row r="97" spans="1:7" ht="28.5" customHeight="1" x14ac:dyDescent="0.25">
      <c r="A97" s="140" t="s">
        <v>1144</v>
      </c>
      <c r="B97" s="139" t="s">
        <v>1145</v>
      </c>
      <c r="C97" s="142" t="s">
        <v>777</v>
      </c>
      <c r="D97" s="141"/>
      <c r="E97" s="141"/>
      <c r="F97" s="141"/>
      <c r="G97" s="204"/>
    </row>
    <row r="98" spans="1:7" ht="28.5" customHeight="1" x14ac:dyDescent="0.25">
      <c r="A98" s="138" t="s">
        <v>1139</v>
      </c>
      <c r="B98" s="137" t="s">
        <v>1146</v>
      </c>
      <c r="C98" s="138" t="s">
        <v>443</v>
      </c>
      <c r="D98" s="55">
        <f>SUM(D99)</f>
        <v>0</v>
      </c>
      <c r="E98" s="55">
        <f t="shared" ref="E98:G98" si="65">SUM(E99)</f>
        <v>0</v>
      </c>
      <c r="F98" s="55">
        <f t="shared" si="65"/>
        <v>0</v>
      </c>
      <c r="G98" s="203">
        <f t="shared" si="65"/>
        <v>0</v>
      </c>
    </row>
    <row r="99" spans="1:7" ht="28.5" customHeight="1" x14ac:dyDescent="0.25">
      <c r="A99" s="140" t="s">
        <v>1146</v>
      </c>
      <c r="B99" s="139" t="s">
        <v>1147</v>
      </c>
      <c r="C99" s="142" t="s">
        <v>778</v>
      </c>
      <c r="D99" s="141"/>
      <c r="E99" s="141"/>
      <c r="F99" s="141"/>
      <c r="G99" s="204"/>
    </row>
    <row r="100" spans="1:7" ht="28.5" customHeight="1" x14ac:dyDescent="0.25">
      <c r="A100" s="133" t="s">
        <v>1138</v>
      </c>
      <c r="B100" s="134" t="s">
        <v>1148</v>
      </c>
      <c r="C100" s="135" t="s">
        <v>708</v>
      </c>
      <c r="D100" s="136">
        <f>SUM(D101,D103,D105,D107,D109,D111,D113,D115,D117)</f>
        <v>0</v>
      </c>
      <c r="E100" s="136">
        <f t="shared" ref="E100:G100" si="66">SUM(E101,E103,E105,E107,E109,E111,E113,E115,E117)</f>
        <v>0</v>
      </c>
      <c r="F100" s="136">
        <f t="shared" si="66"/>
        <v>0</v>
      </c>
      <c r="G100" s="202">
        <f t="shared" si="66"/>
        <v>0</v>
      </c>
    </row>
    <row r="101" spans="1:7" ht="28.5" customHeight="1" x14ac:dyDescent="0.25">
      <c r="A101" s="138" t="s">
        <v>1148</v>
      </c>
      <c r="B101" s="137" t="s">
        <v>1149</v>
      </c>
      <c r="C101" s="138" t="s">
        <v>945</v>
      </c>
      <c r="D101" s="55">
        <f>SUM(D102)</f>
        <v>0</v>
      </c>
      <c r="E101" s="55">
        <f t="shared" ref="E101" si="67">SUM(E102)</f>
        <v>0</v>
      </c>
      <c r="F101" s="55">
        <f t="shared" ref="F101:G101" si="68">SUM(F102)</f>
        <v>0</v>
      </c>
      <c r="G101" s="203">
        <f t="shared" si="68"/>
        <v>0</v>
      </c>
    </row>
    <row r="102" spans="1:7" ht="28.5" customHeight="1" x14ac:dyDescent="0.25">
      <c r="A102" s="140" t="s">
        <v>1149</v>
      </c>
      <c r="B102" s="139" t="s">
        <v>1150</v>
      </c>
      <c r="C102" s="142" t="s">
        <v>968</v>
      </c>
      <c r="D102" s="141"/>
      <c r="E102" s="141"/>
      <c r="F102" s="141"/>
      <c r="G102" s="204"/>
    </row>
    <row r="103" spans="1:7" ht="28.5" customHeight="1" x14ac:dyDescent="0.25">
      <c r="A103" s="138" t="s">
        <v>1148</v>
      </c>
      <c r="B103" s="137" t="s">
        <v>1151</v>
      </c>
      <c r="C103" s="138" t="s">
        <v>709</v>
      </c>
      <c r="D103" s="55">
        <f>SUM(D104)</f>
        <v>0</v>
      </c>
      <c r="E103" s="55">
        <f t="shared" ref="E103:G103" si="69">SUM(E104)</f>
        <v>0</v>
      </c>
      <c r="F103" s="55">
        <f t="shared" si="69"/>
        <v>0</v>
      </c>
      <c r="G103" s="203">
        <f t="shared" si="69"/>
        <v>0</v>
      </c>
    </row>
    <row r="104" spans="1:7" ht="28.5" customHeight="1" x14ac:dyDescent="0.25">
      <c r="A104" s="140" t="s">
        <v>1151</v>
      </c>
      <c r="B104" s="139" t="s">
        <v>1152</v>
      </c>
      <c r="C104" s="142" t="s">
        <v>447</v>
      </c>
      <c r="D104" s="141"/>
      <c r="E104" s="141"/>
      <c r="F104" s="141"/>
      <c r="G104" s="204"/>
    </row>
    <row r="105" spans="1:7" ht="28.5" customHeight="1" x14ac:dyDescent="0.25">
      <c r="A105" s="138" t="s">
        <v>1148</v>
      </c>
      <c r="B105" s="137" t="s">
        <v>1153</v>
      </c>
      <c r="C105" s="138" t="s">
        <v>710</v>
      </c>
      <c r="D105" s="55">
        <f>SUM(D106)</f>
        <v>0</v>
      </c>
      <c r="E105" s="55">
        <f t="shared" ref="E105:G105" si="70">SUM(E106)</f>
        <v>0</v>
      </c>
      <c r="F105" s="55">
        <f t="shared" si="70"/>
        <v>0</v>
      </c>
      <c r="G105" s="203">
        <f t="shared" si="70"/>
        <v>0</v>
      </c>
    </row>
    <row r="106" spans="1:7" ht="28.5" customHeight="1" x14ac:dyDescent="0.25">
      <c r="A106" s="140" t="s">
        <v>1153</v>
      </c>
      <c r="B106" s="139" t="s">
        <v>1154</v>
      </c>
      <c r="C106" s="142" t="s">
        <v>449</v>
      </c>
      <c r="D106" s="141"/>
      <c r="E106" s="141"/>
      <c r="F106" s="141"/>
      <c r="G106" s="204"/>
    </row>
    <row r="107" spans="1:7" ht="28.5" hidden="1" customHeight="1" x14ac:dyDescent="0.25">
      <c r="A107" s="138" t="s">
        <v>1148</v>
      </c>
      <c r="B107" s="137" t="s">
        <v>1155</v>
      </c>
      <c r="C107" s="138" t="s">
        <v>450</v>
      </c>
      <c r="D107" s="55">
        <f>SUM(D108)</f>
        <v>0</v>
      </c>
      <c r="E107" s="55">
        <f t="shared" ref="E107:G107" si="71">SUM(E108)</f>
        <v>0</v>
      </c>
      <c r="F107" s="55">
        <f t="shared" si="71"/>
        <v>0</v>
      </c>
      <c r="G107" s="203">
        <f t="shared" si="71"/>
        <v>0</v>
      </c>
    </row>
    <row r="108" spans="1:7" ht="28.5" hidden="1" customHeight="1" x14ac:dyDescent="0.25">
      <c r="A108" s="139" t="s">
        <v>1155</v>
      </c>
      <c r="B108" s="139" t="s">
        <v>1156</v>
      </c>
      <c r="C108" s="142" t="s">
        <v>779</v>
      </c>
      <c r="D108" s="141"/>
      <c r="E108" s="141"/>
      <c r="F108" s="141"/>
      <c r="G108" s="204"/>
    </row>
    <row r="109" spans="1:7" ht="28.5" hidden="1" customHeight="1" x14ac:dyDescent="0.25">
      <c r="A109" s="138" t="s">
        <v>1148</v>
      </c>
      <c r="B109" s="137" t="s">
        <v>1157</v>
      </c>
      <c r="C109" s="138" t="s">
        <v>451</v>
      </c>
      <c r="D109" s="55">
        <f>SUM(D110)</f>
        <v>0</v>
      </c>
      <c r="E109" s="55">
        <f t="shared" ref="E109:G109" si="72">SUM(E110)</f>
        <v>0</v>
      </c>
      <c r="F109" s="55">
        <f t="shared" si="72"/>
        <v>0</v>
      </c>
      <c r="G109" s="203">
        <f t="shared" si="72"/>
        <v>0</v>
      </c>
    </row>
    <row r="110" spans="1:7" ht="28.5" hidden="1" customHeight="1" x14ac:dyDescent="0.25">
      <c r="A110" s="139" t="s">
        <v>1157</v>
      </c>
      <c r="B110" s="139" t="s">
        <v>1158</v>
      </c>
      <c r="C110" s="142" t="s">
        <v>780</v>
      </c>
      <c r="D110" s="141"/>
      <c r="E110" s="141"/>
      <c r="F110" s="141"/>
      <c r="G110" s="204"/>
    </row>
    <row r="111" spans="1:7" ht="28.5" customHeight="1" x14ac:dyDescent="0.25">
      <c r="A111" s="138" t="s">
        <v>1148</v>
      </c>
      <c r="B111" s="137" t="s">
        <v>1159</v>
      </c>
      <c r="C111" s="138" t="s">
        <v>789</v>
      </c>
      <c r="D111" s="55">
        <f>SUM(D112)</f>
        <v>0</v>
      </c>
      <c r="E111" s="55">
        <f t="shared" ref="E111:G117" si="73">SUM(E112)</f>
        <v>0</v>
      </c>
      <c r="F111" s="55">
        <f t="shared" si="73"/>
        <v>0</v>
      </c>
      <c r="G111" s="203">
        <f t="shared" si="73"/>
        <v>0</v>
      </c>
    </row>
    <row r="112" spans="1:7" ht="28.5" customHeight="1" x14ac:dyDescent="0.25">
      <c r="A112" s="140" t="s">
        <v>1159</v>
      </c>
      <c r="B112" s="139" t="s">
        <v>1160</v>
      </c>
      <c r="C112" s="142" t="s">
        <v>790</v>
      </c>
      <c r="D112" s="141"/>
      <c r="E112" s="141"/>
      <c r="F112" s="141"/>
      <c r="G112" s="204"/>
    </row>
    <row r="113" spans="1:7" ht="28.5" customHeight="1" x14ac:dyDescent="0.25">
      <c r="A113" s="138" t="s">
        <v>1148</v>
      </c>
      <c r="B113" s="137" t="s">
        <v>1161</v>
      </c>
      <c r="C113" s="138" t="s">
        <v>791</v>
      </c>
      <c r="D113" s="55">
        <f>SUM(D114)</f>
        <v>0</v>
      </c>
      <c r="E113" s="55">
        <f t="shared" si="73"/>
        <v>0</v>
      </c>
      <c r="F113" s="55">
        <f t="shared" si="73"/>
        <v>0</v>
      </c>
      <c r="G113" s="203">
        <f t="shared" si="73"/>
        <v>0</v>
      </c>
    </row>
    <row r="114" spans="1:7" ht="28.5" customHeight="1" x14ac:dyDescent="0.25">
      <c r="A114" s="140" t="s">
        <v>1161</v>
      </c>
      <c r="B114" s="139" t="s">
        <v>1162</v>
      </c>
      <c r="C114" s="142" t="s">
        <v>792</v>
      </c>
      <c r="D114" s="141"/>
      <c r="E114" s="141"/>
      <c r="F114" s="141"/>
      <c r="G114" s="204"/>
    </row>
    <row r="115" spans="1:7" ht="28.5" customHeight="1" x14ac:dyDescent="0.25">
      <c r="A115" s="138" t="s">
        <v>1148</v>
      </c>
      <c r="B115" s="137" t="s">
        <v>1163</v>
      </c>
      <c r="C115" s="138" t="s">
        <v>716</v>
      </c>
      <c r="D115" s="55">
        <f>SUM(D116)</f>
        <v>0</v>
      </c>
      <c r="E115" s="55">
        <f t="shared" si="73"/>
        <v>0</v>
      </c>
      <c r="F115" s="55">
        <f t="shared" si="73"/>
        <v>0</v>
      </c>
      <c r="G115" s="203">
        <f t="shared" si="73"/>
        <v>0</v>
      </c>
    </row>
    <row r="116" spans="1:7" ht="28.5" customHeight="1" x14ac:dyDescent="0.25">
      <c r="A116" s="140" t="s">
        <v>1163</v>
      </c>
      <c r="B116" s="139" t="s">
        <v>1164</v>
      </c>
      <c r="C116" s="142" t="s">
        <v>716</v>
      </c>
      <c r="D116" s="141"/>
      <c r="E116" s="141"/>
      <c r="F116" s="141"/>
      <c r="G116" s="204"/>
    </row>
    <row r="117" spans="1:7" ht="28.5" hidden="1" customHeight="1" x14ac:dyDescent="0.25">
      <c r="A117" s="138" t="s">
        <v>1148</v>
      </c>
      <c r="B117" s="137" t="s">
        <v>1165</v>
      </c>
      <c r="C117" s="138" t="s">
        <v>454</v>
      </c>
      <c r="D117" s="55">
        <f>SUM(D118)</f>
        <v>0</v>
      </c>
      <c r="E117" s="55">
        <f t="shared" si="73"/>
        <v>0</v>
      </c>
      <c r="F117" s="55">
        <f t="shared" si="73"/>
        <v>0</v>
      </c>
      <c r="G117" s="203">
        <f t="shared" si="73"/>
        <v>0</v>
      </c>
    </row>
    <row r="118" spans="1:7" ht="28.5" hidden="1" customHeight="1" x14ac:dyDescent="0.25">
      <c r="A118" s="139" t="s">
        <v>1165</v>
      </c>
      <c r="B118" s="139" t="s">
        <v>1166</v>
      </c>
      <c r="C118" s="142" t="s">
        <v>781</v>
      </c>
      <c r="D118" s="141"/>
      <c r="E118" s="141"/>
      <c r="F118" s="141"/>
      <c r="G118" s="204"/>
    </row>
    <row r="119" spans="1:7" ht="28.5" customHeight="1" x14ac:dyDescent="0.25">
      <c r="A119" s="133" t="s">
        <v>1138</v>
      </c>
      <c r="B119" s="134" t="s">
        <v>1167</v>
      </c>
      <c r="C119" s="135" t="s">
        <v>717</v>
      </c>
      <c r="D119" s="136">
        <f>SUM(D120,D122,D124,D126)</f>
        <v>0</v>
      </c>
      <c r="E119" s="136">
        <f>SUM(E120,E122,E124,E126)</f>
        <v>0</v>
      </c>
      <c r="F119" s="136">
        <f>SUM(F120,F122,F124,F126)</f>
        <v>0</v>
      </c>
      <c r="G119" s="202">
        <f>SUM(G120,G122,G124,G126)</f>
        <v>0</v>
      </c>
    </row>
    <row r="120" spans="1:7" ht="28.5" customHeight="1" x14ac:dyDescent="0.25">
      <c r="A120" s="138" t="s">
        <v>1167</v>
      </c>
      <c r="B120" s="137" t="s">
        <v>1168</v>
      </c>
      <c r="C120" s="138" t="s">
        <v>718</v>
      </c>
      <c r="D120" s="55">
        <f>SUM(D121:D121)</f>
        <v>0</v>
      </c>
      <c r="E120" s="55">
        <f>SUM(E121:E121)</f>
        <v>0</v>
      </c>
      <c r="F120" s="55">
        <f>SUM(F121:F121)</f>
        <v>0</v>
      </c>
      <c r="G120" s="203">
        <f>SUM(G121:G121)</f>
        <v>0</v>
      </c>
    </row>
    <row r="121" spans="1:7" ht="28.5" customHeight="1" x14ac:dyDescent="0.25">
      <c r="A121" s="140" t="s">
        <v>1168</v>
      </c>
      <c r="B121" s="139" t="s">
        <v>1169</v>
      </c>
      <c r="C121" s="142" t="s">
        <v>456</v>
      </c>
      <c r="D121" s="141"/>
      <c r="E121" s="141"/>
      <c r="F121" s="141"/>
      <c r="G121" s="204"/>
    </row>
    <row r="122" spans="1:7" ht="28.5" customHeight="1" x14ac:dyDescent="0.25">
      <c r="A122" s="138" t="s">
        <v>1167</v>
      </c>
      <c r="B122" s="137" t="s">
        <v>1170</v>
      </c>
      <c r="C122" s="138" t="s">
        <v>719</v>
      </c>
      <c r="D122" s="55">
        <f>SUM(D123)</f>
        <v>0</v>
      </c>
      <c r="E122" s="55">
        <f t="shared" ref="E122:G122" si="74">SUM(E123)</f>
        <v>0</v>
      </c>
      <c r="F122" s="55">
        <f t="shared" si="74"/>
        <v>0</v>
      </c>
      <c r="G122" s="203">
        <f t="shared" si="74"/>
        <v>0</v>
      </c>
    </row>
    <row r="123" spans="1:7" ht="28.5" customHeight="1" x14ac:dyDescent="0.25">
      <c r="A123" s="140" t="s">
        <v>1170</v>
      </c>
      <c r="B123" s="139" t="s">
        <v>1171</v>
      </c>
      <c r="C123" s="142" t="s">
        <v>458</v>
      </c>
      <c r="D123" s="141"/>
      <c r="E123" s="141"/>
      <c r="F123" s="141"/>
      <c r="G123" s="204"/>
    </row>
    <row r="124" spans="1:7" ht="28.5" hidden="1" customHeight="1" x14ac:dyDescent="0.25">
      <c r="A124" s="138" t="s">
        <v>1167</v>
      </c>
      <c r="B124" s="137" t="s">
        <v>1172</v>
      </c>
      <c r="C124" s="138" t="s">
        <v>459</v>
      </c>
      <c r="D124" s="55">
        <f>SUM(D125)</f>
        <v>0</v>
      </c>
      <c r="E124" s="55">
        <f t="shared" ref="E124:G124" si="75">SUM(E125)</f>
        <v>0</v>
      </c>
      <c r="F124" s="55">
        <f t="shared" si="75"/>
        <v>0</v>
      </c>
      <c r="G124" s="203">
        <f t="shared" si="75"/>
        <v>0</v>
      </c>
    </row>
    <row r="125" spans="1:7" ht="28.5" hidden="1" customHeight="1" x14ac:dyDescent="0.25">
      <c r="A125" s="139" t="s">
        <v>1172</v>
      </c>
      <c r="B125" s="139" t="s">
        <v>1173</v>
      </c>
      <c r="C125" s="142" t="s">
        <v>782</v>
      </c>
      <c r="D125" s="141"/>
      <c r="E125" s="141"/>
      <c r="F125" s="141"/>
      <c r="G125" s="204"/>
    </row>
    <row r="126" spans="1:7" ht="28.5" hidden="1" customHeight="1" x14ac:dyDescent="0.25">
      <c r="A126" s="138" t="s">
        <v>1167</v>
      </c>
      <c r="B126" s="137" t="s">
        <v>1174</v>
      </c>
      <c r="C126" s="138" t="s">
        <v>460</v>
      </c>
      <c r="D126" s="55">
        <f>SUM(D127)</f>
        <v>0</v>
      </c>
      <c r="E126" s="55">
        <f t="shared" ref="E126:G126" si="76">SUM(E127)</f>
        <v>0</v>
      </c>
      <c r="F126" s="55">
        <f t="shared" si="76"/>
        <v>0</v>
      </c>
      <c r="G126" s="203">
        <f t="shared" si="76"/>
        <v>0</v>
      </c>
    </row>
    <row r="127" spans="1:7" ht="28.5" hidden="1" customHeight="1" x14ac:dyDescent="0.25">
      <c r="A127" s="139" t="s">
        <v>1174</v>
      </c>
      <c r="B127" s="139" t="s">
        <v>1175</v>
      </c>
      <c r="C127" s="142" t="s">
        <v>783</v>
      </c>
      <c r="D127" s="141"/>
      <c r="E127" s="141"/>
      <c r="F127" s="141"/>
      <c r="G127" s="204"/>
    </row>
    <row r="128" spans="1:7" ht="28.5" hidden="1" customHeight="1" x14ac:dyDescent="0.25">
      <c r="A128" s="133" t="s">
        <v>1138</v>
      </c>
      <c r="B128" s="134" t="s">
        <v>1176</v>
      </c>
      <c r="C128" s="135" t="s">
        <v>325</v>
      </c>
      <c r="D128" s="136">
        <f>SUM(D129)</f>
        <v>0</v>
      </c>
      <c r="E128" s="136">
        <f t="shared" ref="E128:G129" si="77">SUM(E129)</f>
        <v>0</v>
      </c>
      <c r="F128" s="136">
        <f t="shared" si="77"/>
        <v>0</v>
      </c>
      <c r="G128" s="202">
        <f t="shared" si="77"/>
        <v>0</v>
      </c>
    </row>
    <row r="129" spans="1:7" ht="28.5" hidden="1" customHeight="1" x14ac:dyDescent="0.25">
      <c r="A129" s="137" t="s">
        <v>1176</v>
      </c>
      <c r="B129" s="137" t="s">
        <v>1177</v>
      </c>
      <c r="C129" s="138"/>
      <c r="D129" s="55">
        <f>SUM(D130)</f>
        <v>0</v>
      </c>
      <c r="E129" s="55">
        <f t="shared" ref="E129" si="78">SUM(E130)</f>
        <v>0</v>
      </c>
      <c r="F129" s="55">
        <f t="shared" ref="F129" si="79">SUM(F130)</f>
        <v>0</v>
      </c>
      <c r="G129" s="203">
        <f t="shared" si="77"/>
        <v>0</v>
      </c>
    </row>
    <row r="130" spans="1:7" ht="28.5" hidden="1" customHeight="1" x14ac:dyDescent="0.25">
      <c r="A130" s="139" t="s">
        <v>1177</v>
      </c>
      <c r="B130" s="139" t="s">
        <v>1178</v>
      </c>
      <c r="C130" s="142" t="s">
        <v>761</v>
      </c>
      <c r="D130" s="141"/>
      <c r="E130" s="141"/>
      <c r="F130" s="141"/>
      <c r="G130" s="204"/>
    </row>
    <row r="131" spans="1:7" ht="28.5" customHeight="1" x14ac:dyDescent="0.25">
      <c r="A131" s="133" t="s">
        <v>1138</v>
      </c>
      <c r="B131" s="134" t="s">
        <v>1179</v>
      </c>
      <c r="C131" s="135" t="s">
        <v>720</v>
      </c>
      <c r="D131" s="136">
        <f>SUM(D132)</f>
        <v>0</v>
      </c>
      <c r="E131" s="136">
        <f t="shared" ref="E131:G132" si="80">SUM(E132)</f>
        <v>0</v>
      </c>
      <c r="F131" s="136">
        <f t="shared" si="80"/>
        <v>0</v>
      </c>
      <c r="G131" s="202">
        <f t="shared" si="80"/>
        <v>0</v>
      </c>
    </row>
    <row r="132" spans="1:7" ht="28.5" customHeight="1" x14ac:dyDescent="0.25">
      <c r="A132" s="138" t="s">
        <v>1179</v>
      </c>
      <c r="B132" s="137" t="s">
        <v>1180</v>
      </c>
      <c r="C132" s="138" t="s">
        <v>461</v>
      </c>
      <c r="D132" s="55">
        <f>SUM(D133)</f>
        <v>0</v>
      </c>
      <c r="E132" s="55">
        <f t="shared" ref="E132" si="81">SUM(E133)</f>
        <v>0</v>
      </c>
      <c r="F132" s="55">
        <f t="shared" ref="F132" si="82">SUM(F133)</f>
        <v>0</v>
      </c>
      <c r="G132" s="203">
        <f t="shared" si="80"/>
        <v>0</v>
      </c>
    </row>
    <row r="133" spans="1:7" ht="28.5" customHeight="1" x14ac:dyDescent="0.25">
      <c r="A133" s="140" t="s">
        <v>1180</v>
      </c>
      <c r="B133" s="139" t="s">
        <v>1181</v>
      </c>
      <c r="C133" s="142" t="s">
        <v>463</v>
      </c>
      <c r="D133" s="141"/>
      <c r="E133" s="141"/>
      <c r="F133" s="141"/>
      <c r="G133" s="204"/>
    </row>
    <row r="134" spans="1:7" ht="28.5" customHeight="1" x14ac:dyDescent="0.25">
      <c r="A134" s="133" t="s">
        <v>1138</v>
      </c>
      <c r="B134" s="134" t="s">
        <v>1182</v>
      </c>
      <c r="C134" s="135" t="s">
        <v>721</v>
      </c>
      <c r="D134" s="136">
        <f>SUM(D135,D137)</f>
        <v>0</v>
      </c>
      <c r="E134" s="136">
        <f t="shared" ref="E134:G134" si="83">SUM(E135,E137)</f>
        <v>0</v>
      </c>
      <c r="F134" s="136">
        <f t="shared" si="83"/>
        <v>0</v>
      </c>
      <c r="G134" s="202">
        <f t="shared" si="83"/>
        <v>0</v>
      </c>
    </row>
    <row r="135" spans="1:7" ht="28.5" customHeight="1" x14ac:dyDescent="0.25">
      <c r="A135" s="138" t="s">
        <v>1182</v>
      </c>
      <c r="B135" s="137" t="s">
        <v>1183</v>
      </c>
      <c r="C135" s="138" t="s">
        <v>464</v>
      </c>
      <c r="D135" s="55">
        <f>SUM(D136)</f>
        <v>0</v>
      </c>
      <c r="E135" s="55">
        <f t="shared" ref="E135" si="84">SUM(E136)</f>
        <v>0</v>
      </c>
      <c r="F135" s="55">
        <f t="shared" ref="F135:G135" si="85">SUM(F136)</f>
        <v>0</v>
      </c>
      <c r="G135" s="203">
        <f t="shared" si="85"/>
        <v>0</v>
      </c>
    </row>
    <row r="136" spans="1:7" ht="28.5" customHeight="1" x14ac:dyDescent="0.25">
      <c r="A136" s="140" t="s">
        <v>1183</v>
      </c>
      <c r="B136" s="139" t="s">
        <v>1184</v>
      </c>
      <c r="C136" s="142" t="s">
        <v>784</v>
      </c>
      <c r="D136" s="141"/>
      <c r="E136" s="141"/>
      <c r="F136" s="141"/>
      <c r="G136" s="204"/>
    </row>
    <row r="137" spans="1:7" ht="28.5" hidden="1" customHeight="1" x14ac:dyDescent="0.25">
      <c r="A137" s="138" t="s">
        <v>1182</v>
      </c>
      <c r="B137" s="137" t="s">
        <v>1185</v>
      </c>
      <c r="C137" s="138" t="s">
        <v>722</v>
      </c>
      <c r="D137" s="55">
        <f>SUM(D138)</f>
        <v>0</v>
      </c>
      <c r="E137" s="55">
        <f t="shared" ref="E137:G137" si="86">SUM(E138)</f>
        <v>0</v>
      </c>
      <c r="F137" s="55">
        <f t="shared" si="86"/>
        <v>0</v>
      </c>
      <c r="G137" s="203">
        <f t="shared" si="86"/>
        <v>0</v>
      </c>
    </row>
    <row r="138" spans="1:7" ht="28.5" hidden="1" customHeight="1" x14ac:dyDescent="0.25">
      <c r="A138" s="139" t="s">
        <v>1185</v>
      </c>
      <c r="B138" s="139" t="s">
        <v>1186</v>
      </c>
      <c r="C138" s="142" t="s">
        <v>467</v>
      </c>
      <c r="D138" s="141"/>
      <c r="E138" s="141"/>
      <c r="F138" s="141"/>
      <c r="G138" s="204"/>
    </row>
    <row r="139" spans="1:7" ht="28.5" hidden="1" customHeight="1" x14ac:dyDescent="0.25">
      <c r="A139" s="133" t="s">
        <v>1138</v>
      </c>
      <c r="B139" s="134" t="s">
        <v>1187</v>
      </c>
      <c r="C139" s="135" t="s">
        <v>331</v>
      </c>
      <c r="D139" s="136">
        <f>SUM(D140)</f>
        <v>0</v>
      </c>
      <c r="E139" s="136">
        <f t="shared" ref="E139:G140" si="87">SUM(E140)</f>
        <v>0</v>
      </c>
      <c r="F139" s="136">
        <f t="shared" si="87"/>
        <v>0</v>
      </c>
      <c r="G139" s="202">
        <f t="shared" si="87"/>
        <v>0</v>
      </c>
    </row>
    <row r="140" spans="1:7" ht="28.5" hidden="1" customHeight="1" x14ac:dyDescent="0.25">
      <c r="A140" s="137" t="s">
        <v>1187</v>
      </c>
      <c r="B140" s="137" t="s">
        <v>1188</v>
      </c>
      <c r="C140" s="138"/>
      <c r="D140" s="55">
        <f>SUM(D141)</f>
        <v>0</v>
      </c>
      <c r="E140" s="55">
        <f t="shared" ref="E140" si="88">SUM(E141)</f>
        <v>0</v>
      </c>
      <c r="F140" s="55">
        <f t="shared" ref="F140" si="89">SUM(F141)</f>
        <v>0</v>
      </c>
      <c r="G140" s="203">
        <f t="shared" si="87"/>
        <v>0</v>
      </c>
    </row>
    <row r="141" spans="1:7" ht="28.5" hidden="1" customHeight="1" x14ac:dyDescent="0.25">
      <c r="A141" s="139" t="s">
        <v>1188</v>
      </c>
      <c r="B141" s="139" t="s">
        <v>1189</v>
      </c>
      <c r="C141" s="142" t="s">
        <v>761</v>
      </c>
      <c r="D141" s="141"/>
      <c r="E141" s="141"/>
      <c r="F141" s="141"/>
      <c r="G141" s="204"/>
    </row>
    <row r="142" spans="1:7" ht="28.5" customHeight="1" x14ac:dyDescent="0.25">
      <c r="A142" s="133" t="s">
        <v>1138</v>
      </c>
      <c r="B142" s="134" t="s">
        <v>1190</v>
      </c>
      <c r="C142" s="135" t="s">
        <v>723</v>
      </c>
      <c r="D142" s="136">
        <f>SUM(D143,D145)</f>
        <v>0</v>
      </c>
      <c r="E142" s="136">
        <f t="shared" ref="E142:G142" si="90">SUM(E143,E145)</f>
        <v>0</v>
      </c>
      <c r="F142" s="136">
        <f t="shared" si="90"/>
        <v>0</v>
      </c>
      <c r="G142" s="202">
        <f t="shared" si="90"/>
        <v>0</v>
      </c>
    </row>
    <row r="143" spans="1:7" ht="28.5" customHeight="1" x14ac:dyDescent="0.25">
      <c r="A143" s="138" t="s">
        <v>1190</v>
      </c>
      <c r="B143" s="137" t="s">
        <v>1191</v>
      </c>
      <c r="C143" s="138" t="s">
        <v>468</v>
      </c>
      <c r="D143" s="55">
        <f>SUM(D144)</f>
        <v>0</v>
      </c>
      <c r="E143" s="55">
        <f t="shared" ref="E143" si="91">SUM(E144)</f>
        <v>0</v>
      </c>
      <c r="F143" s="55">
        <f t="shared" ref="F143:G143" si="92">SUM(F144)</f>
        <v>0</v>
      </c>
      <c r="G143" s="203">
        <f t="shared" si="92"/>
        <v>0</v>
      </c>
    </row>
    <row r="144" spans="1:7" ht="28.5" customHeight="1" x14ac:dyDescent="0.25">
      <c r="A144" s="140" t="s">
        <v>1191</v>
      </c>
      <c r="B144" s="139" t="s">
        <v>1192</v>
      </c>
      <c r="C144" s="142" t="s">
        <v>472</v>
      </c>
      <c r="D144" s="141"/>
      <c r="E144" s="141"/>
      <c r="F144" s="141"/>
      <c r="G144" s="204"/>
    </row>
    <row r="145" spans="1:7" ht="28.5" customHeight="1" x14ac:dyDescent="0.25">
      <c r="A145" s="138" t="s">
        <v>1190</v>
      </c>
      <c r="B145" s="137" t="s">
        <v>1193</v>
      </c>
      <c r="C145" s="138" t="s">
        <v>473</v>
      </c>
      <c r="D145" s="55">
        <f>SUM(D146)</f>
        <v>0</v>
      </c>
      <c r="E145" s="55">
        <f t="shared" ref="E145:G145" si="93">SUM(E146)</f>
        <v>0</v>
      </c>
      <c r="F145" s="55">
        <f t="shared" si="93"/>
        <v>0</v>
      </c>
      <c r="G145" s="203">
        <f t="shared" si="93"/>
        <v>0</v>
      </c>
    </row>
    <row r="146" spans="1:7" ht="28.5" customHeight="1" x14ac:dyDescent="0.25">
      <c r="A146" s="140" t="s">
        <v>1193</v>
      </c>
      <c r="B146" s="139" t="s">
        <v>1194</v>
      </c>
      <c r="C146" s="142" t="s">
        <v>474</v>
      </c>
      <c r="D146" s="141"/>
      <c r="E146" s="141"/>
      <c r="F146" s="141"/>
      <c r="G146" s="204"/>
    </row>
    <row r="147" spans="1:7" ht="28.5" customHeight="1" x14ac:dyDescent="0.25">
      <c r="A147" s="71">
        <v>3</v>
      </c>
      <c r="B147" s="106" t="s">
        <v>1195</v>
      </c>
      <c r="C147" s="60" t="s">
        <v>724</v>
      </c>
      <c r="D147" s="72">
        <f>D148+D153+D156+D161</f>
        <v>0</v>
      </c>
      <c r="E147" s="72">
        <f t="shared" ref="E147:G147" si="94">E148+E153+E156+E161</f>
        <v>0</v>
      </c>
      <c r="F147" s="72">
        <f t="shared" si="94"/>
        <v>0</v>
      </c>
      <c r="G147" s="201">
        <f t="shared" si="94"/>
        <v>0</v>
      </c>
    </row>
    <row r="148" spans="1:7" ht="28.5" customHeight="1" x14ac:dyDescent="0.25">
      <c r="A148" s="133" t="s">
        <v>1195</v>
      </c>
      <c r="B148" s="134" t="s">
        <v>1196</v>
      </c>
      <c r="C148" s="135" t="s">
        <v>725</v>
      </c>
      <c r="D148" s="136">
        <f>SUM(D149,D151)</f>
        <v>0</v>
      </c>
      <c r="E148" s="136">
        <f t="shared" ref="E148:G148" si="95">SUM(E149,E151)</f>
        <v>0</v>
      </c>
      <c r="F148" s="136">
        <f t="shared" si="95"/>
        <v>0</v>
      </c>
      <c r="G148" s="202">
        <f t="shared" si="95"/>
        <v>0</v>
      </c>
    </row>
    <row r="149" spans="1:7" ht="28.5" hidden="1" customHeight="1" x14ac:dyDescent="0.25">
      <c r="A149" s="138" t="s">
        <v>1196</v>
      </c>
      <c r="B149" s="137" t="s">
        <v>1197</v>
      </c>
      <c r="C149" s="138" t="s">
        <v>475</v>
      </c>
      <c r="D149" s="55">
        <f>SUM(D150)</f>
        <v>0</v>
      </c>
      <c r="E149" s="55">
        <f t="shared" ref="E149" si="96">SUM(E150)</f>
        <v>0</v>
      </c>
      <c r="F149" s="55">
        <f t="shared" ref="F149:G149" si="97">SUM(F150)</f>
        <v>0</v>
      </c>
      <c r="G149" s="203">
        <f t="shared" si="97"/>
        <v>0</v>
      </c>
    </row>
    <row r="150" spans="1:7" ht="28.5" hidden="1" customHeight="1" x14ac:dyDescent="0.25">
      <c r="A150" s="139" t="s">
        <v>1197</v>
      </c>
      <c r="B150" s="139" t="s">
        <v>1198</v>
      </c>
      <c r="C150" s="142" t="s">
        <v>785</v>
      </c>
      <c r="D150" s="141"/>
      <c r="E150" s="141"/>
      <c r="F150" s="141"/>
      <c r="G150" s="204"/>
    </row>
    <row r="151" spans="1:7" ht="28.5" customHeight="1" x14ac:dyDescent="0.25">
      <c r="A151" s="138" t="s">
        <v>1196</v>
      </c>
      <c r="B151" s="137" t="s">
        <v>1199</v>
      </c>
      <c r="C151" s="138" t="s">
        <v>726</v>
      </c>
      <c r="D151" s="55">
        <f>SUM(D152)</f>
        <v>0</v>
      </c>
      <c r="E151" s="55">
        <f t="shared" ref="E151:G151" si="98">SUM(E152)</f>
        <v>0</v>
      </c>
      <c r="F151" s="55">
        <f t="shared" si="98"/>
        <v>0</v>
      </c>
      <c r="G151" s="203">
        <f t="shared" si="98"/>
        <v>0</v>
      </c>
    </row>
    <row r="152" spans="1:7" ht="28.5" customHeight="1" x14ac:dyDescent="0.25">
      <c r="A152" s="140" t="s">
        <v>1199</v>
      </c>
      <c r="B152" s="139" t="s">
        <v>1200</v>
      </c>
      <c r="C152" s="142" t="s">
        <v>485</v>
      </c>
      <c r="D152" s="141"/>
      <c r="E152" s="141"/>
      <c r="F152" s="141"/>
      <c r="G152" s="204"/>
    </row>
    <row r="153" spans="1:7" ht="28.5" hidden="1" customHeight="1" x14ac:dyDescent="0.25">
      <c r="A153" s="133" t="s">
        <v>1195</v>
      </c>
      <c r="B153" s="134" t="s">
        <v>1201</v>
      </c>
      <c r="C153" s="135" t="s">
        <v>339</v>
      </c>
      <c r="D153" s="136">
        <f>SUM(D154)</f>
        <v>0</v>
      </c>
      <c r="E153" s="136">
        <f t="shared" ref="E153:G154" si="99">SUM(E154)</f>
        <v>0</v>
      </c>
      <c r="F153" s="136">
        <f t="shared" si="99"/>
        <v>0</v>
      </c>
      <c r="G153" s="202">
        <f t="shared" si="99"/>
        <v>0</v>
      </c>
    </row>
    <row r="154" spans="1:7" ht="28.5" hidden="1" customHeight="1" x14ac:dyDescent="0.25">
      <c r="A154" s="137" t="s">
        <v>1201</v>
      </c>
      <c r="B154" s="137" t="s">
        <v>1202</v>
      </c>
      <c r="C154" s="138"/>
      <c r="D154" s="55">
        <f>SUM(D155)</f>
        <v>0</v>
      </c>
      <c r="E154" s="55">
        <f t="shared" ref="E154" si="100">SUM(E155)</f>
        <v>0</v>
      </c>
      <c r="F154" s="55">
        <f t="shared" ref="F154" si="101">SUM(F155)</f>
        <v>0</v>
      </c>
      <c r="G154" s="203">
        <f t="shared" si="99"/>
        <v>0</v>
      </c>
    </row>
    <row r="155" spans="1:7" ht="28.5" hidden="1" customHeight="1" x14ac:dyDescent="0.25">
      <c r="A155" s="139" t="s">
        <v>1202</v>
      </c>
      <c r="B155" s="139" t="s">
        <v>1203</v>
      </c>
      <c r="C155" s="142" t="s">
        <v>761</v>
      </c>
      <c r="D155" s="141"/>
      <c r="E155" s="141"/>
      <c r="F155" s="141"/>
      <c r="G155" s="204"/>
    </row>
    <row r="156" spans="1:7" ht="28.5" customHeight="1" x14ac:dyDescent="0.25">
      <c r="A156" s="133" t="s">
        <v>1195</v>
      </c>
      <c r="B156" s="134" t="s">
        <v>1204</v>
      </c>
      <c r="C156" s="135" t="s">
        <v>730</v>
      </c>
      <c r="D156" s="136">
        <f>SUM(D157,D159)</f>
        <v>0</v>
      </c>
      <c r="E156" s="136">
        <f t="shared" ref="E156:G156" si="102">SUM(E157,E159)</f>
        <v>0</v>
      </c>
      <c r="F156" s="136">
        <f t="shared" si="102"/>
        <v>0</v>
      </c>
      <c r="G156" s="202">
        <f t="shared" si="102"/>
        <v>0</v>
      </c>
    </row>
    <row r="157" spans="1:7" ht="28.5" customHeight="1" x14ac:dyDescent="0.25">
      <c r="A157" s="138" t="s">
        <v>1204</v>
      </c>
      <c r="B157" s="137" t="s">
        <v>1205</v>
      </c>
      <c r="C157" s="138" t="s">
        <v>731</v>
      </c>
      <c r="D157" s="55">
        <f>SUM(D158)</f>
        <v>0</v>
      </c>
      <c r="E157" s="55">
        <f t="shared" ref="E157" si="103">SUM(E158)</f>
        <v>0</v>
      </c>
      <c r="F157" s="55">
        <f t="shared" ref="F157:G157" si="104">SUM(F158)</f>
        <v>0</v>
      </c>
      <c r="G157" s="203">
        <f t="shared" si="104"/>
        <v>0</v>
      </c>
    </row>
    <row r="158" spans="1:7" ht="28.5" customHeight="1" x14ac:dyDescent="0.25">
      <c r="A158" s="140" t="s">
        <v>1205</v>
      </c>
      <c r="B158" s="139" t="s">
        <v>1206</v>
      </c>
      <c r="C158" s="142" t="s">
        <v>489</v>
      </c>
      <c r="D158" s="141"/>
      <c r="E158" s="141"/>
      <c r="F158" s="141"/>
      <c r="G158" s="204"/>
    </row>
    <row r="159" spans="1:7" ht="28.5" hidden="1" customHeight="1" x14ac:dyDescent="0.25">
      <c r="A159" s="138" t="s">
        <v>1204</v>
      </c>
      <c r="B159" s="137" t="s">
        <v>1207</v>
      </c>
      <c r="C159" s="138" t="s">
        <v>490</v>
      </c>
      <c r="D159" s="55">
        <f>SUM(D160)</f>
        <v>0</v>
      </c>
      <c r="E159" s="55">
        <f t="shared" ref="E159:G159" si="105">SUM(E160)</f>
        <v>0</v>
      </c>
      <c r="F159" s="55">
        <f t="shared" si="105"/>
        <v>0</v>
      </c>
      <c r="G159" s="203">
        <f t="shared" si="105"/>
        <v>0</v>
      </c>
    </row>
    <row r="160" spans="1:7" ht="28.5" hidden="1" customHeight="1" x14ac:dyDescent="0.25">
      <c r="A160" s="139" t="s">
        <v>1207</v>
      </c>
      <c r="B160" s="139" t="s">
        <v>1208</v>
      </c>
      <c r="C160" s="142" t="s">
        <v>786</v>
      </c>
      <c r="D160" s="141"/>
      <c r="E160" s="141"/>
      <c r="F160" s="141"/>
      <c r="G160" s="204"/>
    </row>
    <row r="161" spans="1:7" ht="28.5" hidden="1" customHeight="1" x14ac:dyDescent="0.25">
      <c r="A161" s="133" t="s">
        <v>1195</v>
      </c>
      <c r="B161" s="134" t="s">
        <v>1209</v>
      </c>
      <c r="C161" s="135" t="s">
        <v>343</v>
      </c>
      <c r="D161" s="136">
        <f>SUM(D162)</f>
        <v>0</v>
      </c>
      <c r="E161" s="136">
        <f t="shared" ref="E161:G162" si="106">SUM(E162)</f>
        <v>0</v>
      </c>
      <c r="F161" s="136">
        <f t="shared" si="106"/>
        <v>0</v>
      </c>
      <c r="G161" s="202">
        <f t="shared" si="106"/>
        <v>0</v>
      </c>
    </row>
    <row r="162" spans="1:7" ht="28.5" hidden="1" customHeight="1" x14ac:dyDescent="0.25">
      <c r="A162" s="137" t="s">
        <v>1209</v>
      </c>
      <c r="B162" s="137" t="s">
        <v>1210</v>
      </c>
      <c r="C162" s="138"/>
      <c r="D162" s="55">
        <f>SUM(D163)</f>
        <v>0</v>
      </c>
      <c r="E162" s="55">
        <f t="shared" ref="E162" si="107">SUM(E163)</f>
        <v>0</v>
      </c>
      <c r="F162" s="55">
        <f t="shared" ref="F162" si="108">SUM(F163)</f>
        <v>0</v>
      </c>
      <c r="G162" s="203">
        <f t="shared" si="106"/>
        <v>0</v>
      </c>
    </row>
    <row r="163" spans="1:7" ht="28.5" hidden="1" customHeight="1" x14ac:dyDescent="0.25">
      <c r="A163" s="139" t="s">
        <v>1210</v>
      </c>
      <c r="B163" s="139" t="s">
        <v>1211</v>
      </c>
      <c r="C163" s="142" t="s">
        <v>761</v>
      </c>
      <c r="D163" s="141"/>
      <c r="E163" s="141"/>
      <c r="F163" s="141"/>
      <c r="G163" s="204"/>
    </row>
    <row r="164" spans="1:7" ht="28.5" customHeight="1" x14ac:dyDescent="0.25">
      <c r="A164" s="71">
        <v>3</v>
      </c>
      <c r="B164" s="106" t="s">
        <v>1212</v>
      </c>
      <c r="C164" s="60" t="s">
        <v>760</v>
      </c>
      <c r="D164" s="72">
        <f>D165+D168+D171+D174+D177+D180</f>
        <v>0</v>
      </c>
      <c r="E164" s="72">
        <f t="shared" ref="E164:G164" si="109">E165+E168+E171+E174+E177+E180</f>
        <v>0</v>
      </c>
      <c r="F164" s="72">
        <f t="shared" si="109"/>
        <v>0</v>
      </c>
      <c r="G164" s="201">
        <f t="shared" si="109"/>
        <v>0</v>
      </c>
    </row>
    <row r="165" spans="1:7" ht="28.5" hidden="1" customHeight="1" x14ac:dyDescent="0.25">
      <c r="A165" s="134" t="s">
        <v>1212</v>
      </c>
      <c r="B165" s="134" t="s">
        <v>1228</v>
      </c>
      <c r="C165" s="135" t="s">
        <v>347</v>
      </c>
      <c r="D165" s="136">
        <f>SUM(D166)</f>
        <v>0</v>
      </c>
      <c r="E165" s="136">
        <f t="shared" ref="E165:G166" si="110">SUM(E166)</f>
        <v>0</v>
      </c>
      <c r="F165" s="136">
        <f t="shared" si="110"/>
        <v>0</v>
      </c>
      <c r="G165" s="202">
        <f t="shared" si="110"/>
        <v>0</v>
      </c>
    </row>
    <row r="166" spans="1:7" ht="28.5" hidden="1" customHeight="1" x14ac:dyDescent="0.25">
      <c r="A166" s="137" t="s">
        <v>1228</v>
      </c>
      <c r="B166" s="137" t="s">
        <v>1229</v>
      </c>
      <c r="C166" s="138"/>
      <c r="D166" s="55">
        <f>SUM(D167)</f>
        <v>0</v>
      </c>
      <c r="E166" s="55">
        <f t="shared" ref="E166" si="111">SUM(E167)</f>
        <v>0</v>
      </c>
      <c r="F166" s="55">
        <f t="shared" ref="F166" si="112">SUM(F167)</f>
        <v>0</v>
      </c>
      <c r="G166" s="203">
        <f t="shared" si="110"/>
        <v>0</v>
      </c>
    </row>
    <row r="167" spans="1:7" ht="28.5" hidden="1" customHeight="1" x14ac:dyDescent="0.25">
      <c r="A167" s="139" t="s">
        <v>1229</v>
      </c>
      <c r="B167" s="139" t="s">
        <v>1230</v>
      </c>
      <c r="C167" s="142" t="s">
        <v>761</v>
      </c>
      <c r="D167" s="141"/>
      <c r="E167" s="141"/>
      <c r="F167" s="141"/>
      <c r="G167" s="204"/>
    </row>
    <row r="168" spans="1:7" ht="28.5" hidden="1" customHeight="1" x14ac:dyDescent="0.25">
      <c r="A168" s="134" t="s">
        <v>1212</v>
      </c>
      <c r="B168" s="134" t="s">
        <v>1231</v>
      </c>
      <c r="C168" s="135" t="s">
        <v>349</v>
      </c>
      <c r="D168" s="136">
        <f>SUM(D169)</f>
        <v>0</v>
      </c>
      <c r="E168" s="136">
        <f t="shared" ref="E168:G169" si="113">SUM(E169)</f>
        <v>0</v>
      </c>
      <c r="F168" s="136">
        <f t="shared" si="113"/>
        <v>0</v>
      </c>
      <c r="G168" s="202">
        <f t="shared" si="113"/>
        <v>0</v>
      </c>
    </row>
    <row r="169" spans="1:7" ht="28.5" hidden="1" customHeight="1" x14ac:dyDescent="0.25">
      <c r="A169" s="137" t="s">
        <v>1231</v>
      </c>
      <c r="B169" s="137" t="s">
        <v>1232</v>
      </c>
      <c r="C169" s="138"/>
      <c r="D169" s="55">
        <f>SUM(D170)</f>
        <v>0</v>
      </c>
      <c r="E169" s="55">
        <f t="shared" ref="E169" si="114">SUM(E170)</f>
        <v>0</v>
      </c>
      <c r="F169" s="55">
        <f t="shared" ref="F169" si="115">SUM(F170)</f>
        <v>0</v>
      </c>
      <c r="G169" s="203">
        <f t="shared" si="113"/>
        <v>0</v>
      </c>
    </row>
    <row r="170" spans="1:7" ht="28.5" hidden="1" customHeight="1" x14ac:dyDescent="0.25">
      <c r="A170" s="139" t="s">
        <v>1232</v>
      </c>
      <c r="B170" s="139" t="s">
        <v>1233</v>
      </c>
      <c r="C170" s="142" t="s">
        <v>761</v>
      </c>
      <c r="D170" s="141"/>
      <c r="E170" s="141"/>
      <c r="F170" s="141"/>
      <c r="G170" s="204"/>
    </row>
    <row r="171" spans="1:7" ht="28.5" hidden="1" customHeight="1" x14ac:dyDescent="0.25">
      <c r="A171" s="134" t="s">
        <v>1212</v>
      </c>
      <c r="B171" s="134" t="s">
        <v>1234</v>
      </c>
      <c r="C171" s="135" t="s">
        <v>351</v>
      </c>
      <c r="D171" s="136">
        <f>SUM(D172)</f>
        <v>0</v>
      </c>
      <c r="E171" s="136">
        <f t="shared" ref="E171:G172" si="116">SUM(E172)</f>
        <v>0</v>
      </c>
      <c r="F171" s="136">
        <f t="shared" si="116"/>
        <v>0</v>
      </c>
      <c r="G171" s="202">
        <f t="shared" si="116"/>
        <v>0</v>
      </c>
    </row>
    <row r="172" spans="1:7" ht="28.5" hidden="1" customHeight="1" x14ac:dyDescent="0.25">
      <c r="A172" s="137" t="s">
        <v>1234</v>
      </c>
      <c r="B172" s="137" t="s">
        <v>1235</v>
      </c>
      <c r="C172" s="138"/>
      <c r="D172" s="55">
        <f>SUM(D173)</f>
        <v>0</v>
      </c>
      <c r="E172" s="55">
        <f t="shared" ref="E172" si="117">SUM(E173)</f>
        <v>0</v>
      </c>
      <c r="F172" s="55">
        <f t="shared" ref="F172" si="118">SUM(F173)</f>
        <v>0</v>
      </c>
      <c r="G172" s="203">
        <f t="shared" si="116"/>
        <v>0</v>
      </c>
    </row>
    <row r="173" spans="1:7" ht="28.5" hidden="1" customHeight="1" x14ac:dyDescent="0.25">
      <c r="A173" s="139" t="s">
        <v>1235</v>
      </c>
      <c r="B173" s="139" t="s">
        <v>1236</v>
      </c>
      <c r="C173" s="142" t="s">
        <v>761</v>
      </c>
      <c r="D173" s="141"/>
      <c r="E173" s="141"/>
      <c r="F173" s="141"/>
      <c r="G173" s="204"/>
    </row>
    <row r="174" spans="1:7" ht="28.5" customHeight="1" x14ac:dyDescent="0.25">
      <c r="A174" s="133" t="s">
        <v>1212</v>
      </c>
      <c r="B174" s="134" t="s">
        <v>1213</v>
      </c>
      <c r="C174" s="135" t="s">
        <v>733</v>
      </c>
      <c r="D174" s="136">
        <f>SUM(D175)</f>
        <v>0</v>
      </c>
      <c r="E174" s="136">
        <f t="shared" ref="E174:G175" si="119">SUM(E175)</f>
        <v>0</v>
      </c>
      <c r="F174" s="136">
        <f t="shared" si="119"/>
        <v>0</v>
      </c>
      <c r="G174" s="202">
        <f t="shared" si="119"/>
        <v>0</v>
      </c>
    </row>
    <row r="175" spans="1:7" ht="28.5" customHeight="1" x14ac:dyDescent="0.25">
      <c r="A175" s="138" t="s">
        <v>1213</v>
      </c>
      <c r="B175" s="137" t="s">
        <v>1214</v>
      </c>
      <c r="C175" s="138" t="s">
        <v>734</v>
      </c>
      <c r="D175" s="55">
        <f>SUM(D176)</f>
        <v>0</v>
      </c>
      <c r="E175" s="55">
        <f t="shared" ref="E175" si="120">SUM(E176)</f>
        <v>0</v>
      </c>
      <c r="F175" s="55">
        <f t="shared" ref="F175" si="121">SUM(F176)</f>
        <v>0</v>
      </c>
      <c r="G175" s="203">
        <f t="shared" si="119"/>
        <v>0</v>
      </c>
    </row>
    <row r="176" spans="1:7" ht="28.5" customHeight="1" x14ac:dyDescent="0.25">
      <c r="A176" s="140" t="s">
        <v>1214</v>
      </c>
      <c r="B176" s="139" t="s">
        <v>1215</v>
      </c>
      <c r="C176" s="142" t="s">
        <v>787</v>
      </c>
      <c r="D176" s="141"/>
      <c r="E176" s="141"/>
      <c r="F176" s="141"/>
      <c r="G176" s="204"/>
    </row>
    <row r="177" spans="1:7" ht="28.5" customHeight="1" x14ac:dyDescent="0.25">
      <c r="A177" s="133" t="s">
        <v>1212</v>
      </c>
      <c r="B177" s="134" t="s">
        <v>1216</v>
      </c>
      <c r="C177" s="135" t="s">
        <v>735</v>
      </c>
      <c r="D177" s="136">
        <f>SUM(D178)</f>
        <v>0</v>
      </c>
      <c r="E177" s="136">
        <f t="shared" ref="E177:G178" si="122">SUM(E178)</f>
        <v>0</v>
      </c>
      <c r="F177" s="136">
        <f t="shared" si="122"/>
        <v>0</v>
      </c>
      <c r="G177" s="202">
        <f t="shared" si="122"/>
        <v>0</v>
      </c>
    </row>
    <row r="178" spans="1:7" ht="28.5" customHeight="1" x14ac:dyDescent="0.25">
      <c r="A178" s="138" t="s">
        <v>1216</v>
      </c>
      <c r="B178" s="137" t="s">
        <v>1217</v>
      </c>
      <c r="C178" s="138" t="s">
        <v>493</v>
      </c>
      <c r="D178" s="55">
        <f>SUM(D179)</f>
        <v>0</v>
      </c>
      <c r="E178" s="55">
        <f t="shared" ref="E178" si="123">SUM(E179)</f>
        <v>0</v>
      </c>
      <c r="F178" s="55">
        <f t="shared" ref="F178" si="124">SUM(F179)</f>
        <v>0</v>
      </c>
      <c r="G178" s="203">
        <f t="shared" si="122"/>
        <v>0</v>
      </c>
    </row>
    <row r="179" spans="1:7" ht="28.5" customHeight="1" x14ac:dyDescent="0.25">
      <c r="A179" s="140" t="s">
        <v>1217</v>
      </c>
      <c r="B179" s="139" t="s">
        <v>1218</v>
      </c>
      <c r="C179" s="142" t="s">
        <v>494</v>
      </c>
      <c r="D179" s="141"/>
      <c r="E179" s="141"/>
      <c r="F179" s="141"/>
      <c r="G179" s="204"/>
    </row>
    <row r="180" spans="1:7" ht="28.5" customHeight="1" x14ac:dyDescent="0.25">
      <c r="A180" s="133" t="s">
        <v>1212</v>
      </c>
      <c r="B180" s="134" t="s">
        <v>1219</v>
      </c>
      <c r="C180" s="135" t="s">
        <v>736</v>
      </c>
      <c r="D180" s="136">
        <f>SUM(D181,D183,D185,D187)</f>
        <v>0</v>
      </c>
      <c r="E180" s="136">
        <f t="shared" ref="E180:G180" si="125">SUM(E181,E183,E185,E187)</f>
        <v>0</v>
      </c>
      <c r="F180" s="136">
        <f t="shared" si="125"/>
        <v>0</v>
      </c>
      <c r="G180" s="202">
        <f t="shared" si="125"/>
        <v>0</v>
      </c>
    </row>
    <row r="181" spans="1:7" ht="28.5" customHeight="1" x14ac:dyDescent="0.25">
      <c r="A181" s="138" t="s">
        <v>1219</v>
      </c>
      <c r="B181" s="137" t="s">
        <v>1220</v>
      </c>
      <c r="C181" s="138" t="s">
        <v>737</v>
      </c>
      <c r="D181" s="55">
        <f>SUM(D182)</f>
        <v>0</v>
      </c>
      <c r="E181" s="55">
        <f t="shared" ref="E181" si="126">SUM(E182)</f>
        <v>0</v>
      </c>
      <c r="F181" s="55">
        <f t="shared" ref="F181:G181" si="127">SUM(F182)</f>
        <v>0</v>
      </c>
      <c r="G181" s="203">
        <f t="shared" si="127"/>
        <v>0</v>
      </c>
    </row>
    <row r="182" spans="1:7" ht="28.5" customHeight="1" x14ac:dyDescent="0.25">
      <c r="A182" s="140" t="s">
        <v>1220</v>
      </c>
      <c r="B182" s="139" t="s">
        <v>1221</v>
      </c>
      <c r="C182" s="142" t="s">
        <v>788</v>
      </c>
      <c r="D182" s="141"/>
      <c r="E182" s="141"/>
      <c r="F182" s="141"/>
      <c r="G182" s="204"/>
    </row>
    <row r="183" spans="1:7" ht="28.5" customHeight="1" x14ac:dyDescent="0.25">
      <c r="A183" s="138" t="s">
        <v>1219</v>
      </c>
      <c r="B183" s="137" t="s">
        <v>1222</v>
      </c>
      <c r="C183" s="138" t="s">
        <v>738</v>
      </c>
      <c r="D183" s="55">
        <f>SUM(D184)</f>
        <v>0</v>
      </c>
      <c r="E183" s="55">
        <f t="shared" ref="E183:G183" si="128">SUM(E184)</f>
        <v>0</v>
      </c>
      <c r="F183" s="55">
        <f t="shared" si="128"/>
        <v>0</v>
      </c>
      <c r="G183" s="203">
        <f t="shared" si="128"/>
        <v>0</v>
      </c>
    </row>
    <row r="184" spans="1:7" ht="28.5" customHeight="1" x14ac:dyDescent="0.25">
      <c r="A184" s="140" t="s">
        <v>1222</v>
      </c>
      <c r="B184" s="139" t="s">
        <v>1223</v>
      </c>
      <c r="C184" s="142" t="s">
        <v>500</v>
      </c>
      <c r="D184" s="141"/>
      <c r="E184" s="141"/>
      <c r="F184" s="141"/>
      <c r="G184" s="204"/>
    </row>
    <row r="185" spans="1:7" ht="28.5" customHeight="1" x14ac:dyDescent="0.25">
      <c r="A185" s="138" t="s">
        <v>1219</v>
      </c>
      <c r="B185" s="137" t="s">
        <v>1224</v>
      </c>
      <c r="C185" s="138" t="s">
        <v>748</v>
      </c>
      <c r="D185" s="55">
        <f>SUM(D186)</f>
        <v>0</v>
      </c>
      <c r="E185" s="55">
        <f t="shared" ref="E185:G185" si="129">SUM(E186)</f>
        <v>0</v>
      </c>
      <c r="F185" s="55">
        <f t="shared" si="129"/>
        <v>0</v>
      </c>
      <c r="G185" s="203">
        <f t="shared" si="129"/>
        <v>0</v>
      </c>
    </row>
    <row r="186" spans="1:7" ht="28.5" customHeight="1" x14ac:dyDescent="0.25">
      <c r="A186" s="140" t="s">
        <v>1224</v>
      </c>
      <c r="B186" s="139" t="s">
        <v>1225</v>
      </c>
      <c r="C186" s="142" t="s">
        <v>502</v>
      </c>
      <c r="D186" s="141"/>
      <c r="E186" s="141"/>
      <c r="F186" s="141"/>
      <c r="G186" s="204"/>
    </row>
    <row r="187" spans="1:7" ht="28.5" hidden="1" customHeight="1" x14ac:dyDescent="0.25">
      <c r="A187" s="138" t="s">
        <v>1219</v>
      </c>
      <c r="B187" s="137" t="s">
        <v>1226</v>
      </c>
      <c r="C187" s="138" t="s">
        <v>749</v>
      </c>
      <c r="D187" s="55">
        <f>SUM(D188)</f>
        <v>0</v>
      </c>
      <c r="E187" s="55">
        <f t="shared" ref="E187:G187" si="130">SUM(E188)</f>
        <v>0</v>
      </c>
      <c r="F187" s="55">
        <f t="shared" si="130"/>
        <v>0</v>
      </c>
      <c r="G187" s="203">
        <f t="shared" si="130"/>
        <v>0</v>
      </c>
    </row>
    <row r="188" spans="1:7" ht="28.5" hidden="1" customHeight="1" x14ac:dyDescent="0.25">
      <c r="A188" s="140" t="s">
        <v>1226</v>
      </c>
      <c r="B188" s="139" t="s">
        <v>1227</v>
      </c>
      <c r="C188" s="142" t="s">
        <v>503</v>
      </c>
      <c r="D188" s="141"/>
      <c r="E188" s="141"/>
      <c r="F188" s="141"/>
      <c r="G188" s="204"/>
    </row>
    <row r="189" spans="1:7" ht="28.5" customHeight="1" x14ac:dyDescent="0.25">
      <c r="A189" s="470" t="s">
        <v>506</v>
      </c>
      <c r="B189" s="470"/>
      <c r="C189" s="470"/>
      <c r="D189" s="55">
        <f>SUM(D7,D28,D76,D90,D147,D164)</f>
        <v>0</v>
      </c>
      <c r="E189" s="55">
        <f>SUM(E7,E28,E76,E90,E147,E164)</f>
        <v>0</v>
      </c>
      <c r="F189" s="55">
        <f>SUM(F7,F28,F76,F90,F147,F164)</f>
        <v>0</v>
      </c>
      <c r="G189" s="55">
        <f>SUM(G7,G28,G76,G90,G147,G164)</f>
        <v>0</v>
      </c>
    </row>
    <row r="190" spans="1:7" x14ac:dyDescent="0.25">
      <c r="G190" s="125"/>
    </row>
    <row r="193" spans="7:7" x14ac:dyDescent="0.25">
      <c r="G193" s="125"/>
    </row>
  </sheetData>
  <mergeCells count="6">
    <mergeCell ref="A189:C189"/>
    <mergeCell ref="D1:E1"/>
    <mergeCell ref="B2:C2"/>
    <mergeCell ref="D2:E2"/>
    <mergeCell ref="B3:C3"/>
    <mergeCell ref="B4:C4"/>
  </mergeCells>
  <printOptions horizontalCentered="1"/>
  <pageMargins left="0.51181102362204722" right="0.9055118110236221" top="0.35433070866141736" bottom="0.78740157480314965" header="0" footer="0"/>
  <pageSetup paperSize="9" scale="8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"/>
  <sheetViews>
    <sheetView rightToLeft="1" view="pageBreakPreview" zoomScale="80" zoomScaleNormal="100" zoomScaleSheetLayoutView="80" workbookViewId="0">
      <selection activeCell="I7" sqref="I7"/>
    </sheetView>
  </sheetViews>
  <sheetFormatPr defaultRowHeight="15" x14ac:dyDescent="0.25"/>
  <cols>
    <col min="1" max="1" width="34.28515625" customWidth="1"/>
    <col min="2" max="4" width="14.42578125" customWidth="1"/>
    <col min="5" max="5" width="34.28515625" customWidth="1"/>
    <col min="6" max="7" width="14.42578125" customWidth="1"/>
    <col min="8" max="10" width="13.28515625" customWidth="1"/>
  </cols>
  <sheetData>
    <row r="1" spans="1:10" ht="32.25" x14ac:dyDescent="0.25">
      <c r="A1" s="52"/>
      <c r="B1" s="52"/>
      <c r="C1" s="381" t="s">
        <v>1607</v>
      </c>
      <c r="D1" s="381"/>
      <c r="E1" s="381"/>
      <c r="F1" s="18"/>
      <c r="G1" s="18"/>
      <c r="H1" s="52"/>
      <c r="I1" s="52"/>
      <c r="J1" s="52"/>
    </row>
    <row r="2" spans="1:10" ht="32.25" x14ac:dyDescent="0.5">
      <c r="A2" s="369" t="s">
        <v>88</v>
      </c>
      <c r="B2" s="369"/>
      <c r="C2" s="381" t="s">
        <v>504</v>
      </c>
      <c r="D2" s="381"/>
      <c r="E2" s="381"/>
      <c r="F2" s="18"/>
      <c r="G2" s="18"/>
      <c r="H2" s="52"/>
      <c r="I2" s="52"/>
      <c r="J2" s="52"/>
    </row>
    <row r="3" spans="1:10" ht="18" x14ac:dyDescent="0.25">
      <c r="A3" s="370" t="s">
        <v>87</v>
      </c>
      <c r="B3" s="370"/>
      <c r="C3" s="52"/>
      <c r="D3" s="52"/>
      <c r="E3" s="52"/>
      <c r="F3" s="52"/>
      <c r="G3" s="52"/>
      <c r="H3" s="52"/>
      <c r="I3" s="52"/>
      <c r="J3" s="52"/>
    </row>
    <row r="4" spans="1:10" ht="18.75" x14ac:dyDescent="0.5">
      <c r="A4" s="382" t="s">
        <v>91</v>
      </c>
      <c r="B4" s="382"/>
      <c r="C4" s="52"/>
      <c r="D4" s="52"/>
      <c r="E4" s="52"/>
      <c r="F4" s="17"/>
      <c r="G4" s="17" t="s">
        <v>86</v>
      </c>
      <c r="H4" s="52"/>
      <c r="I4" s="52"/>
      <c r="J4" s="17"/>
    </row>
    <row r="5" spans="1:10" ht="42" customHeight="1" x14ac:dyDescent="0.25">
      <c r="A5" s="475" t="s">
        <v>507</v>
      </c>
      <c r="B5" s="475"/>
      <c r="C5" s="475"/>
      <c r="D5" s="475" t="s">
        <v>508</v>
      </c>
      <c r="E5" s="475"/>
      <c r="F5" s="475"/>
      <c r="G5" s="475"/>
    </row>
    <row r="6" spans="1:10" ht="42" customHeight="1" x14ac:dyDescent="0.25">
      <c r="A6" s="56" t="s">
        <v>89</v>
      </c>
      <c r="B6" s="56" t="s">
        <v>1614</v>
      </c>
      <c r="C6" s="56" t="s">
        <v>1615</v>
      </c>
      <c r="D6" s="56" t="s">
        <v>509</v>
      </c>
      <c r="E6" s="56" t="s">
        <v>89</v>
      </c>
      <c r="F6" s="56" t="s">
        <v>1614</v>
      </c>
      <c r="G6" s="56" t="s">
        <v>1615</v>
      </c>
    </row>
    <row r="7" spans="1:10" ht="42" customHeight="1" x14ac:dyDescent="0.25">
      <c r="A7" s="76" t="s">
        <v>510</v>
      </c>
      <c r="B7" s="77">
        <v>0</v>
      </c>
      <c r="C7" s="78">
        <f>B7</f>
        <v>0</v>
      </c>
      <c r="D7" s="75" t="s">
        <v>511</v>
      </c>
      <c r="E7" s="19" t="s">
        <v>512</v>
      </c>
      <c r="F7" s="94">
        <f>تملک.مالی!F189-F8</f>
        <v>0</v>
      </c>
      <c r="G7" s="196">
        <f>تملک.مالی!G189-G8</f>
        <v>0</v>
      </c>
    </row>
    <row r="8" spans="1:10" ht="42" customHeight="1" x14ac:dyDescent="0.25">
      <c r="A8" s="76" t="s">
        <v>513</v>
      </c>
      <c r="B8" s="77">
        <f>تملک.مالی!F189</f>
        <v>0</v>
      </c>
      <c r="C8" s="196">
        <f>تملک.مالی!G189</f>
        <v>0</v>
      </c>
      <c r="D8" s="75" t="s">
        <v>514</v>
      </c>
      <c r="E8" s="19" t="s">
        <v>515</v>
      </c>
      <c r="F8" s="77">
        <f>تملک.مالی!F48</f>
        <v>0</v>
      </c>
      <c r="G8" s="96">
        <f>تملک.مالی!G48</f>
        <v>0</v>
      </c>
    </row>
    <row r="9" spans="1:10" ht="42" customHeight="1" x14ac:dyDescent="0.25">
      <c r="A9" s="471" t="s">
        <v>516</v>
      </c>
      <c r="B9" s="472">
        <v>0</v>
      </c>
      <c r="C9" s="473">
        <f t="shared" ref="C9" si="0">B9</f>
        <v>0</v>
      </c>
      <c r="D9" s="75" t="s">
        <v>517</v>
      </c>
      <c r="E9" s="19" t="s">
        <v>518</v>
      </c>
      <c r="F9" s="77">
        <v>0</v>
      </c>
      <c r="G9" s="96">
        <f t="shared" ref="G9:G10" si="1">F9</f>
        <v>0</v>
      </c>
    </row>
    <row r="10" spans="1:10" ht="42" customHeight="1" x14ac:dyDescent="0.25">
      <c r="A10" s="471"/>
      <c r="B10" s="472"/>
      <c r="C10" s="473"/>
      <c r="D10" s="75" t="s">
        <v>519</v>
      </c>
      <c r="E10" s="19" t="s">
        <v>522</v>
      </c>
      <c r="F10" s="77">
        <v>0</v>
      </c>
      <c r="G10" s="96">
        <f t="shared" si="1"/>
        <v>0</v>
      </c>
    </row>
    <row r="11" spans="1:10" ht="42" customHeight="1" x14ac:dyDescent="0.25">
      <c r="A11" s="79" t="s">
        <v>520</v>
      </c>
      <c r="B11" s="57">
        <f>SUM(B7:B9)</f>
        <v>0</v>
      </c>
      <c r="C11" s="57">
        <f>SUM(C7:C9)</f>
        <v>0</v>
      </c>
      <c r="D11" s="474" t="s">
        <v>521</v>
      </c>
      <c r="E11" s="474"/>
      <c r="F11" s="58">
        <f t="shared" ref="F11:G11" si="2">SUM(F7:F10)</f>
        <v>0</v>
      </c>
      <c r="G11" s="58">
        <f t="shared" si="2"/>
        <v>0</v>
      </c>
    </row>
  </sheetData>
  <mergeCells count="11">
    <mergeCell ref="A9:A10"/>
    <mergeCell ref="B9:B10"/>
    <mergeCell ref="C9:C10"/>
    <mergeCell ref="D11:E11"/>
    <mergeCell ref="C1:E1"/>
    <mergeCell ref="C2:E2"/>
    <mergeCell ref="A5:C5"/>
    <mergeCell ref="D5:G5"/>
    <mergeCell ref="A2:B2"/>
    <mergeCell ref="A3:B3"/>
    <mergeCell ref="A4:B4"/>
  </mergeCells>
  <printOptions horizontalCentered="1"/>
  <pageMargins left="0.51181102362204722" right="0.9055118110236221" top="0.35433070866141736" bottom="0.98425196850393704" header="0.31496062992125984" footer="0.31496062992125984"/>
  <pageSetup paperSize="9" scale="8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G24" sqref="G24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380" t="s">
        <v>1820</v>
      </c>
      <c r="B1" s="380"/>
      <c r="C1" s="380"/>
      <c r="D1" s="380"/>
      <c r="E1" s="380"/>
      <c r="F1" s="380"/>
      <c r="G1" s="380"/>
      <c r="H1" s="59"/>
      <c r="I1" s="59"/>
    </row>
    <row r="2" spans="1:9" ht="32.25" x14ac:dyDescent="0.5">
      <c r="A2" s="232" t="s">
        <v>88</v>
      </c>
      <c r="B2" s="497" t="s">
        <v>1838</v>
      </c>
      <c r="C2" s="497"/>
      <c r="D2" s="497"/>
      <c r="E2" s="497"/>
      <c r="F2" s="497"/>
      <c r="G2" s="341"/>
      <c r="H2" s="59"/>
      <c r="I2" s="59"/>
    </row>
    <row r="3" spans="1:9" ht="18" x14ac:dyDescent="0.25">
      <c r="A3" s="370" t="s">
        <v>87</v>
      </c>
      <c r="B3" s="370"/>
      <c r="C3" s="59"/>
      <c r="D3" s="59"/>
      <c r="E3" s="59"/>
      <c r="F3" s="59"/>
      <c r="G3" s="59"/>
      <c r="H3" s="59"/>
      <c r="I3" s="59"/>
    </row>
    <row r="4" spans="1:9" ht="18.75" x14ac:dyDescent="0.5">
      <c r="A4" s="382" t="s">
        <v>91</v>
      </c>
      <c r="B4" s="382"/>
      <c r="C4" s="59"/>
      <c r="D4" s="59"/>
      <c r="E4" s="59"/>
      <c r="G4" s="17" t="s">
        <v>86</v>
      </c>
      <c r="H4" s="59"/>
      <c r="I4" s="17"/>
    </row>
    <row r="5" spans="1:9" ht="25.5" customHeight="1" x14ac:dyDescent="0.25">
      <c r="A5" s="493" t="s">
        <v>256</v>
      </c>
      <c r="B5" s="493"/>
      <c r="C5" s="493"/>
      <c r="D5" s="477" t="s">
        <v>257</v>
      </c>
      <c r="E5" s="478"/>
      <c r="F5" s="478"/>
      <c r="G5" s="479"/>
    </row>
    <row r="6" spans="1:9" ht="42" customHeight="1" x14ac:dyDescent="0.25">
      <c r="A6" s="287" t="s">
        <v>89</v>
      </c>
      <c r="B6" s="287" t="s">
        <v>1614</v>
      </c>
      <c r="C6" s="287" t="s">
        <v>1615</v>
      </c>
      <c r="D6" s="495" t="s">
        <v>89</v>
      </c>
      <c r="E6" s="495"/>
      <c r="F6" s="287" t="s">
        <v>1614</v>
      </c>
      <c r="G6" s="287" t="s">
        <v>1615</v>
      </c>
    </row>
    <row r="7" spans="1:9" ht="29.25" customHeight="1" x14ac:dyDescent="0.25">
      <c r="A7" s="288" t="s">
        <v>1043</v>
      </c>
      <c r="B7" s="289">
        <f>F11</f>
        <v>500000000</v>
      </c>
      <c r="C7" s="252">
        <f>G11</f>
        <v>1500000000</v>
      </c>
      <c r="D7" s="496" t="s">
        <v>609</v>
      </c>
      <c r="E7" s="496"/>
      <c r="F7" s="289">
        <v>500000000</v>
      </c>
      <c r="G7" s="252">
        <v>1500000000</v>
      </c>
    </row>
    <row r="8" spans="1:9" ht="29.25" hidden="1" customHeight="1" x14ac:dyDescent="0.25">
      <c r="A8" s="288" t="s">
        <v>608</v>
      </c>
      <c r="B8" s="289"/>
      <c r="C8" s="252"/>
      <c r="D8" s="496" t="s">
        <v>610</v>
      </c>
      <c r="E8" s="496"/>
      <c r="F8" s="289"/>
      <c r="G8" s="252"/>
    </row>
    <row r="9" spans="1:9" ht="45" hidden="1" customHeight="1" x14ac:dyDescent="0.25">
      <c r="A9" s="288" t="s">
        <v>1042</v>
      </c>
      <c r="B9" s="290"/>
      <c r="C9" s="252"/>
      <c r="D9" s="496" t="s">
        <v>611</v>
      </c>
      <c r="E9" s="496"/>
      <c r="F9" s="289"/>
      <c r="G9" s="252"/>
    </row>
    <row r="10" spans="1:9" ht="29.25" hidden="1" customHeight="1" x14ac:dyDescent="0.25">
      <c r="A10" s="288" t="s">
        <v>1307</v>
      </c>
      <c r="B10" s="290"/>
      <c r="C10" s="252">
        <f t="shared" ref="C10" si="0">B10</f>
        <v>0</v>
      </c>
      <c r="D10" s="496" t="s">
        <v>612</v>
      </c>
      <c r="E10" s="496"/>
      <c r="F10" s="289"/>
      <c r="G10" s="252"/>
    </row>
    <row r="11" spans="1:9" ht="29.25" customHeight="1" x14ac:dyDescent="0.25">
      <c r="A11" s="291" t="s">
        <v>622</v>
      </c>
      <c r="B11" s="292">
        <f>SUM(B7:B10)</f>
        <v>500000000</v>
      </c>
      <c r="C11" s="292">
        <f>SUM(C7:C10)</f>
        <v>1500000000</v>
      </c>
      <c r="D11" s="494" t="s">
        <v>1044</v>
      </c>
      <c r="E11" s="494"/>
      <c r="F11" s="292">
        <f>SUM(F7:F10)</f>
        <v>500000000</v>
      </c>
      <c r="G11" s="292">
        <f>SUM(G7:G10)</f>
        <v>1500000000</v>
      </c>
    </row>
    <row r="12" spans="1:9" ht="24.75" customHeight="1" x14ac:dyDescent="0.25">
      <c r="A12" s="338"/>
      <c r="B12" s="339"/>
      <c r="C12" s="339"/>
      <c r="D12" s="339"/>
      <c r="E12" s="339"/>
      <c r="F12" s="339"/>
      <c r="G12" s="340"/>
    </row>
    <row r="13" spans="1:9" ht="24.75" customHeight="1" x14ac:dyDescent="0.25">
      <c r="A13" s="480" t="s">
        <v>613</v>
      </c>
      <c r="B13" s="481"/>
      <c r="C13" s="481"/>
      <c r="D13" s="481"/>
      <c r="E13" s="481"/>
      <c r="F13" s="481"/>
      <c r="G13" s="482"/>
    </row>
    <row r="14" spans="1:9" ht="24.75" customHeight="1" x14ac:dyDescent="0.25">
      <c r="A14" s="476" t="s">
        <v>614</v>
      </c>
      <c r="B14" s="476"/>
      <c r="C14" s="476"/>
      <c r="D14" s="483" t="s">
        <v>615</v>
      </c>
      <c r="E14" s="484"/>
      <c r="F14" s="484"/>
      <c r="G14" s="485"/>
    </row>
    <row r="15" spans="1:9" ht="24.75" customHeight="1" x14ac:dyDescent="0.25">
      <c r="A15" s="333" t="s">
        <v>616</v>
      </c>
      <c r="B15" s="333" t="s">
        <v>617</v>
      </c>
      <c r="C15" s="333" t="s">
        <v>618</v>
      </c>
      <c r="D15" s="476" t="s">
        <v>616</v>
      </c>
      <c r="E15" s="476"/>
      <c r="F15" s="333" t="s">
        <v>617</v>
      </c>
      <c r="G15" s="333" t="s">
        <v>618</v>
      </c>
    </row>
    <row r="16" spans="1:9" ht="24.75" customHeight="1" x14ac:dyDescent="0.25">
      <c r="A16" s="332" t="s">
        <v>619</v>
      </c>
      <c r="B16" s="252">
        <f>F7*0.15</f>
        <v>75000000</v>
      </c>
      <c r="C16" s="252">
        <f>G7*0.15</f>
        <v>225000000</v>
      </c>
      <c r="D16" s="487" t="s">
        <v>619</v>
      </c>
      <c r="E16" s="487"/>
      <c r="F16" s="252">
        <f>F7*0.85</f>
        <v>425000000</v>
      </c>
      <c r="G16" s="252">
        <f>G7*0.85</f>
        <v>1275000000</v>
      </c>
    </row>
    <row r="17" spans="1:9" ht="24.75" customHeight="1" x14ac:dyDescent="0.25">
      <c r="A17" s="332" t="s">
        <v>620</v>
      </c>
      <c r="B17" s="293">
        <f>B16/F11</f>
        <v>0.15</v>
      </c>
      <c r="C17" s="293">
        <f>C16/G11</f>
        <v>0.15</v>
      </c>
      <c r="D17" s="487" t="s">
        <v>620</v>
      </c>
      <c r="E17" s="487"/>
      <c r="F17" s="293">
        <f>F16/F11</f>
        <v>0.85</v>
      </c>
      <c r="G17" s="293">
        <f>G16/G11</f>
        <v>0.85</v>
      </c>
    </row>
    <row r="18" spans="1:9" ht="24.75" hidden="1" customHeight="1" x14ac:dyDescent="0.25">
      <c r="A18" s="492" t="s">
        <v>621</v>
      </c>
      <c r="B18" s="492"/>
      <c r="C18" s="492"/>
      <c r="D18" s="492"/>
      <c r="E18" s="492"/>
      <c r="F18" s="492"/>
      <c r="G18" s="492"/>
    </row>
    <row r="19" spans="1:9" ht="24.75" hidden="1" customHeight="1" x14ac:dyDescent="0.25">
      <c r="A19" s="61" t="s">
        <v>617</v>
      </c>
      <c r="B19" s="490"/>
      <c r="C19" s="491"/>
      <c r="D19" s="488" t="s">
        <v>618</v>
      </c>
      <c r="E19" s="489"/>
      <c r="F19" s="490"/>
      <c r="G19" s="491"/>
    </row>
    <row r="20" spans="1:9" ht="24.75" customHeight="1" x14ac:dyDescent="0.25">
      <c r="B20">
        <f>F7*0.25</f>
        <v>125000000</v>
      </c>
      <c r="F20">
        <f>F7*0.75</f>
        <v>375000000</v>
      </c>
    </row>
    <row r="21" spans="1:9" s="67" customFormat="1" ht="21" customHeight="1" x14ac:dyDescent="0.25">
      <c r="A21" s="486" t="s">
        <v>625</v>
      </c>
      <c r="B21" s="486"/>
      <c r="C21" s="486"/>
      <c r="D21" s="486"/>
      <c r="E21" s="486"/>
      <c r="F21" s="486"/>
      <c r="G21" s="486"/>
      <c r="I21" s="334">
        <f>G11-F11</f>
        <v>1000000000</v>
      </c>
    </row>
    <row r="22" spans="1:9" s="67" customFormat="1" ht="21" customHeight="1" x14ac:dyDescent="0.25">
      <c r="A22" s="486" t="s">
        <v>623</v>
      </c>
      <c r="B22" s="486"/>
      <c r="C22" s="486"/>
      <c r="D22" s="486"/>
      <c r="E22" s="486"/>
      <c r="F22" s="486"/>
      <c r="G22" s="486"/>
    </row>
    <row r="23" spans="1:9" s="67" customFormat="1" ht="21" customHeight="1" x14ac:dyDescent="0.25">
      <c r="A23" s="486" t="s">
        <v>624</v>
      </c>
      <c r="B23" s="486"/>
      <c r="C23" s="486"/>
      <c r="D23" s="486"/>
      <c r="E23" s="486"/>
      <c r="F23" s="486"/>
      <c r="G23" s="486"/>
    </row>
    <row r="24" spans="1:9" s="67" customFormat="1" ht="17.25" customHeight="1" x14ac:dyDescent="0.25"/>
  </sheetData>
  <mergeCells count="25"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D15:E15"/>
    <mergeCell ref="A14:C14"/>
    <mergeCell ref="D5:G5"/>
    <mergeCell ref="A13:G13"/>
    <mergeCell ref="D14:G14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tabSelected="1" topLeftCell="A7" zoomScaleNormal="100" zoomScaleSheetLayoutView="80" workbookViewId="0">
      <selection activeCell="C25" sqref="C25"/>
    </sheetView>
  </sheetViews>
  <sheetFormatPr defaultColWidth="9" defaultRowHeight="27.75" customHeight="1" x14ac:dyDescent="0.25"/>
  <cols>
    <col min="1" max="1" width="9.7109375" style="21" customWidth="1"/>
    <col min="2" max="2" width="36.28515625" style="21" customWidth="1"/>
    <col min="3" max="4" width="20.85546875" style="21" customWidth="1"/>
    <col min="5" max="5" width="2.85546875" style="21" customWidth="1"/>
    <col min="6" max="6" width="10.28515625" style="21" customWidth="1"/>
    <col min="7" max="7" width="26" style="21" customWidth="1"/>
    <col min="8" max="9" width="20.85546875" style="21" customWidth="1"/>
    <col min="10" max="10" width="13" style="21" bestFit="1" customWidth="1"/>
    <col min="11" max="16384" width="9" style="21"/>
  </cols>
  <sheetData>
    <row r="1" spans="1:11" ht="30.75" customHeight="1" x14ac:dyDescent="0.25">
      <c r="C1" s="380" t="s">
        <v>1816</v>
      </c>
      <c r="D1" s="380"/>
      <c r="E1" s="380"/>
      <c r="F1" s="380"/>
      <c r="G1" s="380"/>
    </row>
    <row r="2" spans="1:11" ht="30.75" customHeight="1" x14ac:dyDescent="0.5">
      <c r="A2" s="369" t="s">
        <v>88</v>
      </c>
      <c r="B2" s="369"/>
      <c r="C2" s="381" t="s">
        <v>255</v>
      </c>
      <c r="D2" s="381"/>
      <c r="E2" s="381"/>
      <c r="F2" s="381"/>
      <c r="G2" s="381"/>
    </row>
    <row r="3" spans="1:11" ht="20.25" customHeight="1" x14ac:dyDescent="0.25">
      <c r="A3" s="370" t="s">
        <v>87</v>
      </c>
      <c r="B3" s="370"/>
      <c r="C3" s="383" t="s">
        <v>1840</v>
      </c>
      <c r="D3" s="383"/>
      <c r="E3" s="383"/>
      <c r="F3" s="383"/>
      <c r="G3" s="383"/>
    </row>
    <row r="4" spans="1:11" ht="20.25" customHeight="1" x14ac:dyDescent="0.5">
      <c r="A4" s="382" t="s">
        <v>91</v>
      </c>
      <c r="B4" s="382"/>
      <c r="I4" s="17" t="s">
        <v>86</v>
      </c>
    </row>
    <row r="5" spans="1:11" ht="26.25" customHeight="1" x14ac:dyDescent="0.55000000000000004">
      <c r="A5" s="387" t="s">
        <v>256</v>
      </c>
      <c r="B5" s="387"/>
      <c r="C5" s="387"/>
      <c r="D5" s="387"/>
      <c r="E5" s="70"/>
      <c r="F5" s="387" t="s">
        <v>257</v>
      </c>
      <c r="G5" s="387"/>
      <c r="H5" s="387"/>
      <c r="I5" s="387"/>
    </row>
    <row r="6" spans="1:11" ht="27" customHeight="1" x14ac:dyDescent="0.25">
      <c r="A6" s="16" t="s">
        <v>258</v>
      </c>
      <c r="B6" s="16" t="s">
        <v>89</v>
      </c>
      <c r="C6" s="16" t="s">
        <v>797</v>
      </c>
      <c r="D6" s="16" t="s">
        <v>259</v>
      </c>
      <c r="E6" s="33"/>
      <c r="F6" s="16" t="s">
        <v>258</v>
      </c>
      <c r="G6" s="16" t="s">
        <v>89</v>
      </c>
      <c r="H6" s="16" t="s">
        <v>797</v>
      </c>
      <c r="I6" s="16" t="s">
        <v>259</v>
      </c>
    </row>
    <row r="7" spans="1:11" ht="24" customHeight="1" x14ac:dyDescent="0.25">
      <c r="A7" s="388" t="s">
        <v>6</v>
      </c>
      <c r="B7" s="389"/>
      <c r="C7" s="389"/>
      <c r="D7" s="390"/>
      <c r="E7" s="34"/>
      <c r="F7" s="388" t="s">
        <v>275</v>
      </c>
      <c r="G7" s="389"/>
      <c r="H7" s="389"/>
      <c r="I7" s="390"/>
    </row>
    <row r="8" spans="1:11" ht="27.75" customHeight="1" x14ac:dyDescent="0.25">
      <c r="A8" s="43">
        <v>110000</v>
      </c>
      <c r="B8" s="20" t="s">
        <v>7</v>
      </c>
      <c r="C8" s="35">
        <f>منابع!I8</f>
        <v>90729764750</v>
      </c>
      <c r="D8" s="35">
        <f>منابع!J8</f>
        <v>93229764750</v>
      </c>
      <c r="E8" s="36"/>
      <c r="F8" s="20">
        <v>1</v>
      </c>
      <c r="G8" s="20" t="s">
        <v>260</v>
      </c>
      <c r="H8" s="37">
        <f>مأموریت.برنامه!I8</f>
        <v>6694400000</v>
      </c>
      <c r="I8" s="37">
        <f>مأموریت.برنامه!J8</f>
        <v>7948770000</v>
      </c>
      <c r="K8" s="74"/>
    </row>
    <row r="9" spans="1:11" ht="27.75" customHeight="1" x14ac:dyDescent="0.25">
      <c r="A9" s="43">
        <v>120000</v>
      </c>
      <c r="B9" s="20" t="s">
        <v>32</v>
      </c>
      <c r="C9" s="35">
        <f>منابع!I82</f>
        <v>1825066250</v>
      </c>
      <c r="D9" s="35">
        <f>منابع!J82</f>
        <v>1825066250</v>
      </c>
      <c r="E9" s="36"/>
      <c r="F9" s="20">
        <v>2</v>
      </c>
      <c r="G9" s="20" t="s">
        <v>261</v>
      </c>
      <c r="H9" s="35">
        <f>مأموریت.برنامه!I13</f>
        <v>28947190000</v>
      </c>
      <c r="I9" s="35">
        <f>مأموریت.برنامه!J13</f>
        <v>29234190000</v>
      </c>
      <c r="K9" s="74"/>
    </row>
    <row r="10" spans="1:11" ht="27.75" customHeight="1" x14ac:dyDescent="0.25">
      <c r="A10" s="43">
        <v>130000</v>
      </c>
      <c r="B10" s="20" t="s">
        <v>262</v>
      </c>
      <c r="C10" s="35">
        <f>منابع!I97</f>
        <v>645413500</v>
      </c>
      <c r="D10" s="35">
        <f>منابع!J97</f>
        <v>645413500</v>
      </c>
      <c r="E10" s="36"/>
      <c r="F10" s="20">
        <v>3</v>
      </c>
      <c r="G10" s="20" t="s">
        <v>263</v>
      </c>
      <c r="H10" s="35">
        <f>مأموریت.برنامه!I21</f>
        <v>2119280000</v>
      </c>
      <c r="I10" s="35">
        <f>مأموریت.برنامه!J21</f>
        <v>2119280000</v>
      </c>
      <c r="K10" s="74"/>
    </row>
    <row r="11" spans="1:11" ht="27.75" customHeight="1" x14ac:dyDescent="0.25">
      <c r="A11" s="43">
        <v>140000</v>
      </c>
      <c r="B11" s="20" t="s">
        <v>49</v>
      </c>
      <c r="C11" s="35">
        <f>منابع!I115</f>
        <v>663014000</v>
      </c>
      <c r="D11" s="35">
        <f>منابع!J115</f>
        <v>663014000</v>
      </c>
      <c r="E11" s="36"/>
      <c r="F11" s="20">
        <v>4</v>
      </c>
      <c r="G11" s="20" t="s">
        <v>264</v>
      </c>
      <c r="H11" s="35">
        <f>مأموریت.برنامه!I25</f>
        <v>39411220000</v>
      </c>
      <c r="I11" s="35">
        <f>مأموریت.برنامه!J25</f>
        <v>55024530000</v>
      </c>
      <c r="K11" s="74"/>
    </row>
    <row r="12" spans="1:11" ht="27.75" customHeight="1" x14ac:dyDescent="0.25">
      <c r="A12" s="43">
        <v>150000</v>
      </c>
      <c r="B12" s="20" t="s">
        <v>55</v>
      </c>
      <c r="C12" s="35">
        <f>منابع!I132</f>
        <v>5393000000</v>
      </c>
      <c r="D12" s="35">
        <f>منابع!J132</f>
        <v>2893000000</v>
      </c>
      <c r="E12" s="36"/>
      <c r="F12" s="20">
        <v>5</v>
      </c>
      <c r="G12" s="20" t="s">
        <v>265</v>
      </c>
      <c r="H12" s="35">
        <f>مأموریت.برنامه!I34</f>
        <v>31663405000</v>
      </c>
      <c r="I12" s="35">
        <f>مأموریت.برنامه!J34</f>
        <v>31868725000</v>
      </c>
      <c r="K12" s="74"/>
    </row>
    <row r="13" spans="1:11" ht="27.75" customHeight="1" x14ac:dyDescent="0.25">
      <c r="A13" s="43">
        <v>160000</v>
      </c>
      <c r="B13" s="20" t="s">
        <v>58</v>
      </c>
      <c r="C13" s="35">
        <f>منابع!I143</f>
        <v>7040376500</v>
      </c>
      <c r="D13" s="35">
        <f>منابع!J143</f>
        <v>12040376500</v>
      </c>
      <c r="E13" s="36"/>
      <c r="F13" s="20">
        <v>6</v>
      </c>
      <c r="G13" s="20" t="s">
        <v>266</v>
      </c>
      <c r="H13" s="35">
        <f>مأموریت.برنامه!I39</f>
        <v>5603805000</v>
      </c>
      <c r="I13" s="35">
        <f>مأموریت.برنامه!J39</f>
        <v>5743805000</v>
      </c>
      <c r="K13" s="74"/>
    </row>
    <row r="14" spans="1:11" ht="27.75" customHeight="1" x14ac:dyDescent="0.25">
      <c r="A14" s="44">
        <v>100000</v>
      </c>
      <c r="B14" s="16" t="s">
        <v>267</v>
      </c>
      <c r="C14" s="42">
        <f>SUM(C8:C13)</f>
        <v>106296635000</v>
      </c>
      <c r="D14" s="42">
        <f>SUM(D8:D13)</f>
        <v>111296635000</v>
      </c>
      <c r="E14" s="36"/>
      <c r="F14" s="384" t="s">
        <v>1532</v>
      </c>
      <c r="G14" s="385"/>
      <c r="H14" s="42">
        <f>SUM(H8:H13)</f>
        <v>114439300000</v>
      </c>
      <c r="I14" s="42">
        <f>SUM(I8:I13)</f>
        <v>131939300000</v>
      </c>
    </row>
    <row r="15" spans="1:11" ht="27.75" customHeight="1" x14ac:dyDescent="0.25">
      <c r="A15" s="44">
        <v>200000</v>
      </c>
      <c r="B15" s="16" t="s">
        <v>268</v>
      </c>
      <c r="C15" s="42">
        <f>منابع!I161</f>
        <v>4227525000</v>
      </c>
      <c r="D15" s="42">
        <f>منابع!J161</f>
        <v>4227525000</v>
      </c>
      <c r="E15" s="36"/>
      <c r="F15" s="384" t="s">
        <v>986</v>
      </c>
      <c r="G15" s="385"/>
      <c r="H15" s="42">
        <f>'تعهدات.قطعی.سنواتی'!F11</f>
        <v>500000000</v>
      </c>
      <c r="I15" s="42">
        <f>'تعهدات.قطعی.سنواتی'!G11</f>
        <v>1500000000</v>
      </c>
    </row>
    <row r="16" spans="1:11" ht="27.75" customHeight="1" x14ac:dyDescent="0.25">
      <c r="A16" s="44">
        <v>300000</v>
      </c>
      <c r="B16" s="16" t="s">
        <v>269</v>
      </c>
      <c r="C16" s="42">
        <f>منابع!I176</f>
        <v>5115140000</v>
      </c>
      <c r="D16" s="42">
        <f>منابع!J176</f>
        <v>20115140000</v>
      </c>
      <c r="E16" s="36"/>
      <c r="F16" s="384" t="s">
        <v>1711</v>
      </c>
      <c r="G16" s="385"/>
      <c r="H16" s="42">
        <f>'خلاصه (2)'!G21</f>
        <v>700000000</v>
      </c>
      <c r="I16" s="42">
        <f>'خلاصه (2)'!H21</f>
        <v>2200000000</v>
      </c>
    </row>
    <row r="17" spans="1:12" ht="27.75" customHeight="1" x14ac:dyDescent="0.25">
      <c r="A17" s="384" t="s">
        <v>270</v>
      </c>
      <c r="B17" s="385"/>
      <c r="C17" s="41">
        <f>SUM(C14:C16)</f>
        <v>115639300000</v>
      </c>
      <c r="D17" s="41">
        <f>SUM(D14:D16)</f>
        <v>135639300000</v>
      </c>
      <c r="E17" s="36"/>
      <c r="F17" s="384" t="s">
        <v>271</v>
      </c>
      <c r="G17" s="385"/>
      <c r="H17" s="41">
        <f t="shared" ref="H17:I17" si="0">SUM(H14:H16)</f>
        <v>115639300000</v>
      </c>
      <c r="I17" s="41">
        <f t="shared" si="0"/>
        <v>135639300000</v>
      </c>
    </row>
    <row r="18" spans="1:12" ht="6" customHeight="1" x14ac:dyDescent="0.25">
      <c r="A18" s="38"/>
      <c r="B18" s="38"/>
      <c r="C18" s="39"/>
      <c r="D18" s="39"/>
      <c r="E18" s="38"/>
      <c r="F18" s="38"/>
      <c r="G18" s="38"/>
      <c r="H18" s="40"/>
      <c r="I18" s="39"/>
    </row>
    <row r="19" spans="1:12" ht="27.75" customHeight="1" x14ac:dyDescent="0.25">
      <c r="A19" s="388" t="s">
        <v>984</v>
      </c>
      <c r="B19" s="390"/>
      <c r="C19" s="368" t="s">
        <v>1842</v>
      </c>
      <c r="D19" s="368" t="s">
        <v>1843</v>
      </c>
      <c r="E19" s="33"/>
      <c r="F19" s="388" t="s">
        <v>985</v>
      </c>
      <c r="G19" s="390"/>
      <c r="H19" s="368" t="s">
        <v>1844</v>
      </c>
      <c r="I19" s="368" t="s">
        <v>1845</v>
      </c>
      <c r="J19" s="74"/>
      <c r="L19" s="74"/>
    </row>
    <row r="20" spans="1:12" ht="6" customHeight="1" x14ac:dyDescent="0.25">
      <c r="A20" s="38"/>
      <c r="B20" s="38"/>
      <c r="C20" s="39"/>
      <c r="D20" s="39"/>
      <c r="E20" s="38"/>
      <c r="F20" s="38"/>
      <c r="G20" s="38"/>
      <c r="H20" s="40"/>
      <c r="I20" s="40"/>
    </row>
    <row r="21" spans="1:12" ht="27.75" customHeight="1" x14ac:dyDescent="0.25">
      <c r="A21" s="388" t="s">
        <v>272</v>
      </c>
      <c r="B21" s="390"/>
      <c r="C21" s="368" t="s">
        <v>1848</v>
      </c>
      <c r="D21" s="368" t="s">
        <v>1847</v>
      </c>
      <c r="E21" s="33"/>
      <c r="F21" s="388" t="s">
        <v>272</v>
      </c>
      <c r="G21" s="390"/>
      <c r="H21" s="368" t="s">
        <v>1847</v>
      </c>
      <c r="I21" s="368" t="s">
        <v>1846</v>
      </c>
    </row>
    <row r="22" spans="1:12" ht="6" customHeight="1" x14ac:dyDescent="0.25">
      <c r="A22" s="38"/>
      <c r="B22" s="38"/>
      <c r="C22" s="39"/>
      <c r="D22" s="39"/>
      <c r="E22" s="38"/>
      <c r="F22" s="38"/>
      <c r="G22" s="38"/>
      <c r="H22" s="40"/>
      <c r="I22" s="39"/>
    </row>
    <row r="23" spans="1:12" ht="27.75" customHeight="1" x14ac:dyDescent="0.25">
      <c r="A23" s="384" t="s">
        <v>273</v>
      </c>
      <c r="B23" s="385"/>
      <c r="C23" s="41" t="e">
        <f>C17+C19-C21</f>
        <v>#VALUE!</v>
      </c>
      <c r="D23" s="41" t="e">
        <f>D17+D19-D21</f>
        <v>#VALUE!</v>
      </c>
      <c r="E23" s="33"/>
      <c r="F23" s="384" t="s">
        <v>274</v>
      </c>
      <c r="G23" s="385"/>
      <c r="H23" s="41" t="e">
        <f>H17+H19-H21</f>
        <v>#VALUE!</v>
      </c>
      <c r="I23" s="41" t="e">
        <f>I17+I19-I21</f>
        <v>#VALUE!</v>
      </c>
    </row>
    <row r="24" spans="1:12" ht="27.75" customHeight="1" x14ac:dyDescent="0.25">
      <c r="A24" s="27"/>
      <c r="B24" s="26"/>
      <c r="C24" s="23"/>
      <c r="D24" s="23"/>
      <c r="E24" s="23"/>
      <c r="F24" s="23"/>
      <c r="G24" s="23"/>
      <c r="H24" s="23" t="e">
        <f>H23-C23</f>
        <v>#VALUE!</v>
      </c>
      <c r="I24" s="23" t="e">
        <f>I23-D23</f>
        <v>#VALUE!</v>
      </c>
    </row>
    <row r="25" spans="1:12" ht="27.75" customHeight="1" x14ac:dyDescent="0.25">
      <c r="A25" s="27"/>
      <c r="B25" s="26"/>
      <c r="C25" s="23" t="e">
        <f>C19-C21</f>
        <v>#VALUE!</v>
      </c>
      <c r="D25" s="23" t="e">
        <f>D19-D21</f>
        <v>#VALUE!</v>
      </c>
      <c r="E25" s="23"/>
      <c r="F25" s="23"/>
      <c r="G25" s="23"/>
      <c r="H25" s="23"/>
      <c r="I25" s="23"/>
    </row>
    <row r="26" spans="1:12" ht="27.75" customHeight="1" x14ac:dyDescent="0.25">
      <c r="A26" s="27"/>
      <c r="B26" s="29"/>
      <c r="C26" s="23"/>
      <c r="D26" s="23"/>
      <c r="E26" s="23"/>
      <c r="F26" s="23"/>
      <c r="G26" s="23"/>
      <c r="H26" s="23"/>
      <c r="I26" s="23"/>
    </row>
    <row r="27" spans="1:12" ht="27.75" customHeight="1" x14ac:dyDescent="0.25">
      <c r="A27" s="27"/>
      <c r="B27" s="26"/>
      <c r="C27" s="23"/>
      <c r="D27" s="23"/>
      <c r="E27" s="23"/>
      <c r="F27" s="23"/>
      <c r="G27" s="23"/>
      <c r="H27" s="23"/>
      <c r="I27" s="23"/>
    </row>
    <row r="28" spans="1:12" ht="27.75" customHeight="1" x14ac:dyDescent="0.25">
      <c r="A28" s="24"/>
      <c r="B28" s="25"/>
      <c r="C28" s="23"/>
      <c r="D28" s="23"/>
      <c r="E28" s="23"/>
      <c r="F28" s="23"/>
      <c r="G28" s="23"/>
      <c r="H28" s="23"/>
      <c r="I28" s="23"/>
    </row>
    <row r="29" spans="1:12" ht="27.75" customHeight="1" x14ac:dyDescent="0.25">
      <c r="A29" s="26"/>
      <c r="B29" s="26"/>
      <c r="C29" s="23"/>
      <c r="D29" s="23"/>
      <c r="E29" s="23"/>
      <c r="F29" s="23"/>
      <c r="G29" s="23"/>
      <c r="H29" s="23"/>
      <c r="I29" s="23"/>
    </row>
    <row r="30" spans="1:12" ht="27.75" customHeight="1" x14ac:dyDescent="0.25">
      <c r="A30" s="26"/>
      <c r="B30" s="26"/>
      <c r="C30" s="23"/>
      <c r="D30" s="23"/>
      <c r="E30" s="23"/>
      <c r="F30" s="23"/>
      <c r="G30" s="23"/>
      <c r="H30" s="23"/>
      <c r="I30" s="23"/>
    </row>
    <row r="31" spans="1:12" ht="27.75" customHeight="1" x14ac:dyDescent="0.25">
      <c r="A31" s="26"/>
      <c r="B31" s="26"/>
      <c r="C31" s="23"/>
      <c r="D31" s="23"/>
      <c r="E31" s="23"/>
      <c r="F31" s="23"/>
      <c r="G31" s="23"/>
      <c r="H31" s="23"/>
      <c r="I31" s="23"/>
    </row>
    <row r="32" spans="1:12" ht="27.75" customHeight="1" x14ac:dyDescent="0.25">
      <c r="A32" s="26"/>
      <c r="B32" s="26"/>
      <c r="C32" s="23"/>
      <c r="D32" s="23"/>
      <c r="E32" s="23"/>
      <c r="F32" s="23"/>
      <c r="G32" s="23"/>
      <c r="H32" s="23"/>
      <c r="I32" s="23"/>
    </row>
    <row r="33" spans="1:9" ht="27.75" customHeight="1" x14ac:dyDescent="0.25">
      <c r="A33" s="26"/>
      <c r="B33" s="26"/>
      <c r="C33" s="23"/>
      <c r="D33" s="23"/>
      <c r="E33" s="23"/>
      <c r="F33" s="23"/>
      <c r="G33" s="23"/>
      <c r="H33" s="23"/>
      <c r="I33" s="23"/>
    </row>
    <row r="34" spans="1:9" ht="27.75" customHeight="1" x14ac:dyDescent="0.25">
      <c r="A34" s="26"/>
      <c r="B34" s="26"/>
      <c r="C34" s="23"/>
      <c r="D34" s="23"/>
      <c r="E34" s="23"/>
      <c r="F34" s="23"/>
      <c r="G34" s="23"/>
      <c r="H34" s="23"/>
      <c r="I34" s="23"/>
    </row>
    <row r="35" spans="1:9" ht="27.75" customHeight="1" x14ac:dyDescent="0.25">
      <c r="A35" s="26"/>
      <c r="B35" s="26"/>
      <c r="C35" s="23"/>
      <c r="D35" s="23"/>
      <c r="E35" s="23"/>
      <c r="F35" s="23"/>
      <c r="G35" s="23"/>
      <c r="H35" s="23"/>
      <c r="I35" s="23"/>
    </row>
    <row r="36" spans="1:9" ht="27.75" customHeight="1" x14ac:dyDescent="0.25">
      <c r="A36" s="26"/>
      <c r="B36" s="26"/>
      <c r="C36" s="23"/>
      <c r="D36" s="23"/>
      <c r="E36" s="23"/>
      <c r="F36" s="23"/>
      <c r="G36" s="23"/>
      <c r="H36" s="23"/>
      <c r="I36" s="23"/>
    </row>
    <row r="37" spans="1:9" ht="27.75" customHeight="1" x14ac:dyDescent="0.25">
      <c r="A37" s="26"/>
      <c r="B37" s="26"/>
      <c r="C37" s="23"/>
      <c r="D37" s="23"/>
      <c r="E37" s="23"/>
      <c r="F37" s="23"/>
      <c r="G37" s="23"/>
      <c r="H37" s="23"/>
      <c r="I37" s="23"/>
    </row>
    <row r="38" spans="1:9" ht="27.75" customHeight="1" x14ac:dyDescent="0.25">
      <c r="A38" s="26"/>
      <c r="B38" s="26"/>
      <c r="C38" s="23"/>
      <c r="D38" s="23"/>
      <c r="E38" s="23"/>
      <c r="F38" s="23"/>
      <c r="G38" s="23"/>
      <c r="H38" s="23"/>
      <c r="I38" s="23"/>
    </row>
    <row r="39" spans="1:9" ht="27.75" customHeight="1" x14ac:dyDescent="0.25">
      <c r="A39" s="26"/>
      <c r="B39" s="26"/>
      <c r="C39" s="23"/>
      <c r="D39" s="23"/>
      <c r="E39" s="23"/>
      <c r="F39" s="23"/>
      <c r="G39" s="23"/>
      <c r="H39" s="23"/>
      <c r="I39" s="23"/>
    </row>
    <row r="40" spans="1:9" ht="27.75" customHeight="1" x14ac:dyDescent="0.25">
      <c r="A40" s="26"/>
      <c r="B40" s="29"/>
      <c r="C40" s="23"/>
      <c r="D40" s="23"/>
      <c r="E40" s="23"/>
      <c r="F40" s="23"/>
      <c r="G40" s="23"/>
      <c r="H40" s="23"/>
      <c r="I40" s="23"/>
    </row>
    <row r="41" spans="1:9" ht="27.75" customHeight="1" x14ac:dyDescent="0.25">
      <c r="A41" s="24"/>
      <c r="B41" s="25"/>
      <c r="C41" s="23"/>
      <c r="D41" s="23"/>
      <c r="E41" s="23"/>
      <c r="F41" s="23"/>
      <c r="G41" s="23"/>
      <c r="H41" s="23"/>
      <c r="I41" s="23"/>
    </row>
    <row r="42" spans="1:9" ht="27.75" customHeight="1" x14ac:dyDescent="0.25">
      <c r="A42" s="26"/>
      <c r="B42" s="26"/>
      <c r="C42" s="23"/>
      <c r="D42" s="23"/>
      <c r="E42" s="23"/>
      <c r="F42" s="23"/>
      <c r="G42" s="23"/>
      <c r="H42" s="23"/>
      <c r="I42" s="23"/>
    </row>
    <row r="43" spans="1:9" ht="27.75" customHeight="1" x14ac:dyDescent="0.25">
      <c r="A43" s="28"/>
      <c r="B43" s="28"/>
      <c r="C43" s="23"/>
      <c r="D43" s="23"/>
      <c r="E43" s="23"/>
      <c r="F43" s="23"/>
      <c r="G43" s="23"/>
      <c r="H43" s="23"/>
      <c r="I43" s="23"/>
    </row>
    <row r="44" spans="1:9" ht="27.75" customHeight="1" x14ac:dyDescent="0.25">
      <c r="A44" s="26"/>
      <c r="B44" s="28"/>
      <c r="C44" s="23"/>
      <c r="D44" s="23"/>
      <c r="E44" s="23"/>
      <c r="F44" s="23"/>
      <c r="G44" s="23"/>
      <c r="H44" s="23"/>
      <c r="I44" s="23"/>
    </row>
    <row r="45" spans="1:9" ht="27.75" customHeight="1" x14ac:dyDescent="0.25">
      <c r="A45" s="26"/>
      <c r="B45" s="26"/>
      <c r="C45" s="23"/>
      <c r="D45" s="23"/>
      <c r="E45" s="23"/>
      <c r="F45" s="23"/>
      <c r="G45" s="23"/>
      <c r="H45" s="23"/>
      <c r="I45" s="23"/>
    </row>
    <row r="46" spans="1:9" ht="37.5" customHeight="1" x14ac:dyDescent="0.25">
      <c r="A46" s="26"/>
      <c r="B46" s="30"/>
      <c r="C46" s="23"/>
      <c r="D46" s="23"/>
      <c r="E46" s="23"/>
      <c r="F46" s="23"/>
      <c r="G46" s="23"/>
      <c r="H46" s="23"/>
      <c r="I46" s="23"/>
    </row>
    <row r="47" spans="1:9" ht="27.75" customHeight="1" x14ac:dyDescent="0.25">
      <c r="A47" s="26"/>
      <c r="B47" s="26"/>
      <c r="C47" s="23"/>
      <c r="D47" s="23"/>
      <c r="E47" s="23"/>
      <c r="F47" s="23"/>
      <c r="G47" s="23"/>
      <c r="H47" s="23"/>
      <c r="I47" s="23"/>
    </row>
    <row r="48" spans="1:9" ht="27.75" customHeight="1" x14ac:dyDescent="0.25">
      <c r="A48" s="26"/>
      <c r="B48" s="29"/>
      <c r="C48" s="23"/>
      <c r="D48" s="23"/>
      <c r="E48" s="23"/>
      <c r="F48" s="23"/>
      <c r="G48" s="23"/>
      <c r="H48" s="23"/>
      <c r="I48" s="23"/>
    </row>
    <row r="49" spans="1:9" ht="27.75" customHeight="1" x14ac:dyDescent="0.25">
      <c r="A49" s="26"/>
      <c r="B49" s="29"/>
      <c r="C49" s="23"/>
      <c r="D49" s="23"/>
      <c r="E49" s="23"/>
      <c r="F49" s="23"/>
      <c r="G49" s="23"/>
      <c r="H49" s="23"/>
      <c r="I49" s="23"/>
    </row>
    <row r="50" spans="1:9" ht="27.75" customHeight="1" x14ac:dyDescent="0.25">
      <c r="A50" s="26"/>
      <c r="B50" s="26"/>
      <c r="C50" s="23"/>
      <c r="D50" s="23"/>
      <c r="E50" s="23"/>
      <c r="F50" s="23"/>
      <c r="G50" s="23"/>
      <c r="H50" s="23"/>
      <c r="I50" s="23"/>
    </row>
    <row r="51" spans="1:9" ht="27.75" customHeight="1" x14ac:dyDescent="0.25">
      <c r="A51" s="26"/>
      <c r="B51" s="26"/>
      <c r="C51" s="23"/>
      <c r="D51" s="23"/>
      <c r="E51" s="23"/>
      <c r="F51" s="23"/>
      <c r="G51" s="23"/>
      <c r="H51" s="23"/>
      <c r="I51" s="23"/>
    </row>
    <row r="52" spans="1:9" ht="27.75" customHeight="1" x14ac:dyDescent="0.25">
      <c r="A52" s="26"/>
      <c r="B52" s="26"/>
      <c r="C52" s="23"/>
      <c r="D52" s="23"/>
      <c r="E52" s="23"/>
      <c r="F52" s="23"/>
      <c r="G52" s="23"/>
      <c r="H52" s="23"/>
      <c r="I52" s="23"/>
    </row>
    <row r="53" spans="1:9" ht="27.75" customHeight="1" x14ac:dyDescent="0.25">
      <c r="A53" s="24"/>
      <c r="B53" s="25"/>
      <c r="C53" s="23"/>
      <c r="D53" s="23"/>
      <c r="E53" s="23"/>
      <c r="F53" s="23"/>
      <c r="G53" s="23"/>
      <c r="H53" s="23"/>
      <c r="I53" s="23"/>
    </row>
    <row r="54" spans="1:9" ht="27.75" customHeight="1" x14ac:dyDescent="0.25">
      <c r="A54" s="24"/>
      <c r="B54" s="25"/>
      <c r="C54" s="23"/>
      <c r="D54" s="23"/>
      <c r="E54" s="23"/>
      <c r="F54" s="23"/>
      <c r="G54" s="23"/>
      <c r="H54" s="23"/>
      <c r="I54" s="23"/>
    </row>
    <row r="55" spans="1:9" ht="27.75" customHeight="1" x14ac:dyDescent="0.25">
      <c r="A55" s="31"/>
      <c r="B55" s="26"/>
      <c r="C55" s="23"/>
      <c r="D55" s="23"/>
      <c r="E55" s="23"/>
      <c r="F55" s="23"/>
      <c r="G55" s="23"/>
      <c r="H55" s="23"/>
      <c r="I55" s="23"/>
    </row>
    <row r="56" spans="1:9" ht="27.75" customHeight="1" x14ac:dyDescent="0.25">
      <c r="A56" s="27"/>
      <c r="B56" s="26"/>
      <c r="C56" s="23"/>
      <c r="D56" s="23"/>
      <c r="E56" s="23"/>
      <c r="F56" s="23"/>
      <c r="G56" s="23"/>
      <c r="H56" s="23"/>
      <c r="I56" s="23"/>
    </row>
    <row r="57" spans="1:9" ht="27.75" customHeight="1" x14ac:dyDescent="0.25">
      <c r="A57" s="31"/>
      <c r="B57" s="26"/>
      <c r="C57" s="23"/>
      <c r="D57" s="23"/>
      <c r="E57" s="23"/>
      <c r="F57" s="23"/>
      <c r="G57" s="23"/>
      <c r="H57" s="23"/>
      <c r="I57" s="23"/>
    </row>
    <row r="58" spans="1:9" ht="39.75" customHeight="1" x14ac:dyDescent="0.25">
      <c r="A58" s="27"/>
      <c r="B58" s="30"/>
      <c r="C58" s="23"/>
      <c r="D58" s="23"/>
      <c r="E58" s="23"/>
      <c r="F58" s="23"/>
      <c r="G58" s="23"/>
      <c r="H58" s="23"/>
      <c r="I58" s="23"/>
    </row>
    <row r="59" spans="1:9" ht="39.75" customHeight="1" x14ac:dyDescent="0.25">
      <c r="A59" s="31"/>
      <c r="B59" s="30"/>
      <c r="C59" s="23"/>
      <c r="D59" s="23"/>
      <c r="E59" s="23"/>
      <c r="F59" s="23"/>
      <c r="G59" s="23"/>
      <c r="H59" s="23"/>
      <c r="I59" s="23"/>
    </row>
    <row r="60" spans="1:9" ht="27.75" customHeight="1" x14ac:dyDescent="0.25">
      <c r="A60" s="27"/>
      <c r="B60" s="26"/>
      <c r="C60" s="23"/>
      <c r="D60" s="23"/>
      <c r="E60" s="23"/>
      <c r="F60" s="23"/>
      <c r="G60" s="23"/>
      <c r="H60" s="23"/>
      <c r="I60" s="23"/>
    </row>
    <row r="61" spans="1:9" ht="27.75" customHeight="1" x14ac:dyDescent="0.25">
      <c r="A61" s="31"/>
      <c r="B61" s="26"/>
      <c r="C61" s="23"/>
      <c r="D61" s="23"/>
      <c r="E61" s="23"/>
      <c r="F61" s="23"/>
      <c r="G61" s="23"/>
      <c r="H61" s="23"/>
      <c r="I61" s="23"/>
    </row>
    <row r="62" spans="1:9" ht="27.75" customHeight="1" x14ac:dyDescent="0.25">
      <c r="A62" s="32"/>
      <c r="B62" s="26"/>
      <c r="C62" s="23"/>
      <c r="D62" s="23"/>
      <c r="E62" s="23"/>
      <c r="F62" s="23"/>
      <c r="G62" s="23"/>
      <c r="H62" s="23"/>
      <c r="I62" s="23"/>
    </row>
    <row r="63" spans="1:9" ht="27.75" customHeight="1" x14ac:dyDescent="0.25">
      <c r="A63" s="32"/>
      <c r="B63" s="26"/>
      <c r="C63" s="23"/>
      <c r="D63" s="23"/>
      <c r="E63" s="23"/>
      <c r="F63" s="23"/>
      <c r="G63" s="23"/>
      <c r="H63" s="23"/>
      <c r="I63" s="23"/>
    </row>
    <row r="64" spans="1:9" ht="46.5" customHeight="1" x14ac:dyDescent="0.25">
      <c r="A64" s="27"/>
      <c r="B64" s="30"/>
      <c r="C64" s="23"/>
      <c r="D64" s="23"/>
      <c r="E64" s="23"/>
      <c r="F64" s="23"/>
      <c r="G64" s="23"/>
      <c r="H64" s="23"/>
      <c r="I64" s="23"/>
    </row>
    <row r="65" spans="1:9" ht="27.75" customHeight="1" x14ac:dyDescent="0.25">
      <c r="A65" s="31"/>
      <c r="B65" s="26"/>
      <c r="C65" s="23"/>
      <c r="D65" s="23"/>
      <c r="E65" s="23"/>
      <c r="F65" s="23"/>
      <c r="G65" s="23"/>
      <c r="H65" s="23"/>
      <c r="I65" s="23"/>
    </row>
    <row r="66" spans="1:9" ht="27.75" customHeight="1" x14ac:dyDescent="0.25">
      <c r="A66" s="27"/>
      <c r="B66" s="26"/>
      <c r="C66" s="23"/>
      <c r="D66" s="23"/>
      <c r="E66" s="23"/>
      <c r="F66" s="23"/>
      <c r="G66" s="23"/>
      <c r="H66" s="23"/>
      <c r="I66" s="23"/>
    </row>
    <row r="67" spans="1:9" ht="27.75" customHeight="1" x14ac:dyDescent="0.25">
      <c r="A67" s="31"/>
      <c r="B67" s="26"/>
      <c r="C67" s="23"/>
      <c r="D67" s="23"/>
      <c r="E67" s="23"/>
      <c r="F67" s="23"/>
      <c r="G67" s="23"/>
      <c r="H67" s="23"/>
      <c r="I67" s="23"/>
    </row>
    <row r="68" spans="1:9" ht="27.75" customHeight="1" x14ac:dyDescent="0.25">
      <c r="A68" s="27"/>
      <c r="B68" s="26"/>
      <c r="C68" s="23"/>
      <c r="D68" s="23"/>
      <c r="E68" s="23"/>
      <c r="F68" s="23"/>
      <c r="G68" s="23"/>
      <c r="H68" s="23"/>
      <c r="I68" s="23"/>
    </row>
    <row r="69" spans="1:9" ht="27.75" customHeight="1" x14ac:dyDescent="0.25">
      <c r="A69" s="27"/>
      <c r="B69" s="26"/>
      <c r="C69" s="23"/>
      <c r="D69" s="23"/>
      <c r="E69" s="23"/>
      <c r="F69" s="23"/>
      <c r="G69" s="23"/>
      <c r="H69" s="23"/>
      <c r="I69" s="23"/>
    </row>
    <row r="70" spans="1:9" ht="27.75" customHeight="1" x14ac:dyDescent="0.25">
      <c r="A70" s="27"/>
      <c r="B70" s="26"/>
      <c r="C70" s="23"/>
      <c r="D70" s="23"/>
      <c r="E70" s="23"/>
      <c r="F70" s="23"/>
      <c r="G70" s="23"/>
      <c r="H70" s="23"/>
      <c r="I70" s="23"/>
    </row>
    <row r="71" spans="1:9" ht="27.75" customHeight="1" x14ac:dyDescent="0.25">
      <c r="A71" s="27"/>
      <c r="B71" s="26"/>
      <c r="C71" s="23"/>
      <c r="D71" s="23"/>
      <c r="E71" s="23"/>
      <c r="F71" s="23"/>
      <c r="G71" s="23"/>
      <c r="H71" s="23"/>
      <c r="I71" s="23"/>
    </row>
    <row r="72" spans="1:9" ht="27.75" customHeight="1" x14ac:dyDescent="0.25">
      <c r="A72" s="27"/>
      <c r="B72" s="26"/>
      <c r="C72" s="23"/>
      <c r="D72" s="23"/>
      <c r="E72" s="23"/>
      <c r="F72" s="23"/>
      <c r="G72" s="23"/>
      <c r="H72" s="23"/>
      <c r="I72" s="23"/>
    </row>
    <row r="73" spans="1:9" ht="27.75" customHeight="1" x14ac:dyDescent="0.25">
      <c r="A73" s="27"/>
      <c r="B73" s="26"/>
      <c r="C73" s="23"/>
      <c r="D73" s="23"/>
      <c r="E73" s="23"/>
      <c r="F73" s="23"/>
      <c r="G73" s="23"/>
      <c r="H73" s="23"/>
      <c r="I73" s="23"/>
    </row>
    <row r="74" spans="1:9" ht="27.75" customHeight="1" x14ac:dyDescent="0.25">
      <c r="A74" s="27"/>
      <c r="B74" s="26"/>
      <c r="C74" s="23"/>
      <c r="D74" s="23"/>
      <c r="E74" s="23"/>
      <c r="F74" s="23"/>
      <c r="G74" s="23"/>
      <c r="H74" s="23"/>
      <c r="I74" s="23"/>
    </row>
    <row r="75" spans="1:9" ht="27.75" customHeight="1" x14ac:dyDescent="0.25">
      <c r="A75" s="27"/>
      <c r="B75" s="26"/>
      <c r="C75" s="23"/>
      <c r="D75" s="23"/>
      <c r="E75" s="23"/>
      <c r="F75" s="23"/>
      <c r="G75" s="23"/>
      <c r="H75" s="23"/>
      <c r="I75" s="23"/>
    </row>
    <row r="76" spans="1:9" ht="27.75" customHeight="1" x14ac:dyDescent="0.25">
      <c r="A76" s="27"/>
      <c r="B76" s="26"/>
      <c r="C76" s="23"/>
      <c r="D76" s="23"/>
      <c r="E76" s="23"/>
      <c r="F76" s="23"/>
      <c r="G76" s="23"/>
      <c r="H76" s="23"/>
      <c r="I76" s="23"/>
    </row>
    <row r="77" spans="1:9" ht="27.75" customHeight="1" x14ac:dyDescent="0.25">
      <c r="A77" s="27"/>
      <c r="B77" s="26"/>
      <c r="C77" s="23"/>
      <c r="D77" s="23"/>
      <c r="E77" s="23"/>
      <c r="F77" s="23"/>
      <c r="G77" s="23"/>
      <c r="H77" s="23"/>
      <c r="I77" s="23"/>
    </row>
    <row r="78" spans="1:9" ht="27.75" customHeight="1" x14ac:dyDescent="0.25">
      <c r="A78" s="27"/>
      <c r="B78" s="26"/>
      <c r="C78" s="23"/>
      <c r="D78" s="23"/>
      <c r="E78" s="23"/>
      <c r="F78" s="23"/>
      <c r="G78" s="23"/>
      <c r="H78" s="23"/>
      <c r="I78" s="23"/>
    </row>
    <row r="79" spans="1:9" ht="27.75" customHeight="1" x14ac:dyDescent="0.25">
      <c r="A79" s="27"/>
      <c r="B79" s="26"/>
      <c r="C79" s="23"/>
      <c r="D79" s="23"/>
      <c r="E79" s="23"/>
      <c r="F79" s="23"/>
      <c r="G79" s="23"/>
      <c r="H79" s="23"/>
      <c r="I79" s="23"/>
    </row>
    <row r="80" spans="1:9" ht="27.75" customHeight="1" x14ac:dyDescent="0.25">
      <c r="A80" s="27"/>
      <c r="B80" s="26"/>
      <c r="C80" s="23"/>
      <c r="D80" s="23"/>
      <c r="E80" s="23"/>
      <c r="F80" s="23"/>
      <c r="G80" s="23"/>
      <c r="H80" s="23"/>
      <c r="I80" s="23"/>
    </row>
    <row r="81" spans="1:9" ht="27.75" customHeight="1" x14ac:dyDescent="0.25">
      <c r="A81" s="27"/>
      <c r="B81" s="26"/>
      <c r="C81" s="23"/>
      <c r="D81" s="23"/>
      <c r="E81" s="23"/>
      <c r="F81" s="23"/>
      <c r="G81" s="23"/>
      <c r="H81" s="23"/>
      <c r="I81" s="23"/>
    </row>
    <row r="82" spans="1:9" ht="27.75" customHeight="1" x14ac:dyDescent="0.25">
      <c r="A82" s="27"/>
      <c r="B82" s="26"/>
      <c r="C82" s="23"/>
      <c r="D82" s="23"/>
      <c r="E82" s="23"/>
      <c r="F82" s="23"/>
      <c r="G82" s="23"/>
      <c r="H82" s="23"/>
      <c r="I82" s="23"/>
    </row>
    <row r="83" spans="1:9" ht="27.75" customHeight="1" x14ac:dyDescent="0.25">
      <c r="A83" s="27"/>
      <c r="B83" s="26"/>
      <c r="C83" s="23"/>
      <c r="D83" s="23"/>
      <c r="E83" s="23"/>
      <c r="F83" s="23"/>
      <c r="G83" s="23"/>
      <c r="H83" s="23"/>
      <c r="I83" s="23"/>
    </row>
    <row r="84" spans="1:9" ht="27.75" customHeight="1" x14ac:dyDescent="0.25">
      <c r="A84" s="27"/>
      <c r="B84" s="26"/>
      <c r="C84" s="23"/>
      <c r="D84" s="23"/>
      <c r="E84" s="23"/>
      <c r="F84" s="23"/>
      <c r="G84" s="23"/>
      <c r="H84" s="23"/>
      <c r="I84" s="23"/>
    </row>
    <row r="85" spans="1:9" ht="27.75" customHeight="1" x14ac:dyDescent="0.25">
      <c r="A85" s="27"/>
      <c r="B85" s="26"/>
      <c r="C85" s="23"/>
      <c r="D85" s="23"/>
      <c r="E85" s="23"/>
      <c r="F85" s="23"/>
      <c r="G85" s="23"/>
      <c r="H85" s="23"/>
      <c r="I85" s="23"/>
    </row>
    <row r="86" spans="1:9" ht="27.75" customHeight="1" x14ac:dyDescent="0.25">
      <c r="A86" s="27"/>
      <c r="B86" s="26"/>
      <c r="C86" s="23"/>
      <c r="D86" s="23"/>
      <c r="E86" s="23"/>
      <c r="F86" s="23"/>
      <c r="G86" s="23"/>
      <c r="H86" s="23"/>
      <c r="I86" s="23"/>
    </row>
    <row r="87" spans="1:9" ht="27.75" customHeight="1" x14ac:dyDescent="0.25">
      <c r="A87" s="24"/>
      <c r="B87" s="25"/>
      <c r="C87" s="23"/>
      <c r="D87" s="23"/>
      <c r="E87" s="23"/>
      <c r="F87" s="23"/>
      <c r="G87" s="23"/>
      <c r="H87" s="23"/>
      <c r="I87" s="23"/>
    </row>
    <row r="88" spans="1:9" ht="27.75" customHeight="1" x14ac:dyDescent="0.25">
      <c r="A88" s="24"/>
      <c r="B88" s="25"/>
      <c r="C88" s="23"/>
      <c r="D88" s="23"/>
      <c r="E88" s="23"/>
      <c r="F88" s="23"/>
      <c r="G88" s="23"/>
      <c r="H88" s="23"/>
      <c r="I88" s="23"/>
    </row>
    <row r="89" spans="1:9" ht="27.75" customHeight="1" x14ac:dyDescent="0.25">
      <c r="A89" s="26"/>
      <c r="B89" s="26"/>
      <c r="C89" s="23"/>
      <c r="D89" s="23"/>
      <c r="E89" s="23"/>
      <c r="F89" s="23"/>
      <c r="G89" s="23"/>
      <c r="H89" s="23"/>
      <c r="I89" s="23"/>
    </row>
    <row r="90" spans="1:9" ht="27.75" customHeight="1" x14ac:dyDescent="0.25">
      <c r="A90" s="26"/>
      <c r="B90" s="26"/>
      <c r="C90" s="23"/>
      <c r="D90" s="23"/>
      <c r="E90" s="23"/>
      <c r="F90" s="23"/>
      <c r="G90" s="23"/>
      <c r="H90" s="23"/>
      <c r="I90" s="23"/>
    </row>
    <row r="91" spans="1:9" ht="27.75" customHeight="1" x14ac:dyDescent="0.25">
      <c r="A91" s="26"/>
      <c r="B91" s="26"/>
      <c r="C91" s="23"/>
      <c r="D91" s="23"/>
      <c r="E91" s="23"/>
      <c r="F91" s="23"/>
      <c r="G91" s="23"/>
      <c r="H91" s="23"/>
      <c r="I91" s="23"/>
    </row>
    <row r="92" spans="1:9" ht="27.75" customHeight="1" x14ac:dyDescent="0.25">
      <c r="A92" s="26"/>
      <c r="B92" s="28"/>
      <c r="C92" s="23"/>
      <c r="D92" s="23"/>
      <c r="E92" s="23"/>
      <c r="F92" s="23"/>
      <c r="G92" s="23"/>
      <c r="H92" s="23"/>
      <c r="I92" s="23"/>
    </row>
    <row r="93" spans="1:9" ht="27.75" customHeight="1" x14ac:dyDescent="0.25">
      <c r="A93" s="26"/>
      <c r="B93" s="26"/>
      <c r="C93" s="23"/>
      <c r="D93" s="23"/>
      <c r="E93" s="23"/>
      <c r="F93" s="23"/>
      <c r="G93" s="23"/>
      <c r="H93" s="23"/>
      <c r="I93" s="23"/>
    </row>
    <row r="94" spans="1:9" ht="27.75" customHeight="1" x14ac:dyDescent="0.25">
      <c r="A94" s="26"/>
      <c r="B94" s="26"/>
      <c r="C94" s="23"/>
      <c r="D94" s="23"/>
      <c r="E94" s="23"/>
      <c r="F94" s="23"/>
      <c r="G94" s="23"/>
      <c r="H94" s="23"/>
      <c r="I94" s="23"/>
    </row>
    <row r="95" spans="1:9" ht="27.75" customHeight="1" x14ac:dyDescent="0.25">
      <c r="A95" s="26"/>
      <c r="B95" s="26"/>
      <c r="C95" s="23"/>
      <c r="D95" s="23"/>
      <c r="E95" s="23"/>
      <c r="F95" s="23"/>
      <c r="G95" s="23"/>
      <c r="H95" s="23"/>
      <c r="I95" s="23"/>
    </row>
    <row r="96" spans="1:9" ht="27.75" customHeight="1" x14ac:dyDescent="0.25">
      <c r="A96" s="26"/>
      <c r="B96" s="28"/>
      <c r="C96" s="23"/>
      <c r="D96" s="23"/>
      <c r="E96" s="23"/>
      <c r="F96" s="23"/>
      <c r="G96" s="23"/>
      <c r="H96" s="23"/>
      <c r="I96" s="23"/>
    </row>
    <row r="97" spans="1:9" ht="27.75" customHeight="1" x14ac:dyDescent="0.25">
      <c r="A97" s="26"/>
      <c r="B97" s="28"/>
      <c r="C97" s="23"/>
      <c r="D97" s="23"/>
      <c r="E97" s="23"/>
      <c r="F97" s="23"/>
      <c r="G97" s="23"/>
      <c r="H97" s="23"/>
      <c r="I97" s="23"/>
    </row>
    <row r="98" spans="1:9" ht="27.75" customHeight="1" x14ac:dyDescent="0.25">
      <c r="A98" s="26"/>
      <c r="B98" s="26"/>
      <c r="C98" s="23"/>
      <c r="D98" s="23"/>
      <c r="E98" s="23"/>
      <c r="F98" s="23"/>
      <c r="G98" s="23"/>
      <c r="H98" s="23"/>
      <c r="I98" s="23"/>
    </row>
    <row r="99" spans="1:9" ht="27.75" customHeight="1" x14ac:dyDescent="0.25">
      <c r="A99" s="26"/>
      <c r="B99" s="26"/>
      <c r="C99" s="23"/>
      <c r="D99" s="23"/>
      <c r="E99" s="23"/>
      <c r="F99" s="23"/>
      <c r="G99" s="23"/>
      <c r="H99" s="23"/>
      <c r="I99" s="23"/>
    </row>
    <row r="100" spans="1:9" ht="27.75" customHeight="1" x14ac:dyDescent="0.25">
      <c r="A100" s="26"/>
      <c r="B100" s="26"/>
      <c r="C100" s="23"/>
      <c r="D100" s="23"/>
      <c r="E100" s="23"/>
      <c r="F100" s="23"/>
      <c r="G100" s="23"/>
      <c r="H100" s="23"/>
      <c r="I100" s="23"/>
    </row>
    <row r="101" spans="1:9" ht="27.75" customHeight="1" x14ac:dyDescent="0.25">
      <c r="A101" s="24"/>
      <c r="B101" s="25"/>
      <c r="C101" s="23"/>
      <c r="D101" s="23"/>
      <c r="E101" s="23"/>
      <c r="F101" s="23"/>
      <c r="G101" s="23"/>
      <c r="H101" s="23"/>
      <c r="I101" s="23"/>
    </row>
    <row r="102" spans="1:9" ht="27.75" customHeight="1" x14ac:dyDescent="0.25">
      <c r="A102" s="26"/>
      <c r="B102" s="26"/>
      <c r="C102" s="23"/>
      <c r="D102" s="23"/>
      <c r="E102" s="23"/>
      <c r="F102" s="23"/>
      <c r="G102" s="23"/>
      <c r="H102" s="23"/>
      <c r="I102" s="23"/>
    </row>
    <row r="103" spans="1:9" ht="27.75" customHeight="1" x14ac:dyDescent="0.25">
      <c r="A103" s="26"/>
      <c r="B103" s="26"/>
      <c r="C103" s="23"/>
      <c r="D103" s="23"/>
      <c r="E103" s="23"/>
      <c r="F103" s="23"/>
      <c r="G103" s="23"/>
      <c r="H103" s="23"/>
      <c r="I103" s="23"/>
    </row>
    <row r="104" spans="1:9" ht="27.75" customHeight="1" x14ac:dyDescent="0.25">
      <c r="A104" s="26"/>
      <c r="B104" s="26"/>
      <c r="C104" s="23"/>
      <c r="D104" s="23"/>
      <c r="E104" s="23"/>
      <c r="F104" s="23"/>
      <c r="G104" s="23"/>
      <c r="H104" s="23"/>
      <c r="I104" s="23"/>
    </row>
    <row r="105" spans="1:9" ht="27.75" customHeight="1" x14ac:dyDescent="0.25">
      <c r="A105" s="26"/>
      <c r="B105" s="26"/>
      <c r="C105" s="23"/>
      <c r="D105" s="23"/>
      <c r="E105" s="23"/>
      <c r="F105" s="23"/>
      <c r="G105" s="23"/>
      <c r="H105" s="23"/>
      <c r="I105" s="23"/>
    </row>
    <row r="106" spans="1:9" ht="27.75" customHeight="1" x14ac:dyDescent="0.25">
      <c r="A106" s="26"/>
      <c r="B106" s="26"/>
      <c r="C106" s="23"/>
      <c r="D106" s="23"/>
      <c r="E106" s="23"/>
      <c r="F106" s="23"/>
      <c r="G106" s="23"/>
      <c r="H106" s="23"/>
      <c r="I106" s="23"/>
    </row>
    <row r="107" spans="1:9" ht="27.75" customHeight="1" x14ac:dyDescent="0.25">
      <c r="A107" s="24"/>
      <c r="B107" s="25"/>
      <c r="C107" s="23"/>
      <c r="D107" s="23"/>
      <c r="E107" s="23"/>
      <c r="F107" s="23"/>
      <c r="G107" s="23"/>
      <c r="H107" s="23"/>
      <c r="I107" s="23"/>
    </row>
    <row r="108" spans="1:9" ht="27.75" customHeight="1" x14ac:dyDescent="0.25">
      <c r="A108" s="24"/>
      <c r="B108" s="25"/>
      <c r="C108" s="23"/>
      <c r="D108" s="23"/>
      <c r="E108" s="23"/>
      <c r="F108" s="23"/>
      <c r="G108" s="23"/>
      <c r="H108" s="23"/>
      <c r="I108" s="23"/>
    </row>
    <row r="109" spans="1:9" ht="27.75" customHeight="1" x14ac:dyDescent="0.25">
      <c r="A109" s="26"/>
      <c r="B109" s="30"/>
      <c r="C109" s="23"/>
      <c r="D109" s="23"/>
      <c r="E109" s="23"/>
      <c r="F109" s="23"/>
      <c r="G109" s="23"/>
      <c r="H109" s="23"/>
      <c r="I109" s="23"/>
    </row>
    <row r="110" spans="1:9" ht="27.75" customHeight="1" x14ac:dyDescent="0.25">
      <c r="A110" s="26"/>
      <c r="B110" s="30"/>
      <c r="C110" s="23"/>
      <c r="D110" s="23"/>
      <c r="E110" s="23"/>
      <c r="F110" s="23"/>
      <c r="G110" s="23"/>
      <c r="H110" s="23"/>
      <c r="I110" s="23"/>
    </row>
    <row r="111" spans="1:9" ht="27.75" customHeight="1" x14ac:dyDescent="0.25">
      <c r="A111" s="26"/>
      <c r="B111" s="30"/>
      <c r="C111" s="23"/>
      <c r="D111" s="23"/>
      <c r="E111" s="23"/>
      <c r="F111" s="23"/>
      <c r="G111" s="23"/>
      <c r="H111" s="23"/>
      <c r="I111" s="23"/>
    </row>
    <row r="112" spans="1:9" ht="39" customHeight="1" x14ac:dyDescent="0.25">
      <c r="A112" s="26"/>
      <c r="B112" s="30"/>
      <c r="C112" s="23"/>
      <c r="D112" s="23"/>
      <c r="E112" s="23"/>
      <c r="F112" s="23"/>
      <c r="G112" s="23"/>
      <c r="H112" s="23"/>
      <c r="I112" s="23"/>
    </row>
    <row r="113" spans="1:9" ht="54.75" customHeight="1" x14ac:dyDescent="0.25">
      <c r="A113" s="26"/>
      <c r="B113" s="30"/>
      <c r="C113" s="23"/>
      <c r="D113" s="23"/>
      <c r="E113" s="23"/>
      <c r="F113" s="23"/>
      <c r="G113" s="23"/>
      <c r="H113" s="23"/>
      <c r="I113" s="23"/>
    </row>
    <row r="114" spans="1:9" ht="27.75" customHeight="1" x14ac:dyDescent="0.25">
      <c r="A114" s="26"/>
      <c r="B114" s="30"/>
      <c r="C114" s="23"/>
      <c r="D114" s="23"/>
      <c r="E114" s="23"/>
      <c r="F114" s="23"/>
      <c r="G114" s="23"/>
      <c r="H114" s="23"/>
      <c r="I114" s="23"/>
    </row>
    <row r="115" spans="1:9" ht="27.75" customHeight="1" x14ac:dyDescent="0.25">
      <c r="A115" s="26"/>
      <c r="B115" s="30"/>
      <c r="C115" s="23"/>
      <c r="D115" s="23"/>
      <c r="E115" s="23"/>
      <c r="F115" s="23"/>
      <c r="G115" s="23"/>
      <c r="H115" s="23"/>
      <c r="I115" s="23"/>
    </row>
    <row r="116" spans="1:9" ht="37.5" customHeight="1" x14ac:dyDescent="0.25">
      <c r="A116" s="26"/>
      <c r="B116" s="30"/>
      <c r="C116" s="23"/>
      <c r="D116" s="23"/>
      <c r="E116" s="23"/>
      <c r="F116" s="23"/>
      <c r="G116" s="23"/>
      <c r="H116" s="23"/>
      <c r="I116" s="23"/>
    </row>
    <row r="117" spans="1:9" ht="88.5" customHeight="1" x14ac:dyDescent="0.25">
      <c r="A117" s="26"/>
      <c r="B117" s="30"/>
      <c r="C117" s="23"/>
      <c r="D117" s="23"/>
      <c r="E117" s="23"/>
      <c r="F117" s="23"/>
      <c r="G117" s="23"/>
      <c r="H117" s="23"/>
      <c r="I117" s="23"/>
    </row>
    <row r="118" spans="1:9" ht="37.5" customHeight="1" x14ac:dyDescent="0.25">
      <c r="A118" s="26"/>
      <c r="B118" s="30"/>
      <c r="C118" s="23"/>
      <c r="D118" s="23"/>
      <c r="E118" s="23"/>
      <c r="F118" s="23"/>
      <c r="G118" s="23"/>
      <c r="H118" s="23"/>
      <c r="I118" s="23"/>
    </row>
    <row r="119" spans="1:9" ht="27.75" customHeight="1" x14ac:dyDescent="0.25">
      <c r="A119" s="26"/>
      <c r="B119" s="30"/>
      <c r="C119" s="23"/>
      <c r="D119" s="23"/>
      <c r="E119" s="23"/>
      <c r="F119" s="23"/>
      <c r="G119" s="23"/>
      <c r="H119" s="23"/>
      <c r="I119" s="23"/>
    </row>
    <row r="120" spans="1:9" ht="27.75" customHeight="1" x14ac:dyDescent="0.25">
      <c r="A120" s="26"/>
      <c r="B120" s="30"/>
      <c r="C120" s="23"/>
      <c r="D120" s="23"/>
      <c r="E120" s="23"/>
      <c r="F120" s="23"/>
      <c r="G120" s="23"/>
      <c r="H120" s="23"/>
      <c r="I120" s="23"/>
    </row>
    <row r="121" spans="1:9" ht="27.75" customHeight="1" x14ac:dyDescent="0.25">
      <c r="A121" s="26"/>
      <c r="B121" s="30"/>
      <c r="C121" s="23"/>
      <c r="D121" s="23"/>
      <c r="E121" s="23"/>
      <c r="F121" s="23"/>
      <c r="G121" s="23"/>
      <c r="H121" s="23"/>
      <c r="I121" s="23"/>
    </row>
    <row r="122" spans="1:9" ht="27.75" customHeight="1" x14ac:dyDescent="0.25">
      <c r="A122" s="26"/>
      <c r="B122" s="30"/>
      <c r="C122" s="23"/>
      <c r="D122" s="23"/>
      <c r="E122" s="23"/>
      <c r="F122" s="23"/>
      <c r="G122" s="23"/>
      <c r="H122" s="23"/>
      <c r="I122" s="23"/>
    </row>
    <row r="123" spans="1:9" ht="27.75" customHeight="1" x14ac:dyDescent="0.25">
      <c r="A123" s="26"/>
      <c r="B123" s="30"/>
      <c r="C123" s="23"/>
      <c r="D123" s="23"/>
      <c r="E123" s="23"/>
      <c r="F123" s="23"/>
      <c r="G123" s="23"/>
      <c r="H123" s="23"/>
      <c r="I123" s="23"/>
    </row>
    <row r="124" spans="1:9" ht="27.75" customHeight="1" x14ac:dyDescent="0.25">
      <c r="A124" s="26"/>
      <c r="B124" s="30"/>
      <c r="C124" s="23"/>
      <c r="D124" s="23"/>
      <c r="E124" s="23"/>
      <c r="F124" s="23"/>
      <c r="G124" s="23"/>
      <c r="H124" s="23"/>
      <c r="I124" s="23"/>
    </row>
    <row r="125" spans="1:9" ht="27.75" customHeight="1" x14ac:dyDescent="0.25">
      <c r="A125" s="26"/>
      <c r="B125" s="30"/>
      <c r="C125" s="23"/>
      <c r="D125" s="23"/>
      <c r="E125" s="23"/>
      <c r="F125" s="23"/>
      <c r="G125" s="23"/>
      <c r="H125" s="23"/>
      <c r="I125" s="23"/>
    </row>
    <row r="126" spans="1:9" ht="27.75" customHeight="1" x14ac:dyDescent="0.25">
      <c r="A126" s="26"/>
      <c r="B126" s="30"/>
      <c r="C126" s="23"/>
      <c r="D126" s="23"/>
      <c r="E126" s="23"/>
      <c r="F126" s="23"/>
      <c r="G126" s="23"/>
      <c r="H126" s="23"/>
      <c r="I126" s="23"/>
    </row>
    <row r="127" spans="1:9" ht="27.75" customHeight="1" x14ac:dyDescent="0.25">
      <c r="A127" s="26"/>
      <c r="B127" s="30"/>
      <c r="C127" s="23"/>
      <c r="D127" s="23"/>
      <c r="E127" s="23"/>
      <c r="F127" s="23"/>
      <c r="G127" s="23"/>
      <c r="H127" s="23"/>
      <c r="I127" s="23"/>
    </row>
    <row r="128" spans="1:9" ht="27.75" customHeight="1" x14ac:dyDescent="0.25">
      <c r="A128" s="24"/>
      <c r="B128" s="25"/>
      <c r="C128" s="23"/>
      <c r="D128" s="23"/>
      <c r="E128" s="23"/>
      <c r="F128" s="23"/>
      <c r="G128" s="23"/>
      <c r="H128" s="23"/>
      <c r="I128" s="23"/>
    </row>
    <row r="129" spans="1:9" ht="27.75" customHeight="1" x14ac:dyDescent="0.25">
      <c r="A129" s="26"/>
      <c r="B129" s="28"/>
      <c r="C129" s="23"/>
      <c r="D129" s="23"/>
      <c r="E129" s="23"/>
      <c r="F129" s="23"/>
      <c r="G129" s="23"/>
      <c r="H129" s="23"/>
      <c r="I129" s="23"/>
    </row>
    <row r="130" spans="1:9" ht="27.75" customHeight="1" x14ac:dyDescent="0.25">
      <c r="A130" s="26"/>
      <c r="B130" s="28"/>
      <c r="C130" s="23"/>
      <c r="D130" s="23"/>
      <c r="E130" s="23"/>
      <c r="F130" s="23"/>
      <c r="G130" s="23"/>
      <c r="H130" s="23"/>
      <c r="I130" s="23"/>
    </row>
    <row r="131" spans="1:9" ht="27.75" customHeight="1" x14ac:dyDescent="0.25">
      <c r="A131" s="26"/>
      <c r="B131" s="28"/>
      <c r="C131" s="23"/>
      <c r="D131" s="23"/>
      <c r="E131" s="23"/>
      <c r="F131" s="23"/>
      <c r="G131" s="23"/>
      <c r="H131" s="23"/>
      <c r="I131" s="23"/>
    </row>
    <row r="132" spans="1:9" ht="27.75" customHeight="1" x14ac:dyDescent="0.25">
      <c r="A132" s="26"/>
      <c r="B132" s="28"/>
      <c r="C132" s="23"/>
      <c r="D132" s="23"/>
      <c r="E132" s="23"/>
      <c r="F132" s="23"/>
      <c r="G132" s="23"/>
      <c r="H132" s="23"/>
      <c r="I132" s="23"/>
    </row>
    <row r="133" spans="1:9" ht="27.75" customHeight="1" x14ac:dyDescent="0.25">
      <c r="A133" s="26"/>
      <c r="B133" s="26"/>
      <c r="C133" s="23"/>
      <c r="D133" s="23"/>
      <c r="E133" s="23"/>
      <c r="F133" s="23"/>
      <c r="G133" s="23"/>
      <c r="H133" s="23"/>
      <c r="I133" s="23"/>
    </row>
    <row r="134" spans="1:9" ht="27.75" customHeight="1" x14ac:dyDescent="0.25">
      <c r="A134" s="26"/>
      <c r="B134" s="26"/>
      <c r="C134" s="23"/>
      <c r="D134" s="23"/>
      <c r="E134" s="23"/>
      <c r="F134" s="23"/>
      <c r="G134" s="23"/>
      <c r="H134" s="23"/>
      <c r="I134" s="23"/>
    </row>
    <row r="135" spans="1:9" ht="27.75" customHeight="1" x14ac:dyDescent="0.25">
      <c r="A135" s="24"/>
      <c r="B135" s="25"/>
      <c r="C135" s="23"/>
      <c r="D135" s="23"/>
      <c r="E135" s="23"/>
      <c r="F135" s="23"/>
      <c r="G135" s="23"/>
      <c r="H135" s="23"/>
      <c r="I135" s="23"/>
    </row>
    <row r="136" spans="1:9" ht="27.75" customHeight="1" x14ac:dyDescent="0.25">
      <c r="A136" s="24"/>
      <c r="B136" s="25"/>
      <c r="C136" s="23"/>
      <c r="D136" s="23"/>
      <c r="E136" s="23"/>
      <c r="F136" s="23"/>
      <c r="G136" s="23"/>
      <c r="H136" s="23"/>
      <c r="I136" s="23"/>
    </row>
    <row r="137" spans="1:9" ht="27.75" customHeight="1" x14ac:dyDescent="0.25">
      <c r="A137" s="26"/>
      <c r="B137" s="26"/>
      <c r="C137" s="23"/>
      <c r="D137" s="23"/>
      <c r="E137" s="23"/>
      <c r="F137" s="23"/>
      <c r="G137" s="23"/>
      <c r="H137" s="23"/>
      <c r="I137" s="23"/>
    </row>
    <row r="138" spans="1:9" ht="27.75" customHeight="1" x14ac:dyDescent="0.25">
      <c r="A138" s="26"/>
      <c r="B138" s="26"/>
      <c r="C138" s="23"/>
      <c r="D138" s="23"/>
      <c r="E138" s="23"/>
      <c r="F138" s="23"/>
      <c r="G138" s="23"/>
      <c r="H138" s="23"/>
      <c r="I138" s="23"/>
    </row>
    <row r="139" spans="1:9" ht="27.75" customHeight="1" x14ac:dyDescent="0.25">
      <c r="A139" s="26"/>
      <c r="B139" s="26"/>
      <c r="C139" s="23"/>
      <c r="D139" s="23"/>
      <c r="E139" s="23"/>
      <c r="F139" s="23"/>
      <c r="G139" s="23"/>
      <c r="H139" s="23"/>
      <c r="I139" s="23"/>
    </row>
    <row r="140" spans="1:9" ht="27.75" customHeight="1" x14ac:dyDescent="0.25">
      <c r="A140" s="26"/>
      <c r="B140" s="26"/>
      <c r="C140" s="23"/>
      <c r="D140" s="23"/>
      <c r="E140" s="23"/>
      <c r="F140" s="23"/>
      <c r="G140" s="23"/>
      <c r="H140" s="23"/>
      <c r="I140" s="23"/>
    </row>
    <row r="141" spans="1:9" ht="27.75" customHeight="1" x14ac:dyDescent="0.25">
      <c r="A141" s="26"/>
      <c r="B141" s="26"/>
      <c r="C141" s="23"/>
      <c r="D141" s="23"/>
      <c r="E141" s="23"/>
      <c r="F141" s="23"/>
      <c r="G141" s="23"/>
      <c r="H141" s="23"/>
      <c r="I141" s="23"/>
    </row>
    <row r="142" spans="1:9" ht="27.75" customHeight="1" x14ac:dyDescent="0.25">
      <c r="A142" s="26"/>
      <c r="B142" s="26"/>
      <c r="C142" s="23"/>
      <c r="D142" s="23"/>
      <c r="E142" s="23"/>
      <c r="F142" s="23"/>
      <c r="G142" s="23"/>
      <c r="H142" s="23"/>
      <c r="I142" s="23"/>
    </row>
    <row r="143" spans="1:9" ht="27.75" customHeight="1" x14ac:dyDescent="0.25">
      <c r="A143" s="24"/>
      <c r="B143" s="25"/>
      <c r="C143" s="23"/>
      <c r="D143" s="23"/>
      <c r="E143" s="23"/>
      <c r="F143" s="23"/>
      <c r="G143" s="23"/>
      <c r="H143" s="23"/>
      <c r="I143" s="23"/>
    </row>
    <row r="144" spans="1:9" ht="27.75" customHeight="1" x14ac:dyDescent="0.25">
      <c r="A144" s="24"/>
      <c r="B144" s="25"/>
      <c r="C144" s="23"/>
      <c r="D144" s="23"/>
      <c r="E144" s="23"/>
      <c r="F144" s="23"/>
      <c r="G144" s="23"/>
      <c r="H144" s="23"/>
      <c r="I144" s="23"/>
    </row>
    <row r="145" spans="1:9" ht="27.75" customHeight="1" x14ac:dyDescent="0.25">
      <c r="A145" s="26"/>
      <c r="B145" s="26"/>
      <c r="C145" s="23"/>
      <c r="D145" s="23"/>
      <c r="E145" s="23"/>
      <c r="F145" s="23"/>
      <c r="G145" s="23"/>
      <c r="H145" s="23"/>
      <c r="I145" s="23"/>
    </row>
    <row r="146" spans="1:9" ht="27.75" customHeight="1" x14ac:dyDescent="0.25">
      <c r="A146" s="26"/>
      <c r="B146" s="26"/>
      <c r="C146" s="23"/>
      <c r="D146" s="23"/>
      <c r="E146" s="23"/>
      <c r="F146" s="23"/>
      <c r="G146" s="23"/>
      <c r="H146" s="23"/>
      <c r="I146" s="23"/>
    </row>
    <row r="147" spans="1:9" ht="27.75" customHeight="1" x14ac:dyDescent="0.25">
      <c r="A147" s="26"/>
      <c r="B147" s="26"/>
      <c r="C147" s="23"/>
      <c r="D147" s="23"/>
      <c r="E147" s="23"/>
      <c r="F147" s="23"/>
      <c r="G147" s="23"/>
      <c r="H147" s="23"/>
      <c r="I147" s="23"/>
    </row>
    <row r="148" spans="1:9" ht="27.75" customHeight="1" x14ac:dyDescent="0.25">
      <c r="A148" s="26"/>
      <c r="B148" s="26"/>
      <c r="C148" s="23"/>
      <c r="D148" s="23"/>
      <c r="E148" s="23"/>
      <c r="F148" s="23"/>
      <c r="G148" s="23"/>
      <c r="H148" s="23"/>
      <c r="I148" s="23"/>
    </row>
    <row r="149" spans="1:9" ht="27.75" customHeight="1" x14ac:dyDescent="0.25">
      <c r="A149" s="26"/>
      <c r="B149" s="26"/>
      <c r="C149" s="23"/>
      <c r="D149" s="23"/>
      <c r="E149" s="23"/>
      <c r="F149" s="23"/>
      <c r="G149" s="23"/>
      <c r="H149" s="23"/>
      <c r="I149" s="23"/>
    </row>
    <row r="150" spans="1:9" ht="27.75" customHeight="1" x14ac:dyDescent="0.25">
      <c r="A150" s="26"/>
      <c r="B150" s="26"/>
      <c r="C150" s="23"/>
      <c r="D150" s="23"/>
      <c r="E150" s="23"/>
      <c r="F150" s="23"/>
      <c r="G150" s="23"/>
      <c r="H150" s="23"/>
      <c r="I150" s="23"/>
    </row>
    <row r="151" spans="1:9" ht="27.75" customHeight="1" x14ac:dyDescent="0.25">
      <c r="A151" s="24"/>
      <c r="B151" s="25"/>
      <c r="C151" s="23"/>
      <c r="D151" s="23"/>
      <c r="E151" s="23"/>
      <c r="F151" s="23"/>
      <c r="G151" s="23"/>
      <c r="H151" s="23"/>
      <c r="I151" s="23"/>
    </row>
    <row r="152" spans="1:9" ht="27.75" customHeight="1" x14ac:dyDescent="0.25">
      <c r="A152" s="26"/>
      <c r="B152" s="28"/>
      <c r="C152" s="23"/>
      <c r="D152" s="23"/>
      <c r="E152" s="23"/>
      <c r="F152" s="23"/>
      <c r="G152" s="23"/>
      <c r="H152" s="23"/>
      <c r="I152" s="23"/>
    </row>
    <row r="153" spans="1:9" ht="27.75" customHeight="1" x14ac:dyDescent="0.25">
      <c r="A153" s="26"/>
      <c r="B153" s="26"/>
      <c r="C153" s="23"/>
      <c r="D153" s="23"/>
      <c r="E153" s="23"/>
      <c r="F153" s="23"/>
      <c r="G153" s="23"/>
      <c r="H153" s="23"/>
      <c r="I153" s="23"/>
    </row>
    <row r="154" spans="1:9" ht="27.75" customHeight="1" x14ac:dyDescent="0.25">
      <c r="A154" s="26"/>
      <c r="B154" s="26"/>
      <c r="C154" s="23"/>
      <c r="D154" s="23"/>
      <c r="E154" s="23"/>
      <c r="F154" s="23"/>
      <c r="G154" s="23"/>
      <c r="H154" s="23"/>
      <c r="I154" s="23"/>
    </row>
    <row r="155" spans="1:9" ht="27.75" customHeight="1" x14ac:dyDescent="0.25">
      <c r="A155" s="26"/>
      <c r="B155" s="26"/>
      <c r="C155" s="23"/>
      <c r="D155" s="23"/>
      <c r="E155" s="23"/>
      <c r="F155" s="23"/>
      <c r="G155" s="23"/>
      <c r="H155" s="23"/>
      <c r="I155" s="23"/>
    </row>
    <row r="156" spans="1:9" ht="27.75" customHeight="1" x14ac:dyDescent="0.25">
      <c r="A156" s="26"/>
      <c r="B156" s="30"/>
      <c r="C156" s="23"/>
      <c r="D156" s="23"/>
      <c r="E156" s="23"/>
      <c r="F156" s="23"/>
      <c r="G156" s="23"/>
      <c r="H156" s="23"/>
      <c r="I156" s="23"/>
    </row>
    <row r="157" spans="1:9" ht="27.75" customHeight="1" x14ac:dyDescent="0.25">
      <c r="A157" s="26"/>
      <c r="B157" s="30"/>
      <c r="C157" s="23"/>
      <c r="D157" s="23"/>
      <c r="E157" s="23"/>
      <c r="F157" s="23"/>
      <c r="G157" s="23"/>
      <c r="H157" s="23"/>
      <c r="I157" s="23"/>
    </row>
    <row r="158" spans="1:9" ht="27.75" customHeight="1" x14ac:dyDescent="0.25">
      <c r="A158" s="26"/>
      <c r="B158" s="30"/>
      <c r="C158" s="23"/>
      <c r="D158" s="23"/>
      <c r="E158" s="23"/>
      <c r="F158" s="23"/>
      <c r="G158" s="23"/>
      <c r="H158" s="23"/>
      <c r="I158" s="23"/>
    </row>
    <row r="159" spans="1:9" ht="27.75" customHeight="1" x14ac:dyDescent="0.25">
      <c r="A159" s="26"/>
      <c r="B159" s="26"/>
      <c r="C159" s="23"/>
      <c r="D159" s="23"/>
      <c r="E159" s="23"/>
      <c r="F159" s="23"/>
      <c r="G159" s="23"/>
      <c r="H159" s="23"/>
      <c r="I159" s="23"/>
    </row>
    <row r="160" spans="1:9" ht="27.75" customHeight="1" x14ac:dyDescent="0.25">
      <c r="A160" s="26"/>
      <c r="B160" s="26"/>
      <c r="C160" s="23"/>
      <c r="D160" s="23"/>
      <c r="E160" s="23"/>
      <c r="F160" s="23"/>
      <c r="G160" s="23"/>
      <c r="H160" s="23"/>
      <c r="I160" s="23"/>
    </row>
    <row r="161" spans="1:9" ht="27.75" customHeight="1" x14ac:dyDescent="0.25">
      <c r="A161" s="26"/>
      <c r="B161" s="26"/>
      <c r="C161" s="23"/>
      <c r="D161" s="23"/>
      <c r="E161" s="23"/>
      <c r="F161" s="23"/>
      <c r="G161" s="23"/>
      <c r="H161" s="23"/>
      <c r="I161" s="23"/>
    </row>
    <row r="162" spans="1:9" ht="27.75" customHeight="1" x14ac:dyDescent="0.25">
      <c r="A162" s="26"/>
      <c r="B162" s="26"/>
      <c r="C162" s="23"/>
      <c r="D162" s="23"/>
      <c r="E162" s="23"/>
      <c r="F162" s="23"/>
      <c r="G162" s="23"/>
      <c r="H162" s="23"/>
      <c r="I162" s="23"/>
    </row>
    <row r="163" spans="1:9" ht="27.75" customHeight="1" x14ac:dyDescent="0.25">
      <c r="A163" s="26"/>
      <c r="B163" s="26"/>
      <c r="C163" s="23"/>
      <c r="D163" s="23"/>
      <c r="E163" s="23"/>
      <c r="F163" s="23"/>
      <c r="G163" s="23"/>
      <c r="H163" s="23"/>
      <c r="I163" s="23"/>
    </row>
    <row r="164" spans="1:9" ht="27.75" customHeight="1" x14ac:dyDescent="0.25">
      <c r="A164" s="26"/>
      <c r="B164" s="26"/>
      <c r="C164" s="23"/>
      <c r="D164" s="23"/>
      <c r="E164" s="23"/>
      <c r="F164" s="23"/>
      <c r="G164" s="23"/>
      <c r="H164" s="23"/>
      <c r="I164" s="23"/>
    </row>
    <row r="165" spans="1:9" ht="27.75" customHeight="1" x14ac:dyDescent="0.25">
      <c r="A165" s="26"/>
      <c r="B165" s="26"/>
      <c r="C165" s="23"/>
      <c r="D165" s="23"/>
      <c r="E165" s="23"/>
      <c r="F165" s="23"/>
      <c r="G165" s="23"/>
      <c r="H165" s="23"/>
      <c r="I165" s="23"/>
    </row>
    <row r="166" spans="1:9" ht="27.75" customHeight="1" x14ac:dyDescent="0.25">
      <c r="A166" s="22"/>
      <c r="B166" s="22"/>
      <c r="C166" s="23"/>
      <c r="D166" s="23"/>
      <c r="E166" s="23"/>
      <c r="F166" s="23"/>
      <c r="G166" s="23"/>
      <c r="H166" s="23"/>
      <c r="I166" s="23"/>
    </row>
    <row r="167" spans="1:9" ht="27.75" customHeight="1" x14ac:dyDescent="0.25">
      <c r="A167" s="24"/>
      <c r="B167" s="25"/>
      <c r="C167" s="23"/>
      <c r="D167" s="23"/>
      <c r="E167" s="23"/>
      <c r="F167" s="23"/>
      <c r="G167" s="23"/>
      <c r="H167" s="23"/>
      <c r="I167" s="23"/>
    </row>
    <row r="168" spans="1:9" ht="27.75" customHeight="1" x14ac:dyDescent="0.25">
      <c r="A168" s="27"/>
      <c r="B168" s="26"/>
      <c r="C168" s="23"/>
      <c r="D168" s="23"/>
      <c r="E168" s="23"/>
      <c r="F168" s="23"/>
      <c r="G168" s="23"/>
      <c r="H168" s="23"/>
      <c r="I168" s="23"/>
    </row>
    <row r="169" spans="1:9" ht="27.75" customHeight="1" x14ac:dyDescent="0.25">
      <c r="A169" s="24"/>
      <c r="B169" s="25"/>
      <c r="C169" s="23"/>
      <c r="D169" s="23"/>
      <c r="E169" s="23"/>
      <c r="F169" s="23"/>
      <c r="G169" s="23"/>
      <c r="H169" s="23"/>
      <c r="I169" s="23"/>
    </row>
    <row r="170" spans="1:9" ht="27.75" customHeight="1" x14ac:dyDescent="0.25">
      <c r="A170" s="27"/>
      <c r="B170" s="26"/>
      <c r="C170" s="23"/>
      <c r="D170" s="23"/>
      <c r="E170" s="23"/>
      <c r="F170" s="23"/>
      <c r="G170" s="23"/>
      <c r="H170" s="23"/>
      <c r="I170" s="23"/>
    </row>
    <row r="171" spans="1:9" ht="27.75" customHeight="1" x14ac:dyDescent="0.25">
      <c r="A171" s="24"/>
      <c r="B171" s="25"/>
      <c r="C171" s="23"/>
      <c r="D171" s="23"/>
      <c r="E171" s="23"/>
      <c r="F171" s="23"/>
      <c r="G171" s="23"/>
      <c r="H171" s="23"/>
      <c r="I171" s="23"/>
    </row>
    <row r="172" spans="1:9" ht="27.75" customHeight="1" x14ac:dyDescent="0.25">
      <c r="A172" s="27"/>
      <c r="B172" s="26"/>
      <c r="C172" s="23"/>
      <c r="D172" s="23"/>
      <c r="E172" s="23"/>
      <c r="F172" s="23"/>
      <c r="G172" s="23"/>
      <c r="H172" s="23"/>
      <c r="I172" s="23"/>
    </row>
    <row r="173" spans="1:9" ht="27.75" customHeight="1" x14ac:dyDescent="0.25">
      <c r="A173" s="24"/>
      <c r="B173" s="25"/>
      <c r="C173" s="23"/>
      <c r="D173" s="23"/>
      <c r="E173" s="23"/>
      <c r="F173" s="23"/>
      <c r="G173" s="23"/>
      <c r="H173" s="23"/>
      <c r="I173" s="23"/>
    </row>
    <row r="174" spans="1:9" ht="27.75" customHeight="1" x14ac:dyDescent="0.25">
      <c r="A174" s="27"/>
      <c r="B174" s="26"/>
      <c r="C174" s="23"/>
      <c r="D174" s="23"/>
      <c r="E174" s="23"/>
      <c r="F174" s="23"/>
      <c r="G174" s="23"/>
      <c r="H174" s="23"/>
      <c r="I174" s="23"/>
    </row>
    <row r="175" spans="1:9" ht="27.75" customHeight="1" x14ac:dyDescent="0.25">
      <c r="A175" s="24"/>
      <c r="B175" s="25"/>
      <c r="C175" s="23"/>
      <c r="D175" s="23"/>
      <c r="E175" s="23"/>
      <c r="F175" s="23"/>
      <c r="G175" s="23"/>
      <c r="H175" s="23"/>
      <c r="I175" s="23"/>
    </row>
    <row r="176" spans="1:9" ht="27.75" customHeight="1" x14ac:dyDescent="0.25">
      <c r="A176" s="27"/>
      <c r="B176" s="26"/>
      <c r="C176" s="23"/>
      <c r="D176" s="23"/>
      <c r="E176" s="23"/>
      <c r="F176" s="23"/>
      <c r="G176" s="23"/>
      <c r="H176" s="23"/>
      <c r="I176" s="23"/>
    </row>
    <row r="177" spans="1:9" ht="27.75" customHeight="1" x14ac:dyDescent="0.25">
      <c r="A177" s="24"/>
      <c r="B177" s="25"/>
      <c r="C177" s="23"/>
      <c r="D177" s="23"/>
      <c r="E177" s="23"/>
      <c r="F177" s="23"/>
      <c r="G177" s="23"/>
      <c r="H177" s="23"/>
      <c r="I177" s="23"/>
    </row>
    <row r="178" spans="1:9" ht="27.75" customHeight="1" x14ac:dyDescent="0.25">
      <c r="A178" s="27"/>
      <c r="B178" s="26"/>
      <c r="C178" s="23"/>
      <c r="D178" s="23"/>
      <c r="E178" s="23"/>
      <c r="F178" s="23"/>
      <c r="G178" s="23"/>
      <c r="H178" s="23"/>
      <c r="I178" s="23"/>
    </row>
    <row r="179" spans="1:9" ht="27.75" customHeight="1" x14ac:dyDescent="0.25">
      <c r="A179" s="22"/>
      <c r="B179" s="22"/>
      <c r="C179" s="23"/>
      <c r="D179" s="23"/>
      <c r="E179" s="23"/>
      <c r="F179" s="23"/>
      <c r="G179" s="23"/>
      <c r="H179" s="23"/>
      <c r="I179" s="23"/>
    </row>
    <row r="180" spans="1:9" ht="27.75" customHeight="1" x14ac:dyDescent="0.25">
      <c r="A180" s="24"/>
      <c r="B180" s="25"/>
      <c r="C180" s="23"/>
      <c r="D180" s="23"/>
      <c r="E180" s="23"/>
      <c r="F180" s="23"/>
      <c r="G180" s="23"/>
      <c r="H180" s="23"/>
      <c r="I180" s="23"/>
    </row>
    <row r="181" spans="1:9" ht="27.75" customHeight="1" x14ac:dyDescent="0.25">
      <c r="A181" s="27"/>
      <c r="B181" s="26"/>
      <c r="C181" s="23"/>
      <c r="D181" s="23"/>
      <c r="E181" s="23"/>
      <c r="F181" s="23"/>
      <c r="G181" s="23"/>
      <c r="H181" s="23"/>
      <c r="I181" s="23"/>
    </row>
    <row r="182" spans="1:9" ht="52.5" customHeight="1" x14ac:dyDescent="0.25">
      <c r="A182" s="27"/>
      <c r="B182" s="30"/>
      <c r="C182" s="23"/>
      <c r="D182" s="23"/>
      <c r="E182" s="23"/>
      <c r="F182" s="23"/>
      <c r="G182" s="23"/>
      <c r="H182" s="23"/>
      <c r="I182" s="23"/>
    </row>
    <row r="183" spans="1:9" ht="27.75" customHeight="1" x14ac:dyDescent="0.25">
      <c r="A183" s="27"/>
      <c r="B183" s="26"/>
      <c r="C183" s="23"/>
      <c r="D183" s="23"/>
      <c r="E183" s="23"/>
      <c r="F183" s="23"/>
      <c r="G183" s="23"/>
      <c r="H183" s="23"/>
      <c r="I183" s="23"/>
    </row>
    <row r="184" spans="1:9" ht="27.75" customHeight="1" x14ac:dyDescent="0.25">
      <c r="A184" s="24"/>
      <c r="B184" s="25"/>
      <c r="C184" s="23"/>
      <c r="D184" s="23"/>
      <c r="E184" s="23"/>
      <c r="F184" s="23"/>
      <c r="G184" s="23"/>
      <c r="H184" s="23"/>
      <c r="I184" s="23"/>
    </row>
    <row r="185" spans="1:9" ht="27.75" customHeight="1" x14ac:dyDescent="0.25">
      <c r="A185" s="27"/>
      <c r="B185" s="26"/>
      <c r="C185" s="23"/>
      <c r="D185" s="23"/>
      <c r="E185" s="23"/>
      <c r="F185" s="23"/>
      <c r="G185" s="23"/>
      <c r="H185" s="23"/>
      <c r="I185" s="23"/>
    </row>
    <row r="186" spans="1:9" ht="27.75" customHeight="1" x14ac:dyDescent="0.25">
      <c r="A186" s="27"/>
      <c r="B186" s="26"/>
      <c r="C186" s="23"/>
      <c r="D186" s="23"/>
      <c r="E186" s="23"/>
      <c r="F186" s="23"/>
      <c r="G186" s="23"/>
      <c r="H186" s="23"/>
      <c r="I186" s="23"/>
    </row>
    <row r="187" spans="1:9" ht="27.75" customHeight="1" x14ac:dyDescent="0.25">
      <c r="A187" s="24"/>
      <c r="B187" s="25"/>
      <c r="C187" s="23"/>
      <c r="D187" s="23"/>
      <c r="E187" s="23"/>
      <c r="F187" s="23"/>
      <c r="G187" s="23"/>
      <c r="H187" s="23"/>
      <c r="I187" s="23"/>
    </row>
    <row r="188" spans="1:9" ht="27.75" customHeight="1" x14ac:dyDescent="0.25">
      <c r="A188" s="27"/>
      <c r="B188" s="26"/>
      <c r="C188" s="23"/>
      <c r="D188" s="23"/>
      <c r="E188" s="23"/>
      <c r="F188" s="23"/>
      <c r="G188" s="23"/>
      <c r="H188" s="23"/>
      <c r="I188" s="23"/>
    </row>
    <row r="189" spans="1:9" ht="27.75" customHeight="1" x14ac:dyDescent="0.25">
      <c r="A189" s="27"/>
      <c r="B189" s="26"/>
      <c r="C189" s="23"/>
      <c r="D189" s="23"/>
      <c r="E189" s="23"/>
      <c r="F189" s="23"/>
      <c r="G189" s="23"/>
      <c r="H189" s="23"/>
      <c r="I189" s="23"/>
    </row>
    <row r="190" spans="1:9" ht="27.75" customHeight="1" x14ac:dyDescent="0.25">
      <c r="A190" s="386"/>
      <c r="B190" s="386"/>
      <c r="C190" s="23"/>
      <c r="D190" s="23"/>
      <c r="E190" s="23"/>
      <c r="F190" s="23"/>
      <c r="G190" s="23"/>
      <c r="H190" s="23"/>
      <c r="I190" s="23"/>
    </row>
  </sheetData>
  <mergeCells count="22"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  <mergeCell ref="C1:G1"/>
    <mergeCell ref="A2:B2"/>
    <mergeCell ref="C2:G2"/>
    <mergeCell ref="A3:B3"/>
    <mergeCell ref="A4:B4"/>
    <mergeCell ref="C3:G3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M8" sqref="M8"/>
    </sheetView>
  </sheetViews>
  <sheetFormatPr defaultColWidth="9" defaultRowHeight="27.75" customHeight="1" x14ac:dyDescent="0.25"/>
  <cols>
    <col min="1" max="1" width="15.42578125" style="59" customWidth="1"/>
    <col min="2" max="8" width="17.140625" style="59" customWidth="1"/>
    <col min="9" max="9" width="13.28515625" style="59" customWidth="1"/>
    <col min="10" max="16384" width="9" style="59"/>
  </cols>
  <sheetData>
    <row r="1" spans="1:9" ht="35.25" customHeight="1" x14ac:dyDescent="0.25">
      <c r="C1" s="380" t="s">
        <v>1816</v>
      </c>
      <c r="D1" s="380"/>
      <c r="E1" s="380"/>
      <c r="F1" s="380"/>
    </row>
    <row r="2" spans="1:9" ht="29.25" customHeight="1" x14ac:dyDescent="0.5">
      <c r="A2" s="404" t="s">
        <v>629</v>
      </c>
      <c r="B2" s="404"/>
      <c r="C2" s="395" t="s">
        <v>255</v>
      </c>
      <c r="D2" s="395"/>
      <c r="E2" s="395"/>
      <c r="F2" s="395"/>
    </row>
    <row r="3" spans="1:9" ht="20.25" customHeight="1" x14ac:dyDescent="0.25">
      <c r="A3" s="405" t="s">
        <v>627</v>
      </c>
      <c r="B3" s="405"/>
      <c r="C3" s="407" t="s">
        <v>1839</v>
      </c>
      <c r="D3" s="407"/>
      <c r="E3" s="407"/>
      <c r="F3" s="407"/>
    </row>
    <row r="4" spans="1:9" ht="20.25" customHeight="1" x14ac:dyDescent="0.5">
      <c r="A4" s="406" t="s">
        <v>628</v>
      </c>
      <c r="B4" s="406"/>
      <c r="H4" s="17" t="s">
        <v>86</v>
      </c>
      <c r="I4" s="17"/>
    </row>
    <row r="5" spans="1:9" s="69" customFormat="1" ht="22.5" customHeight="1" x14ac:dyDescent="0.25">
      <c r="A5" s="59"/>
      <c r="B5" s="403" t="s">
        <v>1050</v>
      </c>
      <c r="C5" s="403"/>
      <c r="D5" s="403"/>
      <c r="E5" s="403"/>
      <c r="F5" s="403"/>
      <c r="G5" s="403"/>
      <c r="H5" s="59"/>
      <c r="I5" s="393"/>
    </row>
    <row r="6" spans="1:9" s="69" customFormat="1" ht="22.5" customHeight="1" x14ac:dyDescent="0.25">
      <c r="A6" s="59"/>
      <c r="B6" s="403" t="s">
        <v>614</v>
      </c>
      <c r="C6" s="403"/>
      <c r="D6" s="403"/>
      <c r="E6" s="403" t="s">
        <v>615</v>
      </c>
      <c r="F6" s="403"/>
      <c r="G6" s="403"/>
      <c r="H6" s="59"/>
      <c r="I6" s="393"/>
    </row>
    <row r="7" spans="1:9" s="69" customFormat="1" ht="22.5" customHeight="1" x14ac:dyDescent="0.25">
      <c r="A7" s="59"/>
      <c r="B7" s="92" t="s">
        <v>616</v>
      </c>
      <c r="C7" s="92" t="s">
        <v>617</v>
      </c>
      <c r="D7" s="92" t="s">
        <v>618</v>
      </c>
      <c r="E7" s="92" t="s">
        <v>616</v>
      </c>
      <c r="F7" s="92" t="s">
        <v>617</v>
      </c>
      <c r="G7" s="92" t="s">
        <v>618</v>
      </c>
      <c r="H7" s="59"/>
      <c r="I7" s="23"/>
    </row>
    <row r="8" spans="1:9" s="69" customFormat="1" ht="27" customHeight="1" x14ac:dyDescent="0.25">
      <c r="A8" s="59"/>
      <c r="B8" s="97" t="s">
        <v>619</v>
      </c>
      <c r="C8" s="73">
        <f>SUM(C20:C22)</f>
        <v>50813395000</v>
      </c>
      <c r="D8" s="227">
        <f>SUM(D20:D22)</f>
        <v>51088715000</v>
      </c>
      <c r="E8" s="97" t="s">
        <v>619</v>
      </c>
      <c r="F8" s="227">
        <f>SUM(E20:E22)</f>
        <v>64825905000</v>
      </c>
      <c r="G8" s="227">
        <f>SUM(F20:F22)</f>
        <v>84550585000</v>
      </c>
      <c r="H8" s="59"/>
      <c r="I8" s="73"/>
    </row>
    <row r="9" spans="1:9" s="69" customFormat="1" ht="27" customHeight="1" x14ac:dyDescent="0.25">
      <c r="A9" s="59"/>
      <c r="B9" s="97" t="s">
        <v>620</v>
      </c>
      <c r="C9" s="68">
        <f>C8/SUM(G20:G22)</f>
        <v>0.43941285531821794</v>
      </c>
      <c r="D9" s="68">
        <f>D8/SUM(H20:H22)</f>
        <v>0.37665127289804651</v>
      </c>
      <c r="E9" s="97" t="s">
        <v>620</v>
      </c>
      <c r="F9" s="68">
        <f>F8/SUM(G20:G22)</f>
        <v>0.56058714468178206</v>
      </c>
      <c r="G9" s="68">
        <f>G8/SUM(H20:H22)</f>
        <v>0.62334872710195344</v>
      </c>
      <c r="H9" s="59"/>
      <c r="I9" s="23"/>
    </row>
    <row r="10" spans="1:9" s="69" customFormat="1" ht="8.25" customHeight="1" x14ac:dyDescent="0.25">
      <c r="A10" s="59"/>
      <c r="B10" s="59"/>
      <c r="C10" s="59"/>
      <c r="D10" s="59"/>
      <c r="E10" s="59"/>
      <c r="F10" s="59"/>
      <c r="G10" s="59"/>
      <c r="H10" s="59"/>
      <c r="I10" s="23"/>
    </row>
    <row r="11" spans="1:9" s="69" customFormat="1" ht="18.75" customHeight="1" x14ac:dyDescent="0.25">
      <c r="A11" s="396" t="s">
        <v>1051</v>
      </c>
      <c r="B11" s="397"/>
      <c r="C11" s="397"/>
      <c r="D11" s="397"/>
      <c r="E11" s="397"/>
      <c r="F11" s="397"/>
      <c r="G11" s="397"/>
      <c r="H11" s="398"/>
      <c r="I11" s="23"/>
    </row>
    <row r="12" spans="1:9" s="69" customFormat="1" ht="18.75" customHeight="1" x14ac:dyDescent="0.25">
      <c r="A12" s="399" t="s">
        <v>616</v>
      </c>
      <c r="B12" s="400"/>
      <c r="C12" s="394" t="s">
        <v>614</v>
      </c>
      <c r="D12" s="394"/>
      <c r="E12" s="394" t="s">
        <v>615</v>
      </c>
      <c r="F12" s="394"/>
      <c r="G12" s="394" t="s">
        <v>283</v>
      </c>
      <c r="H12" s="394"/>
      <c r="I12" s="23"/>
    </row>
    <row r="13" spans="1:9" s="69" customFormat="1" ht="18.75" customHeight="1" x14ac:dyDescent="0.25">
      <c r="A13" s="401"/>
      <c r="B13" s="402"/>
      <c r="C13" s="92" t="s">
        <v>617</v>
      </c>
      <c r="D13" s="92" t="s">
        <v>618</v>
      </c>
      <c r="E13" s="92" t="s">
        <v>617</v>
      </c>
      <c r="F13" s="92" t="s">
        <v>618</v>
      </c>
      <c r="G13" s="92" t="s">
        <v>617</v>
      </c>
      <c r="H13" s="92" t="s">
        <v>618</v>
      </c>
      <c r="I13" s="23"/>
    </row>
    <row r="14" spans="1:9" s="69" customFormat="1" ht="25.5" customHeight="1" x14ac:dyDescent="0.25">
      <c r="A14" s="391" t="s">
        <v>260</v>
      </c>
      <c r="B14" s="392"/>
      <c r="C14" s="93">
        <f>'مأموریت.برنامه.خدمت'!H8</f>
        <v>0</v>
      </c>
      <c r="D14" s="197">
        <f>'مأموریت.برنامه.خدمت'!I8</f>
        <v>0</v>
      </c>
      <c r="E14" s="93">
        <f>مأموریت.برنامه!I8-C14</f>
        <v>6694400000</v>
      </c>
      <c r="F14" s="227">
        <f>مأموریت.برنامه!J8-D14</f>
        <v>7948770000</v>
      </c>
      <c r="G14" s="93">
        <f>SUM(C14,E14)</f>
        <v>6694400000</v>
      </c>
      <c r="H14" s="200">
        <f>SUM(D14,F14)</f>
        <v>7948770000</v>
      </c>
      <c r="I14" s="23"/>
    </row>
    <row r="15" spans="1:9" s="69" customFormat="1" ht="25.5" customHeight="1" x14ac:dyDescent="0.25">
      <c r="A15" s="391" t="s">
        <v>261</v>
      </c>
      <c r="B15" s="392"/>
      <c r="C15" s="93">
        <f>'مأموریت.برنامه.خدمت'!H30</f>
        <v>19893410000</v>
      </c>
      <c r="D15" s="197">
        <f>'مأموریت.برنامه.خدمت'!I30</f>
        <v>19893410000</v>
      </c>
      <c r="E15" s="93">
        <f>مأموریت.برنامه!I13-C15</f>
        <v>9053780000</v>
      </c>
      <c r="F15" s="227">
        <f>مأموریت.برنامه!J13-D15</f>
        <v>9340780000</v>
      </c>
      <c r="G15" s="93">
        <f>SUM(C15,E15)</f>
        <v>28947190000</v>
      </c>
      <c r="H15" s="200">
        <f>SUM(D15,F15)</f>
        <v>29234190000</v>
      </c>
      <c r="I15" s="23"/>
    </row>
    <row r="16" spans="1:9" s="69" customFormat="1" ht="25.5" customHeight="1" x14ac:dyDescent="0.25">
      <c r="A16" s="391" t="s">
        <v>263</v>
      </c>
      <c r="B16" s="392"/>
      <c r="C16" s="93">
        <f>'مأموریت.برنامه.خدمت'!H60</f>
        <v>0</v>
      </c>
      <c r="D16" s="197">
        <f>'مأموریت.برنامه.خدمت'!I60</f>
        <v>0</v>
      </c>
      <c r="E16" s="93">
        <f>مأموریت.برنامه!I21-C16</f>
        <v>2119280000</v>
      </c>
      <c r="F16" s="227">
        <f>مأموریت.برنامه!J21-D16</f>
        <v>2119280000</v>
      </c>
      <c r="G16" s="93">
        <f t="shared" ref="G16:H22" si="0">SUM(C16,E16)</f>
        <v>2119280000</v>
      </c>
      <c r="H16" s="200">
        <f t="shared" si="0"/>
        <v>2119280000</v>
      </c>
      <c r="I16" s="23"/>
    </row>
    <row r="17" spans="1:9" s="69" customFormat="1" ht="25.5" customHeight="1" x14ac:dyDescent="0.25">
      <c r="A17" s="391" t="s">
        <v>264</v>
      </c>
      <c r="B17" s="392"/>
      <c r="C17" s="93">
        <f>'مأموریت.برنامه.خدمت'!H72</f>
        <v>0</v>
      </c>
      <c r="D17" s="197">
        <f>'مأموریت.برنامه.خدمت'!I72</f>
        <v>0</v>
      </c>
      <c r="E17" s="93">
        <f>مأموریت.برنامه!I25-C17</f>
        <v>39411220000</v>
      </c>
      <c r="F17" s="227">
        <f>مأموریت.برنامه!J25-D17</f>
        <v>55024530000</v>
      </c>
      <c r="G17" s="93">
        <f t="shared" si="0"/>
        <v>39411220000</v>
      </c>
      <c r="H17" s="200">
        <f t="shared" si="0"/>
        <v>55024530000</v>
      </c>
      <c r="I17" s="23"/>
    </row>
    <row r="18" spans="1:9" s="69" customFormat="1" ht="25.5" customHeight="1" x14ac:dyDescent="0.25">
      <c r="A18" s="391" t="s">
        <v>265</v>
      </c>
      <c r="B18" s="392"/>
      <c r="C18" s="93">
        <f>'مأموریت.برنامه.خدمت'!H102</f>
        <v>28695880000</v>
      </c>
      <c r="D18" s="197">
        <f>'مأموریت.برنامه.خدمت'!I102</f>
        <v>28821200000</v>
      </c>
      <c r="E18" s="93">
        <f>مأموریت.برنامه!I34-C18</f>
        <v>2967525000</v>
      </c>
      <c r="F18" s="227">
        <f>مأموریت.برنامه!J34-D18</f>
        <v>3047525000</v>
      </c>
      <c r="G18" s="93">
        <f t="shared" si="0"/>
        <v>31663405000</v>
      </c>
      <c r="H18" s="200">
        <f t="shared" si="0"/>
        <v>31868725000</v>
      </c>
      <c r="I18" s="23"/>
    </row>
    <row r="19" spans="1:9" s="69" customFormat="1" ht="25.5" customHeight="1" x14ac:dyDescent="0.25">
      <c r="A19" s="391" t="s">
        <v>266</v>
      </c>
      <c r="B19" s="392"/>
      <c r="C19" s="93">
        <f>'مأموریت.برنامه.خدمت'!H178</f>
        <v>2149105000</v>
      </c>
      <c r="D19" s="197">
        <f>'مأموریت.برنامه.خدمت'!I178</f>
        <v>2149105000</v>
      </c>
      <c r="E19" s="93">
        <f>مأموریت.برنامه!I39-C19</f>
        <v>3454700000</v>
      </c>
      <c r="F19" s="227">
        <f>مأموریت.برنامه!J39-D19</f>
        <v>3594700000</v>
      </c>
      <c r="G19" s="93">
        <f t="shared" si="0"/>
        <v>5603805000</v>
      </c>
      <c r="H19" s="200">
        <f t="shared" si="0"/>
        <v>5743805000</v>
      </c>
      <c r="I19" s="23"/>
    </row>
    <row r="20" spans="1:9" s="69" customFormat="1" ht="25.5" customHeight="1" x14ac:dyDescent="0.25">
      <c r="A20" s="391" t="s">
        <v>1710</v>
      </c>
      <c r="B20" s="392"/>
      <c r="C20" s="98">
        <f>SUM(C14:C19)</f>
        <v>50738395000</v>
      </c>
      <c r="D20" s="98">
        <f t="shared" ref="D20:H20" si="1">SUM(D14:D19)</f>
        <v>50863715000</v>
      </c>
      <c r="E20" s="98">
        <f t="shared" si="1"/>
        <v>63700905000</v>
      </c>
      <c r="F20" s="98">
        <f t="shared" si="1"/>
        <v>81075585000</v>
      </c>
      <c r="G20" s="98">
        <f t="shared" si="1"/>
        <v>114439300000</v>
      </c>
      <c r="H20" s="98">
        <f t="shared" si="1"/>
        <v>131939300000</v>
      </c>
      <c r="I20" s="23"/>
    </row>
    <row r="21" spans="1:9" s="69" customFormat="1" ht="25.5" customHeight="1" x14ac:dyDescent="0.25">
      <c r="A21" s="391" t="s">
        <v>1711</v>
      </c>
      <c r="B21" s="392"/>
      <c r="C21" s="226" t="s">
        <v>1763</v>
      </c>
      <c r="D21" s="228" t="s">
        <v>1763</v>
      </c>
      <c r="E21" s="226">
        <f>'مصارف.اقتصادی.مالی'!E11</f>
        <v>700000000</v>
      </c>
      <c r="F21" s="228">
        <f>'مصارف.اقتصادی.مالی'!F11</f>
        <v>2200000000</v>
      </c>
      <c r="G21" s="228">
        <f t="shared" ref="G21" si="2">SUM(C21,E21)</f>
        <v>700000000</v>
      </c>
      <c r="H21" s="228">
        <f t="shared" ref="H21" si="3">SUM(D21,F21)</f>
        <v>2200000000</v>
      </c>
      <c r="I21" s="23"/>
    </row>
    <row r="22" spans="1:9" s="69" customFormat="1" ht="25.5" customHeight="1" x14ac:dyDescent="0.25">
      <c r="A22" s="391" t="s">
        <v>626</v>
      </c>
      <c r="B22" s="392"/>
      <c r="C22" s="93">
        <f>'تعهدات.قطعی.سنواتی'!B16</f>
        <v>75000000</v>
      </c>
      <c r="D22" s="200">
        <f>'تعهدات.قطعی.سنواتی'!C16</f>
        <v>225000000</v>
      </c>
      <c r="E22" s="93">
        <f>'تعهدات.قطعی.سنواتی'!F16</f>
        <v>425000000</v>
      </c>
      <c r="F22" s="200">
        <f>'تعهدات.قطعی.سنواتی'!G16</f>
        <v>1275000000</v>
      </c>
      <c r="G22" s="181">
        <f t="shared" si="0"/>
        <v>500000000</v>
      </c>
      <c r="H22" s="200">
        <f t="shared" si="0"/>
        <v>1500000000</v>
      </c>
      <c r="I22" s="23"/>
    </row>
    <row r="23" spans="1:9" s="69" customFormat="1" ht="12.75" customHeight="1" x14ac:dyDescent="0.25">
      <c r="A23" s="59"/>
      <c r="B23" s="59"/>
      <c r="C23" s="59"/>
      <c r="D23" s="59"/>
      <c r="E23" s="23"/>
      <c r="F23" s="23"/>
      <c r="G23" s="59"/>
      <c r="H23" s="59"/>
      <c r="I23" s="23"/>
    </row>
    <row r="24" spans="1:9" s="69" customFormat="1" ht="27.75" customHeight="1" x14ac:dyDescent="0.25">
      <c r="A24" s="59"/>
      <c r="B24" s="59"/>
      <c r="C24" s="59"/>
      <c r="D24" s="59"/>
      <c r="E24" s="23"/>
      <c r="F24" s="23"/>
      <c r="G24" s="59"/>
      <c r="H24" s="59"/>
      <c r="I24" s="23"/>
    </row>
    <row r="25" spans="1:9" ht="27.75" customHeight="1" x14ac:dyDescent="0.25">
      <c r="A25" s="26"/>
      <c r="B25" s="23"/>
      <c r="C25" s="23"/>
      <c r="D25" s="23"/>
      <c r="E25" s="23"/>
      <c r="F25" s="23"/>
      <c r="G25" s="23"/>
      <c r="H25" s="23"/>
      <c r="I25" s="23"/>
    </row>
    <row r="26" spans="1:9" ht="27.75" customHeight="1" x14ac:dyDescent="0.25">
      <c r="A26" s="26"/>
      <c r="B26" s="23"/>
      <c r="C26" s="23"/>
      <c r="D26" s="23"/>
      <c r="E26" s="23"/>
      <c r="F26" s="23"/>
      <c r="G26" s="23"/>
      <c r="H26" s="23"/>
      <c r="I26" s="23"/>
    </row>
    <row r="27" spans="1:9" ht="27.75" customHeight="1" x14ac:dyDescent="0.25">
      <c r="A27" s="26"/>
      <c r="B27" s="23"/>
      <c r="C27" s="23"/>
      <c r="D27" s="23"/>
      <c r="E27" s="23"/>
      <c r="F27" s="23"/>
      <c r="G27" s="23"/>
      <c r="H27" s="23"/>
      <c r="I27" s="23"/>
    </row>
    <row r="28" spans="1:9" ht="27.75" customHeight="1" x14ac:dyDescent="0.25">
      <c r="A28" s="26"/>
      <c r="B28" s="23"/>
      <c r="C28" s="23"/>
      <c r="D28" s="23"/>
      <c r="E28" s="23"/>
      <c r="F28" s="23"/>
      <c r="G28" s="23"/>
      <c r="H28" s="23"/>
      <c r="I28" s="23"/>
    </row>
    <row r="29" spans="1:9" ht="27.75" customHeight="1" x14ac:dyDescent="0.25">
      <c r="A29" s="26"/>
      <c r="B29" s="23"/>
      <c r="C29" s="23"/>
      <c r="D29" s="23"/>
      <c r="E29" s="23"/>
      <c r="F29" s="23"/>
      <c r="G29" s="23"/>
      <c r="H29" s="23"/>
      <c r="I29" s="23"/>
    </row>
    <row r="30" spans="1:9" ht="27.75" customHeight="1" x14ac:dyDescent="0.25">
      <c r="A30" s="26"/>
      <c r="B30" s="23"/>
      <c r="C30" s="23"/>
      <c r="D30" s="23"/>
      <c r="E30" s="23"/>
      <c r="F30" s="23"/>
      <c r="G30" s="23"/>
      <c r="H30" s="23"/>
      <c r="I30" s="23"/>
    </row>
    <row r="31" spans="1:9" ht="27.75" customHeight="1" x14ac:dyDescent="0.25">
      <c r="A31" s="26"/>
      <c r="B31" s="23"/>
      <c r="C31" s="23"/>
      <c r="D31" s="23"/>
      <c r="E31" s="23"/>
      <c r="F31" s="23"/>
      <c r="G31" s="23"/>
      <c r="H31" s="23"/>
      <c r="I31" s="23"/>
    </row>
    <row r="32" spans="1:9" ht="27.75" customHeight="1" x14ac:dyDescent="0.25">
      <c r="A32" s="26"/>
      <c r="B32" s="23"/>
      <c r="C32" s="23"/>
      <c r="D32" s="23"/>
      <c r="E32" s="23"/>
      <c r="F32" s="23"/>
      <c r="G32" s="23"/>
      <c r="H32" s="23"/>
      <c r="I32" s="23"/>
    </row>
    <row r="33" spans="1:9" ht="27.75" customHeight="1" x14ac:dyDescent="0.25">
      <c r="A33" s="29"/>
      <c r="B33" s="23"/>
      <c r="C33" s="23"/>
      <c r="D33" s="23"/>
      <c r="E33" s="23"/>
      <c r="F33" s="23"/>
      <c r="G33" s="23"/>
      <c r="H33" s="23"/>
      <c r="I33" s="23"/>
    </row>
    <row r="34" spans="1:9" ht="27.75" customHeight="1" x14ac:dyDescent="0.25">
      <c r="A34" s="26"/>
      <c r="B34" s="23"/>
      <c r="C34" s="23"/>
      <c r="D34" s="23"/>
      <c r="E34" s="23"/>
      <c r="F34" s="23"/>
      <c r="G34" s="23"/>
      <c r="H34" s="23"/>
      <c r="I34" s="23"/>
    </row>
    <row r="35" spans="1:9" ht="27.75" customHeight="1" x14ac:dyDescent="0.25">
      <c r="A35" s="25"/>
      <c r="B35" s="23"/>
      <c r="C35" s="23"/>
      <c r="D35" s="23"/>
      <c r="E35" s="23"/>
      <c r="F35" s="23"/>
      <c r="G35" s="23"/>
      <c r="H35" s="23"/>
      <c r="I35" s="23"/>
    </row>
    <row r="36" spans="1:9" ht="27.75" customHeight="1" x14ac:dyDescent="0.25">
      <c r="A36" s="26"/>
      <c r="B36" s="23"/>
      <c r="C36" s="23"/>
      <c r="D36" s="23"/>
      <c r="E36" s="23"/>
      <c r="F36" s="23"/>
      <c r="G36" s="23"/>
      <c r="H36" s="23"/>
      <c r="I36" s="23"/>
    </row>
    <row r="37" spans="1:9" ht="27.75" customHeight="1" x14ac:dyDescent="0.25">
      <c r="A37" s="26"/>
      <c r="B37" s="23"/>
      <c r="C37" s="23"/>
      <c r="D37" s="23"/>
      <c r="E37" s="23"/>
      <c r="F37" s="23"/>
      <c r="G37" s="23"/>
      <c r="H37" s="23"/>
      <c r="I37" s="23"/>
    </row>
    <row r="38" spans="1:9" ht="27.75" customHeight="1" x14ac:dyDescent="0.25">
      <c r="A38" s="26"/>
      <c r="B38" s="23"/>
      <c r="C38" s="23"/>
      <c r="D38" s="23"/>
      <c r="E38" s="23"/>
      <c r="F38" s="23"/>
      <c r="G38" s="23"/>
      <c r="H38" s="23"/>
      <c r="I38" s="23"/>
    </row>
    <row r="39" spans="1:9" ht="27.75" customHeight="1" x14ac:dyDescent="0.25">
      <c r="A39" s="26"/>
      <c r="B39" s="23"/>
      <c r="C39" s="23"/>
      <c r="D39" s="23"/>
      <c r="E39" s="23"/>
      <c r="F39" s="23"/>
      <c r="G39" s="23"/>
      <c r="H39" s="23"/>
      <c r="I39" s="23"/>
    </row>
    <row r="40" spans="1:9" ht="27.75" customHeight="1" x14ac:dyDescent="0.25">
      <c r="A40" s="26"/>
      <c r="B40" s="23"/>
      <c r="C40" s="23"/>
      <c r="D40" s="23"/>
      <c r="E40" s="23"/>
      <c r="F40" s="23"/>
      <c r="G40" s="23"/>
      <c r="H40" s="23"/>
      <c r="I40" s="23"/>
    </row>
    <row r="41" spans="1:9" ht="27.75" customHeight="1" x14ac:dyDescent="0.25">
      <c r="A41" s="26"/>
      <c r="B41" s="23"/>
      <c r="C41" s="23"/>
      <c r="D41" s="23"/>
      <c r="E41" s="23"/>
      <c r="F41" s="23"/>
      <c r="G41" s="23"/>
      <c r="H41" s="23"/>
      <c r="I41" s="23"/>
    </row>
    <row r="42" spans="1:9" ht="27.75" customHeight="1" x14ac:dyDescent="0.25">
      <c r="A42" s="26"/>
      <c r="B42" s="23"/>
      <c r="C42" s="23"/>
      <c r="D42" s="23"/>
      <c r="E42" s="23"/>
      <c r="F42" s="23"/>
      <c r="G42" s="23"/>
      <c r="H42" s="23"/>
      <c r="I42" s="23"/>
    </row>
    <row r="43" spans="1:9" ht="27.75" customHeight="1" x14ac:dyDescent="0.25">
      <c r="A43" s="26"/>
      <c r="B43" s="23"/>
      <c r="C43" s="23"/>
      <c r="D43" s="23"/>
      <c r="E43" s="23"/>
      <c r="F43" s="23"/>
      <c r="G43" s="23"/>
      <c r="H43" s="23"/>
      <c r="I43" s="23"/>
    </row>
    <row r="44" spans="1:9" ht="27.75" customHeight="1" x14ac:dyDescent="0.25">
      <c r="A44" s="26"/>
      <c r="B44" s="23"/>
      <c r="C44" s="23"/>
      <c r="D44" s="23"/>
      <c r="E44" s="23"/>
      <c r="F44" s="23"/>
      <c r="G44" s="23"/>
      <c r="H44" s="23"/>
      <c r="I44" s="23"/>
    </row>
    <row r="45" spans="1:9" ht="27.75" customHeight="1" x14ac:dyDescent="0.25">
      <c r="A45" s="26"/>
      <c r="B45" s="23"/>
      <c r="C45" s="23"/>
      <c r="D45" s="23"/>
      <c r="E45" s="23"/>
      <c r="F45" s="23"/>
      <c r="G45" s="23"/>
      <c r="H45" s="23"/>
      <c r="I45" s="23"/>
    </row>
    <row r="46" spans="1:9" ht="27.75" customHeight="1" x14ac:dyDescent="0.25">
      <c r="A46" s="26"/>
      <c r="B46" s="23"/>
      <c r="C46" s="23"/>
      <c r="D46" s="23"/>
      <c r="E46" s="23"/>
      <c r="F46" s="23"/>
      <c r="G46" s="23"/>
      <c r="H46" s="23"/>
      <c r="I46" s="23"/>
    </row>
    <row r="47" spans="1:9" ht="27.75" customHeight="1" x14ac:dyDescent="0.25">
      <c r="A47" s="29"/>
      <c r="B47" s="23"/>
      <c r="C47" s="23"/>
      <c r="D47" s="23"/>
      <c r="E47" s="23"/>
      <c r="F47" s="23"/>
      <c r="G47" s="23"/>
      <c r="H47" s="23"/>
      <c r="I47" s="23"/>
    </row>
    <row r="48" spans="1:9" ht="27.75" customHeight="1" x14ac:dyDescent="0.25">
      <c r="A48" s="25"/>
      <c r="B48" s="23"/>
      <c r="C48" s="23"/>
      <c r="D48" s="23"/>
      <c r="E48" s="23"/>
      <c r="F48" s="23"/>
      <c r="G48" s="23"/>
      <c r="H48" s="23"/>
      <c r="I48" s="23"/>
    </row>
    <row r="49" spans="1:9" ht="27.75" customHeight="1" x14ac:dyDescent="0.25">
      <c r="A49" s="26"/>
      <c r="B49" s="23"/>
      <c r="C49" s="23"/>
      <c r="D49" s="23"/>
      <c r="E49" s="23"/>
      <c r="F49" s="23"/>
      <c r="G49" s="23"/>
      <c r="H49" s="23"/>
      <c r="I49" s="23"/>
    </row>
    <row r="50" spans="1:9" ht="27.75" customHeight="1" x14ac:dyDescent="0.25">
      <c r="A50" s="28"/>
      <c r="B50" s="23"/>
      <c r="C50" s="23"/>
      <c r="D50" s="23"/>
      <c r="E50" s="23"/>
      <c r="F50" s="23"/>
      <c r="G50" s="23"/>
      <c r="H50" s="23"/>
      <c r="I50" s="23"/>
    </row>
    <row r="51" spans="1:9" ht="27.75" customHeight="1" x14ac:dyDescent="0.25">
      <c r="A51" s="28"/>
      <c r="B51" s="23"/>
      <c r="C51" s="23"/>
      <c r="D51" s="23"/>
      <c r="E51" s="23"/>
      <c r="F51" s="23"/>
      <c r="G51" s="23"/>
      <c r="H51" s="23"/>
      <c r="I51" s="23"/>
    </row>
    <row r="52" spans="1:9" ht="27.75" customHeight="1" x14ac:dyDescent="0.25">
      <c r="A52" s="26"/>
      <c r="B52" s="23"/>
      <c r="C52" s="23"/>
      <c r="D52" s="23"/>
      <c r="E52" s="23"/>
      <c r="F52" s="23"/>
      <c r="G52" s="23"/>
      <c r="H52" s="23"/>
      <c r="I52" s="23"/>
    </row>
    <row r="53" spans="1:9" ht="37.5" customHeight="1" x14ac:dyDescent="0.25">
      <c r="A53" s="30"/>
      <c r="B53" s="23"/>
      <c r="C53" s="23"/>
      <c r="D53" s="23"/>
      <c r="E53" s="23"/>
      <c r="F53" s="23"/>
      <c r="G53" s="23"/>
      <c r="H53" s="23"/>
      <c r="I53" s="23"/>
    </row>
    <row r="54" spans="1:9" ht="27.75" customHeight="1" x14ac:dyDescent="0.25">
      <c r="A54" s="26"/>
      <c r="B54" s="23"/>
      <c r="C54" s="23"/>
      <c r="D54" s="23"/>
      <c r="E54" s="23"/>
      <c r="F54" s="23"/>
      <c r="G54" s="23"/>
      <c r="H54" s="23"/>
      <c r="I54" s="23"/>
    </row>
    <row r="55" spans="1:9" ht="27.75" customHeight="1" x14ac:dyDescent="0.25">
      <c r="A55" s="29"/>
      <c r="B55" s="23"/>
      <c r="C55" s="23"/>
      <c r="D55" s="23"/>
      <c r="E55" s="23"/>
      <c r="F55" s="23"/>
      <c r="G55" s="23"/>
      <c r="H55" s="23"/>
      <c r="I55" s="23"/>
    </row>
    <row r="56" spans="1:9" ht="27.75" customHeight="1" x14ac:dyDescent="0.25">
      <c r="A56" s="29"/>
      <c r="B56" s="23"/>
      <c r="C56" s="23"/>
      <c r="D56" s="23"/>
      <c r="E56" s="23"/>
      <c r="F56" s="23"/>
      <c r="G56" s="23"/>
      <c r="H56" s="23"/>
      <c r="I56" s="23"/>
    </row>
    <row r="57" spans="1:9" ht="27.75" customHeight="1" x14ac:dyDescent="0.25">
      <c r="A57" s="26"/>
      <c r="B57" s="23"/>
      <c r="C57" s="23"/>
      <c r="D57" s="23"/>
      <c r="E57" s="23"/>
      <c r="F57" s="23"/>
      <c r="G57" s="23"/>
      <c r="H57" s="23"/>
      <c r="I57" s="23"/>
    </row>
    <row r="58" spans="1:9" ht="27.75" customHeight="1" x14ac:dyDescent="0.25">
      <c r="A58" s="26"/>
      <c r="B58" s="23"/>
      <c r="C58" s="23"/>
      <c r="D58" s="23"/>
      <c r="E58" s="23"/>
      <c r="F58" s="23"/>
      <c r="G58" s="23"/>
      <c r="H58" s="23"/>
      <c r="I58" s="23"/>
    </row>
    <row r="59" spans="1:9" ht="27.75" customHeight="1" x14ac:dyDescent="0.25">
      <c r="A59" s="26"/>
      <c r="B59" s="23"/>
      <c r="C59" s="23"/>
      <c r="D59" s="23"/>
      <c r="E59" s="23"/>
      <c r="F59" s="23"/>
      <c r="G59" s="23"/>
      <c r="H59" s="23"/>
      <c r="I59" s="23"/>
    </row>
    <row r="60" spans="1:9" ht="27.75" customHeight="1" x14ac:dyDescent="0.25">
      <c r="A60" s="25"/>
      <c r="B60" s="23"/>
      <c r="C60" s="23"/>
      <c r="D60" s="23"/>
      <c r="E60" s="23"/>
      <c r="F60" s="23"/>
      <c r="G60" s="23"/>
      <c r="H60" s="23"/>
      <c r="I60" s="23"/>
    </row>
    <row r="61" spans="1:9" ht="27.75" customHeight="1" x14ac:dyDescent="0.25">
      <c r="A61" s="25"/>
      <c r="B61" s="23"/>
      <c r="C61" s="23"/>
      <c r="D61" s="23"/>
      <c r="E61" s="23"/>
      <c r="F61" s="23"/>
      <c r="G61" s="23"/>
      <c r="H61" s="23"/>
      <c r="I61" s="23"/>
    </row>
    <row r="62" spans="1:9" ht="27.75" customHeight="1" x14ac:dyDescent="0.25">
      <c r="A62" s="26"/>
      <c r="B62" s="23"/>
      <c r="C62" s="23"/>
      <c r="D62" s="23"/>
      <c r="E62" s="23"/>
      <c r="F62" s="23"/>
      <c r="G62" s="23"/>
      <c r="H62" s="23"/>
      <c r="I62" s="23"/>
    </row>
    <row r="63" spans="1:9" ht="27.75" customHeight="1" x14ac:dyDescent="0.25">
      <c r="A63" s="26"/>
      <c r="B63" s="23"/>
      <c r="C63" s="23"/>
      <c r="D63" s="23"/>
      <c r="E63" s="23"/>
      <c r="F63" s="23"/>
      <c r="G63" s="23"/>
      <c r="H63" s="23"/>
      <c r="I63" s="23"/>
    </row>
    <row r="64" spans="1:9" ht="27.75" customHeight="1" x14ac:dyDescent="0.25">
      <c r="A64" s="26"/>
      <c r="B64" s="23"/>
      <c r="C64" s="23"/>
      <c r="D64" s="23"/>
      <c r="E64" s="23"/>
      <c r="F64" s="23"/>
      <c r="G64" s="23"/>
      <c r="H64" s="23"/>
      <c r="I64" s="23"/>
    </row>
    <row r="65" spans="1:9" ht="39.75" customHeight="1" x14ac:dyDescent="0.25">
      <c r="A65" s="30"/>
      <c r="B65" s="23"/>
      <c r="C65" s="23"/>
      <c r="D65" s="23"/>
      <c r="E65" s="23"/>
      <c r="F65" s="23"/>
      <c r="G65" s="23"/>
      <c r="H65" s="23"/>
      <c r="I65" s="23"/>
    </row>
    <row r="66" spans="1:9" ht="39.75" customHeight="1" x14ac:dyDescent="0.25">
      <c r="A66" s="30"/>
      <c r="B66" s="23"/>
      <c r="C66" s="23"/>
      <c r="D66" s="23"/>
      <c r="E66" s="23"/>
      <c r="F66" s="23"/>
      <c r="G66" s="23"/>
      <c r="H66" s="23"/>
      <c r="I66" s="23"/>
    </row>
    <row r="67" spans="1:9" ht="27.75" customHeight="1" x14ac:dyDescent="0.25">
      <c r="A67" s="26"/>
      <c r="B67" s="23"/>
      <c r="C67" s="23"/>
      <c r="D67" s="23"/>
      <c r="E67" s="23"/>
      <c r="F67" s="23"/>
      <c r="G67" s="23"/>
      <c r="H67" s="23"/>
      <c r="I67" s="23"/>
    </row>
    <row r="68" spans="1:9" ht="27.75" customHeight="1" x14ac:dyDescent="0.25">
      <c r="A68" s="26"/>
      <c r="B68" s="23"/>
      <c r="C68" s="23"/>
      <c r="D68" s="23"/>
      <c r="E68" s="23"/>
      <c r="F68" s="23"/>
      <c r="G68" s="23"/>
      <c r="H68" s="23"/>
      <c r="I68" s="23"/>
    </row>
    <row r="69" spans="1:9" ht="27.75" customHeight="1" x14ac:dyDescent="0.25">
      <c r="A69" s="26"/>
      <c r="B69" s="23"/>
      <c r="C69" s="23"/>
      <c r="D69" s="23"/>
      <c r="E69" s="23"/>
      <c r="F69" s="23"/>
      <c r="G69" s="23"/>
      <c r="H69" s="23"/>
      <c r="I69" s="23"/>
    </row>
    <row r="70" spans="1:9" ht="27.75" customHeight="1" x14ac:dyDescent="0.25">
      <c r="A70" s="26"/>
      <c r="B70" s="23"/>
      <c r="C70" s="23"/>
      <c r="D70" s="23"/>
      <c r="E70" s="23"/>
      <c r="F70" s="23"/>
      <c r="G70" s="23"/>
      <c r="H70" s="23"/>
      <c r="I70" s="23"/>
    </row>
    <row r="71" spans="1:9" ht="46.5" customHeight="1" x14ac:dyDescent="0.25">
      <c r="A71" s="30"/>
      <c r="B71" s="23"/>
      <c r="C71" s="23"/>
      <c r="D71" s="23"/>
      <c r="E71" s="23"/>
      <c r="F71" s="23"/>
      <c r="G71" s="23"/>
      <c r="H71" s="23"/>
      <c r="I71" s="23"/>
    </row>
    <row r="72" spans="1:9" ht="27.75" customHeight="1" x14ac:dyDescent="0.25">
      <c r="A72" s="26"/>
      <c r="B72" s="23"/>
      <c r="C72" s="23"/>
      <c r="D72" s="23"/>
      <c r="E72" s="23"/>
      <c r="F72" s="23"/>
      <c r="G72" s="23"/>
      <c r="H72" s="23"/>
      <c r="I72" s="23"/>
    </row>
    <row r="73" spans="1:9" ht="27.75" customHeight="1" x14ac:dyDescent="0.25">
      <c r="A73" s="26"/>
      <c r="B73" s="23"/>
      <c r="C73" s="23"/>
      <c r="D73" s="23"/>
      <c r="E73" s="23"/>
      <c r="F73" s="23"/>
      <c r="G73" s="23"/>
      <c r="H73" s="23"/>
      <c r="I73" s="23"/>
    </row>
    <row r="74" spans="1:9" ht="27.75" customHeight="1" x14ac:dyDescent="0.25">
      <c r="A74" s="26"/>
      <c r="B74" s="23"/>
      <c r="C74" s="23"/>
      <c r="D74" s="23"/>
      <c r="E74" s="23"/>
      <c r="F74" s="23"/>
      <c r="G74" s="23"/>
      <c r="H74" s="23"/>
      <c r="I74" s="23"/>
    </row>
    <row r="75" spans="1:9" ht="27.75" customHeight="1" x14ac:dyDescent="0.25">
      <c r="A75" s="26"/>
      <c r="B75" s="23"/>
      <c r="C75" s="23"/>
      <c r="D75" s="23"/>
      <c r="E75" s="23"/>
      <c r="F75" s="23"/>
      <c r="G75" s="23"/>
      <c r="H75" s="23"/>
      <c r="I75" s="23"/>
    </row>
    <row r="76" spans="1:9" ht="27.75" customHeight="1" x14ac:dyDescent="0.25">
      <c r="A76" s="26"/>
      <c r="B76" s="23"/>
      <c r="C76" s="23"/>
      <c r="D76" s="23"/>
      <c r="E76" s="23"/>
      <c r="F76" s="23"/>
      <c r="G76" s="23"/>
      <c r="H76" s="23"/>
      <c r="I76" s="23"/>
    </row>
    <row r="77" spans="1:9" ht="27.75" customHeight="1" x14ac:dyDescent="0.25">
      <c r="A77" s="26"/>
      <c r="B77" s="23"/>
      <c r="C77" s="23"/>
      <c r="D77" s="23"/>
      <c r="E77" s="23"/>
      <c r="F77" s="23"/>
      <c r="G77" s="23"/>
      <c r="H77" s="23"/>
      <c r="I77" s="23"/>
    </row>
    <row r="78" spans="1:9" ht="27.75" customHeight="1" x14ac:dyDescent="0.25">
      <c r="A78" s="26"/>
      <c r="B78" s="23"/>
      <c r="C78" s="23"/>
      <c r="D78" s="23"/>
      <c r="E78" s="23"/>
      <c r="F78" s="23"/>
      <c r="G78" s="23"/>
      <c r="H78" s="23"/>
      <c r="I78" s="23"/>
    </row>
    <row r="79" spans="1:9" ht="27.75" customHeight="1" x14ac:dyDescent="0.25">
      <c r="A79" s="26"/>
      <c r="B79" s="23"/>
      <c r="C79" s="23"/>
      <c r="D79" s="23"/>
      <c r="E79" s="23"/>
      <c r="F79" s="23"/>
      <c r="G79" s="23"/>
      <c r="H79" s="23"/>
      <c r="I79" s="23"/>
    </row>
    <row r="80" spans="1:9" ht="27.75" customHeight="1" x14ac:dyDescent="0.25">
      <c r="A80" s="26"/>
      <c r="B80" s="23"/>
      <c r="C80" s="23"/>
      <c r="D80" s="23"/>
      <c r="E80" s="23"/>
      <c r="F80" s="23"/>
      <c r="G80" s="23"/>
      <c r="H80" s="23"/>
      <c r="I80" s="23"/>
    </row>
    <row r="81" spans="1:9" ht="27.75" customHeight="1" x14ac:dyDescent="0.25">
      <c r="A81" s="26"/>
      <c r="B81" s="23"/>
      <c r="C81" s="23"/>
      <c r="D81" s="23"/>
      <c r="E81" s="23"/>
      <c r="F81" s="23"/>
      <c r="G81" s="23"/>
      <c r="H81" s="23"/>
      <c r="I81" s="23"/>
    </row>
    <row r="82" spans="1:9" ht="27.75" customHeight="1" x14ac:dyDescent="0.25">
      <c r="A82" s="26"/>
      <c r="B82" s="23"/>
      <c r="C82" s="23"/>
      <c r="D82" s="23"/>
      <c r="E82" s="23"/>
      <c r="F82" s="23"/>
      <c r="G82" s="23"/>
      <c r="H82" s="23"/>
      <c r="I82" s="23"/>
    </row>
    <row r="83" spans="1:9" ht="27.75" customHeight="1" x14ac:dyDescent="0.25">
      <c r="A83" s="26"/>
      <c r="B83" s="23"/>
      <c r="C83" s="23"/>
      <c r="D83" s="23"/>
      <c r="E83" s="23"/>
      <c r="F83" s="23"/>
      <c r="G83" s="23"/>
      <c r="H83" s="23"/>
      <c r="I83" s="23"/>
    </row>
    <row r="84" spans="1:9" ht="27.75" customHeight="1" x14ac:dyDescent="0.25">
      <c r="A84" s="26"/>
      <c r="B84" s="23"/>
      <c r="C84" s="23"/>
      <c r="D84" s="23"/>
      <c r="E84" s="23"/>
      <c r="F84" s="23"/>
      <c r="G84" s="23"/>
      <c r="H84" s="23"/>
      <c r="I84" s="23"/>
    </row>
    <row r="85" spans="1:9" ht="27.75" customHeight="1" x14ac:dyDescent="0.25">
      <c r="A85" s="26"/>
      <c r="B85" s="23"/>
      <c r="C85" s="23"/>
      <c r="D85" s="23"/>
      <c r="E85" s="23"/>
      <c r="F85" s="23"/>
      <c r="G85" s="23"/>
      <c r="H85" s="23"/>
      <c r="I85" s="23"/>
    </row>
    <row r="86" spans="1:9" ht="27.75" customHeight="1" x14ac:dyDescent="0.25">
      <c r="A86" s="26"/>
      <c r="B86" s="23"/>
      <c r="C86" s="23"/>
      <c r="D86" s="23"/>
      <c r="E86" s="23"/>
      <c r="F86" s="23"/>
      <c r="G86" s="23"/>
      <c r="H86" s="23"/>
      <c r="I86" s="23"/>
    </row>
    <row r="87" spans="1:9" ht="27.75" customHeight="1" x14ac:dyDescent="0.25">
      <c r="A87" s="26"/>
      <c r="B87" s="23"/>
      <c r="C87" s="23"/>
      <c r="D87" s="23"/>
      <c r="E87" s="23"/>
      <c r="F87" s="23"/>
      <c r="G87" s="23"/>
      <c r="H87" s="23"/>
      <c r="I87" s="23"/>
    </row>
    <row r="88" spans="1:9" ht="27.75" customHeight="1" x14ac:dyDescent="0.25">
      <c r="A88" s="26"/>
      <c r="B88" s="23"/>
      <c r="C88" s="23"/>
      <c r="D88" s="23"/>
      <c r="E88" s="23"/>
      <c r="F88" s="23"/>
      <c r="G88" s="23"/>
      <c r="H88" s="23"/>
      <c r="I88" s="23"/>
    </row>
    <row r="89" spans="1:9" ht="27.75" customHeight="1" x14ac:dyDescent="0.25">
      <c r="A89" s="26"/>
      <c r="B89" s="23"/>
      <c r="C89" s="23"/>
      <c r="D89" s="23"/>
      <c r="E89" s="23"/>
      <c r="F89" s="23"/>
      <c r="G89" s="23"/>
      <c r="H89" s="23"/>
      <c r="I89" s="23"/>
    </row>
    <row r="90" spans="1:9" ht="27.75" customHeight="1" x14ac:dyDescent="0.25">
      <c r="A90" s="26"/>
      <c r="B90" s="23"/>
      <c r="C90" s="23"/>
      <c r="D90" s="23"/>
      <c r="E90" s="23"/>
      <c r="F90" s="23"/>
      <c r="G90" s="23"/>
      <c r="H90" s="23"/>
      <c r="I90" s="23"/>
    </row>
    <row r="91" spans="1:9" ht="27.75" customHeight="1" x14ac:dyDescent="0.25">
      <c r="A91" s="26"/>
      <c r="B91" s="23"/>
      <c r="C91" s="23"/>
      <c r="D91" s="23"/>
      <c r="E91" s="23"/>
      <c r="F91" s="23"/>
      <c r="G91" s="23"/>
      <c r="H91" s="23"/>
      <c r="I91" s="23"/>
    </row>
    <row r="92" spans="1:9" ht="27.75" customHeight="1" x14ac:dyDescent="0.25">
      <c r="A92" s="26"/>
      <c r="B92" s="23"/>
      <c r="C92" s="23"/>
      <c r="D92" s="23"/>
      <c r="E92" s="23"/>
      <c r="F92" s="23"/>
      <c r="G92" s="23"/>
      <c r="H92" s="23"/>
      <c r="I92" s="23"/>
    </row>
    <row r="93" spans="1:9" ht="27.75" customHeight="1" x14ac:dyDescent="0.25">
      <c r="A93" s="26"/>
      <c r="B93" s="23"/>
      <c r="C93" s="23"/>
      <c r="D93" s="23"/>
      <c r="E93" s="23"/>
      <c r="F93" s="23"/>
      <c r="G93" s="23"/>
      <c r="H93" s="23"/>
      <c r="I93" s="23"/>
    </row>
    <row r="94" spans="1:9" ht="27.75" customHeight="1" x14ac:dyDescent="0.25">
      <c r="A94" s="25"/>
      <c r="B94" s="23"/>
      <c r="C94" s="23"/>
      <c r="D94" s="23"/>
      <c r="E94" s="23"/>
      <c r="F94" s="23"/>
      <c r="G94" s="23"/>
      <c r="H94" s="23"/>
      <c r="I94" s="23"/>
    </row>
    <row r="95" spans="1:9" ht="27.75" customHeight="1" x14ac:dyDescent="0.25">
      <c r="A95" s="25"/>
      <c r="B95" s="23"/>
      <c r="C95" s="23"/>
      <c r="D95" s="23"/>
      <c r="E95" s="23"/>
      <c r="F95" s="23"/>
      <c r="G95" s="23"/>
      <c r="H95" s="23"/>
      <c r="I95" s="23"/>
    </row>
    <row r="96" spans="1:9" ht="27.75" customHeight="1" x14ac:dyDescent="0.25">
      <c r="A96" s="26"/>
      <c r="B96" s="23"/>
      <c r="C96" s="23"/>
      <c r="D96" s="23"/>
      <c r="E96" s="23"/>
      <c r="F96" s="23"/>
      <c r="G96" s="23"/>
      <c r="H96" s="23"/>
      <c r="I96" s="23"/>
    </row>
    <row r="97" spans="1:9" ht="27.75" customHeight="1" x14ac:dyDescent="0.25">
      <c r="A97" s="26"/>
      <c r="B97" s="23"/>
      <c r="C97" s="23"/>
      <c r="D97" s="23"/>
      <c r="E97" s="23"/>
      <c r="F97" s="23"/>
      <c r="G97" s="23"/>
      <c r="H97" s="23"/>
      <c r="I97" s="23"/>
    </row>
    <row r="98" spans="1:9" ht="27.75" customHeight="1" x14ac:dyDescent="0.25">
      <c r="A98" s="26"/>
      <c r="B98" s="23"/>
      <c r="C98" s="23"/>
      <c r="D98" s="23"/>
      <c r="E98" s="23"/>
      <c r="F98" s="23"/>
      <c r="G98" s="23"/>
      <c r="H98" s="23"/>
      <c r="I98" s="23"/>
    </row>
    <row r="99" spans="1:9" ht="27.75" customHeight="1" x14ac:dyDescent="0.25">
      <c r="A99" s="28"/>
      <c r="B99" s="23"/>
      <c r="C99" s="23"/>
      <c r="D99" s="23"/>
      <c r="E99" s="23"/>
      <c r="F99" s="23"/>
      <c r="G99" s="23"/>
      <c r="H99" s="23"/>
      <c r="I99" s="23"/>
    </row>
    <row r="100" spans="1:9" ht="27.75" customHeight="1" x14ac:dyDescent="0.25">
      <c r="A100" s="26"/>
      <c r="B100" s="23"/>
      <c r="C100" s="23"/>
      <c r="D100" s="23"/>
      <c r="E100" s="23"/>
      <c r="F100" s="23"/>
      <c r="G100" s="23"/>
      <c r="H100" s="23"/>
      <c r="I100" s="23"/>
    </row>
    <row r="101" spans="1:9" ht="27.75" customHeight="1" x14ac:dyDescent="0.25">
      <c r="A101" s="26"/>
      <c r="B101" s="23"/>
      <c r="C101" s="23"/>
      <c r="D101" s="23"/>
      <c r="E101" s="23"/>
      <c r="F101" s="23"/>
      <c r="G101" s="23"/>
      <c r="H101" s="23"/>
      <c r="I101" s="23"/>
    </row>
    <row r="102" spans="1:9" ht="27.75" customHeight="1" x14ac:dyDescent="0.25">
      <c r="A102" s="26"/>
      <c r="B102" s="23"/>
      <c r="C102" s="23"/>
      <c r="D102" s="23"/>
      <c r="E102" s="23"/>
      <c r="F102" s="23"/>
      <c r="G102" s="23"/>
      <c r="H102" s="23"/>
      <c r="I102" s="23"/>
    </row>
    <row r="103" spans="1:9" ht="27.75" customHeight="1" x14ac:dyDescent="0.25">
      <c r="A103" s="28"/>
      <c r="B103" s="23"/>
      <c r="C103" s="23"/>
      <c r="D103" s="23"/>
      <c r="E103" s="23"/>
      <c r="F103" s="23"/>
      <c r="G103" s="23"/>
      <c r="H103" s="23"/>
      <c r="I103" s="23"/>
    </row>
    <row r="104" spans="1:9" ht="27.75" customHeight="1" x14ac:dyDescent="0.25">
      <c r="A104" s="28"/>
      <c r="B104" s="23"/>
      <c r="C104" s="23"/>
      <c r="D104" s="23"/>
      <c r="E104" s="23"/>
      <c r="F104" s="23"/>
      <c r="G104" s="23"/>
      <c r="H104" s="23"/>
      <c r="I104" s="23"/>
    </row>
    <row r="105" spans="1:9" ht="27.75" customHeight="1" x14ac:dyDescent="0.25">
      <c r="A105" s="26"/>
      <c r="B105" s="23"/>
      <c r="C105" s="23"/>
      <c r="D105" s="23"/>
      <c r="E105" s="23"/>
      <c r="F105" s="23"/>
      <c r="G105" s="23"/>
      <c r="H105" s="23"/>
      <c r="I105" s="23"/>
    </row>
    <row r="106" spans="1:9" ht="27.75" customHeight="1" x14ac:dyDescent="0.25">
      <c r="A106" s="26"/>
      <c r="B106" s="23"/>
      <c r="C106" s="23"/>
      <c r="D106" s="23"/>
      <c r="E106" s="23"/>
      <c r="F106" s="23"/>
      <c r="G106" s="23"/>
      <c r="H106" s="23"/>
      <c r="I106" s="23"/>
    </row>
    <row r="107" spans="1:9" ht="27.75" customHeight="1" x14ac:dyDescent="0.25">
      <c r="A107" s="26"/>
      <c r="B107" s="23"/>
      <c r="C107" s="23"/>
      <c r="D107" s="23"/>
      <c r="E107" s="23"/>
      <c r="F107" s="23"/>
      <c r="G107" s="23"/>
      <c r="H107" s="23"/>
      <c r="I107" s="23"/>
    </row>
    <row r="108" spans="1:9" ht="27.75" customHeight="1" x14ac:dyDescent="0.25">
      <c r="A108" s="25"/>
      <c r="B108" s="23"/>
      <c r="C108" s="23"/>
      <c r="D108" s="23"/>
      <c r="E108" s="23"/>
      <c r="F108" s="23"/>
      <c r="G108" s="23"/>
      <c r="H108" s="23"/>
      <c r="I108" s="23"/>
    </row>
    <row r="109" spans="1:9" ht="27.75" customHeight="1" x14ac:dyDescent="0.25">
      <c r="A109" s="26"/>
      <c r="B109" s="23"/>
      <c r="C109" s="23"/>
      <c r="D109" s="23"/>
      <c r="E109" s="23"/>
      <c r="F109" s="23"/>
      <c r="G109" s="23"/>
      <c r="H109" s="23"/>
      <c r="I109" s="23"/>
    </row>
    <row r="110" spans="1:9" ht="27.75" customHeight="1" x14ac:dyDescent="0.25">
      <c r="A110" s="26"/>
      <c r="B110" s="23"/>
      <c r="C110" s="23"/>
      <c r="D110" s="23"/>
      <c r="E110" s="23"/>
      <c r="F110" s="23"/>
      <c r="G110" s="23"/>
      <c r="H110" s="23"/>
      <c r="I110" s="23"/>
    </row>
    <row r="111" spans="1:9" ht="27.75" customHeight="1" x14ac:dyDescent="0.25">
      <c r="A111" s="26"/>
      <c r="B111" s="23"/>
      <c r="C111" s="23"/>
      <c r="D111" s="23"/>
      <c r="E111" s="23"/>
      <c r="F111" s="23"/>
      <c r="G111" s="23"/>
      <c r="H111" s="23"/>
      <c r="I111" s="23"/>
    </row>
    <row r="112" spans="1:9" ht="27.75" customHeight="1" x14ac:dyDescent="0.25">
      <c r="A112" s="26"/>
      <c r="B112" s="23"/>
      <c r="C112" s="23"/>
      <c r="D112" s="23"/>
      <c r="E112" s="23"/>
      <c r="F112" s="23"/>
      <c r="G112" s="23"/>
      <c r="H112" s="23"/>
      <c r="I112" s="23"/>
    </row>
    <row r="113" spans="1:9" ht="27.75" customHeight="1" x14ac:dyDescent="0.25">
      <c r="A113" s="26"/>
      <c r="B113" s="23"/>
      <c r="C113" s="23"/>
      <c r="D113" s="23"/>
      <c r="E113" s="23"/>
      <c r="F113" s="23"/>
      <c r="G113" s="23"/>
      <c r="H113" s="23"/>
      <c r="I113" s="23"/>
    </row>
    <row r="114" spans="1:9" ht="27.75" customHeight="1" x14ac:dyDescent="0.25">
      <c r="A114" s="25"/>
      <c r="B114" s="23"/>
      <c r="C114" s="23"/>
      <c r="D114" s="23"/>
      <c r="E114" s="23"/>
      <c r="F114" s="23"/>
      <c r="G114" s="23"/>
      <c r="H114" s="23"/>
      <c r="I114" s="23"/>
    </row>
    <row r="115" spans="1:9" ht="27.75" customHeight="1" x14ac:dyDescent="0.25">
      <c r="A115" s="25"/>
      <c r="B115" s="23"/>
      <c r="C115" s="23"/>
      <c r="D115" s="23"/>
      <c r="E115" s="23"/>
      <c r="F115" s="23"/>
      <c r="G115" s="23"/>
      <c r="H115" s="23"/>
      <c r="I115" s="23"/>
    </row>
    <row r="116" spans="1:9" ht="27.75" customHeight="1" x14ac:dyDescent="0.25">
      <c r="A116" s="30"/>
      <c r="B116" s="23"/>
      <c r="C116" s="23"/>
      <c r="D116" s="23"/>
      <c r="E116" s="23"/>
      <c r="F116" s="23"/>
      <c r="G116" s="23"/>
      <c r="H116" s="23"/>
      <c r="I116" s="23"/>
    </row>
    <row r="117" spans="1:9" ht="27.75" customHeight="1" x14ac:dyDescent="0.25">
      <c r="A117" s="30"/>
      <c r="B117" s="23"/>
      <c r="C117" s="23"/>
      <c r="D117" s="23"/>
      <c r="E117" s="23"/>
      <c r="F117" s="23"/>
      <c r="G117" s="23"/>
      <c r="H117" s="23"/>
      <c r="I117" s="23"/>
    </row>
    <row r="118" spans="1:9" ht="27.75" customHeight="1" x14ac:dyDescent="0.25">
      <c r="A118" s="30"/>
      <c r="B118" s="23"/>
      <c r="C118" s="23"/>
      <c r="D118" s="23"/>
      <c r="E118" s="23"/>
      <c r="F118" s="23"/>
      <c r="G118" s="23"/>
      <c r="H118" s="23"/>
      <c r="I118" s="23"/>
    </row>
    <row r="119" spans="1:9" ht="39" customHeight="1" x14ac:dyDescent="0.25">
      <c r="A119" s="30"/>
      <c r="B119" s="23"/>
      <c r="C119" s="23"/>
      <c r="D119" s="23"/>
      <c r="E119" s="23"/>
      <c r="F119" s="23"/>
      <c r="G119" s="23"/>
      <c r="H119" s="23"/>
      <c r="I119" s="23"/>
    </row>
    <row r="120" spans="1:9" ht="54.75" customHeight="1" x14ac:dyDescent="0.25">
      <c r="A120" s="30"/>
      <c r="B120" s="23"/>
      <c r="C120" s="23"/>
      <c r="D120" s="23"/>
      <c r="E120" s="23"/>
      <c r="F120" s="23"/>
      <c r="G120" s="23"/>
      <c r="H120" s="23"/>
      <c r="I120" s="23"/>
    </row>
    <row r="121" spans="1:9" ht="27.75" customHeight="1" x14ac:dyDescent="0.25">
      <c r="A121" s="30"/>
      <c r="B121" s="23"/>
      <c r="C121" s="23"/>
      <c r="D121" s="23"/>
      <c r="E121" s="23"/>
      <c r="F121" s="23"/>
      <c r="G121" s="23"/>
      <c r="H121" s="23"/>
      <c r="I121" s="23"/>
    </row>
    <row r="122" spans="1:9" ht="27.75" customHeight="1" x14ac:dyDescent="0.25">
      <c r="A122" s="30"/>
      <c r="B122" s="23"/>
      <c r="C122" s="23"/>
      <c r="D122" s="23"/>
      <c r="E122" s="23"/>
      <c r="F122" s="23"/>
      <c r="G122" s="23"/>
      <c r="H122" s="23"/>
      <c r="I122" s="23"/>
    </row>
    <row r="123" spans="1:9" ht="37.5" customHeight="1" x14ac:dyDescent="0.25">
      <c r="A123" s="30"/>
      <c r="B123" s="23"/>
      <c r="C123" s="23"/>
      <c r="D123" s="23"/>
      <c r="E123" s="23"/>
      <c r="F123" s="23"/>
      <c r="G123" s="23"/>
      <c r="H123" s="23"/>
      <c r="I123" s="23"/>
    </row>
    <row r="124" spans="1:9" ht="88.5" customHeight="1" x14ac:dyDescent="0.25">
      <c r="A124" s="30"/>
      <c r="B124" s="23"/>
      <c r="C124" s="23"/>
      <c r="D124" s="23"/>
      <c r="E124" s="23"/>
      <c r="F124" s="23"/>
      <c r="G124" s="23"/>
      <c r="H124" s="23"/>
      <c r="I124" s="23"/>
    </row>
    <row r="125" spans="1:9" ht="37.5" customHeight="1" x14ac:dyDescent="0.25">
      <c r="A125" s="30"/>
      <c r="B125" s="23"/>
      <c r="C125" s="23"/>
      <c r="D125" s="23"/>
      <c r="E125" s="23"/>
      <c r="F125" s="23"/>
      <c r="G125" s="23"/>
      <c r="H125" s="23"/>
      <c r="I125" s="23"/>
    </row>
    <row r="126" spans="1:9" ht="27.75" customHeight="1" x14ac:dyDescent="0.25">
      <c r="A126" s="30"/>
      <c r="B126" s="23"/>
      <c r="C126" s="23"/>
      <c r="D126" s="23"/>
      <c r="E126" s="23"/>
      <c r="F126" s="23"/>
      <c r="G126" s="23"/>
      <c r="H126" s="23"/>
      <c r="I126" s="23"/>
    </row>
    <row r="127" spans="1:9" ht="27.75" customHeight="1" x14ac:dyDescent="0.25">
      <c r="A127" s="30"/>
      <c r="B127" s="23"/>
      <c r="C127" s="23"/>
      <c r="D127" s="23"/>
      <c r="E127" s="23"/>
      <c r="F127" s="23"/>
      <c r="G127" s="23"/>
      <c r="H127" s="23"/>
      <c r="I127" s="23"/>
    </row>
    <row r="128" spans="1:9" ht="27.75" customHeight="1" x14ac:dyDescent="0.25">
      <c r="A128" s="30"/>
      <c r="B128" s="23"/>
      <c r="C128" s="23"/>
      <c r="D128" s="23"/>
      <c r="E128" s="23"/>
      <c r="F128" s="23"/>
      <c r="G128" s="23"/>
      <c r="H128" s="23"/>
      <c r="I128" s="23"/>
    </row>
    <row r="129" spans="1:9" ht="27.75" customHeight="1" x14ac:dyDescent="0.25">
      <c r="A129" s="30"/>
      <c r="B129" s="23"/>
      <c r="C129" s="23"/>
      <c r="D129" s="23"/>
      <c r="E129" s="23"/>
      <c r="F129" s="23"/>
      <c r="G129" s="23"/>
      <c r="H129" s="23"/>
      <c r="I129" s="23"/>
    </row>
    <row r="130" spans="1:9" ht="27.75" customHeight="1" x14ac:dyDescent="0.25">
      <c r="A130" s="30"/>
      <c r="B130" s="23"/>
      <c r="C130" s="23"/>
      <c r="D130" s="23"/>
      <c r="E130" s="23"/>
      <c r="F130" s="23"/>
      <c r="G130" s="23"/>
      <c r="H130" s="23"/>
      <c r="I130" s="23"/>
    </row>
    <row r="131" spans="1:9" ht="27.75" customHeight="1" x14ac:dyDescent="0.25">
      <c r="A131" s="30"/>
      <c r="B131" s="23"/>
      <c r="C131" s="23"/>
      <c r="D131" s="23"/>
      <c r="E131" s="23"/>
      <c r="F131" s="23"/>
      <c r="G131" s="23"/>
      <c r="H131" s="23"/>
      <c r="I131" s="23"/>
    </row>
    <row r="132" spans="1:9" ht="27.75" customHeight="1" x14ac:dyDescent="0.25">
      <c r="A132" s="30"/>
      <c r="B132" s="23"/>
      <c r="C132" s="23"/>
      <c r="D132" s="23"/>
      <c r="E132" s="23"/>
      <c r="F132" s="23"/>
      <c r="G132" s="23"/>
      <c r="H132" s="23"/>
      <c r="I132" s="23"/>
    </row>
    <row r="133" spans="1:9" ht="27.75" customHeight="1" x14ac:dyDescent="0.25">
      <c r="A133" s="30"/>
      <c r="B133" s="23"/>
      <c r="C133" s="23"/>
      <c r="D133" s="23"/>
      <c r="E133" s="23"/>
      <c r="F133" s="23"/>
      <c r="G133" s="23"/>
      <c r="H133" s="23"/>
      <c r="I133" s="23"/>
    </row>
    <row r="134" spans="1:9" ht="27.75" customHeight="1" x14ac:dyDescent="0.25">
      <c r="A134" s="30"/>
      <c r="B134" s="23"/>
      <c r="C134" s="23"/>
      <c r="D134" s="23"/>
      <c r="E134" s="23"/>
      <c r="F134" s="23"/>
      <c r="G134" s="23"/>
      <c r="H134" s="23"/>
      <c r="I134" s="23"/>
    </row>
    <row r="135" spans="1:9" ht="27.75" customHeight="1" x14ac:dyDescent="0.25">
      <c r="A135" s="25"/>
      <c r="B135" s="23"/>
      <c r="C135" s="23"/>
      <c r="D135" s="23"/>
      <c r="E135" s="23"/>
      <c r="F135" s="23"/>
      <c r="G135" s="23"/>
      <c r="H135" s="23"/>
      <c r="I135" s="23"/>
    </row>
    <row r="136" spans="1:9" ht="27.75" customHeight="1" x14ac:dyDescent="0.25">
      <c r="A136" s="28"/>
      <c r="B136" s="23"/>
      <c r="C136" s="23"/>
      <c r="D136" s="23"/>
      <c r="E136" s="23"/>
      <c r="F136" s="23"/>
      <c r="G136" s="23"/>
      <c r="H136" s="23"/>
      <c r="I136" s="23"/>
    </row>
    <row r="137" spans="1:9" ht="27.75" customHeight="1" x14ac:dyDescent="0.25">
      <c r="A137" s="28"/>
      <c r="B137" s="23"/>
      <c r="C137" s="23"/>
      <c r="D137" s="23"/>
      <c r="E137" s="23"/>
      <c r="F137" s="23"/>
      <c r="G137" s="23"/>
      <c r="H137" s="23"/>
      <c r="I137" s="23"/>
    </row>
    <row r="138" spans="1:9" ht="27.75" customHeight="1" x14ac:dyDescent="0.25">
      <c r="A138" s="28"/>
      <c r="B138" s="23"/>
      <c r="C138" s="23"/>
      <c r="D138" s="23"/>
      <c r="E138" s="23"/>
      <c r="F138" s="23"/>
      <c r="G138" s="23"/>
      <c r="H138" s="23"/>
      <c r="I138" s="23"/>
    </row>
    <row r="139" spans="1:9" ht="27.75" customHeight="1" x14ac:dyDescent="0.25">
      <c r="A139" s="28"/>
      <c r="B139" s="23"/>
      <c r="C139" s="23"/>
      <c r="D139" s="23"/>
      <c r="E139" s="23"/>
      <c r="F139" s="23"/>
      <c r="G139" s="23"/>
      <c r="H139" s="23"/>
      <c r="I139" s="23"/>
    </row>
    <row r="140" spans="1:9" ht="27.75" customHeight="1" x14ac:dyDescent="0.25">
      <c r="A140" s="26"/>
      <c r="B140" s="23"/>
      <c r="C140" s="23"/>
      <c r="D140" s="23"/>
      <c r="E140" s="23"/>
      <c r="F140" s="23"/>
      <c r="G140" s="23"/>
      <c r="H140" s="23"/>
      <c r="I140" s="23"/>
    </row>
    <row r="141" spans="1:9" ht="27.75" customHeight="1" x14ac:dyDescent="0.25">
      <c r="A141" s="26"/>
      <c r="B141" s="23"/>
      <c r="C141" s="23"/>
      <c r="D141" s="23"/>
      <c r="E141" s="23"/>
      <c r="F141" s="23"/>
      <c r="G141" s="23"/>
      <c r="H141" s="23"/>
      <c r="I141" s="23"/>
    </row>
    <row r="142" spans="1:9" ht="27.75" customHeight="1" x14ac:dyDescent="0.25">
      <c r="A142" s="25"/>
      <c r="B142" s="23"/>
      <c r="C142" s="23"/>
      <c r="D142" s="23"/>
      <c r="E142" s="23"/>
      <c r="F142" s="23"/>
      <c r="G142" s="23"/>
      <c r="H142" s="23"/>
      <c r="I142" s="23"/>
    </row>
    <row r="143" spans="1:9" ht="27.75" customHeight="1" x14ac:dyDescent="0.25">
      <c r="A143" s="25"/>
      <c r="B143" s="23"/>
      <c r="C143" s="23"/>
      <c r="D143" s="23"/>
      <c r="E143" s="23"/>
      <c r="F143" s="23"/>
      <c r="G143" s="23"/>
      <c r="H143" s="23"/>
      <c r="I143" s="23"/>
    </row>
    <row r="144" spans="1:9" ht="27.75" customHeight="1" x14ac:dyDescent="0.25">
      <c r="A144" s="26"/>
      <c r="B144" s="23"/>
      <c r="C144" s="23"/>
      <c r="D144" s="23"/>
      <c r="E144" s="23"/>
      <c r="F144" s="23"/>
      <c r="G144" s="23"/>
      <c r="H144" s="23"/>
      <c r="I144" s="23"/>
    </row>
    <row r="145" spans="1:9" ht="27.75" customHeight="1" x14ac:dyDescent="0.25">
      <c r="A145" s="26"/>
      <c r="B145" s="23"/>
      <c r="C145" s="23"/>
      <c r="D145" s="23"/>
      <c r="E145" s="23"/>
      <c r="F145" s="23"/>
      <c r="G145" s="23"/>
      <c r="H145" s="23"/>
      <c r="I145" s="23"/>
    </row>
    <row r="146" spans="1:9" ht="27.75" customHeight="1" x14ac:dyDescent="0.25">
      <c r="A146" s="26"/>
      <c r="B146" s="23"/>
      <c r="C146" s="23"/>
      <c r="D146" s="23"/>
      <c r="E146" s="23"/>
      <c r="F146" s="23"/>
      <c r="G146" s="23"/>
      <c r="H146" s="23"/>
      <c r="I146" s="23"/>
    </row>
    <row r="147" spans="1:9" ht="27.75" customHeight="1" x14ac:dyDescent="0.25">
      <c r="A147" s="26"/>
      <c r="B147" s="23"/>
      <c r="C147" s="23"/>
      <c r="D147" s="23"/>
      <c r="E147" s="23"/>
      <c r="F147" s="23"/>
      <c r="G147" s="23"/>
      <c r="H147" s="23"/>
      <c r="I147" s="23"/>
    </row>
    <row r="148" spans="1:9" ht="27.75" customHeight="1" x14ac:dyDescent="0.25">
      <c r="A148" s="26"/>
      <c r="B148" s="23"/>
      <c r="C148" s="23"/>
      <c r="D148" s="23"/>
      <c r="E148" s="23"/>
      <c r="F148" s="23"/>
      <c r="G148" s="23"/>
      <c r="H148" s="23"/>
      <c r="I148" s="23"/>
    </row>
    <row r="149" spans="1:9" ht="27.75" customHeight="1" x14ac:dyDescent="0.25">
      <c r="A149" s="26"/>
      <c r="B149" s="23"/>
      <c r="C149" s="23"/>
      <c r="D149" s="23"/>
      <c r="E149" s="23"/>
      <c r="F149" s="23"/>
      <c r="G149" s="23"/>
      <c r="H149" s="23"/>
      <c r="I149" s="23"/>
    </row>
    <row r="150" spans="1:9" ht="27.75" customHeight="1" x14ac:dyDescent="0.25">
      <c r="A150" s="25"/>
      <c r="B150" s="23"/>
      <c r="C150" s="23"/>
      <c r="D150" s="23"/>
      <c r="E150" s="23"/>
      <c r="F150" s="23"/>
      <c r="G150" s="23"/>
      <c r="H150" s="23"/>
      <c r="I150" s="23"/>
    </row>
    <row r="151" spans="1:9" ht="27.75" customHeight="1" x14ac:dyDescent="0.25">
      <c r="A151" s="25"/>
      <c r="B151" s="23"/>
      <c r="C151" s="23"/>
      <c r="D151" s="23"/>
      <c r="E151" s="23"/>
      <c r="F151" s="23"/>
      <c r="G151" s="23"/>
      <c r="H151" s="23"/>
      <c r="I151" s="23"/>
    </row>
    <row r="152" spans="1:9" ht="27.75" customHeight="1" x14ac:dyDescent="0.25">
      <c r="A152" s="26"/>
      <c r="B152" s="23"/>
      <c r="C152" s="23"/>
      <c r="D152" s="23"/>
      <c r="E152" s="23"/>
      <c r="F152" s="23"/>
      <c r="G152" s="23"/>
      <c r="H152" s="23"/>
      <c r="I152" s="23"/>
    </row>
    <row r="153" spans="1:9" ht="27.75" customHeight="1" x14ac:dyDescent="0.25">
      <c r="A153" s="26"/>
      <c r="B153" s="23"/>
      <c r="C153" s="23"/>
      <c r="D153" s="23"/>
      <c r="E153" s="23"/>
      <c r="F153" s="23"/>
      <c r="G153" s="23"/>
      <c r="H153" s="23"/>
      <c r="I153" s="23"/>
    </row>
    <row r="154" spans="1:9" ht="27.75" customHeight="1" x14ac:dyDescent="0.25">
      <c r="A154" s="26"/>
      <c r="B154" s="23"/>
      <c r="C154" s="23"/>
      <c r="D154" s="23"/>
      <c r="E154" s="23"/>
      <c r="F154" s="23"/>
      <c r="G154" s="23"/>
      <c r="H154" s="23"/>
      <c r="I154" s="23"/>
    </row>
    <row r="155" spans="1:9" ht="27.75" customHeight="1" x14ac:dyDescent="0.25">
      <c r="A155" s="26"/>
      <c r="B155" s="23"/>
      <c r="C155" s="23"/>
      <c r="D155" s="23"/>
      <c r="E155" s="23"/>
      <c r="F155" s="23"/>
      <c r="G155" s="23"/>
      <c r="H155" s="23"/>
      <c r="I155" s="23"/>
    </row>
    <row r="156" spans="1:9" ht="27.75" customHeight="1" x14ac:dyDescent="0.25">
      <c r="A156" s="26"/>
      <c r="B156" s="23"/>
      <c r="C156" s="23"/>
      <c r="D156" s="23"/>
      <c r="E156" s="23"/>
      <c r="F156" s="23"/>
      <c r="G156" s="23"/>
      <c r="H156" s="23"/>
      <c r="I156" s="23"/>
    </row>
    <row r="157" spans="1:9" ht="27.75" customHeight="1" x14ac:dyDescent="0.25">
      <c r="A157" s="26"/>
      <c r="B157" s="23"/>
      <c r="C157" s="23"/>
      <c r="D157" s="23"/>
      <c r="E157" s="23"/>
      <c r="F157" s="23"/>
      <c r="G157" s="23"/>
      <c r="H157" s="23"/>
      <c r="I157" s="23"/>
    </row>
    <row r="158" spans="1:9" ht="27.75" customHeight="1" x14ac:dyDescent="0.25">
      <c r="A158" s="25"/>
      <c r="B158" s="23"/>
      <c r="C158" s="23"/>
      <c r="D158" s="23"/>
      <c r="E158" s="23"/>
      <c r="F158" s="23"/>
      <c r="G158" s="23"/>
      <c r="H158" s="23"/>
      <c r="I158" s="23"/>
    </row>
    <row r="159" spans="1:9" ht="27.75" customHeight="1" x14ac:dyDescent="0.25">
      <c r="A159" s="28"/>
      <c r="B159" s="23"/>
      <c r="C159" s="23"/>
      <c r="D159" s="23"/>
      <c r="E159" s="23"/>
      <c r="F159" s="23"/>
      <c r="G159" s="23"/>
      <c r="H159" s="23"/>
      <c r="I159" s="23"/>
    </row>
    <row r="160" spans="1:9" ht="27.75" customHeight="1" x14ac:dyDescent="0.25">
      <c r="A160" s="26"/>
      <c r="B160" s="23"/>
      <c r="C160" s="23"/>
      <c r="D160" s="23"/>
      <c r="E160" s="23"/>
      <c r="F160" s="23"/>
      <c r="G160" s="23"/>
      <c r="H160" s="23"/>
      <c r="I160" s="23"/>
    </row>
    <row r="161" spans="1:9" ht="27.75" customHeight="1" x14ac:dyDescent="0.25">
      <c r="A161" s="26"/>
      <c r="B161" s="23"/>
      <c r="C161" s="23"/>
      <c r="D161" s="23"/>
      <c r="E161" s="23"/>
      <c r="F161" s="23"/>
      <c r="G161" s="23"/>
      <c r="H161" s="23"/>
      <c r="I161" s="23"/>
    </row>
    <row r="162" spans="1:9" ht="27.75" customHeight="1" x14ac:dyDescent="0.25">
      <c r="A162" s="26"/>
      <c r="B162" s="23"/>
      <c r="C162" s="23"/>
      <c r="D162" s="23"/>
      <c r="E162" s="23"/>
      <c r="F162" s="23"/>
      <c r="G162" s="23"/>
      <c r="H162" s="23"/>
      <c r="I162" s="23"/>
    </row>
    <row r="163" spans="1:9" ht="27.75" customHeight="1" x14ac:dyDescent="0.25">
      <c r="A163" s="30"/>
      <c r="B163" s="23"/>
      <c r="C163" s="23"/>
      <c r="D163" s="23"/>
      <c r="E163" s="23"/>
      <c r="F163" s="23"/>
      <c r="G163" s="23"/>
      <c r="H163" s="23"/>
      <c r="I163" s="23"/>
    </row>
    <row r="164" spans="1:9" ht="27.75" customHeight="1" x14ac:dyDescent="0.25">
      <c r="A164" s="30"/>
      <c r="B164" s="23"/>
      <c r="C164" s="23"/>
      <c r="D164" s="23"/>
      <c r="E164" s="23"/>
      <c r="F164" s="23"/>
      <c r="G164" s="23"/>
      <c r="H164" s="23"/>
      <c r="I164" s="23"/>
    </row>
    <row r="165" spans="1:9" ht="27.75" customHeight="1" x14ac:dyDescent="0.25">
      <c r="A165" s="30"/>
      <c r="B165" s="23"/>
      <c r="C165" s="23"/>
      <c r="D165" s="23"/>
      <c r="E165" s="23"/>
      <c r="F165" s="23"/>
      <c r="G165" s="23"/>
      <c r="H165" s="23"/>
      <c r="I165" s="23"/>
    </row>
    <row r="166" spans="1:9" ht="27.75" customHeight="1" x14ac:dyDescent="0.25">
      <c r="A166" s="26"/>
      <c r="B166" s="23"/>
      <c r="C166" s="23"/>
      <c r="D166" s="23"/>
      <c r="E166" s="23"/>
      <c r="F166" s="23"/>
      <c r="G166" s="23"/>
      <c r="H166" s="23"/>
      <c r="I166" s="23"/>
    </row>
    <row r="167" spans="1:9" ht="27.75" customHeight="1" x14ac:dyDescent="0.25">
      <c r="A167" s="26"/>
      <c r="B167" s="23"/>
      <c r="C167" s="23"/>
      <c r="D167" s="23"/>
      <c r="E167" s="23"/>
      <c r="F167" s="23"/>
      <c r="G167" s="23"/>
      <c r="H167" s="23"/>
      <c r="I167" s="23"/>
    </row>
    <row r="168" spans="1:9" ht="27.75" customHeight="1" x14ac:dyDescent="0.25">
      <c r="A168" s="26"/>
      <c r="B168" s="23"/>
      <c r="C168" s="23"/>
      <c r="D168" s="23"/>
      <c r="E168" s="23"/>
      <c r="F168" s="23"/>
      <c r="G168" s="23"/>
      <c r="H168" s="23"/>
      <c r="I168" s="23"/>
    </row>
    <row r="169" spans="1:9" ht="27.75" customHeight="1" x14ac:dyDescent="0.25">
      <c r="A169" s="26"/>
      <c r="B169" s="23"/>
      <c r="C169" s="23"/>
      <c r="D169" s="23"/>
      <c r="E169" s="23"/>
      <c r="F169" s="23"/>
      <c r="G169" s="23"/>
      <c r="H169" s="23"/>
      <c r="I169" s="23"/>
    </row>
    <row r="170" spans="1:9" ht="27.75" customHeight="1" x14ac:dyDescent="0.25">
      <c r="A170" s="26"/>
      <c r="B170" s="23"/>
      <c r="C170" s="23"/>
      <c r="D170" s="23"/>
      <c r="E170" s="23"/>
      <c r="F170" s="23"/>
      <c r="G170" s="23"/>
      <c r="H170" s="23"/>
      <c r="I170" s="23"/>
    </row>
    <row r="171" spans="1:9" ht="27.75" customHeight="1" x14ac:dyDescent="0.25">
      <c r="A171" s="26"/>
      <c r="B171" s="23"/>
      <c r="C171" s="23"/>
      <c r="D171" s="23"/>
      <c r="E171" s="23"/>
      <c r="F171" s="23"/>
      <c r="G171" s="23"/>
      <c r="H171" s="23"/>
      <c r="I171" s="23"/>
    </row>
    <row r="172" spans="1:9" ht="27.75" customHeight="1" x14ac:dyDescent="0.25">
      <c r="A172" s="26"/>
      <c r="B172" s="23"/>
      <c r="C172" s="23"/>
      <c r="D172" s="23"/>
      <c r="E172" s="23"/>
      <c r="F172" s="23"/>
      <c r="G172" s="23"/>
      <c r="H172" s="23"/>
      <c r="I172" s="23"/>
    </row>
    <row r="173" spans="1:9" ht="27.75" customHeight="1" x14ac:dyDescent="0.25">
      <c r="A173" s="22"/>
      <c r="B173" s="23"/>
      <c r="C173" s="23"/>
      <c r="D173" s="23"/>
      <c r="E173" s="23"/>
      <c r="F173" s="23"/>
      <c r="G173" s="23"/>
      <c r="H173" s="23"/>
      <c r="I173" s="23"/>
    </row>
    <row r="174" spans="1:9" ht="27.75" customHeight="1" x14ac:dyDescent="0.25">
      <c r="A174" s="25"/>
      <c r="B174" s="23"/>
      <c r="C174" s="23"/>
      <c r="D174" s="23"/>
      <c r="E174" s="23"/>
      <c r="F174" s="23"/>
      <c r="G174" s="23"/>
      <c r="H174" s="23"/>
      <c r="I174" s="23"/>
    </row>
    <row r="175" spans="1:9" ht="27.75" customHeight="1" x14ac:dyDescent="0.25">
      <c r="A175" s="26"/>
      <c r="B175" s="23"/>
      <c r="C175" s="23"/>
      <c r="D175" s="23"/>
      <c r="E175" s="23"/>
      <c r="F175" s="23"/>
      <c r="G175" s="23"/>
      <c r="H175" s="23"/>
      <c r="I175" s="23"/>
    </row>
    <row r="176" spans="1:9" ht="27.75" customHeight="1" x14ac:dyDescent="0.25">
      <c r="A176" s="25"/>
      <c r="B176" s="23"/>
      <c r="C176" s="23"/>
      <c r="D176" s="23"/>
      <c r="E176" s="23"/>
      <c r="F176" s="23"/>
      <c r="G176" s="23"/>
      <c r="H176" s="23"/>
      <c r="I176" s="23"/>
    </row>
    <row r="177" spans="1:9" ht="27.75" customHeight="1" x14ac:dyDescent="0.25">
      <c r="A177" s="26"/>
      <c r="B177" s="23"/>
      <c r="C177" s="23"/>
      <c r="D177" s="23"/>
      <c r="E177" s="23"/>
      <c r="F177" s="23"/>
      <c r="G177" s="23"/>
      <c r="H177" s="23"/>
      <c r="I177" s="23"/>
    </row>
    <row r="178" spans="1:9" ht="27.75" customHeight="1" x14ac:dyDescent="0.25">
      <c r="A178" s="25"/>
      <c r="B178" s="23"/>
      <c r="C178" s="23"/>
      <c r="D178" s="23"/>
      <c r="E178" s="23"/>
      <c r="F178" s="23"/>
      <c r="G178" s="23"/>
      <c r="H178" s="23"/>
      <c r="I178" s="23"/>
    </row>
    <row r="179" spans="1:9" ht="27.75" customHeight="1" x14ac:dyDescent="0.25">
      <c r="A179" s="26"/>
      <c r="B179" s="23"/>
      <c r="C179" s="23"/>
      <c r="D179" s="23"/>
      <c r="E179" s="23"/>
      <c r="F179" s="23"/>
      <c r="G179" s="23"/>
      <c r="H179" s="23"/>
      <c r="I179" s="23"/>
    </row>
    <row r="180" spans="1:9" ht="27.75" customHeight="1" x14ac:dyDescent="0.25">
      <c r="A180" s="25"/>
      <c r="B180" s="23"/>
      <c r="C180" s="23"/>
      <c r="D180" s="23"/>
      <c r="E180" s="23"/>
      <c r="F180" s="23"/>
      <c r="G180" s="23"/>
      <c r="H180" s="23"/>
      <c r="I180" s="23"/>
    </row>
    <row r="181" spans="1:9" ht="27.75" customHeight="1" x14ac:dyDescent="0.25">
      <c r="A181" s="26"/>
      <c r="B181" s="23"/>
      <c r="C181" s="23"/>
      <c r="D181" s="23"/>
      <c r="E181" s="23"/>
      <c r="F181" s="23"/>
      <c r="G181" s="23"/>
      <c r="H181" s="23"/>
      <c r="I181" s="23"/>
    </row>
    <row r="182" spans="1:9" ht="27.75" customHeight="1" x14ac:dyDescent="0.25">
      <c r="A182" s="25"/>
      <c r="B182" s="23"/>
      <c r="C182" s="23"/>
      <c r="D182" s="23"/>
      <c r="E182" s="23"/>
      <c r="F182" s="23"/>
      <c r="G182" s="23"/>
      <c r="H182" s="23"/>
      <c r="I182" s="23"/>
    </row>
    <row r="183" spans="1:9" ht="27.75" customHeight="1" x14ac:dyDescent="0.25">
      <c r="A183" s="26"/>
      <c r="B183" s="23"/>
      <c r="C183" s="23"/>
      <c r="D183" s="23"/>
      <c r="E183" s="23"/>
      <c r="F183" s="23"/>
      <c r="G183" s="23"/>
      <c r="H183" s="23"/>
      <c r="I183" s="23"/>
    </row>
    <row r="184" spans="1:9" ht="27.75" customHeight="1" x14ac:dyDescent="0.25">
      <c r="A184" s="25"/>
      <c r="B184" s="23"/>
      <c r="C184" s="23"/>
      <c r="D184" s="23"/>
      <c r="E184" s="23"/>
      <c r="F184" s="23"/>
      <c r="G184" s="23"/>
      <c r="H184" s="23"/>
      <c r="I184" s="23"/>
    </row>
    <row r="185" spans="1:9" ht="27.75" customHeight="1" x14ac:dyDescent="0.25">
      <c r="A185" s="26"/>
      <c r="B185" s="23"/>
      <c r="C185" s="23"/>
      <c r="D185" s="23"/>
      <c r="E185" s="23"/>
      <c r="F185" s="23"/>
      <c r="G185" s="23"/>
      <c r="H185" s="23"/>
      <c r="I185" s="23"/>
    </row>
    <row r="186" spans="1:9" ht="27.75" customHeight="1" x14ac:dyDescent="0.25">
      <c r="A186" s="22"/>
      <c r="B186" s="23"/>
      <c r="C186" s="23"/>
      <c r="D186" s="23"/>
      <c r="E186" s="23"/>
      <c r="F186" s="23"/>
      <c r="G186" s="23"/>
      <c r="H186" s="23"/>
      <c r="I186" s="23"/>
    </row>
    <row r="187" spans="1:9" ht="27.75" customHeight="1" x14ac:dyDescent="0.25">
      <c r="A187" s="25"/>
      <c r="B187" s="23"/>
      <c r="C187" s="23"/>
      <c r="D187" s="23"/>
      <c r="E187" s="23"/>
      <c r="F187" s="23"/>
      <c r="G187" s="23"/>
      <c r="H187" s="23"/>
      <c r="I187" s="23"/>
    </row>
    <row r="188" spans="1:9" ht="27.75" customHeight="1" x14ac:dyDescent="0.25">
      <c r="A188" s="26"/>
      <c r="B188" s="23"/>
      <c r="C188" s="23"/>
      <c r="D188" s="23"/>
      <c r="E188" s="23"/>
      <c r="F188" s="23"/>
      <c r="G188" s="23"/>
      <c r="H188" s="23"/>
      <c r="I188" s="23"/>
    </row>
    <row r="189" spans="1:9" ht="52.5" customHeight="1" x14ac:dyDescent="0.25">
      <c r="A189" s="30"/>
      <c r="B189" s="23"/>
      <c r="C189" s="23"/>
      <c r="D189" s="23"/>
      <c r="E189" s="23"/>
      <c r="F189" s="23"/>
      <c r="G189" s="23"/>
      <c r="H189" s="23"/>
      <c r="I189" s="23"/>
    </row>
    <row r="190" spans="1:9" ht="27.75" customHeight="1" x14ac:dyDescent="0.25">
      <c r="A190" s="26"/>
      <c r="B190" s="23"/>
      <c r="C190" s="23"/>
      <c r="D190" s="23"/>
      <c r="E190" s="23"/>
      <c r="F190" s="23"/>
      <c r="G190" s="23"/>
      <c r="H190" s="23"/>
      <c r="I190" s="23"/>
    </row>
    <row r="191" spans="1:9" ht="27.75" customHeight="1" x14ac:dyDescent="0.25">
      <c r="A191" s="25"/>
      <c r="B191" s="23"/>
      <c r="C191" s="23"/>
      <c r="D191" s="23"/>
      <c r="E191" s="23"/>
      <c r="F191" s="23"/>
      <c r="G191" s="23"/>
      <c r="H191" s="23"/>
      <c r="I191" s="23"/>
    </row>
    <row r="192" spans="1:9" ht="27.75" customHeight="1" x14ac:dyDescent="0.25">
      <c r="A192" s="26"/>
      <c r="B192" s="23"/>
      <c r="C192" s="23"/>
      <c r="D192" s="23"/>
      <c r="E192" s="23"/>
      <c r="F192" s="23"/>
      <c r="G192" s="23"/>
      <c r="H192" s="23"/>
      <c r="I192" s="23"/>
    </row>
    <row r="193" spans="1:9" ht="27.75" customHeight="1" x14ac:dyDescent="0.25">
      <c r="A193" s="26"/>
      <c r="B193" s="23"/>
      <c r="C193" s="23"/>
      <c r="D193" s="23"/>
      <c r="E193" s="23"/>
      <c r="F193" s="23"/>
      <c r="G193" s="23"/>
      <c r="H193" s="23"/>
      <c r="I193" s="23"/>
    </row>
    <row r="194" spans="1:9" ht="27.75" customHeight="1" x14ac:dyDescent="0.25">
      <c r="A194" s="25"/>
      <c r="B194" s="23"/>
      <c r="C194" s="23"/>
      <c r="D194" s="23"/>
      <c r="E194" s="23"/>
      <c r="F194" s="23"/>
      <c r="G194" s="23"/>
      <c r="H194" s="23"/>
      <c r="I194" s="23"/>
    </row>
    <row r="195" spans="1:9" ht="27.75" customHeight="1" x14ac:dyDescent="0.25">
      <c r="A195" s="26"/>
      <c r="B195" s="23"/>
      <c r="C195" s="23"/>
      <c r="D195" s="23"/>
      <c r="E195" s="23"/>
      <c r="F195" s="23"/>
      <c r="G195" s="23"/>
      <c r="H195" s="23"/>
      <c r="I195" s="23"/>
    </row>
    <row r="196" spans="1:9" ht="27.75" customHeight="1" x14ac:dyDescent="0.25">
      <c r="A196" s="26"/>
      <c r="B196" s="23"/>
      <c r="C196" s="23"/>
      <c r="D196" s="23"/>
      <c r="E196" s="23"/>
      <c r="F196" s="23"/>
      <c r="G196" s="23"/>
      <c r="H196" s="23"/>
      <c r="I196" s="23"/>
    </row>
    <row r="197" spans="1:9" ht="27.75" customHeight="1" x14ac:dyDescent="0.25">
      <c r="A197" s="66"/>
      <c r="B197" s="23"/>
      <c r="C197" s="23"/>
      <c r="D197" s="23"/>
      <c r="E197" s="23"/>
      <c r="F197" s="23"/>
      <c r="G197" s="23"/>
      <c r="H197" s="23"/>
      <c r="I197" s="23"/>
    </row>
  </sheetData>
  <mergeCells count="24">
    <mergeCell ref="C1:F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93"/>
  <sheetViews>
    <sheetView rightToLeft="1" view="pageBreakPreview" zoomScale="120" zoomScaleNormal="100" zoomScaleSheetLayoutView="120" workbookViewId="0">
      <pane xSplit="2" ySplit="6" topLeftCell="C7" activePane="bottomRight" state="frozen"/>
      <selection activeCell="B1" sqref="B1"/>
      <selection pane="topRight" activeCell="D1" sqref="D1"/>
      <selection pane="bottomLeft" activeCell="B7" sqref="B7"/>
      <selection pane="bottomRight" activeCell="J7" sqref="J7"/>
    </sheetView>
  </sheetViews>
  <sheetFormatPr defaultColWidth="9" defaultRowHeight="27.75" customHeight="1" x14ac:dyDescent="0.25"/>
  <cols>
    <col min="1" max="1" width="15" style="183" customWidth="1"/>
    <col min="2" max="2" width="64.28515625" style="183" customWidth="1"/>
    <col min="3" max="4" width="13.85546875" style="183" customWidth="1"/>
    <col min="5" max="5" width="13.28515625" style="183" hidden="1" customWidth="1"/>
    <col min="6" max="7" width="13.85546875" style="183" customWidth="1"/>
    <col min="8" max="10" width="13.28515625" style="183" customWidth="1"/>
    <col min="11" max="16384" width="9" style="183"/>
  </cols>
  <sheetData>
    <row r="1" spans="1:10" ht="30.75" customHeight="1" x14ac:dyDescent="0.25">
      <c r="C1" s="411" t="s">
        <v>1816</v>
      </c>
      <c r="D1" s="411"/>
      <c r="E1" s="411"/>
      <c r="F1" s="411"/>
      <c r="G1" s="411"/>
    </row>
    <row r="2" spans="1:10" ht="33.75" customHeight="1" x14ac:dyDescent="0.5">
      <c r="A2" s="412" t="s">
        <v>88</v>
      </c>
      <c r="B2" s="412"/>
      <c r="C2" s="411" t="s">
        <v>1832</v>
      </c>
      <c r="D2" s="411"/>
      <c r="E2" s="411"/>
      <c r="F2" s="411"/>
      <c r="G2" s="411"/>
      <c r="I2" s="184"/>
      <c r="J2" s="184"/>
    </row>
    <row r="3" spans="1:10" ht="18" customHeight="1" x14ac:dyDescent="0.25">
      <c r="A3" s="413" t="s">
        <v>87</v>
      </c>
      <c r="B3" s="413"/>
    </row>
    <row r="4" spans="1:10" ht="18" customHeight="1" x14ac:dyDescent="0.4">
      <c r="A4" s="414" t="s">
        <v>91</v>
      </c>
      <c r="B4" s="414"/>
      <c r="J4" s="366" t="s">
        <v>86</v>
      </c>
    </row>
    <row r="5" spans="1:10" ht="21" customHeight="1" x14ac:dyDescent="0.25">
      <c r="A5" s="415" t="s">
        <v>0</v>
      </c>
      <c r="B5" s="415" t="s">
        <v>1</v>
      </c>
      <c r="C5" s="409" t="s">
        <v>2</v>
      </c>
      <c r="D5" s="409"/>
      <c r="E5" s="409"/>
      <c r="F5" s="409" t="s">
        <v>3</v>
      </c>
      <c r="G5" s="409"/>
      <c r="H5" s="409"/>
      <c r="I5" s="408" t="s">
        <v>1609</v>
      </c>
      <c r="J5" s="408" t="s">
        <v>1728</v>
      </c>
    </row>
    <row r="6" spans="1:10" ht="35.25" customHeight="1" x14ac:dyDescent="0.25">
      <c r="A6" s="415"/>
      <c r="B6" s="415"/>
      <c r="C6" s="185" t="s">
        <v>1828</v>
      </c>
      <c r="D6" s="185" t="s">
        <v>1608</v>
      </c>
      <c r="E6" s="185" t="s">
        <v>4</v>
      </c>
      <c r="F6" s="185" t="s">
        <v>1829</v>
      </c>
      <c r="G6" s="185" t="s">
        <v>1830</v>
      </c>
      <c r="H6" s="186" t="s">
        <v>5</v>
      </c>
      <c r="I6" s="409"/>
      <c r="J6" s="409"/>
    </row>
    <row r="7" spans="1:10" ht="27.75" customHeight="1" x14ac:dyDescent="0.25">
      <c r="A7" s="343">
        <v>100000</v>
      </c>
      <c r="B7" s="356" t="s">
        <v>6</v>
      </c>
      <c r="C7" s="187">
        <f t="shared" ref="C7" si="0">C8+C82+C97+C115+C132+C143</f>
        <v>41080116214</v>
      </c>
      <c r="D7" s="187">
        <f t="shared" ref="D7:G7" si="1">D8+D82+D97+D115+D132+D143</f>
        <v>72653881727.059998</v>
      </c>
      <c r="E7" s="187">
        <f t="shared" si="1"/>
        <v>0</v>
      </c>
      <c r="F7" s="187">
        <f t="shared" si="1"/>
        <v>13683877589</v>
      </c>
      <c r="G7" s="187">
        <f t="shared" si="1"/>
        <v>32571026626</v>
      </c>
      <c r="H7" s="187">
        <f>SUM(F7:G7)</f>
        <v>46254904215</v>
      </c>
      <c r="I7" s="187">
        <f>I8+I82+I97+I115+I132+I143</f>
        <v>106296635000</v>
      </c>
      <c r="J7" s="187">
        <f>J8+J82+J97+J115+J132+J143</f>
        <v>111296635000</v>
      </c>
    </row>
    <row r="8" spans="1:10" ht="27.75" customHeight="1" x14ac:dyDescent="0.25">
      <c r="A8" s="344">
        <v>110000</v>
      </c>
      <c r="B8" s="357" t="s">
        <v>7</v>
      </c>
      <c r="C8" s="188">
        <f t="shared" ref="C8" si="2">C9+C20+C43+C56+C74</f>
        <v>35618659503</v>
      </c>
      <c r="D8" s="188">
        <f t="shared" ref="D8:G8" si="3">D9+D20+D43+D56+D74</f>
        <v>56164887062.059998</v>
      </c>
      <c r="E8" s="188">
        <f t="shared" si="3"/>
        <v>0</v>
      </c>
      <c r="F8" s="188">
        <f t="shared" si="3"/>
        <v>11874719190</v>
      </c>
      <c r="G8" s="188">
        <f t="shared" si="3"/>
        <v>29048200514</v>
      </c>
      <c r="H8" s="188">
        <f t="shared" ref="H8:H93" si="4">SUM(F8:G8)</f>
        <v>40922919704</v>
      </c>
      <c r="I8" s="188">
        <f>I9+I20+I43+I56+I74</f>
        <v>90729764750</v>
      </c>
      <c r="J8" s="188">
        <f>J9+J20+J43+J56+J74</f>
        <v>93229764750</v>
      </c>
    </row>
    <row r="9" spans="1:10" ht="27.75" customHeight="1" x14ac:dyDescent="0.25">
      <c r="A9" s="345">
        <v>110100</v>
      </c>
      <c r="B9" s="358" t="s">
        <v>8</v>
      </c>
      <c r="C9" s="191">
        <f>SUM(C10:C19)</f>
        <v>24702343891</v>
      </c>
      <c r="D9" s="191">
        <f t="shared" ref="D9:I9" si="5">SUM(D10:D19)</f>
        <v>31968080060</v>
      </c>
      <c r="E9" s="191">
        <f t="shared" si="5"/>
        <v>0</v>
      </c>
      <c r="F9" s="191">
        <f t="shared" si="5"/>
        <v>5859757854</v>
      </c>
      <c r="G9" s="191">
        <f t="shared" si="5"/>
        <v>21512393398</v>
      </c>
      <c r="H9" s="191">
        <f t="shared" si="5"/>
        <v>27372151252</v>
      </c>
      <c r="I9" s="191">
        <f t="shared" si="5"/>
        <v>59550010000</v>
      </c>
      <c r="J9" s="191">
        <f t="shared" ref="J9" si="6">SUM(J10:J19)</f>
        <v>62050010000</v>
      </c>
    </row>
    <row r="10" spans="1:10" ht="27.75" customHeight="1" x14ac:dyDescent="0.25">
      <c r="A10" s="346">
        <v>110101</v>
      </c>
      <c r="B10" s="359" t="s">
        <v>1263</v>
      </c>
      <c r="C10" s="193">
        <v>8878081948</v>
      </c>
      <c r="D10" s="193">
        <v>15000000000</v>
      </c>
      <c r="E10" s="193"/>
      <c r="F10" s="193">
        <v>2756657460</v>
      </c>
      <c r="G10" s="193">
        <v>14514046104</v>
      </c>
      <c r="H10" s="193">
        <f t="shared" si="4"/>
        <v>17270703564</v>
      </c>
      <c r="I10" s="193">
        <v>30000000000</v>
      </c>
      <c r="J10" s="193">
        <v>32500000000</v>
      </c>
    </row>
    <row r="11" spans="1:10" ht="22.5" customHeight="1" x14ac:dyDescent="0.25">
      <c r="A11" s="346">
        <v>110102</v>
      </c>
      <c r="B11" s="359" t="s">
        <v>9</v>
      </c>
      <c r="C11" s="193">
        <v>14196512971</v>
      </c>
      <c r="D11" s="193">
        <v>16000000000</v>
      </c>
      <c r="E11" s="193"/>
      <c r="F11" s="193">
        <v>2505953229</v>
      </c>
      <c r="G11" s="193">
        <v>5569293778</v>
      </c>
      <c r="H11" s="193">
        <f t="shared" si="4"/>
        <v>8075247007</v>
      </c>
      <c r="I11" s="193">
        <v>27000000000</v>
      </c>
      <c r="J11" s="193">
        <v>27000000000</v>
      </c>
    </row>
    <row r="12" spans="1:10" ht="27.75" customHeight="1" x14ac:dyDescent="0.25">
      <c r="A12" s="346">
        <v>110103</v>
      </c>
      <c r="B12" s="359" t="s">
        <v>10</v>
      </c>
      <c r="C12" s="193">
        <v>1372038484</v>
      </c>
      <c r="D12" s="193">
        <v>400000000</v>
      </c>
      <c r="E12" s="193"/>
      <c r="F12" s="193">
        <v>499567401</v>
      </c>
      <c r="G12" s="193">
        <v>1105823313</v>
      </c>
      <c r="H12" s="193">
        <f t="shared" si="4"/>
        <v>1605390714</v>
      </c>
      <c r="I12" s="193">
        <v>2000000000</v>
      </c>
      <c r="J12" s="193">
        <v>2000000000</v>
      </c>
    </row>
    <row r="13" spans="1:10" ht="27.75" customHeight="1" x14ac:dyDescent="0.25">
      <c r="A13" s="346">
        <v>110104</v>
      </c>
      <c r="B13" s="359" t="s">
        <v>1264</v>
      </c>
      <c r="C13" s="193">
        <v>248630763</v>
      </c>
      <c r="D13" s="193">
        <v>300000000</v>
      </c>
      <c r="E13" s="193"/>
      <c r="F13" s="193">
        <v>96532253</v>
      </c>
      <c r="G13" s="193">
        <v>223554909</v>
      </c>
      <c r="H13" s="193">
        <f t="shared" si="4"/>
        <v>320087162</v>
      </c>
      <c r="I13" s="193">
        <v>350000000</v>
      </c>
      <c r="J13" s="193">
        <v>350000000</v>
      </c>
    </row>
    <row r="14" spans="1:10" ht="27.75" customHeight="1" x14ac:dyDescent="0.25">
      <c r="A14" s="346">
        <v>110105</v>
      </c>
      <c r="B14" s="359" t="s">
        <v>988</v>
      </c>
      <c r="C14" s="193">
        <v>7079725</v>
      </c>
      <c r="D14" s="193">
        <v>68080060</v>
      </c>
      <c r="E14" s="193"/>
      <c r="F14" s="193">
        <v>1047511</v>
      </c>
      <c r="G14" s="193">
        <v>99675294</v>
      </c>
      <c r="H14" s="193">
        <f t="shared" si="4"/>
        <v>100722805</v>
      </c>
      <c r="I14" s="193">
        <v>0</v>
      </c>
      <c r="J14" s="193">
        <v>0</v>
      </c>
    </row>
    <row r="15" spans="1:10" ht="25.5" customHeight="1" x14ac:dyDescent="0.25">
      <c r="A15" s="347">
        <v>110106</v>
      </c>
      <c r="B15" s="360" t="s">
        <v>1265</v>
      </c>
      <c r="C15" s="193"/>
      <c r="D15" s="193">
        <v>200000000</v>
      </c>
      <c r="E15" s="193"/>
      <c r="F15" s="193"/>
      <c r="G15" s="193"/>
      <c r="H15" s="193">
        <f t="shared" si="4"/>
        <v>0</v>
      </c>
      <c r="I15" s="193">
        <v>200000000</v>
      </c>
      <c r="J15" s="193">
        <v>200000000</v>
      </c>
    </row>
    <row r="16" spans="1:10" ht="24.75" customHeight="1" x14ac:dyDescent="0.25">
      <c r="A16" s="347">
        <v>110107</v>
      </c>
      <c r="B16" s="360" t="s">
        <v>989</v>
      </c>
      <c r="C16" s="193"/>
      <c r="D16" s="193"/>
      <c r="E16" s="193"/>
      <c r="F16" s="193"/>
      <c r="G16" s="193"/>
      <c r="H16" s="193">
        <f t="shared" si="4"/>
        <v>0</v>
      </c>
      <c r="I16" s="193">
        <v>10000</v>
      </c>
      <c r="J16" s="193">
        <v>10000</v>
      </c>
    </row>
    <row r="17" spans="1:10" ht="27.75" hidden="1" customHeight="1" x14ac:dyDescent="0.25">
      <c r="A17" s="347">
        <v>110108</v>
      </c>
      <c r="B17" s="360" t="s">
        <v>1266</v>
      </c>
      <c r="C17" s="193"/>
      <c r="D17" s="193"/>
      <c r="E17" s="193"/>
      <c r="F17" s="193"/>
      <c r="G17" s="193"/>
      <c r="H17" s="193">
        <f t="shared" si="4"/>
        <v>0</v>
      </c>
      <c r="I17" s="193">
        <v>0</v>
      </c>
      <c r="J17" s="193">
        <v>0</v>
      </c>
    </row>
    <row r="18" spans="1:10" ht="27.75" hidden="1" customHeight="1" x14ac:dyDescent="0.25">
      <c r="A18" s="347">
        <v>110109</v>
      </c>
      <c r="B18" s="360" t="s">
        <v>1267</v>
      </c>
      <c r="C18" s="193"/>
      <c r="D18" s="193"/>
      <c r="E18" s="193"/>
      <c r="F18" s="193"/>
      <c r="G18" s="193"/>
      <c r="H18" s="193">
        <f t="shared" si="4"/>
        <v>0</v>
      </c>
      <c r="I18" s="193">
        <v>0</v>
      </c>
      <c r="J18" s="193">
        <v>0</v>
      </c>
    </row>
    <row r="19" spans="1:10" ht="27.75" hidden="1" customHeight="1" x14ac:dyDescent="0.25">
      <c r="A19" s="347">
        <v>110110</v>
      </c>
      <c r="B19" s="360" t="s">
        <v>1268</v>
      </c>
      <c r="C19" s="193"/>
      <c r="D19" s="193"/>
      <c r="E19" s="193"/>
      <c r="F19" s="193"/>
      <c r="G19" s="193"/>
      <c r="H19" s="193">
        <f t="shared" si="4"/>
        <v>0</v>
      </c>
      <c r="I19" s="193">
        <v>0</v>
      </c>
      <c r="J19" s="193">
        <v>0</v>
      </c>
    </row>
    <row r="20" spans="1:10" ht="27.75" customHeight="1" x14ac:dyDescent="0.25">
      <c r="A20" s="345">
        <v>110200</v>
      </c>
      <c r="B20" s="358" t="s">
        <v>11</v>
      </c>
      <c r="C20" s="191">
        <f>SUM(C21:C26,C29:C39)</f>
        <v>9259222518</v>
      </c>
      <c r="D20" s="191">
        <f t="shared" ref="D20:I20" si="7">SUM(D21:D26,D29:D39)</f>
        <v>14072048900</v>
      </c>
      <c r="E20" s="191">
        <f t="shared" si="7"/>
        <v>0</v>
      </c>
      <c r="F20" s="191">
        <f t="shared" si="7"/>
        <v>5032670151</v>
      </c>
      <c r="G20" s="191">
        <f t="shared" si="7"/>
        <v>6794219611</v>
      </c>
      <c r="H20" s="191">
        <f t="shared" si="7"/>
        <v>11826889762</v>
      </c>
      <c r="I20" s="191">
        <f t="shared" si="7"/>
        <v>21845851250</v>
      </c>
      <c r="J20" s="191">
        <f t="shared" ref="J20" si="8">SUM(J21:J26,J29:J39)</f>
        <v>21845851250</v>
      </c>
    </row>
    <row r="21" spans="1:10" ht="21" customHeight="1" x14ac:dyDescent="0.25">
      <c r="A21" s="348">
        <v>110201</v>
      </c>
      <c r="B21" s="359" t="s">
        <v>1546</v>
      </c>
      <c r="C21" s="193">
        <v>136469422</v>
      </c>
      <c r="D21" s="193">
        <v>1987000000</v>
      </c>
      <c r="E21" s="193"/>
      <c r="F21" s="193">
        <v>85325519</v>
      </c>
      <c r="G21" s="193">
        <v>824821303</v>
      </c>
      <c r="H21" s="193">
        <f t="shared" si="4"/>
        <v>910146822</v>
      </c>
      <c r="I21" s="193">
        <v>3027500000</v>
      </c>
      <c r="J21" s="193">
        <v>3027500000</v>
      </c>
    </row>
    <row r="22" spans="1:10" ht="22.5" customHeight="1" x14ac:dyDescent="0.25">
      <c r="A22" s="348">
        <v>110202</v>
      </c>
      <c r="B22" s="359" t="s">
        <v>1547</v>
      </c>
      <c r="C22" s="193">
        <v>726366772</v>
      </c>
      <c r="D22" s="193">
        <v>2164700000</v>
      </c>
      <c r="E22" s="193"/>
      <c r="F22" s="193">
        <v>344916010</v>
      </c>
      <c r="G22" s="193">
        <v>1299798508</v>
      </c>
      <c r="H22" s="193">
        <f t="shared" si="4"/>
        <v>1644714518</v>
      </c>
      <c r="I22" s="193">
        <v>3325217500</v>
      </c>
      <c r="J22" s="193">
        <v>3325217500</v>
      </c>
    </row>
    <row r="23" spans="1:10" ht="37.5" x14ac:dyDescent="0.25">
      <c r="A23" s="348">
        <v>110203</v>
      </c>
      <c r="B23" s="359" t="s">
        <v>1592</v>
      </c>
      <c r="C23" s="193">
        <v>4825654796</v>
      </c>
      <c r="D23" s="193">
        <v>2645825000</v>
      </c>
      <c r="E23" s="193"/>
      <c r="F23" s="193">
        <v>2574607884</v>
      </c>
      <c r="G23" s="193">
        <v>1883624248</v>
      </c>
      <c r="H23" s="193">
        <f t="shared" si="4"/>
        <v>4458232132</v>
      </c>
      <c r="I23" s="193">
        <v>4086931250</v>
      </c>
      <c r="J23" s="193">
        <v>4086931250</v>
      </c>
    </row>
    <row r="24" spans="1:10" ht="39" customHeight="1" x14ac:dyDescent="0.25">
      <c r="A24" s="348">
        <v>110204</v>
      </c>
      <c r="B24" s="359" t="s">
        <v>1591</v>
      </c>
      <c r="C24" s="193">
        <v>778868674</v>
      </c>
      <c r="D24" s="193">
        <v>1854550000</v>
      </c>
      <c r="E24" s="193"/>
      <c r="F24" s="193">
        <v>342955801</v>
      </c>
      <c r="G24" s="193">
        <v>305706974</v>
      </c>
      <c r="H24" s="193">
        <f t="shared" si="4"/>
        <v>648662775</v>
      </c>
      <c r="I24" s="193">
        <v>2853150000</v>
      </c>
      <c r="J24" s="193">
        <v>2853150000</v>
      </c>
    </row>
    <row r="25" spans="1:10" ht="26.25" customHeight="1" x14ac:dyDescent="0.25">
      <c r="A25" s="348">
        <v>110205</v>
      </c>
      <c r="B25" s="359" t="s">
        <v>16</v>
      </c>
      <c r="C25" s="193">
        <v>1080122174</v>
      </c>
      <c r="D25" s="193">
        <v>2290758900</v>
      </c>
      <c r="E25" s="193"/>
      <c r="F25" s="193">
        <v>520947834</v>
      </c>
      <c r="G25" s="193">
        <v>844911477</v>
      </c>
      <c r="H25" s="193">
        <f t="shared" si="4"/>
        <v>1365859311</v>
      </c>
      <c r="I25" s="193">
        <v>3407500000</v>
      </c>
      <c r="J25" s="193">
        <v>3407500000</v>
      </c>
    </row>
    <row r="26" spans="1:10" ht="25.5" customHeight="1" x14ac:dyDescent="0.25">
      <c r="A26" s="348">
        <v>110206</v>
      </c>
      <c r="B26" s="359" t="s">
        <v>1729</v>
      </c>
      <c r="C26" s="193">
        <v>1045003085</v>
      </c>
      <c r="D26" s="193">
        <f t="shared" ref="D26:I26" si="9">SUM(D27:D28)</f>
        <v>1313930000</v>
      </c>
      <c r="E26" s="193">
        <f t="shared" si="9"/>
        <v>0</v>
      </c>
      <c r="F26" s="193">
        <v>559398487</v>
      </c>
      <c r="G26" s="193">
        <v>966579304</v>
      </c>
      <c r="H26" s="193">
        <f t="shared" si="4"/>
        <v>1525977791</v>
      </c>
      <c r="I26" s="193">
        <f t="shared" si="9"/>
        <v>1434518750</v>
      </c>
      <c r="J26" s="193">
        <f t="shared" ref="J26" si="10">SUM(J27:J28)</f>
        <v>1434518750</v>
      </c>
    </row>
    <row r="27" spans="1:10" ht="27.75" hidden="1" customHeight="1" x14ac:dyDescent="0.25">
      <c r="A27" s="349">
        <v>11020601</v>
      </c>
      <c r="B27" s="361" t="s">
        <v>1596</v>
      </c>
      <c r="C27" s="182"/>
      <c r="D27" s="182">
        <v>656965000</v>
      </c>
      <c r="E27" s="182"/>
      <c r="F27" s="182"/>
      <c r="G27" s="182"/>
      <c r="H27" s="182">
        <f t="shared" si="4"/>
        <v>0</v>
      </c>
      <c r="I27" s="182">
        <v>1434518750</v>
      </c>
      <c r="J27" s="182">
        <v>1434518750</v>
      </c>
    </row>
    <row r="28" spans="1:10" ht="27.75" hidden="1" customHeight="1" x14ac:dyDescent="0.25">
      <c r="A28" s="349">
        <v>11020602</v>
      </c>
      <c r="B28" s="361" t="s">
        <v>1595</v>
      </c>
      <c r="C28" s="182"/>
      <c r="D28" s="182">
        <v>656965000</v>
      </c>
      <c r="E28" s="182"/>
      <c r="F28" s="182"/>
      <c r="G28" s="182"/>
      <c r="H28" s="182">
        <f t="shared" si="4"/>
        <v>0</v>
      </c>
      <c r="I28" s="182"/>
      <c r="J28" s="182"/>
    </row>
    <row r="29" spans="1:10" ht="21.75" customHeight="1" x14ac:dyDescent="0.25">
      <c r="A29" s="350">
        <v>110208</v>
      </c>
      <c r="B29" s="360" t="s">
        <v>990</v>
      </c>
      <c r="C29" s="193">
        <v>6995</v>
      </c>
      <c r="D29" s="193">
        <v>47577500</v>
      </c>
      <c r="E29" s="193"/>
      <c r="F29" s="193"/>
      <c r="G29" s="193"/>
      <c r="H29" s="193">
        <f t="shared" si="4"/>
        <v>0</v>
      </c>
      <c r="I29" s="193">
        <v>10909000</v>
      </c>
      <c r="J29" s="193">
        <v>10909000</v>
      </c>
    </row>
    <row r="30" spans="1:10" ht="23.25" customHeight="1" x14ac:dyDescent="0.25">
      <c r="A30" s="350" t="s">
        <v>991</v>
      </c>
      <c r="B30" s="359" t="s">
        <v>17</v>
      </c>
      <c r="C30" s="193">
        <v>2005067</v>
      </c>
      <c r="D30" s="193">
        <v>41300000</v>
      </c>
      <c r="E30" s="193"/>
      <c r="F30" s="193"/>
      <c r="G30" s="193">
        <v>772611</v>
      </c>
      <c r="H30" s="193">
        <f>SUM(F30:G30)</f>
        <v>772611</v>
      </c>
      <c r="I30" s="193">
        <v>112250000</v>
      </c>
      <c r="J30" s="193">
        <v>112250000</v>
      </c>
    </row>
    <row r="31" spans="1:10" ht="21.75" customHeight="1" x14ac:dyDescent="0.25">
      <c r="A31" s="348">
        <v>110214</v>
      </c>
      <c r="B31" s="359" t="s">
        <v>1548</v>
      </c>
      <c r="C31" s="193">
        <v>286359</v>
      </c>
      <c r="D31" s="193">
        <v>95020000</v>
      </c>
      <c r="E31" s="193"/>
      <c r="F31" s="193">
        <v>89429</v>
      </c>
      <c r="G31" s="193">
        <v>71127833</v>
      </c>
      <c r="H31" s="193">
        <f t="shared" si="4"/>
        <v>71217262</v>
      </c>
      <c r="I31" s="193">
        <v>136000000</v>
      </c>
      <c r="J31" s="193">
        <v>136000000</v>
      </c>
    </row>
    <row r="32" spans="1:10" ht="27.75" hidden="1" customHeight="1" x14ac:dyDescent="0.25">
      <c r="A32" s="348">
        <v>150215</v>
      </c>
      <c r="B32" s="359" t="s">
        <v>526</v>
      </c>
      <c r="C32" s="193"/>
      <c r="D32" s="193"/>
      <c r="E32" s="193"/>
      <c r="F32" s="193"/>
      <c r="G32" s="193"/>
      <c r="H32" s="193">
        <f t="shared" si="4"/>
        <v>0</v>
      </c>
      <c r="I32" s="193"/>
      <c r="J32" s="193"/>
    </row>
    <row r="33" spans="1:10" ht="33" customHeight="1" x14ac:dyDescent="0.25">
      <c r="A33" s="348" t="s">
        <v>993</v>
      </c>
      <c r="B33" s="359" t="s">
        <v>1617</v>
      </c>
      <c r="C33" s="193"/>
      <c r="D33" s="193">
        <v>5000000</v>
      </c>
      <c r="E33" s="193"/>
      <c r="F33" s="193"/>
      <c r="G33" s="193"/>
      <c r="H33" s="193">
        <f t="shared" ref="H33:H38" si="11">SUM(F33:G33)</f>
        <v>0</v>
      </c>
      <c r="I33" s="193">
        <v>41000000</v>
      </c>
      <c r="J33" s="193">
        <v>41000000</v>
      </c>
    </row>
    <row r="34" spans="1:10" ht="24" customHeight="1" x14ac:dyDescent="0.25">
      <c r="A34" s="350" t="s">
        <v>1549</v>
      </c>
      <c r="B34" s="360" t="s">
        <v>1550</v>
      </c>
      <c r="C34" s="193"/>
      <c r="D34" s="193"/>
      <c r="E34" s="193"/>
      <c r="F34" s="193"/>
      <c r="G34" s="193"/>
      <c r="H34" s="193">
        <f t="shared" si="11"/>
        <v>0</v>
      </c>
      <c r="I34" s="193">
        <v>162000000</v>
      </c>
      <c r="J34" s="193">
        <v>162000000</v>
      </c>
    </row>
    <row r="35" spans="1:10" ht="24" customHeight="1" x14ac:dyDescent="0.25">
      <c r="A35" s="350" t="s">
        <v>1551</v>
      </c>
      <c r="B35" s="360" t="s">
        <v>1552</v>
      </c>
      <c r="C35" s="193"/>
      <c r="D35" s="193"/>
      <c r="E35" s="193"/>
      <c r="F35" s="193"/>
      <c r="G35" s="193"/>
      <c r="H35" s="193">
        <f t="shared" si="11"/>
        <v>0</v>
      </c>
      <c r="I35" s="193">
        <v>85000000</v>
      </c>
      <c r="J35" s="193">
        <v>85000000</v>
      </c>
    </row>
    <row r="36" spans="1:10" ht="24" customHeight="1" x14ac:dyDescent="0.25">
      <c r="A36" s="350" t="s">
        <v>1553</v>
      </c>
      <c r="B36" s="360" t="s">
        <v>1554</v>
      </c>
      <c r="C36" s="193"/>
      <c r="D36" s="193"/>
      <c r="E36" s="193"/>
      <c r="F36" s="193"/>
      <c r="G36" s="193"/>
      <c r="H36" s="193">
        <f t="shared" si="11"/>
        <v>0</v>
      </c>
      <c r="I36" s="193">
        <v>48000000</v>
      </c>
      <c r="J36" s="193">
        <v>48000000</v>
      </c>
    </row>
    <row r="37" spans="1:10" ht="24" customHeight="1" x14ac:dyDescent="0.25">
      <c r="A37" s="350" t="s">
        <v>1555</v>
      </c>
      <c r="B37" s="360" t="s">
        <v>1556</v>
      </c>
      <c r="C37" s="193"/>
      <c r="D37" s="193"/>
      <c r="E37" s="193"/>
      <c r="F37" s="193"/>
      <c r="G37" s="193"/>
      <c r="H37" s="193">
        <f t="shared" si="11"/>
        <v>0</v>
      </c>
      <c r="I37" s="193">
        <v>829708750</v>
      </c>
      <c r="J37" s="193">
        <v>829708750</v>
      </c>
    </row>
    <row r="38" spans="1:10" ht="24" customHeight="1" x14ac:dyDescent="0.25">
      <c r="A38" s="350" t="s">
        <v>1557</v>
      </c>
      <c r="B38" s="360" t="s">
        <v>1558</v>
      </c>
      <c r="C38" s="193"/>
      <c r="D38" s="193">
        <v>1396200000</v>
      </c>
      <c r="E38" s="193"/>
      <c r="F38" s="193"/>
      <c r="G38" s="193">
        <v>532631641</v>
      </c>
      <c r="H38" s="193">
        <f t="shared" si="11"/>
        <v>532631641</v>
      </c>
      <c r="I38" s="193">
        <v>2094786000</v>
      </c>
      <c r="J38" s="193">
        <v>2094786000</v>
      </c>
    </row>
    <row r="39" spans="1:10" ht="22.5" customHeight="1" x14ac:dyDescent="0.25">
      <c r="A39" s="348">
        <v>110290</v>
      </c>
      <c r="B39" s="359" t="s">
        <v>798</v>
      </c>
      <c r="C39" s="193">
        <f t="shared" ref="C39" si="12">SUM(C40:C42)</f>
        <v>664439174</v>
      </c>
      <c r="D39" s="193">
        <f t="shared" ref="D39:I39" si="13">SUM(D40:D42)</f>
        <v>230187500</v>
      </c>
      <c r="E39" s="193">
        <f t="shared" si="13"/>
        <v>0</v>
      </c>
      <c r="F39" s="193">
        <v>604429187</v>
      </c>
      <c r="G39" s="193">
        <v>64245712</v>
      </c>
      <c r="H39" s="193">
        <f>SUM(F39:G39)</f>
        <v>668674899</v>
      </c>
      <c r="I39" s="193">
        <f t="shared" si="13"/>
        <v>191380000</v>
      </c>
      <c r="J39" s="193">
        <f t="shared" ref="J39" si="14">SUM(J40:J42)</f>
        <v>191380000</v>
      </c>
    </row>
    <row r="40" spans="1:10" ht="27.75" hidden="1" customHeight="1" x14ac:dyDescent="0.25">
      <c r="A40" s="349">
        <v>11029001</v>
      </c>
      <c r="B40" s="361" t="s">
        <v>1047</v>
      </c>
      <c r="C40" s="182">
        <v>63599414</v>
      </c>
      <c r="D40" s="182">
        <v>82000000</v>
      </c>
      <c r="E40" s="182"/>
      <c r="F40" s="182"/>
      <c r="G40" s="182"/>
      <c r="H40" s="194">
        <f>SUM(F40:G40)</f>
        <v>0</v>
      </c>
      <c r="I40" s="182"/>
      <c r="J40" s="182"/>
    </row>
    <row r="41" spans="1:10" ht="27.75" hidden="1" customHeight="1" x14ac:dyDescent="0.25">
      <c r="A41" s="349">
        <v>11029002</v>
      </c>
      <c r="B41" s="361" t="s">
        <v>1631</v>
      </c>
      <c r="C41" s="342">
        <v>600839760</v>
      </c>
      <c r="D41" s="194">
        <v>148187500</v>
      </c>
      <c r="E41" s="194"/>
      <c r="F41" s="342"/>
      <c r="G41" s="342"/>
      <c r="H41" s="194">
        <f t="shared" ref="H41:H42" si="15">SUM(F41:G41)</f>
        <v>0</v>
      </c>
      <c r="I41" s="194">
        <v>191380000</v>
      </c>
      <c r="J41" s="194">
        <v>191380000</v>
      </c>
    </row>
    <row r="42" spans="1:10" ht="27.75" hidden="1" customHeight="1" x14ac:dyDescent="0.25">
      <c r="A42" s="349">
        <v>11029003</v>
      </c>
      <c r="B42" s="361" t="s">
        <v>1559</v>
      </c>
      <c r="C42" s="342"/>
      <c r="D42" s="194">
        <v>0</v>
      </c>
      <c r="E42" s="194"/>
      <c r="F42" s="342"/>
      <c r="G42" s="342"/>
      <c r="H42" s="194">
        <f t="shared" si="15"/>
        <v>0</v>
      </c>
      <c r="I42" s="194"/>
      <c r="J42" s="194"/>
    </row>
    <row r="43" spans="1:10" ht="27.75" customHeight="1" x14ac:dyDescent="0.25">
      <c r="A43" s="345">
        <v>110300</v>
      </c>
      <c r="B43" s="358" t="s">
        <v>20</v>
      </c>
      <c r="C43" s="191">
        <f>SUM(C44:C55)</f>
        <v>1655575</v>
      </c>
      <c r="D43" s="191">
        <f t="shared" ref="D43:I43" si="16">SUM(D44:D55)</f>
        <v>625367727</v>
      </c>
      <c r="E43" s="191">
        <f t="shared" si="16"/>
        <v>0</v>
      </c>
      <c r="F43" s="191">
        <f t="shared" si="16"/>
        <v>579850</v>
      </c>
      <c r="G43" s="191">
        <f t="shared" si="16"/>
        <v>122025008</v>
      </c>
      <c r="H43" s="191">
        <f t="shared" si="16"/>
        <v>122604858</v>
      </c>
      <c r="I43" s="191">
        <f t="shared" si="16"/>
        <v>194720000</v>
      </c>
      <c r="J43" s="191">
        <f t="shared" ref="J43" si="17">SUM(J44:J55)</f>
        <v>194720000</v>
      </c>
    </row>
    <row r="44" spans="1:10" ht="22.5" customHeight="1" x14ac:dyDescent="0.25">
      <c r="A44" s="346">
        <v>110301</v>
      </c>
      <c r="B44" s="362" t="s">
        <v>1560</v>
      </c>
      <c r="C44" s="193"/>
      <c r="D44" s="193">
        <v>123816000</v>
      </c>
      <c r="E44" s="193"/>
      <c r="F44" s="193"/>
      <c r="G44" s="193">
        <v>9754373</v>
      </c>
      <c r="H44" s="193">
        <f t="shared" si="4"/>
        <v>9754373</v>
      </c>
      <c r="I44" s="193">
        <v>0</v>
      </c>
      <c r="J44" s="193">
        <v>0</v>
      </c>
    </row>
    <row r="45" spans="1:10" ht="22.5" customHeight="1" x14ac:dyDescent="0.25">
      <c r="A45" s="346">
        <v>110303</v>
      </c>
      <c r="B45" s="362" t="s">
        <v>1561</v>
      </c>
      <c r="C45" s="193"/>
      <c r="D45" s="193">
        <v>10984927</v>
      </c>
      <c r="E45" s="193"/>
      <c r="F45" s="193"/>
      <c r="G45" s="193"/>
      <c r="H45" s="193">
        <f t="shared" si="4"/>
        <v>0</v>
      </c>
      <c r="I45" s="193">
        <v>37400000</v>
      </c>
      <c r="J45" s="193">
        <v>37400000</v>
      </c>
    </row>
    <row r="46" spans="1:10" ht="28.5" hidden="1" customHeight="1" x14ac:dyDescent="0.25">
      <c r="A46" s="346">
        <v>110305</v>
      </c>
      <c r="B46" s="359" t="s">
        <v>1730</v>
      </c>
      <c r="C46" s="193"/>
      <c r="D46" s="193"/>
      <c r="E46" s="193"/>
      <c r="F46" s="193"/>
      <c r="G46" s="193"/>
      <c r="H46" s="193">
        <f t="shared" si="4"/>
        <v>0</v>
      </c>
      <c r="I46" s="193"/>
      <c r="J46" s="193"/>
    </row>
    <row r="47" spans="1:10" ht="24" customHeight="1" x14ac:dyDescent="0.25">
      <c r="A47" s="346">
        <v>110306</v>
      </c>
      <c r="B47" s="359" t="s">
        <v>23</v>
      </c>
      <c r="C47" s="193"/>
      <c r="D47" s="193">
        <v>100000000</v>
      </c>
      <c r="E47" s="193"/>
      <c r="F47" s="193"/>
      <c r="G47" s="193"/>
      <c r="H47" s="193">
        <f t="shared" si="4"/>
        <v>0</v>
      </c>
      <c r="I47" s="193">
        <v>50000000</v>
      </c>
      <c r="J47" s="193">
        <v>50000000</v>
      </c>
    </row>
    <row r="48" spans="1:10" ht="24" customHeight="1" x14ac:dyDescent="0.25">
      <c r="A48" s="346">
        <v>110309</v>
      </c>
      <c r="B48" s="359" t="s">
        <v>24</v>
      </c>
      <c r="C48" s="193">
        <v>1655575</v>
      </c>
      <c r="D48" s="193">
        <v>2000000</v>
      </c>
      <c r="E48" s="193"/>
      <c r="F48" s="193">
        <v>579850</v>
      </c>
      <c r="G48" s="193">
        <v>1620850</v>
      </c>
      <c r="H48" s="193">
        <f t="shared" si="4"/>
        <v>2200700</v>
      </c>
      <c r="I48" s="193">
        <v>3000000</v>
      </c>
      <c r="J48" s="193">
        <v>3000000</v>
      </c>
    </row>
    <row r="49" spans="1:10" ht="27.75" hidden="1" customHeight="1" x14ac:dyDescent="0.25">
      <c r="A49" s="347" t="s">
        <v>996</v>
      </c>
      <c r="B49" s="360" t="s">
        <v>1562</v>
      </c>
      <c r="C49" s="193"/>
      <c r="D49" s="193"/>
      <c r="E49" s="193"/>
      <c r="F49" s="193"/>
      <c r="G49" s="193"/>
      <c r="H49" s="193">
        <f t="shared" si="4"/>
        <v>0</v>
      </c>
      <c r="I49" s="193"/>
      <c r="J49" s="193"/>
    </row>
    <row r="50" spans="1:10" ht="22.5" customHeight="1" x14ac:dyDescent="0.25">
      <c r="A50" s="347" t="s">
        <v>997</v>
      </c>
      <c r="B50" s="360" t="s">
        <v>795</v>
      </c>
      <c r="C50" s="193"/>
      <c r="D50" s="193"/>
      <c r="E50" s="193"/>
      <c r="F50" s="193"/>
      <c r="G50" s="193"/>
      <c r="H50" s="193">
        <f t="shared" si="4"/>
        <v>0</v>
      </c>
      <c r="I50" s="193">
        <v>1000000</v>
      </c>
      <c r="J50" s="193">
        <v>1000000</v>
      </c>
    </row>
    <row r="51" spans="1:10" ht="22.5" customHeight="1" x14ac:dyDescent="0.25">
      <c r="A51" s="347" t="s">
        <v>998</v>
      </c>
      <c r="B51" s="359" t="s">
        <v>527</v>
      </c>
      <c r="C51" s="193"/>
      <c r="D51" s="193">
        <v>150000000</v>
      </c>
      <c r="E51" s="193"/>
      <c r="F51" s="193"/>
      <c r="G51" s="193"/>
      <c r="H51" s="193">
        <f t="shared" si="4"/>
        <v>0</v>
      </c>
      <c r="I51" s="193">
        <v>50000000</v>
      </c>
      <c r="J51" s="193">
        <v>50000000</v>
      </c>
    </row>
    <row r="52" spans="1:10" ht="22.5" customHeight="1" x14ac:dyDescent="0.25">
      <c r="A52" s="347" t="s">
        <v>1563</v>
      </c>
      <c r="B52" s="359" t="s">
        <v>1564</v>
      </c>
      <c r="C52" s="193"/>
      <c r="D52" s="193"/>
      <c r="E52" s="193"/>
      <c r="F52" s="193"/>
      <c r="G52" s="193"/>
      <c r="H52" s="193">
        <f t="shared" si="4"/>
        <v>0</v>
      </c>
      <c r="I52" s="193">
        <v>10000</v>
      </c>
      <c r="J52" s="193">
        <v>10000</v>
      </c>
    </row>
    <row r="53" spans="1:10" ht="29.25" customHeight="1" x14ac:dyDescent="0.25">
      <c r="A53" s="347" t="s">
        <v>1565</v>
      </c>
      <c r="B53" s="359" t="s">
        <v>1566</v>
      </c>
      <c r="C53" s="193"/>
      <c r="D53" s="193">
        <v>180000000</v>
      </c>
      <c r="E53" s="193"/>
      <c r="F53" s="193"/>
      <c r="G53" s="193">
        <v>104300000</v>
      </c>
      <c r="H53" s="193">
        <f t="shared" si="4"/>
        <v>104300000</v>
      </c>
      <c r="I53" s="193">
        <v>0</v>
      </c>
      <c r="J53" s="193">
        <v>0</v>
      </c>
    </row>
    <row r="54" spans="1:10" ht="27.75" hidden="1" customHeight="1" x14ac:dyDescent="0.25">
      <c r="A54" s="347" t="s">
        <v>1567</v>
      </c>
      <c r="B54" s="359" t="s">
        <v>1568</v>
      </c>
      <c r="C54" s="193"/>
      <c r="D54" s="193"/>
      <c r="E54" s="193"/>
      <c r="F54" s="193"/>
      <c r="G54" s="193"/>
      <c r="H54" s="193">
        <f t="shared" si="4"/>
        <v>0</v>
      </c>
      <c r="I54" s="193"/>
      <c r="J54" s="193"/>
    </row>
    <row r="55" spans="1:10" ht="23.25" customHeight="1" x14ac:dyDescent="0.25">
      <c r="A55" s="346">
        <v>110390</v>
      </c>
      <c r="B55" s="360" t="s">
        <v>528</v>
      </c>
      <c r="C55" s="193"/>
      <c r="D55" s="193">
        <v>58566800</v>
      </c>
      <c r="E55" s="193"/>
      <c r="F55" s="193"/>
      <c r="G55" s="193">
        <v>6349785</v>
      </c>
      <c r="H55" s="193">
        <f t="shared" si="4"/>
        <v>6349785</v>
      </c>
      <c r="I55" s="193">
        <v>53310000</v>
      </c>
      <c r="J55" s="193">
        <v>53310000</v>
      </c>
    </row>
    <row r="56" spans="1:10" ht="27.75" customHeight="1" x14ac:dyDescent="0.25">
      <c r="A56" s="345">
        <v>110400</v>
      </c>
      <c r="B56" s="358" t="s">
        <v>25</v>
      </c>
      <c r="C56" s="191">
        <f>SUM(C57,C61:C64,C69:C73)</f>
        <v>1637691519</v>
      </c>
      <c r="D56" s="191">
        <f t="shared" ref="D56:I56" si="18">SUM(D57,D61:D64,D69:D73)</f>
        <v>9249390375.0599995</v>
      </c>
      <c r="E56" s="191">
        <f t="shared" si="18"/>
        <v>0</v>
      </c>
      <c r="F56" s="191">
        <f t="shared" si="18"/>
        <v>981711335</v>
      </c>
      <c r="G56" s="191">
        <f t="shared" si="18"/>
        <v>616178484</v>
      </c>
      <c r="H56" s="191">
        <f t="shared" si="18"/>
        <v>1597889819</v>
      </c>
      <c r="I56" s="191">
        <f t="shared" si="18"/>
        <v>8970173500</v>
      </c>
      <c r="J56" s="191">
        <f t="shared" ref="J56" si="19">SUM(J57,J61:J64,J69:J73)</f>
        <v>8970173500</v>
      </c>
    </row>
    <row r="57" spans="1:10" ht="23.25" customHeight="1" x14ac:dyDescent="0.25">
      <c r="A57" s="346">
        <v>110401</v>
      </c>
      <c r="B57" s="359" t="s">
        <v>26</v>
      </c>
      <c r="C57" s="193">
        <f>SUM(C58:C60)</f>
        <v>342647383</v>
      </c>
      <c r="D57" s="193">
        <f t="shared" ref="D57:E57" si="20">SUM(D58:D60)</f>
        <v>6618624000</v>
      </c>
      <c r="E57" s="193">
        <f t="shared" si="20"/>
        <v>0</v>
      </c>
      <c r="F57" s="193">
        <v>196051587</v>
      </c>
      <c r="G57" s="193">
        <v>222985330</v>
      </c>
      <c r="H57" s="193">
        <f t="shared" ref="H57:H58" si="21">SUM(F57:G57)</f>
        <v>419036917</v>
      </c>
      <c r="I57" s="193">
        <v>6608677500</v>
      </c>
      <c r="J57" s="193">
        <v>6608677500</v>
      </c>
    </row>
    <row r="58" spans="1:10" ht="27.75" hidden="1" customHeight="1" x14ac:dyDescent="0.25">
      <c r="A58" s="351" t="s">
        <v>1569</v>
      </c>
      <c r="B58" s="363" t="s">
        <v>26</v>
      </c>
      <c r="C58" s="342">
        <v>231364496</v>
      </c>
      <c r="D58" s="194">
        <v>3212500000</v>
      </c>
      <c r="E58" s="194"/>
      <c r="F58" s="342"/>
      <c r="G58" s="342"/>
      <c r="H58" s="194">
        <f t="shared" si="21"/>
        <v>0</v>
      </c>
      <c r="I58" s="194">
        <v>4103000000</v>
      </c>
      <c r="J58" s="194">
        <v>4103000000</v>
      </c>
    </row>
    <row r="59" spans="1:10" ht="27.75" hidden="1" customHeight="1" x14ac:dyDescent="0.25">
      <c r="A59" s="351" t="s">
        <v>1570</v>
      </c>
      <c r="B59" s="363" t="s">
        <v>1597</v>
      </c>
      <c r="C59" s="342">
        <v>111282887</v>
      </c>
      <c r="D59" s="194">
        <v>775250000</v>
      </c>
      <c r="E59" s="194"/>
      <c r="F59" s="342"/>
      <c r="G59" s="342"/>
      <c r="H59" s="194">
        <f>SUM(F59:G59)</f>
        <v>0</v>
      </c>
      <c r="I59" s="194">
        <v>1027677500</v>
      </c>
      <c r="J59" s="194">
        <v>1027677500</v>
      </c>
    </row>
    <row r="60" spans="1:10" ht="27.75" hidden="1" customHeight="1" x14ac:dyDescent="0.25">
      <c r="A60" s="351" t="s">
        <v>1594</v>
      </c>
      <c r="B60" s="363" t="s">
        <v>1599</v>
      </c>
      <c r="C60" s="342"/>
      <c r="D60" s="194">
        <v>2630874000</v>
      </c>
      <c r="E60" s="194"/>
      <c r="F60" s="342"/>
      <c r="G60" s="342"/>
      <c r="H60" s="194">
        <f>SUM(F60:G60)</f>
        <v>0</v>
      </c>
      <c r="I60" s="194">
        <v>1392000000</v>
      </c>
      <c r="J60" s="194">
        <v>1392000000</v>
      </c>
    </row>
    <row r="61" spans="1:10" ht="27.75" hidden="1" customHeight="1" x14ac:dyDescent="0.25">
      <c r="A61" s="346">
        <v>110402</v>
      </c>
      <c r="B61" s="359" t="s">
        <v>27</v>
      </c>
      <c r="C61" s="193"/>
      <c r="D61" s="193"/>
      <c r="E61" s="193"/>
      <c r="F61" s="193"/>
      <c r="G61" s="193"/>
      <c r="H61" s="193">
        <f t="shared" ref="H61" si="22">SUM(F61:G61)</f>
        <v>0</v>
      </c>
      <c r="I61" s="193"/>
      <c r="J61" s="193"/>
    </row>
    <row r="62" spans="1:10" ht="23.25" customHeight="1" x14ac:dyDescent="0.25">
      <c r="A62" s="346">
        <v>110404</v>
      </c>
      <c r="B62" s="359" t="s">
        <v>28</v>
      </c>
      <c r="C62" s="193">
        <v>2184085</v>
      </c>
      <c r="D62" s="193">
        <v>15000000</v>
      </c>
      <c r="E62" s="193"/>
      <c r="F62" s="193"/>
      <c r="G62" s="193"/>
      <c r="H62" s="193">
        <f t="shared" si="4"/>
        <v>0</v>
      </c>
      <c r="I62" s="193">
        <v>0</v>
      </c>
      <c r="J62" s="193">
        <v>0</v>
      </c>
    </row>
    <row r="63" spans="1:10" ht="37.5" customHeight="1" x14ac:dyDescent="0.25">
      <c r="A63" s="346">
        <v>110405</v>
      </c>
      <c r="B63" s="359" t="s">
        <v>1762</v>
      </c>
      <c r="C63" s="193">
        <v>64900886</v>
      </c>
      <c r="D63" s="193">
        <v>20000000</v>
      </c>
      <c r="E63" s="193"/>
      <c r="F63" s="193">
        <v>1556297</v>
      </c>
      <c r="G63" s="193"/>
      <c r="H63" s="193">
        <f t="shared" si="4"/>
        <v>1556297</v>
      </c>
      <c r="I63" s="193">
        <v>20000000</v>
      </c>
      <c r="J63" s="193">
        <v>20000000</v>
      </c>
    </row>
    <row r="64" spans="1:10" ht="23.25" customHeight="1" x14ac:dyDescent="0.25">
      <c r="A64" s="346">
        <v>110406</v>
      </c>
      <c r="B64" s="359" t="s">
        <v>1571</v>
      </c>
      <c r="C64" s="193">
        <f>SUM(C65:C67)</f>
        <v>992017492</v>
      </c>
      <c r="D64" s="193">
        <f>SUM(D65:D68)</f>
        <v>1902380000</v>
      </c>
      <c r="E64" s="193">
        <f t="shared" ref="E64" si="23">SUM(E65:E66)</f>
        <v>0</v>
      </c>
      <c r="F64" s="193">
        <v>702165712</v>
      </c>
      <c r="G64" s="193">
        <v>350535564</v>
      </c>
      <c r="H64" s="193">
        <f t="shared" si="4"/>
        <v>1052701276</v>
      </c>
      <c r="I64" s="193">
        <v>2095196000</v>
      </c>
      <c r="J64" s="193">
        <v>2095196000</v>
      </c>
    </row>
    <row r="65" spans="1:10" ht="27.75" hidden="1" customHeight="1" x14ac:dyDescent="0.25">
      <c r="A65" s="352">
        <v>11040601</v>
      </c>
      <c r="B65" s="364" t="s">
        <v>1600</v>
      </c>
      <c r="C65" s="182">
        <v>924852237</v>
      </c>
      <c r="D65" s="182">
        <v>1347084000</v>
      </c>
      <c r="E65" s="182"/>
      <c r="F65" s="182"/>
      <c r="G65" s="182"/>
      <c r="H65" s="182">
        <f t="shared" si="4"/>
        <v>0</v>
      </c>
      <c r="I65" s="182">
        <v>1443557400</v>
      </c>
      <c r="J65" s="182">
        <v>1443557400</v>
      </c>
    </row>
    <row r="66" spans="1:10" ht="27.75" hidden="1" customHeight="1" x14ac:dyDescent="0.25">
      <c r="A66" s="352">
        <v>11040602</v>
      </c>
      <c r="B66" s="364" t="s">
        <v>1598</v>
      </c>
      <c r="C66" s="182"/>
      <c r="D66" s="182">
        <v>12970000</v>
      </c>
      <c r="E66" s="182"/>
      <c r="F66" s="182"/>
      <c r="G66" s="182"/>
      <c r="H66" s="182">
        <f t="shared" si="4"/>
        <v>0</v>
      </c>
      <c r="I66" s="182">
        <v>19530000</v>
      </c>
      <c r="J66" s="182">
        <v>19530000</v>
      </c>
    </row>
    <row r="67" spans="1:10" ht="27.75" hidden="1" customHeight="1" x14ac:dyDescent="0.25">
      <c r="A67" s="352">
        <v>11040603</v>
      </c>
      <c r="B67" s="364" t="s">
        <v>976</v>
      </c>
      <c r="C67" s="342">
        <v>67165255</v>
      </c>
      <c r="D67" s="194">
        <v>392650000</v>
      </c>
      <c r="E67" s="194"/>
      <c r="F67" s="342"/>
      <c r="G67" s="342"/>
      <c r="H67" s="194">
        <f>SUM(F67:G67)</f>
        <v>0</v>
      </c>
      <c r="I67" s="194">
        <v>428120000</v>
      </c>
      <c r="J67" s="194">
        <v>428120000</v>
      </c>
    </row>
    <row r="68" spans="1:10" ht="27.75" hidden="1" customHeight="1" x14ac:dyDescent="0.25">
      <c r="A68" s="352">
        <v>11040604</v>
      </c>
      <c r="B68" s="364" t="s">
        <v>1605</v>
      </c>
      <c r="C68" s="342"/>
      <c r="D68" s="194">
        <v>149676000</v>
      </c>
      <c r="E68" s="194"/>
      <c r="F68" s="342"/>
      <c r="G68" s="342"/>
      <c r="H68" s="194"/>
      <c r="I68" s="194">
        <v>190988600</v>
      </c>
      <c r="J68" s="194">
        <v>190988600</v>
      </c>
    </row>
    <row r="69" spans="1:10" ht="23.25" customHeight="1" x14ac:dyDescent="0.25">
      <c r="A69" s="346">
        <v>110407</v>
      </c>
      <c r="B69" s="360" t="s">
        <v>1731</v>
      </c>
      <c r="C69" s="193">
        <v>210965342</v>
      </c>
      <c r="D69" s="193">
        <v>609786375.05999994</v>
      </c>
      <c r="E69" s="193"/>
      <c r="F69" s="193">
        <v>73704784</v>
      </c>
      <c r="G69" s="193">
        <v>3523470</v>
      </c>
      <c r="H69" s="193">
        <f t="shared" si="4"/>
        <v>77228254</v>
      </c>
      <c r="I69" s="193">
        <v>82600000</v>
      </c>
      <c r="J69" s="193">
        <v>82600000</v>
      </c>
    </row>
    <row r="70" spans="1:10" ht="23.25" customHeight="1" x14ac:dyDescent="0.25">
      <c r="A70" s="346">
        <v>110408</v>
      </c>
      <c r="B70" s="359" t="s">
        <v>1732</v>
      </c>
      <c r="C70" s="193"/>
      <c r="D70" s="193">
        <v>14100000</v>
      </c>
      <c r="E70" s="193"/>
      <c r="F70" s="193"/>
      <c r="G70" s="193">
        <v>30000</v>
      </c>
      <c r="H70" s="193">
        <f t="shared" si="4"/>
        <v>30000</v>
      </c>
      <c r="I70" s="193">
        <v>22500000</v>
      </c>
      <c r="J70" s="193">
        <v>22500000</v>
      </c>
    </row>
    <row r="71" spans="1:10" ht="23.25" customHeight="1" x14ac:dyDescent="0.25">
      <c r="A71" s="346">
        <v>110409</v>
      </c>
      <c r="B71" s="359" t="s">
        <v>1572</v>
      </c>
      <c r="C71" s="193"/>
      <c r="D71" s="193">
        <v>49500000</v>
      </c>
      <c r="E71" s="193"/>
      <c r="F71" s="193"/>
      <c r="G71" s="193">
        <v>8922504</v>
      </c>
      <c r="H71" s="193">
        <f t="shared" si="4"/>
        <v>8922504</v>
      </c>
      <c r="I71" s="193">
        <v>91200000</v>
      </c>
      <c r="J71" s="193">
        <v>91200000</v>
      </c>
    </row>
    <row r="72" spans="1:10" ht="23.25" customHeight="1" x14ac:dyDescent="0.25">
      <c r="A72" s="346">
        <v>110410</v>
      </c>
      <c r="B72" s="359" t="s">
        <v>530</v>
      </c>
      <c r="C72" s="193">
        <v>24942416</v>
      </c>
      <c r="D72" s="193">
        <v>20000000</v>
      </c>
      <c r="E72" s="193"/>
      <c r="F72" s="193">
        <v>8219802</v>
      </c>
      <c r="G72" s="193">
        <v>30181616</v>
      </c>
      <c r="H72" s="193">
        <f t="shared" si="4"/>
        <v>38401418</v>
      </c>
      <c r="I72" s="193">
        <v>50000000</v>
      </c>
      <c r="J72" s="193">
        <v>50000000</v>
      </c>
    </row>
    <row r="73" spans="1:10" ht="23.25" hidden="1" customHeight="1" x14ac:dyDescent="0.25">
      <c r="A73" s="346">
        <v>110490</v>
      </c>
      <c r="B73" s="359" t="s">
        <v>1501</v>
      </c>
      <c r="C73" s="193">
        <v>33915</v>
      </c>
      <c r="D73" s="193">
        <v>0</v>
      </c>
      <c r="E73" s="193"/>
      <c r="F73" s="193">
        <v>13153</v>
      </c>
      <c r="G73" s="193">
        <v>0</v>
      </c>
      <c r="H73" s="193">
        <f t="shared" si="4"/>
        <v>13153</v>
      </c>
      <c r="I73" s="193">
        <v>0</v>
      </c>
      <c r="J73" s="193">
        <v>0</v>
      </c>
    </row>
    <row r="74" spans="1:10" ht="27.75" customHeight="1" x14ac:dyDescent="0.25">
      <c r="A74" s="345">
        <v>110500</v>
      </c>
      <c r="B74" s="358" t="s">
        <v>1533</v>
      </c>
      <c r="C74" s="191">
        <f>SUM(C75:C81)</f>
        <v>17746000</v>
      </c>
      <c r="D74" s="191">
        <f t="shared" ref="D74:E74" si="24">SUM(D75:D81)</f>
        <v>250000000</v>
      </c>
      <c r="E74" s="191">
        <f t="shared" si="24"/>
        <v>0</v>
      </c>
      <c r="F74" s="191">
        <f t="shared" ref="F74:G74" si="25">SUM(F75:F81)</f>
        <v>0</v>
      </c>
      <c r="G74" s="191">
        <f t="shared" si="25"/>
        <v>3384013</v>
      </c>
      <c r="H74" s="191">
        <f t="shared" si="4"/>
        <v>3384013</v>
      </c>
      <c r="I74" s="191">
        <f t="shared" ref="I74" si="26">SUM(I75:I81)</f>
        <v>169010000</v>
      </c>
      <c r="J74" s="191">
        <f t="shared" ref="J74" si="27">SUM(J75:J81)</f>
        <v>169010000</v>
      </c>
    </row>
    <row r="75" spans="1:10" ht="27.75" hidden="1" customHeight="1" x14ac:dyDescent="0.25">
      <c r="A75" s="346">
        <v>110501</v>
      </c>
      <c r="B75" s="365" t="s">
        <v>1274</v>
      </c>
      <c r="C75" s="193"/>
      <c r="D75" s="193"/>
      <c r="E75" s="193"/>
      <c r="F75" s="193"/>
      <c r="G75" s="193"/>
      <c r="H75" s="193">
        <f t="shared" si="4"/>
        <v>0</v>
      </c>
      <c r="I75" s="193"/>
      <c r="J75" s="193"/>
    </row>
    <row r="76" spans="1:10" ht="27.75" customHeight="1" x14ac:dyDescent="0.25">
      <c r="A76" s="346">
        <v>110502</v>
      </c>
      <c r="B76" s="365" t="s">
        <v>1618</v>
      </c>
      <c r="C76" s="193"/>
      <c r="D76" s="193"/>
      <c r="E76" s="193"/>
      <c r="F76" s="193"/>
      <c r="G76" s="193"/>
      <c r="H76" s="193">
        <f t="shared" si="4"/>
        <v>0</v>
      </c>
      <c r="I76" s="193">
        <v>10000</v>
      </c>
      <c r="J76" s="193">
        <v>10000</v>
      </c>
    </row>
    <row r="77" spans="1:10" ht="27.75" hidden="1" customHeight="1" x14ac:dyDescent="0.25">
      <c r="A77" s="346">
        <v>110503</v>
      </c>
      <c r="B77" s="365" t="s">
        <v>1276</v>
      </c>
      <c r="C77" s="193"/>
      <c r="D77" s="193"/>
      <c r="E77" s="193"/>
      <c r="F77" s="193"/>
      <c r="G77" s="193"/>
      <c r="H77" s="193">
        <f t="shared" si="4"/>
        <v>0</v>
      </c>
      <c r="I77" s="193"/>
      <c r="J77" s="193"/>
    </row>
    <row r="78" spans="1:10" ht="27.75" hidden="1" customHeight="1" x14ac:dyDescent="0.25">
      <c r="A78" s="346">
        <v>110504</v>
      </c>
      <c r="B78" s="365" t="s">
        <v>1277</v>
      </c>
      <c r="C78" s="193"/>
      <c r="D78" s="193"/>
      <c r="E78" s="193"/>
      <c r="F78" s="193"/>
      <c r="G78" s="193"/>
      <c r="H78" s="193">
        <f t="shared" si="4"/>
        <v>0</v>
      </c>
      <c r="I78" s="193"/>
      <c r="J78" s="193"/>
    </row>
    <row r="79" spans="1:10" ht="27.75" customHeight="1" x14ac:dyDescent="0.25">
      <c r="A79" s="346">
        <v>110505</v>
      </c>
      <c r="B79" s="365" t="s">
        <v>1278</v>
      </c>
      <c r="C79" s="193"/>
      <c r="D79" s="193"/>
      <c r="E79" s="193"/>
      <c r="F79" s="193"/>
      <c r="G79" s="193">
        <v>1060</v>
      </c>
      <c r="H79" s="193">
        <f t="shared" si="4"/>
        <v>1060</v>
      </c>
      <c r="I79" s="193">
        <v>74000000</v>
      </c>
      <c r="J79" s="193">
        <v>74000000</v>
      </c>
    </row>
    <row r="80" spans="1:10" ht="27.75" customHeight="1" x14ac:dyDescent="0.25">
      <c r="A80" s="346">
        <v>110506</v>
      </c>
      <c r="B80" s="365" t="s">
        <v>1619</v>
      </c>
      <c r="C80" s="193"/>
      <c r="D80" s="193"/>
      <c r="E80" s="193"/>
      <c r="F80" s="193"/>
      <c r="G80" s="193">
        <v>3382953</v>
      </c>
      <c r="H80" s="193">
        <f t="shared" si="4"/>
        <v>3382953</v>
      </c>
      <c r="I80" s="193">
        <v>85000000</v>
      </c>
      <c r="J80" s="193">
        <v>85000000</v>
      </c>
    </row>
    <row r="81" spans="1:10" ht="27.75" customHeight="1" x14ac:dyDescent="0.25">
      <c r="A81" s="346">
        <v>110507</v>
      </c>
      <c r="B81" s="365" t="s">
        <v>1280</v>
      </c>
      <c r="C81" s="193">
        <v>17746000</v>
      </c>
      <c r="D81" s="193">
        <v>250000000</v>
      </c>
      <c r="E81" s="193"/>
      <c r="F81" s="193"/>
      <c r="G81" s="193"/>
      <c r="H81" s="193">
        <f t="shared" si="4"/>
        <v>0</v>
      </c>
      <c r="I81" s="193">
        <v>10000000</v>
      </c>
      <c r="J81" s="193">
        <v>10000000</v>
      </c>
    </row>
    <row r="82" spans="1:10" ht="27.75" customHeight="1" x14ac:dyDescent="0.25">
      <c r="A82" s="344">
        <v>120000</v>
      </c>
      <c r="B82" s="357" t="s">
        <v>32</v>
      </c>
      <c r="C82" s="188">
        <f>SUM(C83)</f>
        <v>867386887</v>
      </c>
      <c r="D82" s="188">
        <f t="shared" ref="D82:J82" si="28">SUM(D83)</f>
        <v>2159007500</v>
      </c>
      <c r="E82" s="188">
        <f t="shared" si="28"/>
        <v>0</v>
      </c>
      <c r="F82" s="188">
        <f t="shared" si="28"/>
        <v>0</v>
      </c>
      <c r="G82" s="188">
        <f t="shared" si="28"/>
        <v>1266680226</v>
      </c>
      <c r="H82" s="188">
        <f t="shared" si="4"/>
        <v>1266680226</v>
      </c>
      <c r="I82" s="188">
        <f t="shared" si="28"/>
        <v>1825066250</v>
      </c>
      <c r="J82" s="188">
        <f t="shared" si="28"/>
        <v>1825066250</v>
      </c>
    </row>
    <row r="83" spans="1:10" ht="27.75" customHeight="1" x14ac:dyDescent="0.25">
      <c r="A83" s="345">
        <v>120100</v>
      </c>
      <c r="B83" s="358" t="s">
        <v>33</v>
      </c>
      <c r="C83" s="191">
        <f>SUM(C84,C87:C90,C94:C96)</f>
        <v>867386887</v>
      </c>
      <c r="D83" s="191">
        <f t="shared" ref="D83:I83" si="29">SUM(D84,D87:D90,D94:D96)</f>
        <v>2159007500</v>
      </c>
      <c r="E83" s="191">
        <f t="shared" si="29"/>
        <v>0</v>
      </c>
      <c r="F83" s="191">
        <f t="shared" si="29"/>
        <v>0</v>
      </c>
      <c r="G83" s="191">
        <f t="shared" si="29"/>
        <v>1266680226</v>
      </c>
      <c r="H83" s="191">
        <f t="shared" si="29"/>
        <v>1266680226</v>
      </c>
      <c r="I83" s="191">
        <f t="shared" si="29"/>
        <v>1825066250</v>
      </c>
      <c r="J83" s="191">
        <f t="shared" ref="J83" si="30">SUM(J84,J87:J90,J94:J96)</f>
        <v>1825066250</v>
      </c>
    </row>
    <row r="84" spans="1:10" ht="24" customHeight="1" x14ac:dyDescent="0.25">
      <c r="A84" s="348">
        <v>120101</v>
      </c>
      <c r="B84" s="359" t="s">
        <v>1573</v>
      </c>
      <c r="C84" s="193"/>
      <c r="D84" s="193">
        <f t="shared" ref="D84:E84" si="31">SUM(D85:D86)</f>
        <v>9982500</v>
      </c>
      <c r="E84" s="193">
        <f t="shared" si="31"/>
        <v>0</v>
      </c>
      <c r="F84" s="193"/>
      <c r="G84" s="193">
        <v>623337</v>
      </c>
      <c r="H84" s="193">
        <f t="shared" si="4"/>
        <v>623337</v>
      </c>
      <c r="I84" s="193">
        <f>SUM(I85:I86)</f>
        <v>6192500</v>
      </c>
      <c r="J84" s="193">
        <f>SUM(J85:J86)</f>
        <v>6192500</v>
      </c>
    </row>
    <row r="85" spans="1:10" ht="27.75" hidden="1" customHeight="1" x14ac:dyDescent="0.25">
      <c r="A85" s="353" t="s">
        <v>1574</v>
      </c>
      <c r="B85" s="364" t="s">
        <v>1632</v>
      </c>
      <c r="C85" s="182"/>
      <c r="D85" s="182">
        <v>4982500</v>
      </c>
      <c r="E85" s="182"/>
      <c r="F85" s="182"/>
      <c r="G85" s="182"/>
      <c r="H85" s="182">
        <f>SUM(F85:G85)</f>
        <v>0</v>
      </c>
      <c r="I85" s="182">
        <v>1192500</v>
      </c>
      <c r="J85" s="182">
        <v>1192500</v>
      </c>
    </row>
    <row r="86" spans="1:10" ht="27.75" hidden="1" customHeight="1" x14ac:dyDescent="0.25">
      <c r="A86" s="353" t="s">
        <v>1575</v>
      </c>
      <c r="B86" s="361" t="s">
        <v>540</v>
      </c>
      <c r="C86" s="182"/>
      <c r="D86" s="182">
        <v>5000000</v>
      </c>
      <c r="E86" s="182"/>
      <c r="F86" s="182"/>
      <c r="G86" s="182"/>
      <c r="H86" s="182">
        <f t="shared" ref="H86" si="32">SUM(F86:G86)</f>
        <v>0</v>
      </c>
      <c r="I86" s="182">
        <v>5000000</v>
      </c>
      <c r="J86" s="182">
        <v>5000000</v>
      </c>
    </row>
    <row r="87" spans="1:10" ht="24" customHeight="1" x14ac:dyDescent="0.25">
      <c r="A87" s="350" t="s">
        <v>1002</v>
      </c>
      <c r="B87" s="359" t="s">
        <v>819</v>
      </c>
      <c r="C87" s="193"/>
      <c r="D87" s="193">
        <v>20000000</v>
      </c>
      <c r="E87" s="193"/>
      <c r="F87" s="193"/>
      <c r="G87" s="193">
        <v>14126850</v>
      </c>
      <c r="H87" s="193">
        <f t="shared" si="4"/>
        <v>14126850</v>
      </c>
      <c r="I87" s="193">
        <v>0</v>
      </c>
      <c r="J87" s="193">
        <v>0</v>
      </c>
    </row>
    <row r="88" spans="1:10" ht="24" customHeight="1" x14ac:dyDescent="0.25">
      <c r="A88" s="350" t="s">
        <v>1009</v>
      </c>
      <c r="B88" s="359" t="s">
        <v>1576</v>
      </c>
      <c r="C88" s="193"/>
      <c r="D88" s="193">
        <v>619400000</v>
      </c>
      <c r="E88" s="193"/>
      <c r="F88" s="193"/>
      <c r="G88" s="193"/>
      <c r="H88" s="193">
        <f t="shared" si="4"/>
        <v>0</v>
      </c>
      <c r="I88" s="193">
        <v>469950000</v>
      </c>
      <c r="J88" s="193">
        <v>469950000</v>
      </c>
    </row>
    <row r="89" spans="1:10" ht="24" customHeight="1" x14ac:dyDescent="0.25">
      <c r="A89" s="350" t="s">
        <v>1010</v>
      </c>
      <c r="B89" s="359" t="s">
        <v>36</v>
      </c>
      <c r="C89" s="193"/>
      <c r="D89" s="193">
        <v>1400000</v>
      </c>
      <c r="E89" s="193"/>
      <c r="F89" s="193"/>
      <c r="G89" s="193"/>
      <c r="H89" s="193">
        <f t="shared" si="4"/>
        <v>0</v>
      </c>
      <c r="I89" s="193">
        <v>0</v>
      </c>
      <c r="J89" s="193">
        <v>0</v>
      </c>
    </row>
    <row r="90" spans="1:10" ht="24" customHeight="1" x14ac:dyDescent="0.25">
      <c r="A90" s="350" t="s">
        <v>1011</v>
      </c>
      <c r="B90" s="359" t="s">
        <v>825</v>
      </c>
      <c r="C90" s="193">
        <v>866939117</v>
      </c>
      <c r="D90" s="193">
        <f>SUM(D91:D93)</f>
        <v>1477455000</v>
      </c>
      <c r="E90" s="193">
        <f>SUM(E91:E93)</f>
        <v>0</v>
      </c>
      <c r="F90" s="193">
        <f>SUM(F91:F93)</f>
        <v>0</v>
      </c>
      <c r="G90" s="193">
        <v>437519813</v>
      </c>
      <c r="H90" s="193">
        <f t="shared" ref="H90:H125" si="33">SUM(F90:G90)</f>
        <v>437519813</v>
      </c>
      <c r="I90" s="193">
        <f>SUM(I91:I93)</f>
        <v>1304003750</v>
      </c>
      <c r="J90" s="193">
        <f>SUM(J91:J93)</f>
        <v>1304003750</v>
      </c>
    </row>
    <row r="91" spans="1:10" ht="28.5" hidden="1" customHeight="1" x14ac:dyDescent="0.25">
      <c r="A91" s="354" t="s">
        <v>827</v>
      </c>
      <c r="B91" s="364" t="s">
        <v>1601</v>
      </c>
      <c r="C91" s="182"/>
      <c r="D91" s="182">
        <v>544579250</v>
      </c>
      <c r="E91" s="182"/>
      <c r="F91" s="182"/>
      <c r="G91" s="182"/>
      <c r="H91" s="182">
        <f t="shared" si="4"/>
        <v>0</v>
      </c>
      <c r="I91" s="182">
        <v>470797813</v>
      </c>
      <c r="J91" s="182">
        <v>470797813</v>
      </c>
    </row>
    <row r="92" spans="1:10" ht="28.5" hidden="1" customHeight="1" x14ac:dyDescent="0.25">
      <c r="A92" s="354" t="s">
        <v>828</v>
      </c>
      <c r="B92" s="364" t="s">
        <v>1602</v>
      </c>
      <c r="C92" s="182"/>
      <c r="D92" s="182">
        <v>464579250</v>
      </c>
      <c r="E92" s="182"/>
      <c r="F92" s="182"/>
      <c r="G92" s="182"/>
      <c r="H92" s="182">
        <f t="shared" si="4"/>
        <v>0</v>
      </c>
      <c r="I92" s="182">
        <v>468507812</v>
      </c>
      <c r="J92" s="182">
        <v>468507812</v>
      </c>
    </row>
    <row r="93" spans="1:10" ht="28.5" hidden="1" customHeight="1" x14ac:dyDescent="0.25">
      <c r="A93" s="354" t="s">
        <v>830</v>
      </c>
      <c r="B93" s="364" t="s">
        <v>1603</v>
      </c>
      <c r="C93" s="182"/>
      <c r="D93" s="182">
        <v>468296500</v>
      </c>
      <c r="E93" s="182"/>
      <c r="F93" s="182"/>
      <c r="G93" s="182"/>
      <c r="H93" s="182">
        <f t="shared" si="4"/>
        <v>0</v>
      </c>
      <c r="I93" s="182">
        <v>364698125</v>
      </c>
      <c r="J93" s="182">
        <v>364698125</v>
      </c>
    </row>
    <row r="94" spans="1:10" ht="24" customHeight="1" x14ac:dyDescent="0.25">
      <c r="A94" s="350" t="s">
        <v>1013</v>
      </c>
      <c r="B94" s="359" t="s">
        <v>1577</v>
      </c>
      <c r="C94" s="193"/>
      <c r="D94" s="193">
        <v>2000000</v>
      </c>
      <c r="E94" s="193"/>
      <c r="F94" s="193"/>
      <c r="G94" s="193">
        <v>40000</v>
      </c>
      <c r="H94" s="193">
        <f t="shared" si="33"/>
        <v>40000</v>
      </c>
      <c r="I94" s="193">
        <v>6240000</v>
      </c>
      <c r="J94" s="193">
        <v>6240000</v>
      </c>
    </row>
    <row r="95" spans="1:10" ht="24" customHeight="1" x14ac:dyDescent="0.25">
      <c r="A95" s="350" t="s">
        <v>1017</v>
      </c>
      <c r="B95" s="359" t="s">
        <v>1578</v>
      </c>
      <c r="C95" s="193"/>
      <c r="D95" s="193">
        <v>25370000</v>
      </c>
      <c r="E95" s="193"/>
      <c r="F95" s="193"/>
      <c r="G95" s="193">
        <v>814370226</v>
      </c>
      <c r="H95" s="193">
        <f>SUM(F95:G95)</f>
        <v>814370226</v>
      </c>
      <c r="I95" s="193">
        <v>35600000</v>
      </c>
      <c r="J95" s="193">
        <v>35600000</v>
      </c>
    </row>
    <row r="96" spans="1:10" ht="24" customHeight="1" x14ac:dyDescent="0.25">
      <c r="A96" s="348">
        <v>120190</v>
      </c>
      <c r="B96" s="359" t="s">
        <v>528</v>
      </c>
      <c r="C96" s="193">
        <v>447770</v>
      </c>
      <c r="D96" s="193">
        <v>3400000</v>
      </c>
      <c r="E96" s="193"/>
      <c r="F96" s="193"/>
      <c r="G96" s="193"/>
      <c r="H96" s="193">
        <f t="shared" si="33"/>
        <v>0</v>
      </c>
      <c r="I96" s="193">
        <v>3080000</v>
      </c>
      <c r="J96" s="193">
        <v>3080000</v>
      </c>
    </row>
    <row r="97" spans="1:10" ht="27.75" customHeight="1" x14ac:dyDescent="0.25">
      <c r="A97" s="344">
        <v>130000</v>
      </c>
      <c r="B97" s="357" t="s">
        <v>38</v>
      </c>
      <c r="C97" s="188">
        <f t="shared" ref="C97" si="34">SUM(C98,C111)</f>
        <v>340707429</v>
      </c>
      <c r="D97" s="188">
        <f t="shared" ref="D97:G97" si="35">SUM(D98,D111)</f>
        <v>426834100</v>
      </c>
      <c r="E97" s="188">
        <f t="shared" si="35"/>
        <v>0</v>
      </c>
      <c r="F97" s="188">
        <f t="shared" si="35"/>
        <v>257786387</v>
      </c>
      <c r="G97" s="188">
        <f t="shared" si="35"/>
        <v>306104595</v>
      </c>
      <c r="H97" s="188">
        <f t="shared" si="33"/>
        <v>563890982</v>
      </c>
      <c r="I97" s="188">
        <f>SUM(I98,I111)</f>
        <v>645413500</v>
      </c>
      <c r="J97" s="188">
        <f>SUM(J98,J111)</f>
        <v>645413500</v>
      </c>
    </row>
    <row r="98" spans="1:10" ht="27.75" customHeight="1" x14ac:dyDescent="0.25">
      <c r="A98" s="345">
        <v>130100</v>
      </c>
      <c r="B98" s="358" t="s">
        <v>38</v>
      </c>
      <c r="C98" s="191">
        <f>SUM(C99:C110)</f>
        <v>340707429</v>
      </c>
      <c r="D98" s="191">
        <f t="shared" ref="D98:I98" si="36">SUM(D99:D110)</f>
        <v>407480600</v>
      </c>
      <c r="E98" s="191">
        <f t="shared" si="36"/>
        <v>0</v>
      </c>
      <c r="F98" s="191">
        <f t="shared" si="36"/>
        <v>257786387</v>
      </c>
      <c r="G98" s="191">
        <f t="shared" si="36"/>
        <v>306104595</v>
      </c>
      <c r="H98" s="191">
        <f t="shared" si="36"/>
        <v>563890982</v>
      </c>
      <c r="I98" s="191">
        <f t="shared" si="36"/>
        <v>639121000</v>
      </c>
      <c r="J98" s="191">
        <f t="shared" ref="J98" si="37">SUM(J99:J110)</f>
        <v>639121000</v>
      </c>
    </row>
    <row r="99" spans="1:10" ht="24" customHeight="1" x14ac:dyDescent="0.25">
      <c r="A99" s="346">
        <v>130101</v>
      </c>
      <c r="B99" s="359" t="s">
        <v>1733</v>
      </c>
      <c r="C99" s="193">
        <v>130659295</v>
      </c>
      <c r="D99" s="193">
        <v>108698600</v>
      </c>
      <c r="E99" s="193"/>
      <c r="F99" s="193">
        <v>112422508</v>
      </c>
      <c r="G99" s="193">
        <v>45698317</v>
      </c>
      <c r="H99" s="193">
        <f t="shared" si="33"/>
        <v>158120825</v>
      </c>
      <c r="I99" s="193">
        <v>144780000</v>
      </c>
      <c r="J99" s="193">
        <v>144780000</v>
      </c>
    </row>
    <row r="100" spans="1:10" ht="24" customHeight="1" x14ac:dyDescent="0.25">
      <c r="A100" s="346">
        <v>130102</v>
      </c>
      <c r="B100" s="359" t="s">
        <v>1734</v>
      </c>
      <c r="C100" s="193">
        <v>68621667</v>
      </c>
      <c r="D100" s="193">
        <v>124982000</v>
      </c>
      <c r="E100" s="193"/>
      <c r="F100" s="193">
        <v>24188167</v>
      </c>
      <c r="G100" s="193">
        <v>54823294</v>
      </c>
      <c r="H100" s="193">
        <f t="shared" si="33"/>
        <v>79011461</v>
      </c>
      <c r="I100" s="193">
        <v>145505000</v>
      </c>
      <c r="J100" s="193">
        <v>145505000</v>
      </c>
    </row>
    <row r="101" spans="1:10" ht="24" hidden="1" customHeight="1" x14ac:dyDescent="0.25">
      <c r="A101" s="346">
        <v>130103</v>
      </c>
      <c r="B101" s="359" t="s">
        <v>40</v>
      </c>
      <c r="C101" s="193"/>
      <c r="D101" s="193"/>
      <c r="E101" s="193"/>
      <c r="F101" s="193">
        <v>74991106</v>
      </c>
      <c r="G101" s="193"/>
      <c r="H101" s="193">
        <f t="shared" si="33"/>
        <v>74991106</v>
      </c>
      <c r="I101" s="193">
        <v>0</v>
      </c>
      <c r="J101" s="193">
        <v>0</v>
      </c>
    </row>
    <row r="102" spans="1:10" ht="27.75" hidden="1" customHeight="1" x14ac:dyDescent="0.25">
      <c r="A102" s="346">
        <v>130105</v>
      </c>
      <c r="B102" s="359" t="s">
        <v>1735</v>
      </c>
      <c r="C102" s="193"/>
      <c r="D102" s="193"/>
      <c r="E102" s="193"/>
      <c r="F102" s="193"/>
      <c r="G102" s="193"/>
      <c r="H102" s="193">
        <f t="shared" si="33"/>
        <v>0</v>
      </c>
      <c r="I102" s="193"/>
      <c r="J102" s="193"/>
    </row>
    <row r="103" spans="1:10" ht="27.75" hidden="1" customHeight="1" x14ac:dyDescent="0.25">
      <c r="A103" s="346">
        <v>130106</v>
      </c>
      <c r="B103" s="359" t="s">
        <v>1579</v>
      </c>
      <c r="C103" s="193"/>
      <c r="D103" s="193"/>
      <c r="E103" s="193"/>
      <c r="F103" s="193"/>
      <c r="G103" s="193"/>
      <c r="H103" s="193">
        <f t="shared" si="33"/>
        <v>0</v>
      </c>
      <c r="I103" s="193"/>
      <c r="J103" s="193"/>
    </row>
    <row r="104" spans="1:10" ht="24" customHeight="1" x14ac:dyDescent="0.25">
      <c r="A104" s="346">
        <v>130107</v>
      </c>
      <c r="B104" s="359" t="s">
        <v>43</v>
      </c>
      <c r="C104" s="193">
        <v>141426467</v>
      </c>
      <c r="D104" s="193">
        <v>139040000</v>
      </c>
      <c r="E104" s="193"/>
      <c r="F104" s="193">
        <v>46184606</v>
      </c>
      <c r="G104" s="193">
        <v>26811146</v>
      </c>
      <c r="H104" s="193">
        <f t="shared" si="33"/>
        <v>72995752</v>
      </c>
      <c r="I104" s="193">
        <v>198020000</v>
      </c>
      <c r="J104" s="193">
        <v>198020000</v>
      </c>
    </row>
    <row r="105" spans="1:10" ht="24" customHeight="1" x14ac:dyDescent="0.25">
      <c r="A105" s="347" t="s">
        <v>1018</v>
      </c>
      <c r="B105" s="359" t="s">
        <v>1580</v>
      </c>
      <c r="C105" s="193"/>
      <c r="D105" s="193"/>
      <c r="E105" s="193"/>
      <c r="F105" s="193"/>
      <c r="G105" s="193"/>
      <c r="H105" s="193">
        <f t="shared" si="33"/>
        <v>0</v>
      </c>
      <c r="I105" s="193">
        <v>20000</v>
      </c>
      <c r="J105" s="193">
        <v>20000</v>
      </c>
    </row>
    <row r="106" spans="1:10" ht="27.75" hidden="1" customHeight="1" x14ac:dyDescent="0.25">
      <c r="A106" s="346">
        <v>130113</v>
      </c>
      <c r="B106" s="359" t="s">
        <v>1581</v>
      </c>
      <c r="C106" s="193"/>
      <c r="D106" s="193"/>
      <c r="E106" s="193"/>
      <c r="F106" s="193"/>
      <c r="G106" s="193"/>
      <c r="H106" s="193">
        <f t="shared" si="33"/>
        <v>0</v>
      </c>
      <c r="I106" s="193"/>
      <c r="J106" s="193"/>
    </row>
    <row r="107" spans="1:10" ht="24" customHeight="1" x14ac:dyDescent="0.25">
      <c r="A107" s="346">
        <v>130114</v>
      </c>
      <c r="B107" s="359" t="s">
        <v>1582</v>
      </c>
      <c r="C107" s="193"/>
      <c r="D107" s="193"/>
      <c r="E107" s="193"/>
      <c r="F107" s="193"/>
      <c r="G107" s="193"/>
      <c r="H107" s="193">
        <f t="shared" si="33"/>
        <v>0</v>
      </c>
      <c r="I107" s="193">
        <v>10000</v>
      </c>
      <c r="J107" s="193">
        <v>10000</v>
      </c>
    </row>
    <row r="108" spans="1:10" ht="27.75" hidden="1" customHeight="1" x14ac:dyDescent="0.25">
      <c r="A108" s="346">
        <v>130115</v>
      </c>
      <c r="B108" s="359" t="s">
        <v>1583</v>
      </c>
      <c r="C108" s="193"/>
      <c r="D108" s="193"/>
      <c r="E108" s="193"/>
      <c r="F108" s="193"/>
      <c r="G108" s="193"/>
      <c r="H108" s="193">
        <f t="shared" si="33"/>
        <v>0</v>
      </c>
      <c r="I108" s="193"/>
      <c r="J108" s="193"/>
    </row>
    <row r="109" spans="1:10" ht="27.75" hidden="1" customHeight="1" x14ac:dyDescent="0.25">
      <c r="A109" s="346">
        <v>130116</v>
      </c>
      <c r="B109" s="359" t="s">
        <v>1620</v>
      </c>
      <c r="C109" s="193"/>
      <c r="D109" s="193"/>
      <c r="E109" s="193"/>
      <c r="F109" s="193"/>
      <c r="G109" s="193"/>
      <c r="H109" s="193">
        <f t="shared" si="33"/>
        <v>0</v>
      </c>
      <c r="I109" s="193"/>
      <c r="J109" s="193"/>
    </row>
    <row r="110" spans="1:10" ht="24" customHeight="1" x14ac:dyDescent="0.25">
      <c r="A110" s="346">
        <v>130190</v>
      </c>
      <c r="B110" s="359" t="s">
        <v>19</v>
      </c>
      <c r="C110" s="193"/>
      <c r="D110" s="193">
        <v>34760000</v>
      </c>
      <c r="E110" s="193"/>
      <c r="F110" s="193"/>
      <c r="G110" s="193">
        <v>178771838</v>
      </c>
      <c r="H110" s="193">
        <f t="shared" si="33"/>
        <v>178771838</v>
      </c>
      <c r="I110" s="193">
        <v>150786000</v>
      </c>
      <c r="J110" s="193">
        <v>150786000</v>
      </c>
    </row>
    <row r="111" spans="1:10" ht="27.75" customHeight="1" x14ac:dyDescent="0.25">
      <c r="A111" s="345">
        <v>130200</v>
      </c>
      <c r="B111" s="358" t="s">
        <v>47</v>
      </c>
      <c r="C111" s="191">
        <f>SUM(C112:C114)</f>
        <v>0</v>
      </c>
      <c r="D111" s="191">
        <f t="shared" ref="D111:I111" si="38">SUM(D112:D114)</f>
        <v>19353500</v>
      </c>
      <c r="E111" s="191">
        <f t="shared" si="38"/>
        <v>0</v>
      </c>
      <c r="F111" s="191">
        <f t="shared" si="38"/>
        <v>0</v>
      </c>
      <c r="G111" s="191">
        <f t="shared" si="38"/>
        <v>0</v>
      </c>
      <c r="H111" s="191">
        <f t="shared" si="38"/>
        <v>0</v>
      </c>
      <c r="I111" s="191">
        <f t="shared" si="38"/>
        <v>6292500</v>
      </c>
      <c r="J111" s="191">
        <f t="shared" ref="J111" si="39">SUM(J112:J114)</f>
        <v>6292500</v>
      </c>
    </row>
    <row r="112" spans="1:10" ht="23.25" customHeight="1" x14ac:dyDescent="0.25">
      <c r="A112" s="346">
        <v>130203</v>
      </c>
      <c r="B112" s="359" t="s">
        <v>1621</v>
      </c>
      <c r="C112" s="193"/>
      <c r="D112" s="193">
        <v>50000</v>
      </c>
      <c r="E112" s="193"/>
      <c r="F112" s="193"/>
      <c r="G112" s="193"/>
      <c r="H112" s="193">
        <f t="shared" si="33"/>
        <v>0</v>
      </c>
      <c r="I112" s="193">
        <v>0</v>
      </c>
      <c r="J112" s="193">
        <v>0</v>
      </c>
    </row>
    <row r="113" spans="1:10" ht="23.25" customHeight="1" x14ac:dyDescent="0.25">
      <c r="A113" s="346">
        <v>130204</v>
      </c>
      <c r="B113" s="359" t="s">
        <v>1584</v>
      </c>
      <c r="C113" s="193"/>
      <c r="D113" s="193">
        <v>15212500</v>
      </c>
      <c r="E113" s="193"/>
      <c r="F113" s="193"/>
      <c r="G113" s="193"/>
      <c r="H113" s="193">
        <f t="shared" si="33"/>
        <v>0</v>
      </c>
      <c r="I113" s="193">
        <v>6292500</v>
      </c>
      <c r="J113" s="193">
        <v>6292500</v>
      </c>
    </row>
    <row r="114" spans="1:10" ht="23.25" customHeight="1" x14ac:dyDescent="0.25">
      <c r="A114" s="346">
        <v>130290</v>
      </c>
      <c r="B114" s="359" t="s">
        <v>19</v>
      </c>
      <c r="C114" s="193"/>
      <c r="D114" s="193">
        <v>4091000</v>
      </c>
      <c r="E114" s="193"/>
      <c r="F114" s="193"/>
      <c r="G114" s="193"/>
      <c r="H114" s="193">
        <f t="shared" si="33"/>
        <v>0</v>
      </c>
      <c r="I114" s="193">
        <v>0</v>
      </c>
      <c r="J114" s="193">
        <v>0</v>
      </c>
    </row>
    <row r="115" spans="1:10" ht="27.75" customHeight="1" x14ac:dyDescent="0.25">
      <c r="A115" s="344">
        <v>140000</v>
      </c>
      <c r="B115" s="357" t="s">
        <v>49</v>
      </c>
      <c r="C115" s="188">
        <f t="shared" ref="C115" si="40">C116+C126</f>
        <v>256522142</v>
      </c>
      <c r="D115" s="188">
        <f t="shared" ref="D115:G115" si="41">D116+D126</f>
        <v>2838993940</v>
      </c>
      <c r="E115" s="188">
        <f t="shared" si="41"/>
        <v>0</v>
      </c>
      <c r="F115" s="188">
        <f t="shared" si="41"/>
        <v>131083414</v>
      </c>
      <c r="G115" s="188">
        <f t="shared" si="41"/>
        <v>227464460</v>
      </c>
      <c r="H115" s="188">
        <f t="shared" si="33"/>
        <v>358547874</v>
      </c>
      <c r="I115" s="188">
        <f>I116+I126</f>
        <v>663014000</v>
      </c>
      <c r="J115" s="188">
        <f>J116+J126</f>
        <v>663014000</v>
      </c>
    </row>
    <row r="116" spans="1:10" ht="27.75" customHeight="1" x14ac:dyDescent="0.25">
      <c r="A116" s="345">
        <v>140100</v>
      </c>
      <c r="B116" s="358" t="s">
        <v>50</v>
      </c>
      <c r="C116" s="191">
        <f t="shared" ref="C116" si="42">SUM(C117,C118:C121,C122:C125)</f>
        <v>138908924</v>
      </c>
      <c r="D116" s="191">
        <f t="shared" ref="D116:I116" si="43">SUM(D117,D118:D121,D122:D125)</f>
        <v>2814793940</v>
      </c>
      <c r="E116" s="191">
        <f t="shared" si="43"/>
        <v>0</v>
      </c>
      <c r="F116" s="191">
        <f t="shared" si="43"/>
        <v>26519601</v>
      </c>
      <c r="G116" s="191">
        <f t="shared" si="43"/>
        <v>71066109</v>
      </c>
      <c r="H116" s="191">
        <f t="shared" si="43"/>
        <v>97585710</v>
      </c>
      <c r="I116" s="191">
        <f t="shared" si="43"/>
        <v>643014000</v>
      </c>
      <c r="J116" s="191">
        <f t="shared" ref="J116" si="44">SUM(J117,J118:J121,J122:J125)</f>
        <v>643014000</v>
      </c>
    </row>
    <row r="117" spans="1:10" ht="27.75" customHeight="1" x14ac:dyDescent="0.25">
      <c r="A117" s="346">
        <v>140101</v>
      </c>
      <c r="B117" s="360" t="s">
        <v>1021</v>
      </c>
      <c r="C117" s="193">
        <v>122351440</v>
      </c>
      <c r="D117" s="193">
        <v>570586540</v>
      </c>
      <c r="E117" s="193"/>
      <c r="F117" s="193">
        <v>26328601</v>
      </c>
      <c r="G117" s="193">
        <v>63891802</v>
      </c>
      <c r="H117" s="193">
        <f t="shared" si="33"/>
        <v>90220403</v>
      </c>
      <c r="I117" s="193">
        <v>406764000</v>
      </c>
      <c r="J117" s="193">
        <v>406764000</v>
      </c>
    </row>
    <row r="118" spans="1:10" ht="27" customHeight="1" x14ac:dyDescent="0.25">
      <c r="A118" s="346">
        <v>140103</v>
      </c>
      <c r="B118" s="360" t="s">
        <v>1585</v>
      </c>
      <c r="C118" s="193"/>
      <c r="D118" s="193">
        <v>753000000</v>
      </c>
      <c r="E118" s="193"/>
      <c r="F118" s="193"/>
      <c r="G118" s="193"/>
      <c r="H118" s="193">
        <f t="shared" si="33"/>
        <v>0</v>
      </c>
      <c r="I118" s="193">
        <v>0</v>
      </c>
      <c r="J118" s="193">
        <v>0</v>
      </c>
    </row>
    <row r="119" spans="1:10" ht="27.75" customHeight="1" x14ac:dyDescent="0.25">
      <c r="A119" s="346">
        <v>140104</v>
      </c>
      <c r="B119" s="359" t="s">
        <v>904</v>
      </c>
      <c r="C119" s="193"/>
      <c r="D119" s="193">
        <v>88505000</v>
      </c>
      <c r="E119" s="193"/>
      <c r="F119" s="193"/>
      <c r="G119" s="193"/>
      <c r="H119" s="193">
        <f t="shared" si="33"/>
        <v>0</v>
      </c>
      <c r="I119" s="193">
        <v>134590000</v>
      </c>
      <c r="J119" s="193">
        <v>134590000</v>
      </c>
    </row>
    <row r="120" spans="1:10" ht="22.5" customHeight="1" x14ac:dyDescent="0.25">
      <c r="A120" s="346">
        <v>140105</v>
      </c>
      <c r="B120" s="359" t="s">
        <v>1736</v>
      </c>
      <c r="C120" s="193"/>
      <c r="D120" s="193">
        <v>67056400</v>
      </c>
      <c r="E120" s="193"/>
      <c r="F120" s="193"/>
      <c r="G120" s="193"/>
      <c r="H120" s="193">
        <f t="shared" si="33"/>
        <v>0</v>
      </c>
      <c r="I120" s="193">
        <v>0</v>
      </c>
      <c r="J120" s="193">
        <v>0</v>
      </c>
    </row>
    <row r="121" spans="1:10" ht="27.75" customHeight="1" x14ac:dyDescent="0.25">
      <c r="A121" s="346">
        <v>140106</v>
      </c>
      <c r="B121" s="359" t="s">
        <v>52</v>
      </c>
      <c r="C121" s="193"/>
      <c r="D121" s="193">
        <v>667946000</v>
      </c>
      <c r="E121" s="193"/>
      <c r="F121" s="193"/>
      <c r="G121" s="193">
        <v>6313307</v>
      </c>
      <c r="H121" s="193">
        <f t="shared" si="33"/>
        <v>6313307</v>
      </c>
      <c r="I121" s="193">
        <v>95110000</v>
      </c>
      <c r="J121" s="193">
        <v>95110000</v>
      </c>
    </row>
    <row r="122" spans="1:10" ht="27.75" customHeight="1" x14ac:dyDescent="0.25">
      <c r="A122" s="346">
        <v>140108</v>
      </c>
      <c r="B122" s="359" t="s">
        <v>1622</v>
      </c>
      <c r="C122" s="193">
        <v>16557484</v>
      </c>
      <c r="D122" s="193">
        <v>613000000</v>
      </c>
      <c r="E122" s="193"/>
      <c r="F122" s="193">
        <v>191000</v>
      </c>
      <c r="G122" s="193">
        <v>861000</v>
      </c>
      <c r="H122" s="193">
        <f t="shared" si="33"/>
        <v>1052000</v>
      </c>
      <c r="I122" s="193">
        <v>0</v>
      </c>
      <c r="J122" s="193">
        <v>0</v>
      </c>
    </row>
    <row r="123" spans="1:10" ht="27.75" customHeight="1" x14ac:dyDescent="0.25">
      <c r="A123" s="346">
        <v>140109</v>
      </c>
      <c r="B123" s="359" t="s">
        <v>1586</v>
      </c>
      <c r="C123" s="193"/>
      <c r="D123" s="193">
        <v>52700000</v>
      </c>
      <c r="E123" s="193"/>
      <c r="F123" s="193"/>
      <c r="G123" s="193"/>
      <c r="H123" s="193">
        <f t="shared" si="33"/>
        <v>0</v>
      </c>
      <c r="I123" s="193">
        <v>0</v>
      </c>
      <c r="J123" s="193">
        <v>0</v>
      </c>
    </row>
    <row r="124" spans="1:10" ht="27" hidden="1" customHeight="1" x14ac:dyDescent="0.25">
      <c r="A124" s="346">
        <v>140110</v>
      </c>
      <c r="B124" s="359" t="s">
        <v>1623</v>
      </c>
      <c r="C124" s="193"/>
      <c r="D124" s="193"/>
      <c r="E124" s="193"/>
      <c r="F124" s="193"/>
      <c r="G124" s="193"/>
      <c r="H124" s="193">
        <f t="shared" si="33"/>
        <v>0</v>
      </c>
      <c r="I124" s="193"/>
      <c r="J124" s="193"/>
    </row>
    <row r="125" spans="1:10" ht="27.75" customHeight="1" x14ac:dyDescent="0.25">
      <c r="A125" s="346">
        <v>140190</v>
      </c>
      <c r="B125" s="359" t="s">
        <v>19</v>
      </c>
      <c r="C125" s="193"/>
      <c r="D125" s="193">
        <v>2000000</v>
      </c>
      <c r="E125" s="193"/>
      <c r="F125" s="193"/>
      <c r="G125" s="193"/>
      <c r="H125" s="193">
        <f t="shared" si="33"/>
        <v>0</v>
      </c>
      <c r="I125" s="193">
        <v>6550000</v>
      </c>
      <c r="J125" s="193">
        <v>6550000</v>
      </c>
    </row>
    <row r="126" spans="1:10" ht="27.75" customHeight="1" x14ac:dyDescent="0.25">
      <c r="A126" s="345">
        <v>140200</v>
      </c>
      <c r="B126" s="358" t="s">
        <v>53</v>
      </c>
      <c r="C126" s="191">
        <f>SUM(C127:C131)</f>
        <v>117613218</v>
      </c>
      <c r="D126" s="191">
        <f>SUM(D127:D131)</f>
        <v>24200000</v>
      </c>
      <c r="E126" s="191">
        <f t="shared" ref="E126:I126" si="45">SUM(E127:E131)</f>
        <v>0</v>
      </c>
      <c r="F126" s="191">
        <f t="shared" ref="F126:G126" si="46">SUM(F127:F131)</f>
        <v>104563813</v>
      </c>
      <c r="G126" s="191">
        <f t="shared" si="46"/>
        <v>156398351</v>
      </c>
      <c r="H126" s="191">
        <f t="shared" si="45"/>
        <v>260962164</v>
      </c>
      <c r="I126" s="191">
        <f t="shared" si="45"/>
        <v>20000000</v>
      </c>
      <c r="J126" s="191">
        <f t="shared" ref="J126" si="47">SUM(J127:J131)</f>
        <v>20000000</v>
      </c>
    </row>
    <row r="127" spans="1:10" ht="24.75" customHeight="1" x14ac:dyDescent="0.25">
      <c r="A127" s="346">
        <v>140202</v>
      </c>
      <c r="B127" s="359" t="s">
        <v>54</v>
      </c>
      <c r="C127" s="193">
        <v>117613218</v>
      </c>
      <c r="D127" s="193">
        <v>24200000</v>
      </c>
      <c r="E127" s="193"/>
      <c r="F127" s="193">
        <v>104563813</v>
      </c>
      <c r="G127" s="193">
        <v>156398351</v>
      </c>
      <c r="H127" s="193">
        <f t="shared" ref="H127:H188" si="48">SUM(F127:G127)</f>
        <v>260962164</v>
      </c>
      <c r="I127" s="193">
        <v>20000000</v>
      </c>
      <c r="J127" s="193">
        <v>20000000</v>
      </c>
    </row>
    <row r="128" spans="1:10" ht="27.75" hidden="1" customHeight="1" x14ac:dyDescent="0.25">
      <c r="A128" s="346">
        <v>140203</v>
      </c>
      <c r="B128" s="359" t="s">
        <v>1737</v>
      </c>
      <c r="C128" s="193"/>
      <c r="D128" s="193"/>
      <c r="E128" s="193"/>
      <c r="F128" s="193"/>
      <c r="G128" s="193"/>
      <c r="H128" s="193">
        <f t="shared" ref="H128:H129" si="49">SUM(F128:G128)</f>
        <v>0</v>
      </c>
      <c r="I128" s="193"/>
      <c r="J128" s="193"/>
    </row>
    <row r="129" spans="1:10" ht="27.75" hidden="1" customHeight="1" x14ac:dyDescent="0.25">
      <c r="A129" s="346">
        <v>140204</v>
      </c>
      <c r="B129" s="359" t="s">
        <v>548</v>
      </c>
      <c r="C129" s="193"/>
      <c r="D129" s="193"/>
      <c r="E129" s="193"/>
      <c r="F129" s="193"/>
      <c r="G129" s="193"/>
      <c r="H129" s="193">
        <f t="shared" si="49"/>
        <v>0</v>
      </c>
      <c r="I129" s="193"/>
      <c r="J129" s="193"/>
    </row>
    <row r="130" spans="1:10" ht="27.75" hidden="1" customHeight="1" x14ac:dyDescent="0.25">
      <c r="A130" s="346">
        <v>140205</v>
      </c>
      <c r="B130" s="359" t="s">
        <v>1738</v>
      </c>
      <c r="C130" s="193"/>
      <c r="D130" s="193"/>
      <c r="E130" s="193"/>
      <c r="F130" s="193"/>
      <c r="G130" s="193"/>
      <c r="H130" s="193">
        <f>SUM(F130:G130)</f>
        <v>0</v>
      </c>
      <c r="I130" s="193"/>
      <c r="J130" s="193"/>
    </row>
    <row r="131" spans="1:10" ht="27.75" hidden="1" customHeight="1" x14ac:dyDescent="0.25">
      <c r="A131" s="346">
        <v>140290</v>
      </c>
      <c r="B131" s="359" t="s">
        <v>19</v>
      </c>
      <c r="C131" s="193"/>
      <c r="D131" s="193"/>
      <c r="E131" s="193"/>
      <c r="F131" s="193"/>
      <c r="G131" s="193"/>
      <c r="H131" s="193">
        <f t="shared" si="48"/>
        <v>0</v>
      </c>
      <c r="I131" s="193"/>
      <c r="J131" s="193"/>
    </row>
    <row r="132" spans="1:10" ht="27.75" customHeight="1" x14ac:dyDescent="0.25">
      <c r="A132" s="344">
        <v>150000</v>
      </c>
      <c r="B132" s="357" t="s">
        <v>55</v>
      </c>
      <c r="C132" s="188">
        <f>SUM(C133)</f>
        <v>986438620</v>
      </c>
      <c r="D132" s="188">
        <f t="shared" ref="D132:J132" si="50">SUM(D133)</f>
        <v>6400000000</v>
      </c>
      <c r="E132" s="188">
        <f t="shared" si="50"/>
        <v>0</v>
      </c>
      <c r="F132" s="188">
        <f t="shared" ref="F132:G132" si="51">SUM(F133)</f>
        <v>143911620</v>
      </c>
      <c r="G132" s="188">
        <f t="shared" si="51"/>
        <v>0</v>
      </c>
      <c r="H132" s="188">
        <f t="shared" si="48"/>
        <v>143911620</v>
      </c>
      <c r="I132" s="188">
        <f t="shared" si="50"/>
        <v>5393000000</v>
      </c>
      <c r="J132" s="188">
        <f t="shared" si="50"/>
        <v>2893000000</v>
      </c>
    </row>
    <row r="133" spans="1:10" ht="27.75" customHeight="1" x14ac:dyDescent="0.25">
      <c r="A133" s="345">
        <v>150100</v>
      </c>
      <c r="B133" s="358" t="s">
        <v>56</v>
      </c>
      <c r="C133" s="191">
        <f>SUM(C134:C138)</f>
        <v>986438620</v>
      </c>
      <c r="D133" s="191">
        <f t="shared" ref="D133:I133" si="52">SUM(D134:D138)</f>
        <v>6400000000</v>
      </c>
      <c r="E133" s="191">
        <f t="shared" si="52"/>
        <v>0</v>
      </c>
      <c r="F133" s="191">
        <f t="shared" ref="F133:G133" si="53">SUM(F134:F138)</f>
        <v>143911620</v>
      </c>
      <c r="G133" s="191">
        <f t="shared" si="53"/>
        <v>0</v>
      </c>
      <c r="H133" s="191">
        <f t="shared" si="52"/>
        <v>143911620</v>
      </c>
      <c r="I133" s="191">
        <f t="shared" si="52"/>
        <v>5393000000</v>
      </c>
      <c r="J133" s="191">
        <f t="shared" ref="J133" si="54">SUM(J134:J138)</f>
        <v>2893000000</v>
      </c>
    </row>
    <row r="134" spans="1:10" ht="25.5" customHeight="1" x14ac:dyDescent="0.25">
      <c r="A134" s="346">
        <v>150101</v>
      </c>
      <c r="B134" s="359" t="s">
        <v>57</v>
      </c>
      <c r="C134" s="193">
        <v>860527000</v>
      </c>
      <c r="D134" s="193">
        <v>5000000000</v>
      </c>
      <c r="E134" s="193"/>
      <c r="F134" s="193">
        <v>40000000</v>
      </c>
      <c r="G134" s="193"/>
      <c r="H134" s="193">
        <f t="shared" si="48"/>
        <v>40000000</v>
      </c>
      <c r="I134" s="193">
        <v>5000000000</v>
      </c>
      <c r="J134" s="193">
        <v>2500000000</v>
      </c>
    </row>
    <row r="135" spans="1:10" ht="25.5" customHeight="1" x14ac:dyDescent="0.25">
      <c r="A135" s="346">
        <v>150104</v>
      </c>
      <c r="B135" s="359" t="s">
        <v>1507</v>
      </c>
      <c r="C135" s="193">
        <v>22000000</v>
      </c>
      <c r="D135" s="193">
        <v>360000000</v>
      </c>
      <c r="E135" s="193"/>
      <c r="F135" s="193"/>
      <c r="G135" s="193"/>
      <c r="H135" s="193">
        <f t="shared" si="48"/>
        <v>0</v>
      </c>
      <c r="I135" s="193">
        <v>193000000</v>
      </c>
      <c r="J135" s="193">
        <v>193000000</v>
      </c>
    </row>
    <row r="136" spans="1:10" ht="27.75" hidden="1" customHeight="1" x14ac:dyDescent="0.25">
      <c r="A136" s="346">
        <v>150106</v>
      </c>
      <c r="B136" s="359" t="s">
        <v>1831</v>
      </c>
      <c r="C136" s="193"/>
      <c r="D136" s="193"/>
      <c r="E136" s="193"/>
      <c r="F136" s="193"/>
      <c r="G136" s="193"/>
      <c r="H136" s="193">
        <f t="shared" si="48"/>
        <v>0</v>
      </c>
      <c r="I136" s="193"/>
      <c r="J136" s="193"/>
    </row>
    <row r="137" spans="1:10" ht="25.5" customHeight="1" x14ac:dyDescent="0.25">
      <c r="A137" s="347" t="s">
        <v>1023</v>
      </c>
      <c r="B137" s="360" t="s">
        <v>1624</v>
      </c>
      <c r="C137" s="193"/>
      <c r="D137" s="193">
        <v>420000000</v>
      </c>
      <c r="E137" s="193"/>
      <c r="F137" s="193"/>
      <c r="G137" s="193"/>
      <c r="H137" s="193">
        <f t="shared" si="48"/>
        <v>0</v>
      </c>
      <c r="I137" s="193">
        <v>0</v>
      </c>
      <c r="J137" s="193">
        <v>0</v>
      </c>
    </row>
    <row r="138" spans="1:10" ht="25.5" customHeight="1" x14ac:dyDescent="0.25">
      <c r="A138" s="346">
        <v>150190</v>
      </c>
      <c r="B138" s="359" t="s">
        <v>528</v>
      </c>
      <c r="C138" s="193">
        <v>103911620</v>
      </c>
      <c r="D138" s="193">
        <f>SUM(D139:D142)</f>
        <v>620000000</v>
      </c>
      <c r="E138" s="193">
        <f>SUM(E139:E142)</f>
        <v>0</v>
      </c>
      <c r="F138" s="193">
        <v>103911620</v>
      </c>
      <c r="G138" s="193">
        <f>SUM(G139:G142)</f>
        <v>0</v>
      </c>
      <c r="H138" s="193">
        <f t="shared" si="48"/>
        <v>103911620</v>
      </c>
      <c r="I138" s="193">
        <f>SUM(I139:I142)</f>
        <v>200000000</v>
      </c>
      <c r="J138" s="193">
        <f>SUM(J139:J142)</f>
        <v>200000000</v>
      </c>
    </row>
    <row r="139" spans="1:10" ht="27.75" hidden="1" customHeight="1" x14ac:dyDescent="0.25">
      <c r="A139" s="352">
        <v>15019001</v>
      </c>
      <c r="B139" s="364" t="s">
        <v>118</v>
      </c>
      <c r="C139" s="182"/>
      <c r="D139" s="182">
        <v>20000000</v>
      </c>
      <c r="E139" s="182"/>
      <c r="F139" s="182"/>
      <c r="G139" s="182"/>
      <c r="H139" s="182">
        <f t="shared" si="48"/>
        <v>0</v>
      </c>
      <c r="I139" s="182">
        <v>20000000</v>
      </c>
      <c r="J139" s="182">
        <v>20000000</v>
      </c>
    </row>
    <row r="140" spans="1:10" ht="27.75" hidden="1" customHeight="1" x14ac:dyDescent="0.25">
      <c r="A140" s="352">
        <v>15019002</v>
      </c>
      <c r="B140" s="364" t="s">
        <v>119</v>
      </c>
      <c r="C140" s="182"/>
      <c r="D140" s="182">
        <v>160000000</v>
      </c>
      <c r="E140" s="182"/>
      <c r="F140" s="182"/>
      <c r="G140" s="182"/>
      <c r="H140" s="182">
        <f t="shared" si="48"/>
        <v>0</v>
      </c>
      <c r="I140" s="182">
        <v>160000000</v>
      </c>
      <c r="J140" s="182">
        <v>160000000</v>
      </c>
    </row>
    <row r="141" spans="1:10" ht="27.75" hidden="1" customHeight="1" x14ac:dyDescent="0.25">
      <c r="A141" s="352">
        <v>15019003</v>
      </c>
      <c r="B141" s="364" t="s">
        <v>120</v>
      </c>
      <c r="C141" s="182"/>
      <c r="D141" s="182">
        <v>20000000</v>
      </c>
      <c r="E141" s="182"/>
      <c r="F141" s="182"/>
      <c r="G141" s="182"/>
      <c r="H141" s="182">
        <f t="shared" si="48"/>
        <v>0</v>
      </c>
      <c r="I141" s="182">
        <v>20000000</v>
      </c>
      <c r="J141" s="182">
        <v>20000000</v>
      </c>
    </row>
    <row r="142" spans="1:10" ht="27.75" hidden="1" customHeight="1" x14ac:dyDescent="0.25">
      <c r="A142" s="352">
        <v>15019004</v>
      </c>
      <c r="B142" s="364" t="s">
        <v>1625</v>
      </c>
      <c r="C142" s="182"/>
      <c r="D142" s="182">
        <v>420000000</v>
      </c>
      <c r="E142" s="182"/>
      <c r="F142" s="182"/>
      <c r="G142" s="182"/>
      <c r="H142" s="182">
        <f t="shared" si="48"/>
        <v>0</v>
      </c>
      <c r="I142" s="182">
        <v>0</v>
      </c>
      <c r="J142" s="182">
        <v>0</v>
      </c>
    </row>
    <row r="143" spans="1:10" ht="27.75" customHeight="1" x14ac:dyDescent="0.25">
      <c r="A143" s="344">
        <v>160000</v>
      </c>
      <c r="B143" s="357" t="s">
        <v>58</v>
      </c>
      <c r="C143" s="188">
        <f t="shared" ref="C143" si="55">C144+C149</f>
        <v>3010401633</v>
      </c>
      <c r="D143" s="188">
        <f t="shared" ref="D143:G143" si="56">D144+D149</f>
        <v>4664159125</v>
      </c>
      <c r="E143" s="188">
        <f t="shared" si="56"/>
        <v>0</v>
      </c>
      <c r="F143" s="188">
        <f t="shared" si="56"/>
        <v>1276376978</v>
      </c>
      <c r="G143" s="188">
        <f t="shared" si="56"/>
        <v>1722576831</v>
      </c>
      <c r="H143" s="188">
        <f t="shared" si="48"/>
        <v>2998953809</v>
      </c>
      <c r="I143" s="188">
        <f>I144+I149</f>
        <v>7040376500</v>
      </c>
      <c r="J143" s="188">
        <f>J144+J149</f>
        <v>12040376500</v>
      </c>
    </row>
    <row r="144" spans="1:10" ht="27.75" customHeight="1" x14ac:dyDescent="0.25">
      <c r="A144" s="345">
        <v>160100</v>
      </c>
      <c r="B144" s="358" t="s">
        <v>59</v>
      </c>
      <c r="C144" s="191">
        <f>SUM(C145:C148)</f>
        <v>0</v>
      </c>
      <c r="D144" s="191">
        <f t="shared" ref="D144:I144" si="57">SUM(D145:D148)</f>
        <v>2041000</v>
      </c>
      <c r="E144" s="191">
        <f t="shared" si="57"/>
        <v>0</v>
      </c>
      <c r="F144" s="191">
        <f t="shared" ref="F144:G144" si="58">SUM(F145:F148)</f>
        <v>0</v>
      </c>
      <c r="G144" s="191">
        <f t="shared" si="58"/>
        <v>383600</v>
      </c>
      <c r="H144" s="191">
        <f t="shared" si="57"/>
        <v>383600</v>
      </c>
      <c r="I144" s="191">
        <f t="shared" si="57"/>
        <v>2050250</v>
      </c>
      <c r="J144" s="191">
        <f t="shared" ref="J144" si="59">SUM(J145:J148)</f>
        <v>2050250</v>
      </c>
    </row>
    <row r="145" spans="1:10" ht="25.5" customHeight="1" x14ac:dyDescent="0.25">
      <c r="A145" s="346">
        <v>160101</v>
      </c>
      <c r="B145" s="359" t="s">
        <v>60</v>
      </c>
      <c r="C145" s="193"/>
      <c r="D145" s="193">
        <v>518500</v>
      </c>
      <c r="E145" s="193"/>
      <c r="F145" s="193"/>
      <c r="G145" s="193"/>
      <c r="H145" s="193">
        <f t="shared" si="48"/>
        <v>0</v>
      </c>
      <c r="I145" s="193">
        <v>517750</v>
      </c>
      <c r="J145" s="193">
        <v>517750</v>
      </c>
    </row>
    <row r="146" spans="1:10" ht="25.5" customHeight="1" x14ac:dyDescent="0.25">
      <c r="A146" s="346">
        <v>160102</v>
      </c>
      <c r="B146" s="359" t="s">
        <v>61</v>
      </c>
      <c r="C146" s="193"/>
      <c r="D146" s="193">
        <v>509500</v>
      </c>
      <c r="E146" s="193"/>
      <c r="F146" s="193"/>
      <c r="G146" s="193"/>
      <c r="H146" s="193">
        <f t="shared" si="48"/>
        <v>0</v>
      </c>
      <c r="I146" s="193">
        <v>506500</v>
      </c>
      <c r="J146" s="193">
        <v>506500</v>
      </c>
    </row>
    <row r="147" spans="1:10" ht="25.5" customHeight="1" x14ac:dyDescent="0.25">
      <c r="A147" s="346">
        <v>160103</v>
      </c>
      <c r="B147" s="359" t="s">
        <v>62</v>
      </c>
      <c r="C147" s="193"/>
      <c r="D147" s="193">
        <v>1013000</v>
      </c>
      <c r="E147" s="193"/>
      <c r="F147" s="193"/>
      <c r="G147" s="193"/>
      <c r="H147" s="193">
        <f t="shared" si="48"/>
        <v>0</v>
      </c>
      <c r="I147" s="193">
        <v>1026000</v>
      </c>
      <c r="J147" s="193">
        <v>1026000</v>
      </c>
    </row>
    <row r="148" spans="1:10" ht="25.5" hidden="1" customHeight="1" x14ac:dyDescent="0.25">
      <c r="A148" s="346">
        <v>160190</v>
      </c>
      <c r="B148" s="359" t="s">
        <v>19</v>
      </c>
      <c r="C148" s="193"/>
      <c r="D148" s="193"/>
      <c r="E148" s="193"/>
      <c r="F148" s="193"/>
      <c r="G148" s="193">
        <v>383600</v>
      </c>
      <c r="H148" s="193">
        <f t="shared" si="48"/>
        <v>383600</v>
      </c>
      <c r="I148" s="193">
        <v>0</v>
      </c>
      <c r="J148" s="193">
        <v>0</v>
      </c>
    </row>
    <row r="149" spans="1:10" ht="27.75" customHeight="1" x14ac:dyDescent="0.25">
      <c r="A149" s="345">
        <v>160200</v>
      </c>
      <c r="B149" s="358" t="s">
        <v>63</v>
      </c>
      <c r="C149" s="191">
        <f>SUM(C150:C158)</f>
        <v>3010401633</v>
      </c>
      <c r="D149" s="191">
        <f t="shared" ref="D149:I149" si="60">SUM(D150:D158)</f>
        <v>4662118125</v>
      </c>
      <c r="E149" s="191">
        <f t="shared" si="60"/>
        <v>0</v>
      </c>
      <c r="F149" s="191">
        <f t="shared" ref="F149:G149" si="61">SUM(F150:F158)</f>
        <v>1276376978</v>
      </c>
      <c r="G149" s="191">
        <f t="shared" si="61"/>
        <v>1722193231</v>
      </c>
      <c r="H149" s="191">
        <f t="shared" si="60"/>
        <v>2998570209</v>
      </c>
      <c r="I149" s="191">
        <f t="shared" si="60"/>
        <v>7038326250</v>
      </c>
      <c r="J149" s="191">
        <f t="shared" ref="J149" si="62">SUM(J150:J158)</f>
        <v>12038326250</v>
      </c>
    </row>
    <row r="150" spans="1:10" ht="27.75" hidden="1" customHeight="1" x14ac:dyDescent="0.25">
      <c r="A150" s="346">
        <v>160201</v>
      </c>
      <c r="B150" s="359" t="s">
        <v>64</v>
      </c>
      <c r="C150" s="193"/>
      <c r="D150" s="193"/>
      <c r="E150" s="193"/>
      <c r="F150" s="193"/>
      <c r="G150" s="193"/>
      <c r="H150" s="193">
        <f t="shared" si="48"/>
        <v>0</v>
      </c>
      <c r="I150" s="193"/>
      <c r="J150" s="193"/>
    </row>
    <row r="151" spans="1:10" ht="27.75" hidden="1" customHeight="1" x14ac:dyDescent="0.25">
      <c r="A151" s="346">
        <v>160202</v>
      </c>
      <c r="B151" s="359" t="s">
        <v>65</v>
      </c>
      <c r="C151" s="193"/>
      <c r="D151" s="193"/>
      <c r="E151" s="193"/>
      <c r="F151" s="193"/>
      <c r="G151" s="193"/>
      <c r="H151" s="193">
        <f t="shared" si="48"/>
        <v>0</v>
      </c>
      <c r="I151" s="193"/>
      <c r="J151" s="193"/>
    </row>
    <row r="152" spans="1:10" ht="24" customHeight="1" x14ac:dyDescent="0.25">
      <c r="A152" s="346">
        <v>160203</v>
      </c>
      <c r="B152" s="359" t="s">
        <v>66</v>
      </c>
      <c r="C152" s="193"/>
      <c r="D152" s="193">
        <v>53550000</v>
      </c>
      <c r="E152" s="193"/>
      <c r="F152" s="193"/>
      <c r="G152" s="193">
        <v>1661000</v>
      </c>
      <c r="H152" s="193">
        <f t="shared" si="48"/>
        <v>1661000</v>
      </c>
      <c r="I152" s="193">
        <v>59165000</v>
      </c>
      <c r="J152" s="193">
        <v>59165000</v>
      </c>
    </row>
    <row r="153" spans="1:10" ht="24" customHeight="1" x14ac:dyDescent="0.25">
      <c r="A153" s="346">
        <v>160204</v>
      </c>
      <c r="B153" s="359" t="s">
        <v>67</v>
      </c>
      <c r="C153" s="193"/>
      <c r="D153" s="193">
        <v>65000</v>
      </c>
      <c r="E153" s="193"/>
      <c r="F153" s="193"/>
      <c r="G153" s="193">
        <v>8710</v>
      </c>
      <c r="H153" s="193">
        <f t="shared" si="48"/>
        <v>8710</v>
      </c>
      <c r="I153" s="193">
        <v>70000</v>
      </c>
      <c r="J153" s="193">
        <v>70000</v>
      </c>
    </row>
    <row r="154" spans="1:10" ht="24" customHeight="1" x14ac:dyDescent="0.25">
      <c r="A154" s="346">
        <v>160205</v>
      </c>
      <c r="B154" s="359" t="s">
        <v>68</v>
      </c>
      <c r="C154" s="193">
        <v>2496353225</v>
      </c>
      <c r="D154" s="193">
        <v>4322187500</v>
      </c>
      <c r="E154" s="193"/>
      <c r="F154" s="193">
        <v>1091652742</v>
      </c>
      <c r="G154" s="193">
        <v>1598246642</v>
      </c>
      <c r="H154" s="193">
        <f t="shared" si="48"/>
        <v>2689899384</v>
      </c>
      <c r="I154" s="193">
        <v>6644650000</v>
      </c>
      <c r="J154" s="193">
        <v>6644650000</v>
      </c>
    </row>
    <row r="155" spans="1:10" ht="24" customHeight="1" x14ac:dyDescent="0.25">
      <c r="A155" s="346">
        <v>160206</v>
      </c>
      <c r="B155" s="359" t="s">
        <v>69</v>
      </c>
      <c r="C155" s="193">
        <v>34000</v>
      </c>
      <c r="D155" s="193">
        <v>103639500</v>
      </c>
      <c r="E155" s="193"/>
      <c r="F155" s="193">
        <v>29500</v>
      </c>
      <c r="G155" s="193">
        <v>10000</v>
      </c>
      <c r="H155" s="193">
        <f t="shared" si="48"/>
        <v>39500</v>
      </c>
      <c r="I155" s="193">
        <v>102942500</v>
      </c>
      <c r="J155" s="193">
        <v>102942500</v>
      </c>
    </row>
    <row r="156" spans="1:10" ht="27.75" hidden="1" customHeight="1" x14ac:dyDescent="0.25">
      <c r="A156" s="347" t="s">
        <v>1024</v>
      </c>
      <c r="B156" s="360" t="s">
        <v>70</v>
      </c>
      <c r="C156" s="193"/>
      <c r="D156" s="193"/>
      <c r="E156" s="193"/>
      <c r="F156" s="193"/>
      <c r="G156" s="193"/>
      <c r="H156" s="193">
        <f>SUM(F156:G156)</f>
        <v>0</v>
      </c>
      <c r="I156" s="193"/>
      <c r="J156" s="193"/>
    </row>
    <row r="157" spans="1:10" ht="27.75" hidden="1" customHeight="1" x14ac:dyDescent="0.25">
      <c r="A157" s="347" t="s">
        <v>1025</v>
      </c>
      <c r="B157" s="359" t="s">
        <v>554</v>
      </c>
      <c r="C157" s="193"/>
      <c r="D157" s="193"/>
      <c r="E157" s="193"/>
      <c r="F157" s="193"/>
      <c r="G157" s="193"/>
      <c r="H157" s="193">
        <f>SUM(F157:G157)</f>
        <v>0</v>
      </c>
      <c r="I157" s="193"/>
      <c r="J157" s="193"/>
    </row>
    <row r="158" spans="1:10" ht="24" customHeight="1" x14ac:dyDescent="0.25">
      <c r="A158" s="346">
        <v>160290</v>
      </c>
      <c r="B158" s="359" t="s">
        <v>19</v>
      </c>
      <c r="C158" s="193">
        <v>514014408</v>
      </c>
      <c r="D158" s="193">
        <f t="shared" ref="D158:I158" si="63">SUM(D159:D160)</f>
        <v>182676125</v>
      </c>
      <c r="E158" s="193">
        <f t="shared" si="63"/>
        <v>0</v>
      </c>
      <c r="F158" s="193">
        <v>184694736</v>
      </c>
      <c r="G158" s="193">
        <v>122266879</v>
      </c>
      <c r="H158" s="193">
        <f t="shared" si="48"/>
        <v>306961615</v>
      </c>
      <c r="I158" s="193">
        <f t="shared" si="63"/>
        <v>231498750</v>
      </c>
      <c r="J158" s="193">
        <v>5231498750</v>
      </c>
    </row>
    <row r="159" spans="1:10" ht="27.75" hidden="1" customHeight="1" x14ac:dyDescent="0.25">
      <c r="A159" s="352">
        <v>16029001</v>
      </c>
      <c r="B159" s="361" t="s">
        <v>632</v>
      </c>
      <c r="C159" s="182"/>
      <c r="D159" s="182">
        <v>181646125</v>
      </c>
      <c r="E159" s="182"/>
      <c r="F159" s="182"/>
      <c r="G159" s="182"/>
      <c r="H159" s="182">
        <f t="shared" si="48"/>
        <v>0</v>
      </c>
      <c r="I159" s="182">
        <v>17400000</v>
      </c>
      <c r="J159" s="182">
        <v>17400000</v>
      </c>
    </row>
    <row r="160" spans="1:10" ht="27.75" hidden="1" customHeight="1" x14ac:dyDescent="0.25">
      <c r="A160" s="352">
        <v>16029002</v>
      </c>
      <c r="B160" s="361" t="s">
        <v>1633</v>
      </c>
      <c r="C160" s="182"/>
      <c r="D160" s="182">
        <v>1030000</v>
      </c>
      <c r="E160" s="182"/>
      <c r="F160" s="182"/>
      <c r="G160" s="182"/>
      <c r="H160" s="182">
        <f t="shared" si="48"/>
        <v>0</v>
      </c>
      <c r="I160" s="182">
        <v>214098750</v>
      </c>
      <c r="J160" s="182">
        <v>214098750</v>
      </c>
    </row>
    <row r="161" spans="1:10" ht="27.75" customHeight="1" x14ac:dyDescent="0.25">
      <c r="A161" s="343">
        <v>200000</v>
      </c>
      <c r="B161" s="356" t="s">
        <v>71</v>
      </c>
      <c r="C161" s="187">
        <f t="shared" ref="C161" si="64">C162+C165+C167+C169+C171+C173</f>
        <v>4864376204</v>
      </c>
      <c r="D161" s="187">
        <f t="shared" ref="D161:G161" si="65">D162+D165+D167+D169+D171+D173</f>
        <v>3863603272.9400024</v>
      </c>
      <c r="E161" s="187">
        <f t="shared" si="65"/>
        <v>0</v>
      </c>
      <c r="F161" s="187">
        <f t="shared" si="65"/>
        <v>4506027825</v>
      </c>
      <c r="G161" s="187">
        <f t="shared" si="65"/>
        <v>2817397103</v>
      </c>
      <c r="H161" s="187">
        <f t="shared" si="48"/>
        <v>7323424928</v>
      </c>
      <c r="I161" s="187">
        <f>I162+I165+I167+I169+I171+I173</f>
        <v>4227525000</v>
      </c>
      <c r="J161" s="187">
        <f>J162+J165+J167+J169+J171+J173</f>
        <v>4227525000</v>
      </c>
    </row>
    <row r="162" spans="1:10" ht="27.75" customHeight="1" x14ac:dyDescent="0.25">
      <c r="A162" s="345">
        <v>210000</v>
      </c>
      <c r="B162" s="358" t="s">
        <v>72</v>
      </c>
      <c r="C162" s="191">
        <f>SUM(C163:C164)</f>
        <v>4577410158</v>
      </c>
      <c r="D162" s="191">
        <f t="shared" ref="D162:I162" si="66">SUM(D163:D164)</f>
        <v>836600000</v>
      </c>
      <c r="E162" s="191">
        <f t="shared" si="66"/>
        <v>0</v>
      </c>
      <c r="F162" s="191">
        <f t="shared" si="66"/>
        <v>4506027825</v>
      </c>
      <c r="G162" s="191">
        <f t="shared" si="66"/>
        <v>1799833205</v>
      </c>
      <c r="H162" s="191">
        <f t="shared" si="66"/>
        <v>6305861030</v>
      </c>
      <c r="I162" s="191">
        <f t="shared" si="66"/>
        <v>3136720000</v>
      </c>
      <c r="J162" s="191">
        <f t="shared" ref="J162" si="67">SUM(J163:J164)</f>
        <v>3136720000</v>
      </c>
    </row>
    <row r="163" spans="1:10" ht="24" customHeight="1" x14ac:dyDescent="0.25">
      <c r="A163" s="348">
        <v>210100</v>
      </c>
      <c r="B163" s="359" t="s">
        <v>1281</v>
      </c>
      <c r="C163" s="193">
        <v>5000000</v>
      </c>
      <c r="D163" s="193">
        <v>5000000</v>
      </c>
      <c r="E163" s="193"/>
      <c r="F163" s="193">
        <v>5000000</v>
      </c>
      <c r="G163" s="193">
        <v>5000000</v>
      </c>
      <c r="H163" s="193">
        <f t="shared" si="48"/>
        <v>10000000</v>
      </c>
      <c r="I163" s="193">
        <v>132220000</v>
      </c>
      <c r="J163" s="193">
        <v>132220000</v>
      </c>
    </row>
    <row r="164" spans="1:10" ht="24" customHeight="1" x14ac:dyDescent="0.25">
      <c r="A164" s="348">
        <v>210200</v>
      </c>
      <c r="B164" s="359" t="s">
        <v>1761</v>
      </c>
      <c r="C164" s="193">
        <v>4572410158</v>
      </c>
      <c r="D164" s="193">
        <v>831600000</v>
      </c>
      <c r="E164" s="193"/>
      <c r="F164" s="193">
        <v>4501027825</v>
      </c>
      <c r="G164" s="193">
        <v>1794833205</v>
      </c>
      <c r="H164" s="193">
        <f t="shared" si="48"/>
        <v>6295861030</v>
      </c>
      <c r="I164" s="193">
        <v>3004500000</v>
      </c>
      <c r="J164" s="193">
        <v>3004500000</v>
      </c>
    </row>
    <row r="165" spans="1:10" ht="27.75" customHeight="1" x14ac:dyDescent="0.25">
      <c r="A165" s="345">
        <v>220000</v>
      </c>
      <c r="B165" s="358" t="s">
        <v>73</v>
      </c>
      <c r="C165" s="191">
        <f>SUM(C166)</f>
        <v>286966046</v>
      </c>
      <c r="D165" s="191">
        <f t="shared" ref="D165:J165" si="68">SUM(D166)</f>
        <v>2754797272.9400024</v>
      </c>
      <c r="E165" s="191">
        <f t="shared" si="68"/>
        <v>0</v>
      </c>
      <c r="F165" s="191">
        <f t="shared" si="68"/>
        <v>0</v>
      </c>
      <c r="G165" s="191">
        <f t="shared" si="68"/>
        <v>1017563898</v>
      </c>
      <c r="H165" s="191">
        <f t="shared" si="48"/>
        <v>1017563898</v>
      </c>
      <c r="I165" s="191">
        <f t="shared" si="68"/>
        <v>898200000</v>
      </c>
      <c r="J165" s="191">
        <f t="shared" si="68"/>
        <v>898200000</v>
      </c>
    </row>
    <row r="166" spans="1:10" ht="27.75" customHeight="1" x14ac:dyDescent="0.25">
      <c r="A166" s="348">
        <v>220100</v>
      </c>
      <c r="B166" s="359" t="s">
        <v>73</v>
      </c>
      <c r="C166" s="193">
        <v>286966046</v>
      </c>
      <c r="D166" s="193">
        <v>2754797272.9400024</v>
      </c>
      <c r="E166" s="193"/>
      <c r="F166" s="193"/>
      <c r="G166" s="193">
        <v>1017563898</v>
      </c>
      <c r="H166" s="193">
        <f t="shared" si="48"/>
        <v>1017563898</v>
      </c>
      <c r="I166" s="193">
        <v>898200000</v>
      </c>
      <c r="J166" s="193">
        <v>898200000</v>
      </c>
    </row>
    <row r="167" spans="1:10" ht="27.75" customHeight="1" x14ac:dyDescent="0.25">
      <c r="A167" s="345">
        <v>230000</v>
      </c>
      <c r="B167" s="358" t="s">
        <v>74</v>
      </c>
      <c r="C167" s="191">
        <f>SUM(C168)</f>
        <v>0</v>
      </c>
      <c r="D167" s="191">
        <f t="shared" ref="D167:J167" si="69">SUM(D168)</f>
        <v>51480000</v>
      </c>
      <c r="E167" s="191">
        <f t="shared" si="69"/>
        <v>0</v>
      </c>
      <c r="F167" s="191">
        <f t="shared" si="69"/>
        <v>0</v>
      </c>
      <c r="G167" s="191">
        <f t="shared" si="69"/>
        <v>0</v>
      </c>
      <c r="H167" s="191">
        <f t="shared" si="48"/>
        <v>0</v>
      </c>
      <c r="I167" s="191">
        <f t="shared" si="69"/>
        <v>52820000</v>
      </c>
      <c r="J167" s="191">
        <f t="shared" si="69"/>
        <v>52820000</v>
      </c>
    </row>
    <row r="168" spans="1:10" ht="27.75" customHeight="1" x14ac:dyDescent="0.25">
      <c r="A168" s="348">
        <v>230100</v>
      </c>
      <c r="B168" s="359" t="s">
        <v>74</v>
      </c>
      <c r="C168" s="193"/>
      <c r="D168" s="193">
        <v>51480000</v>
      </c>
      <c r="E168" s="193"/>
      <c r="F168" s="193"/>
      <c r="G168" s="193"/>
      <c r="H168" s="193">
        <f t="shared" si="48"/>
        <v>0</v>
      </c>
      <c r="I168" s="193">
        <v>52820000</v>
      </c>
      <c r="J168" s="193">
        <v>52820000</v>
      </c>
    </row>
    <row r="169" spans="1:10" ht="27.75" customHeight="1" x14ac:dyDescent="0.25">
      <c r="A169" s="345">
        <v>240000</v>
      </c>
      <c r="B169" s="358" t="s">
        <v>75</v>
      </c>
      <c r="C169" s="191">
        <f>SUM(C170)</f>
        <v>0</v>
      </c>
      <c r="D169" s="191">
        <f t="shared" ref="D169:J169" si="70">SUM(D170)</f>
        <v>120726000</v>
      </c>
      <c r="E169" s="191">
        <f t="shared" si="70"/>
        <v>0</v>
      </c>
      <c r="F169" s="191">
        <f t="shared" si="70"/>
        <v>0</v>
      </c>
      <c r="G169" s="191">
        <f t="shared" si="70"/>
        <v>0</v>
      </c>
      <c r="H169" s="191">
        <f t="shared" si="48"/>
        <v>0</v>
      </c>
      <c r="I169" s="191">
        <f t="shared" si="70"/>
        <v>139775000</v>
      </c>
      <c r="J169" s="191">
        <f t="shared" si="70"/>
        <v>139775000</v>
      </c>
    </row>
    <row r="170" spans="1:10" ht="27.75" customHeight="1" x14ac:dyDescent="0.25">
      <c r="A170" s="348">
        <v>240100</v>
      </c>
      <c r="B170" s="359" t="s">
        <v>75</v>
      </c>
      <c r="C170" s="193"/>
      <c r="D170" s="193">
        <v>120726000</v>
      </c>
      <c r="E170" s="193"/>
      <c r="F170" s="193"/>
      <c r="G170" s="193"/>
      <c r="H170" s="193">
        <f t="shared" si="48"/>
        <v>0</v>
      </c>
      <c r="I170" s="193">
        <v>139775000</v>
      </c>
      <c r="J170" s="193">
        <v>139775000</v>
      </c>
    </row>
    <row r="171" spans="1:10" ht="27.75" hidden="1" customHeight="1" x14ac:dyDescent="0.25">
      <c r="A171" s="345">
        <v>250000</v>
      </c>
      <c r="B171" s="358" t="s">
        <v>76</v>
      </c>
      <c r="C171" s="191">
        <f>SUM(C172)</f>
        <v>0</v>
      </c>
      <c r="D171" s="191">
        <f t="shared" ref="D171:J171" si="71">SUM(D172)</f>
        <v>0</v>
      </c>
      <c r="E171" s="191">
        <f t="shared" si="71"/>
        <v>0</v>
      </c>
      <c r="F171" s="191">
        <f t="shared" si="71"/>
        <v>0</v>
      </c>
      <c r="G171" s="191">
        <f t="shared" si="71"/>
        <v>0</v>
      </c>
      <c r="H171" s="191">
        <f t="shared" si="48"/>
        <v>0</v>
      </c>
      <c r="I171" s="191">
        <f t="shared" si="71"/>
        <v>0</v>
      </c>
      <c r="J171" s="191">
        <f t="shared" si="71"/>
        <v>0</v>
      </c>
    </row>
    <row r="172" spans="1:10" ht="27.75" hidden="1" customHeight="1" x14ac:dyDescent="0.25">
      <c r="A172" s="348">
        <v>250100</v>
      </c>
      <c r="B172" s="359" t="s">
        <v>76</v>
      </c>
      <c r="C172" s="193"/>
      <c r="D172" s="193"/>
      <c r="E172" s="193"/>
      <c r="F172" s="193"/>
      <c r="G172" s="193"/>
      <c r="H172" s="193">
        <f t="shared" si="48"/>
        <v>0</v>
      </c>
      <c r="I172" s="193"/>
      <c r="J172" s="193"/>
    </row>
    <row r="173" spans="1:10" ht="27.75" customHeight="1" x14ac:dyDescent="0.25">
      <c r="A173" s="345">
        <v>290000</v>
      </c>
      <c r="B173" s="358" t="s">
        <v>19</v>
      </c>
      <c r="C173" s="191">
        <f>SUM(C174:C175)</f>
        <v>0</v>
      </c>
      <c r="D173" s="191">
        <f t="shared" ref="D173:I173" si="72">SUM(D174:D175)</f>
        <v>100000000</v>
      </c>
      <c r="E173" s="191">
        <f t="shared" si="72"/>
        <v>0</v>
      </c>
      <c r="F173" s="191">
        <f t="shared" si="72"/>
        <v>0</v>
      </c>
      <c r="G173" s="191">
        <f t="shared" si="72"/>
        <v>0</v>
      </c>
      <c r="H173" s="191">
        <f t="shared" si="48"/>
        <v>0</v>
      </c>
      <c r="I173" s="191">
        <f t="shared" si="72"/>
        <v>10000</v>
      </c>
      <c r="J173" s="191">
        <f t="shared" ref="J173" si="73">SUM(J174:J175)</f>
        <v>10000</v>
      </c>
    </row>
    <row r="174" spans="1:10" ht="27.75" hidden="1" customHeight="1" x14ac:dyDescent="0.25">
      <c r="A174" s="348">
        <v>290100</v>
      </c>
      <c r="B174" s="359" t="s">
        <v>555</v>
      </c>
      <c r="C174" s="193"/>
      <c r="D174" s="193"/>
      <c r="E174" s="193"/>
      <c r="F174" s="193"/>
      <c r="G174" s="193"/>
      <c r="H174" s="193">
        <f t="shared" si="48"/>
        <v>0</v>
      </c>
      <c r="I174" s="193"/>
      <c r="J174" s="193"/>
    </row>
    <row r="175" spans="1:10" ht="27.75" customHeight="1" x14ac:dyDescent="0.25">
      <c r="A175" s="348">
        <v>290900</v>
      </c>
      <c r="B175" s="359" t="s">
        <v>528</v>
      </c>
      <c r="C175" s="193"/>
      <c r="D175" s="193">
        <v>100000000</v>
      </c>
      <c r="E175" s="193"/>
      <c r="F175" s="193"/>
      <c r="G175" s="193"/>
      <c r="H175" s="193">
        <f t="shared" si="48"/>
        <v>0</v>
      </c>
      <c r="I175" s="193">
        <v>10000</v>
      </c>
      <c r="J175" s="193">
        <v>10000</v>
      </c>
    </row>
    <row r="176" spans="1:10" ht="27.75" customHeight="1" x14ac:dyDescent="0.25">
      <c r="A176" s="343">
        <v>300000</v>
      </c>
      <c r="B176" s="356" t="s">
        <v>77</v>
      </c>
      <c r="C176" s="187">
        <f t="shared" ref="C176" si="74">C177+C182+C186</f>
        <v>3500000000</v>
      </c>
      <c r="D176" s="187">
        <f t="shared" ref="D176:G176" si="75">D177+D182+D186</f>
        <v>6482515000</v>
      </c>
      <c r="E176" s="187">
        <f t="shared" si="75"/>
        <v>0</v>
      </c>
      <c r="F176" s="187">
        <f t="shared" si="75"/>
        <v>2500000000</v>
      </c>
      <c r="G176" s="187">
        <f t="shared" si="75"/>
        <v>0</v>
      </c>
      <c r="H176" s="187">
        <f t="shared" si="48"/>
        <v>2500000000</v>
      </c>
      <c r="I176" s="187">
        <f>I177+I182+I186</f>
        <v>5115140000</v>
      </c>
      <c r="J176" s="187">
        <f>J177+J182+J186</f>
        <v>20115140000</v>
      </c>
    </row>
    <row r="177" spans="1:10" ht="27.75" customHeight="1" x14ac:dyDescent="0.25">
      <c r="A177" s="345">
        <v>310000</v>
      </c>
      <c r="B177" s="358" t="s">
        <v>78</v>
      </c>
      <c r="C177" s="191">
        <f>SUM(C178:C181)</f>
        <v>2500000000</v>
      </c>
      <c r="D177" s="191">
        <f t="shared" ref="D177:I177" si="76">SUM(D178:D181)</f>
        <v>4482515000</v>
      </c>
      <c r="E177" s="191">
        <f t="shared" si="76"/>
        <v>0</v>
      </c>
      <c r="F177" s="191">
        <f t="shared" si="76"/>
        <v>2500000000</v>
      </c>
      <c r="G177" s="191">
        <f t="shared" si="76"/>
        <v>0</v>
      </c>
      <c r="H177" s="191">
        <f t="shared" si="76"/>
        <v>2500000000</v>
      </c>
      <c r="I177" s="191">
        <f t="shared" si="76"/>
        <v>3115140000</v>
      </c>
      <c r="J177" s="191">
        <f t="shared" ref="J177" si="77">SUM(J178:J181)</f>
        <v>3115140000</v>
      </c>
    </row>
    <row r="178" spans="1:10" ht="29.25" hidden="1" customHeight="1" x14ac:dyDescent="0.25">
      <c r="A178" s="348">
        <v>310100</v>
      </c>
      <c r="B178" s="359" t="s">
        <v>79</v>
      </c>
      <c r="C178" s="193"/>
      <c r="D178" s="193"/>
      <c r="E178" s="193"/>
      <c r="F178" s="193"/>
      <c r="G178" s="193"/>
      <c r="H178" s="193">
        <f t="shared" si="48"/>
        <v>0</v>
      </c>
      <c r="I178" s="193"/>
      <c r="J178" s="193"/>
    </row>
    <row r="179" spans="1:10" ht="29.25" customHeight="1" x14ac:dyDescent="0.25">
      <c r="A179" s="348">
        <v>310200</v>
      </c>
      <c r="B179" s="360" t="s">
        <v>925</v>
      </c>
      <c r="C179" s="193">
        <v>2500000000</v>
      </c>
      <c r="D179" s="193">
        <v>4482515000</v>
      </c>
      <c r="E179" s="193"/>
      <c r="F179" s="193">
        <v>2500000000</v>
      </c>
      <c r="G179" s="193"/>
      <c r="H179" s="193">
        <f t="shared" si="48"/>
        <v>2500000000</v>
      </c>
      <c r="I179" s="193">
        <v>3115140000</v>
      </c>
      <c r="J179" s="193">
        <v>3115140000</v>
      </c>
    </row>
    <row r="180" spans="1:10" ht="29.25" hidden="1" customHeight="1" x14ac:dyDescent="0.25">
      <c r="A180" s="348">
        <v>310300</v>
      </c>
      <c r="B180" s="359" t="s">
        <v>80</v>
      </c>
      <c r="C180" s="193"/>
      <c r="D180" s="193"/>
      <c r="E180" s="193"/>
      <c r="F180" s="193"/>
      <c r="G180" s="193"/>
      <c r="H180" s="193">
        <f t="shared" si="48"/>
        <v>0</v>
      </c>
      <c r="I180" s="193"/>
      <c r="J180" s="193"/>
    </row>
    <row r="181" spans="1:10" ht="29.25" hidden="1" customHeight="1" x14ac:dyDescent="0.25">
      <c r="A181" s="348">
        <v>310400</v>
      </c>
      <c r="B181" s="359" t="s">
        <v>1282</v>
      </c>
      <c r="C181" s="193"/>
      <c r="D181" s="193"/>
      <c r="E181" s="193"/>
      <c r="F181" s="193"/>
      <c r="G181" s="193"/>
      <c r="H181" s="193">
        <f t="shared" si="48"/>
        <v>0</v>
      </c>
      <c r="I181" s="193"/>
      <c r="J181" s="193"/>
    </row>
    <row r="182" spans="1:10" ht="27.75" customHeight="1" x14ac:dyDescent="0.25">
      <c r="A182" s="345">
        <v>320000</v>
      </c>
      <c r="B182" s="358" t="s">
        <v>81</v>
      </c>
      <c r="C182" s="191">
        <f>SUM(C183:C185)</f>
        <v>1000000000</v>
      </c>
      <c r="D182" s="191">
        <f t="shared" ref="D182:I182" si="78">SUM(D183:D185)</f>
        <v>2000000000</v>
      </c>
      <c r="E182" s="191">
        <f t="shared" si="78"/>
        <v>0</v>
      </c>
      <c r="F182" s="191">
        <f t="shared" si="78"/>
        <v>0</v>
      </c>
      <c r="G182" s="191">
        <f t="shared" si="78"/>
        <v>0</v>
      </c>
      <c r="H182" s="191">
        <f t="shared" si="48"/>
        <v>0</v>
      </c>
      <c r="I182" s="191">
        <f t="shared" si="78"/>
        <v>2000000000</v>
      </c>
      <c r="J182" s="191">
        <f t="shared" ref="J182" si="79">SUM(J183:J185)</f>
        <v>17000000000</v>
      </c>
    </row>
    <row r="183" spans="1:10" ht="27.75" customHeight="1" x14ac:dyDescent="0.25">
      <c r="A183" s="348">
        <v>320100</v>
      </c>
      <c r="B183" s="359" t="s">
        <v>82</v>
      </c>
      <c r="C183" s="193">
        <v>1000000000</v>
      </c>
      <c r="D183" s="193">
        <v>2000000000</v>
      </c>
      <c r="E183" s="193"/>
      <c r="F183" s="193"/>
      <c r="G183" s="193"/>
      <c r="H183" s="193">
        <f t="shared" si="48"/>
        <v>0</v>
      </c>
      <c r="I183" s="193">
        <v>2000000000</v>
      </c>
      <c r="J183" s="193">
        <v>17000000000</v>
      </c>
    </row>
    <row r="184" spans="1:10" ht="27.75" hidden="1" customHeight="1" x14ac:dyDescent="0.25">
      <c r="A184" s="195">
        <v>320200</v>
      </c>
      <c r="B184" s="192" t="s">
        <v>83</v>
      </c>
      <c r="C184" s="193"/>
      <c r="D184" s="193"/>
      <c r="E184" s="193"/>
      <c r="F184" s="193">
        <v>0</v>
      </c>
      <c r="G184" s="193">
        <v>0</v>
      </c>
      <c r="H184" s="193">
        <f t="shared" si="48"/>
        <v>0</v>
      </c>
      <c r="I184" s="193"/>
      <c r="J184" s="193"/>
    </row>
    <row r="185" spans="1:10" ht="27.75" hidden="1" customHeight="1" x14ac:dyDescent="0.25">
      <c r="A185" s="195">
        <v>320300</v>
      </c>
      <c r="B185" s="192" t="s">
        <v>568</v>
      </c>
      <c r="C185" s="193"/>
      <c r="D185" s="193"/>
      <c r="E185" s="193"/>
      <c r="F185" s="193">
        <v>0</v>
      </c>
      <c r="G185" s="193">
        <v>0</v>
      </c>
      <c r="H185" s="193">
        <f t="shared" si="48"/>
        <v>0</v>
      </c>
      <c r="I185" s="193"/>
      <c r="J185" s="193"/>
    </row>
    <row r="186" spans="1:10" ht="27.75" hidden="1" customHeight="1" x14ac:dyDescent="0.25">
      <c r="A186" s="189">
        <v>330000</v>
      </c>
      <c r="B186" s="190" t="s">
        <v>84</v>
      </c>
      <c r="C186" s="191">
        <f t="shared" ref="C186" si="80">SUM(C187:C187)</f>
        <v>0</v>
      </c>
      <c r="D186" s="191">
        <f t="shared" ref="D186:G186" si="81">SUM(D187:D187)</f>
        <v>0</v>
      </c>
      <c r="E186" s="191">
        <f t="shared" si="81"/>
        <v>0</v>
      </c>
      <c r="F186" s="191">
        <f t="shared" si="81"/>
        <v>0</v>
      </c>
      <c r="G186" s="191">
        <f t="shared" si="81"/>
        <v>0</v>
      </c>
      <c r="H186" s="191">
        <f t="shared" si="48"/>
        <v>0</v>
      </c>
      <c r="I186" s="191">
        <f>SUM(I187:I187)</f>
        <v>0</v>
      </c>
      <c r="J186" s="191">
        <f>SUM(J187:J187)</f>
        <v>0</v>
      </c>
    </row>
    <row r="187" spans="1:10" ht="27.75" hidden="1" customHeight="1" x14ac:dyDescent="0.25">
      <c r="A187" s="195">
        <v>330900</v>
      </c>
      <c r="B187" s="192" t="s">
        <v>84</v>
      </c>
      <c r="C187" s="193"/>
      <c r="D187" s="193"/>
      <c r="E187" s="193"/>
      <c r="F187" s="193"/>
      <c r="G187" s="193"/>
      <c r="H187" s="193">
        <f t="shared" si="48"/>
        <v>0</v>
      </c>
      <c r="I187" s="193"/>
      <c r="J187" s="193"/>
    </row>
    <row r="188" spans="1:10" ht="27.75" customHeight="1" x14ac:dyDescent="0.25">
      <c r="A188" s="410" t="s">
        <v>1635</v>
      </c>
      <c r="B188" s="410"/>
      <c r="C188" s="367">
        <f t="shared" ref="C188" si="82">C176+C161+C7</f>
        <v>49444492418</v>
      </c>
      <c r="D188" s="355">
        <f t="shared" ref="D188:G188" si="83">D176+D161+D7</f>
        <v>83000000000</v>
      </c>
      <c r="E188" s="355">
        <f t="shared" si="83"/>
        <v>0</v>
      </c>
      <c r="F188" s="367">
        <f t="shared" si="83"/>
        <v>20689905414</v>
      </c>
      <c r="G188" s="367">
        <f t="shared" si="83"/>
        <v>35388423729</v>
      </c>
      <c r="H188" s="355">
        <f t="shared" si="48"/>
        <v>56078329143</v>
      </c>
      <c r="I188" s="355">
        <f>I176+I161+I7</f>
        <v>115639300000</v>
      </c>
      <c r="J188" s="355">
        <f>J176+J161+J7</f>
        <v>135639300000</v>
      </c>
    </row>
    <row r="189" spans="1:10" ht="27.75" customHeight="1" x14ac:dyDescent="0.25">
      <c r="D189" s="184"/>
    </row>
    <row r="190" spans="1:10" ht="27.75" customHeight="1" x14ac:dyDescent="0.25">
      <c r="I190" s="184"/>
      <c r="J190" s="184"/>
    </row>
    <row r="191" spans="1:10" ht="27.75" customHeight="1" x14ac:dyDescent="0.25">
      <c r="B191" s="184"/>
      <c r="D191" s="184"/>
    </row>
    <row r="192" spans="1:10" ht="27.75" customHeight="1" x14ac:dyDescent="0.25">
      <c r="D192" s="184"/>
    </row>
    <row r="193" spans="3:3" ht="27.75" customHeight="1" x14ac:dyDescent="0.25">
      <c r="C193" s="184"/>
    </row>
  </sheetData>
  <mergeCells count="12">
    <mergeCell ref="J5:J6"/>
    <mergeCell ref="I5:I6"/>
    <mergeCell ref="A188:B188"/>
    <mergeCell ref="C1:G1"/>
    <mergeCell ref="A2:B2"/>
    <mergeCell ref="C2:G2"/>
    <mergeCell ref="A3:B3"/>
    <mergeCell ref="A4:B4"/>
    <mergeCell ref="A5:A6"/>
    <mergeCell ref="B5:B6"/>
    <mergeCell ref="C5:E5"/>
    <mergeCell ref="F5:H5"/>
  </mergeCells>
  <phoneticPr fontId="23" type="noConversion"/>
  <printOptions horizontalCentered="1"/>
  <pageMargins left="0.4" right="0.9" top="0.3" bottom="1" header="0" footer="0.5"/>
  <pageSetup paperSize="9" scale="7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zoomScale="90" zoomScaleNormal="100" zoomScaleSheetLayoutView="90" workbookViewId="0">
      <selection activeCell="C11" sqref="C11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416" t="s">
        <v>1817</v>
      </c>
      <c r="B1" s="416"/>
      <c r="C1" s="416"/>
      <c r="D1" s="416"/>
      <c r="E1" s="416"/>
      <c r="F1" s="416"/>
      <c r="G1" s="416"/>
      <c r="H1" s="416"/>
      <c r="I1" s="416"/>
      <c r="J1" s="416"/>
    </row>
    <row r="2" spans="1:10" ht="40.5" x14ac:dyDescent="0.5">
      <c r="A2" s="369" t="s">
        <v>88</v>
      </c>
      <c r="B2" s="369"/>
      <c r="C2" s="419" t="s">
        <v>1833</v>
      </c>
      <c r="D2" s="419"/>
      <c r="E2" s="419"/>
      <c r="F2" s="419"/>
      <c r="G2" s="18"/>
      <c r="H2" s="18"/>
      <c r="I2" s="21"/>
    </row>
    <row r="3" spans="1:10" ht="18" x14ac:dyDescent="0.25">
      <c r="A3" s="370" t="s">
        <v>87</v>
      </c>
      <c r="B3" s="370"/>
      <c r="C3" s="21"/>
      <c r="D3" s="21"/>
      <c r="E3" s="21"/>
      <c r="F3" s="21"/>
      <c r="G3" s="21"/>
      <c r="H3" s="21"/>
      <c r="I3" s="21"/>
    </row>
    <row r="4" spans="1:10" ht="18.75" x14ac:dyDescent="0.5">
      <c r="A4" s="382" t="s">
        <v>91</v>
      </c>
      <c r="B4" s="382"/>
      <c r="C4" s="21"/>
      <c r="D4" s="21"/>
      <c r="E4" s="21"/>
      <c r="F4" s="17"/>
      <c r="G4" s="21"/>
      <c r="H4" s="21"/>
      <c r="J4" s="17" t="s">
        <v>86</v>
      </c>
    </row>
    <row r="5" spans="1:10" ht="20.25" customHeight="1" x14ac:dyDescent="0.25">
      <c r="A5" s="417" t="s">
        <v>276</v>
      </c>
      <c r="B5" s="421" t="s">
        <v>277</v>
      </c>
      <c r="C5" s="417" t="s">
        <v>1834</v>
      </c>
      <c r="D5" s="417" t="s">
        <v>1613</v>
      </c>
      <c r="E5" s="417" t="s">
        <v>278</v>
      </c>
      <c r="F5" s="417"/>
      <c r="G5" s="417"/>
      <c r="H5" s="417"/>
      <c r="I5" s="417" t="s">
        <v>1610</v>
      </c>
      <c r="J5" s="417" t="s">
        <v>1611</v>
      </c>
    </row>
    <row r="6" spans="1:10" ht="19.5" customHeight="1" x14ac:dyDescent="0.25">
      <c r="A6" s="417"/>
      <c r="B6" s="421"/>
      <c r="C6" s="417"/>
      <c r="D6" s="417"/>
      <c r="E6" s="418" t="s">
        <v>279</v>
      </c>
      <c r="F6" s="418"/>
      <c r="G6" s="418"/>
      <c r="H6" s="417" t="s">
        <v>280</v>
      </c>
      <c r="I6" s="417"/>
      <c r="J6" s="417"/>
    </row>
    <row r="7" spans="1:10" ht="27.75" customHeight="1" x14ac:dyDescent="0.25">
      <c r="A7" s="417"/>
      <c r="B7" s="421"/>
      <c r="C7" s="417"/>
      <c r="D7" s="417"/>
      <c r="E7" s="258" t="s">
        <v>281</v>
      </c>
      <c r="F7" s="258" t="s">
        <v>282</v>
      </c>
      <c r="G7" s="259" t="s">
        <v>283</v>
      </c>
      <c r="H7" s="417"/>
      <c r="I7" s="417"/>
      <c r="J7" s="417"/>
    </row>
    <row r="8" spans="1:10" ht="27.75" customHeight="1" x14ac:dyDescent="0.25">
      <c r="A8" s="260" t="s">
        <v>284</v>
      </c>
      <c r="B8" s="261" t="s">
        <v>260</v>
      </c>
      <c r="C8" s="262">
        <f t="shared" ref="C8:G8" si="0">SUM(C9:C12)</f>
        <v>5318953473</v>
      </c>
      <c r="D8" s="262">
        <f t="shared" si="0"/>
        <v>5439052372</v>
      </c>
      <c r="E8" s="262">
        <f t="shared" si="0"/>
        <v>0</v>
      </c>
      <c r="F8" s="262">
        <f t="shared" si="0"/>
        <v>0</v>
      </c>
      <c r="G8" s="262">
        <f t="shared" si="0"/>
        <v>0</v>
      </c>
      <c r="H8" s="262">
        <f>SUM(H9:H12)</f>
        <v>6694400000</v>
      </c>
      <c r="I8" s="262">
        <f t="shared" ref="I8:I45" si="1">SUM(G8:H8)</f>
        <v>6694400000</v>
      </c>
      <c r="J8" s="262">
        <f>SUM(J10:J12)</f>
        <v>7948770000</v>
      </c>
    </row>
    <row r="9" spans="1:10" ht="27.75" hidden="1" customHeight="1" x14ac:dyDescent="0.25">
      <c r="A9" s="263" t="s">
        <v>285</v>
      </c>
      <c r="B9" s="264" t="s">
        <v>286</v>
      </c>
      <c r="C9" s="265">
        <f>'مأموریت.برنامه.طرح.پروژه'!H8+'مأموریت.برنامه.خدمت'!C9</f>
        <v>0</v>
      </c>
      <c r="D9" s="265">
        <f>'مأموریت.برنامه.طرح.پروژه'!I8+'مأموریت.برنامه.خدمت'!D9</f>
        <v>0</v>
      </c>
      <c r="E9" s="265">
        <f>'مأموریت.برنامه.خدمت'!E9</f>
        <v>0</v>
      </c>
      <c r="F9" s="265">
        <f>'مأموریت.برنامه.خدمت'!F9</f>
        <v>0</v>
      </c>
      <c r="G9" s="266">
        <f>SUM(E9:F9)</f>
        <v>0</v>
      </c>
      <c r="H9" s="265"/>
      <c r="I9" s="265">
        <f t="shared" si="1"/>
        <v>0</v>
      </c>
      <c r="J9" s="265" t="e">
        <f>'مأموریت.برنامه.طرح.پروژه'!K8+'مأموریت.برنامه.خدمت'!I9</f>
        <v>#REF!</v>
      </c>
    </row>
    <row r="10" spans="1:10" ht="27.75" customHeight="1" x14ac:dyDescent="0.25">
      <c r="A10" s="263" t="s">
        <v>287</v>
      </c>
      <c r="B10" s="267" t="s">
        <v>288</v>
      </c>
      <c r="C10" s="265">
        <f>'مأموریت.برنامه.طرح.پروژه'!H17+'مأموریت.برنامه.خدمت'!C16</f>
        <v>3996909685</v>
      </c>
      <c r="D10" s="265">
        <f>'مأموریت.برنامه.طرح.پروژه'!I17+'مأموریت.برنامه.خدمت'!D16</f>
        <v>3489500000</v>
      </c>
      <c r="E10" s="265">
        <f>'مأموریت.برنامه.خدمت'!E16</f>
        <v>0</v>
      </c>
      <c r="F10" s="265">
        <f>'مأموریت.برنامه.خدمت'!F16</f>
        <v>0</v>
      </c>
      <c r="G10" s="266">
        <f t="shared" ref="G10:G12" si="2">SUM(E10:F10)</f>
        <v>0</v>
      </c>
      <c r="H10" s="265">
        <f>'مأموریت.برنامه.طرح.پروژه'!J17</f>
        <v>4554190000</v>
      </c>
      <c r="I10" s="265">
        <f t="shared" si="1"/>
        <v>4554190000</v>
      </c>
      <c r="J10" s="265">
        <f>'مأموریت.برنامه.طرح.پروژه'!K17+'مأموریت.برنامه.خدمت'!I16</f>
        <v>5358560000</v>
      </c>
    </row>
    <row r="11" spans="1:10" ht="27.75" customHeight="1" x14ac:dyDescent="0.25">
      <c r="A11" s="263" t="s">
        <v>289</v>
      </c>
      <c r="B11" s="267" t="s">
        <v>290</v>
      </c>
      <c r="C11" s="265">
        <f>'مأموریت.برنامه.طرح.پروژه'!H40+'مأموریت.برنامه.خدمت'!C20</f>
        <v>737491497</v>
      </c>
      <c r="D11" s="265">
        <f>'مأموریت.برنامه.طرح.پروژه'!I40+'مأموریت.برنامه.خدمت'!D20</f>
        <v>1849552372</v>
      </c>
      <c r="E11" s="265">
        <f>'مأموریت.برنامه.خدمت'!E20</f>
        <v>0</v>
      </c>
      <c r="F11" s="265">
        <f>'مأموریت.برنامه.خدمت'!F20</f>
        <v>0</v>
      </c>
      <c r="G11" s="266">
        <f t="shared" si="2"/>
        <v>0</v>
      </c>
      <c r="H11" s="265">
        <f>'مأموریت.برنامه.طرح.پروژه'!J40</f>
        <v>2139210000</v>
      </c>
      <c r="I11" s="265">
        <f t="shared" si="1"/>
        <v>2139210000</v>
      </c>
      <c r="J11" s="265">
        <f>'مأموریت.برنامه.طرح.پروژه'!K40+'مأموریت.برنامه.خدمت'!I20</f>
        <v>2589210000</v>
      </c>
    </row>
    <row r="12" spans="1:10" ht="27.75" customHeight="1" x14ac:dyDescent="0.25">
      <c r="A12" s="263" t="s">
        <v>291</v>
      </c>
      <c r="B12" s="267" t="s">
        <v>292</v>
      </c>
      <c r="C12" s="265">
        <f>'مأموریت.برنامه.طرح.پروژه'!H56+'مأموریت.برنامه.خدمت'!C26</f>
        <v>584552291</v>
      </c>
      <c r="D12" s="265">
        <f>'مأموریت.برنامه.طرح.پروژه'!I56+'مأموریت.برنامه.خدمت'!D26</f>
        <v>100000000</v>
      </c>
      <c r="E12" s="265">
        <f>'مأموریت.برنامه.خدمت'!E26</f>
        <v>0</v>
      </c>
      <c r="F12" s="265">
        <f>'مأموریت.برنامه.خدمت'!F26</f>
        <v>0</v>
      </c>
      <c r="G12" s="266">
        <f t="shared" si="2"/>
        <v>0</v>
      </c>
      <c r="H12" s="265">
        <f>'مأموریت.برنامه.طرح.پروژه'!J56</f>
        <v>1000000</v>
      </c>
      <c r="I12" s="265">
        <f t="shared" si="1"/>
        <v>1000000</v>
      </c>
      <c r="J12" s="265">
        <f>'مأموریت.برنامه.طرح.پروژه'!K56+'مأموریت.برنامه.خدمت'!I26</f>
        <v>1000000</v>
      </c>
    </row>
    <row r="13" spans="1:10" ht="27.75" customHeight="1" x14ac:dyDescent="0.25">
      <c r="A13" s="260" t="s">
        <v>293</v>
      </c>
      <c r="B13" s="261" t="s">
        <v>294</v>
      </c>
      <c r="C13" s="262">
        <f t="shared" ref="C13:H13" si="3">SUM(C14:C20)</f>
        <v>13594789197</v>
      </c>
      <c r="D13" s="262">
        <f t="shared" si="3"/>
        <v>21913937252</v>
      </c>
      <c r="E13" s="262">
        <f t="shared" si="3"/>
        <v>19704850000</v>
      </c>
      <c r="F13" s="262">
        <f t="shared" si="3"/>
        <v>188560000</v>
      </c>
      <c r="G13" s="262">
        <f t="shared" si="3"/>
        <v>19893410000</v>
      </c>
      <c r="H13" s="262">
        <f t="shared" si="3"/>
        <v>9053780000</v>
      </c>
      <c r="I13" s="262">
        <f t="shared" si="1"/>
        <v>28947190000</v>
      </c>
      <c r="J13" s="262">
        <f>SUM(J14:J20)</f>
        <v>29234190000</v>
      </c>
    </row>
    <row r="14" spans="1:10" ht="27.75" customHeight="1" x14ac:dyDescent="0.25">
      <c r="A14" s="263" t="s">
        <v>295</v>
      </c>
      <c r="B14" s="267" t="s">
        <v>296</v>
      </c>
      <c r="C14" s="265">
        <f>'مأموریت.برنامه.طرح.پروژه'!H60+'مأموریت.برنامه.خدمت'!C31</f>
        <v>516293539</v>
      </c>
      <c r="D14" s="265">
        <f>'مأموریت.برنامه.طرح.پروژه'!I60+'مأموریت.برنامه.خدمت'!D31</f>
        <v>3352928104</v>
      </c>
      <c r="E14" s="265">
        <f>'مأموریت.برنامه.خدمت'!E31</f>
        <v>0</v>
      </c>
      <c r="F14" s="265">
        <f>'مأموریت.برنامه.خدمت'!F31</f>
        <v>0</v>
      </c>
      <c r="G14" s="266">
        <f>SUM(E14:F14)</f>
        <v>0</v>
      </c>
      <c r="H14" s="265">
        <f>'مأموریت.برنامه.طرح.پروژه'!J60</f>
        <v>5519550000</v>
      </c>
      <c r="I14" s="265">
        <f t="shared" si="1"/>
        <v>5519550000</v>
      </c>
      <c r="J14" s="265">
        <f>'مأموریت.برنامه.طرح.پروژه'!K60+'مأموریت.برنامه.خدمت'!I31</f>
        <v>5686550000</v>
      </c>
    </row>
    <row r="15" spans="1:10" ht="27.75" customHeight="1" x14ac:dyDescent="0.25">
      <c r="A15" s="263" t="s">
        <v>297</v>
      </c>
      <c r="B15" s="267" t="s">
        <v>298</v>
      </c>
      <c r="C15" s="265">
        <f>'مأموریت.برنامه.طرح.پروژه'!H81+'مأموریت.برنامه.خدمت'!C36</f>
        <v>0</v>
      </c>
      <c r="D15" s="265">
        <f>'مأموریت.برنامه.طرح.پروژه'!I81+'مأموریت.برنامه.خدمت'!D36</f>
        <v>300000000</v>
      </c>
      <c r="E15" s="265">
        <f>'مأموریت.برنامه.خدمت'!E36</f>
        <v>0</v>
      </c>
      <c r="F15" s="265">
        <f>'مأموریت.برنامه.خدمت'!F36</f>
        <v>0</v>
      </c>
      <c r="G15" s="266">
        <f t="shared" ref="G15:G20" si="4">SUM(E15:F15)</f>
        <v>0</v>
      </c>
      <c r="H15" s="265">
        <f>'مأموریت.برنامه.طرح.پروژه'!J81</f>
        <v>300000000</v>
      </c>
      <c r="I15" s="265">
        <f t="shared" si="1"/>
        <v>300000000</v>
      </c>
      <c r="J15" s="265">
        <f>'مأموریت.برنامه.طرح.پروژه'!K81+'مأموریت.برنامه.خدمت'!I36</f>
        <v>300000000</v>
      </c>
    </row>
    <row r="16" spans="1:10" ht="27.75" customHeight="1" x14ac:dyDescent="0.25">
      <c r="A16" s="263" t="s">
        <v>299</v>
      </c>
      <c r="B16" s="267" t="s">
        <v>300</v>
      </c>
      <c r="C16" s="265">
        <f>'مأموریت.برنامه.طرح.پروژه'!H85+'مأموریت.برنامه.خدمت'!C39</f>
        <v>485798632</v>
      </c>
      <c r="D16" s="265">
        <f>'مأموریت.برنامه.طرح.پروژه'!I85+'مأموریت.برنامه.خدمت'!D39</f>
        <v>797667682</v>
      </c>
      <c r="E16" s="265">
        <f>'مأموریت.برنامه.خدمت'!E39</f>
        <v>0</v>
      </c>
      <c r="F16" s="265">
        <f>'مأموریت.برنامه.خدمت'!F39</f>
        <v>0</v>
      </c>
      <c r="G16" s="266">
        <f t="shared" si="4"/>
        <v>0</v>
      </c>
      <c r="H16" s="265">
        <f>'مأموریت.برنامه.طرح.پروژه'!J85</f>
        <v>763000000</v>
      </c>
      <c r="I16" s="265">
        <f t="shared" si="1"/>
        <v>763000000</v>
      </c>
      <c r="J16" s="265">
        <f>'مأموریت.برنامه.طرح.پروژه'!K85+'مأموریت.برنامه.خدمت'!I39</f>
        <v>763000000</v>
      </c>
    </row>
    <row r="17" spans="1:10" ht="27.75" customHeight="1" x14ac:dyDescent="0.25">
      <c r="A17" s="263" t="s">
        <v>301</v>
      </c>
      <c r="B17" s="267" t="s">
        <v>302</v>
      </c>
      <c r="C17" s="265">
        <f>'مأموریت.برنامه.طرح.پروژه'!H93+'مأموریت.برنامه.خدمت'!C42</f>
        <v>705892722</v>
      </c>
      <c r="D17" s="265">
        <f>'مأموریت.برنامه.طرح.پروژه'!I93+'مأموریت.برنامه.خدمت'!D42</f>
        <v>2313566365</v>
      </c>
      <c r="E17" s="265">
        <f>'مأموریت.برنامه.خدمت'!E42</f>
        <v>845000000</v>
      </c>
      <c r="F17" s="265">
        <f>'مأموریت.برنامه.خدمت'!F42</f>
        <v>188560000</v>
      </c>
      <c r="G17" s="266">
        <f t="shared" si="4"/>
        <v>1033560000</v>
      </c>
      <c r="H17" s="265">
        <f>'مأموریت.برنامه.طرح.پروژه'!J93</f>
        <v>214000000</v>
      </c>
      <c r="I17" s="265">
        <f t="shared" si="1"/>
        <v>1247560000</v>
      </c>
      <c r="J17" s="265">
        <f>'مأموریت.برنامه.طرح.پروژه'!K93+'مأموریت.برنامه.خدمت'!I42</f>
        <v>1247560000</v>
      </c>
    </row>
    <row r="18" spans="1:10" ht="27.75" customHeight="1" x14ac:dyDescent="0.25">
      <c r="A18" s="263" t="s">
        <v>303</v>
      </c>
      <c r="B18" s="267" t="s">
        <v>304</v>
      </c>
      <c r="C18" s="265">
        <f>'مأموریت.برنامه.طرح.پروژه'!H98+'مأموریت.برنامه.خدمت'!C47</f>
        <v>10954051630</v>
      </c>
      <c r="D18" s="265">
        <f>'مأموریت.برنامه.طرح.پروژه'!I98+'مأموریت.برنامه.خدمت'!D47</f>
        <v>13815670009</v>
      </c>
      <c r="E18" s="265">
        <f>'مأموریت.برنامه.خدمت'!E47</f>
        <v>18859850000</v>
      </c>
      <c r="F18" s="265">
        <f>'مأموریت.برنامه.خدمت'!F47</f>
        <v>0</v>
      </c>
      <c r="G18" s="266">
        <f t="shared" si="4"/>
        <v>18859850000</v>
      </c>
      <c r="H18" s="265">
        <f>'مأموریت.برنامه.طرح.پروژه'!J98</f>
        <v>172520000</v>
      </c>
      <c r="I18" s="265">
        <f t="shared" si="1"/>
        <v>19032370000</v>
      </c>
      <c r="J18" s="265">
        <f>'مأموریت.برنامه.طرح.پروژه'!K98+'مأموریت.برنامه.خدمت'!I47</f>
        <v>19032370000</v>
      </c>
    </row>
    <row r="19" spans="1:10" ht="27.75" customHeight="1" x14ac:dyDescent="0.25">
      <c r="A19" s="263" t="s">
        <v>305</v>
      </c>
      <c r="B19" s="267" t="s">
        <v>306</v>
      </c>
      <c r="C19" s="265">
        <f>'مأموریت.برنامه.طرح.پروژه'!H106+'مأموریت.برنامه.خدمت'!C49</f>
        <v>45902935</v>
      </c>
      <c r="D19" s="265">
        <f>'مأموریت.برنامه.طرح.پروژه'!I106+'مأموریت.برنامه.خدمت'!D49</f>
        <v>334105092</v>
      </c>
      <c r="E19" s="265">
        <f>'مأموریت.برنامه.خدمت'!E49</f>
        <v>0</v>
      </c>
      <c r="F19" s="265">
        <f>'مأموریت.برنامه.خدمت'!F49</f>
        <v>0</v>
      </c>
      <c r="G19" s="266">
        <f t="shared" si="4"/>
        <v>0</v>
      </c>
      <c r="H19" s="265">
        <f>'مأموریت.برنامه.طرح.پروژه'!J106</f>
        <v>203710000</v>
      </c>
      <c r="I19" s="265">
        <f t="shared" si="1"/>
        <v>203710000</v>
      </c>
      <c r="J19" s="265">
        <f>'مأموریت.برنامه.طرح.پروژه'!K106+'مأموریت.برنامه.خدمت'!I49</f>
        <v>323710000</v>
      </c>
    </row>
    <row r="20" spans="1:10" ht="27.75" customHeight="1" x14ac:dyDescent="0.25">
      <c r="A20" s="263" t="s">
        <v>307</v>
      </c>
      <c r="B20" s="264" t="s">
        <v>308</v>
      </c>
      <c r="C20" s="265">
        <f>'مأموریت.برنامه.طرح.پروژه'!H119+'مأموریت.برنامه.خدمت'!C55</f>
        <v>886849739</v>
      </c>
      <c r="D20" s="265">
        <f>'مأموریت.برنامه.طرح.پروژه'!I119+'مأموریت.برنامه.خدمت'!D55</f>
        <v>1000000000</v>
      </c>
      <c r="E20" s="265">
        <f>'مأموریت.برنامه.خدمت'!E55</f>
        <v>0</v>
      </c>
      <c r="F20" s="265">
        <f>'مأموریت.برنامه.خدمت'!F55</f>
        <v>0</v>
      </c>
      <c r="G20" s="266">
        <f t="shared" si="4"/>
        <v>0</v>
      </c>
      <c r="H20" s="265">
        <f>'مأموریت.برنامه.طرح.پروژه'!J119</f>
        <v>1881000000</v>
      </c>
      <c r="I20" s="265">
        <f t="shared" si="1"/>
        <v>1881000000</v>
      </c>
      <c r="J20" s="265">
        <f>'مأموریت.برنامه.طرح.پروژه'!K119+'مأموریت.برنامه.خدمت'!I55</f>
        <v>1881000000</v>
      </c>
    </row>
    <row r="21" spans="1:10" ht="27.75" customHeight="1" x14ac:dyDescent="0.25">
      <c r="A21" s="260" t="s">
        <v>309</v>
      </c>
      <c r="B21" s="261" t="s">
        <v>263</v>
      </c>
      <c r="C21" s="262">
        <f t="shared" ref="C21:H21" si="5">SUM(C22:C24)</f>
        <v>689215208</v>
      </c>
      <c r="D21" s="262">
        <f t="shared" si="5"/>
        <v>875000000</v>
      </c>
      <c r="E21" s="262">
        <f t="shared" si="5"/>
        <v>0</v>
      </c>
      <c r="F21" s="262">
        <f t="shared" si="5"/>
        <v>0</v>
      </c>
      <c r="G21" s="262">
        <f t="shared" si="5"/>
        <v>0</v>
      </c>
      <c r="H21" s="262">
        <f t="shared" si="5"/>
        <v>2119280000</v>
      </c>
      <c r="I21" s="262">
        <f t="shared" si="1"/>
        <v>2119280000</v>
      </c>
      <c r="J21" s="262">
        <f>SUM(J22:J24)</f>
        <v>2119280000</v>
      </c>
    </row>
    <row r="22" spans="1:10" ht="27.75" customHeight="1" x14ac:dyDescent="0.25">
      <c r="A22" s="268" t="s">
        <v>310</v>
      </c>
      <c r="B22" s="269" t="s">
        <v>311</v>
      </c>
      <c r="C22" s="270">
        <f>'مأموریت.برنامه.طرح.پروژه'!H132+'مأموریت.برنامه.خدمت'!C61</f>
        <v>72086056</v>
      </c>
      <c r="D22" s="270">
        <f>'مأموریت.برنامه.طرح.پروژه'!I132+'مأموریت.برنامه.خدمت'!D61</f>
        <v>450000000</v>
      </c>
      <c r="E22" s="270">
        <f>'مأموریت.برنامه.خدمت'!E61</f>
        <v>0</v>
      </c>
      <c r="F22" s="270">
        <f>'مأموریت.برنامه.خدمت'!F61</f>
        <v>0</v>
      </c>
      <c r="G22" s="252">
        <f>SUM(E22:F22)</f>
        <v>0</v>
      </c>
      <c r="H22" s="270">
        <f>'مأموریت.برنامه.طرح.پروژه'!J132</f>
        <v>1426000000</v>
      </c>
      <c r="I22" s="265">
        <f t="shared" si="1"/>
        <v>1426000000</v>
      </c>
      <c r="J22" s="265">
        <f>'مأموریت.برنامه.طرح.پروژه'!K132+'مأموریت.برنامه.خدمت'!I61</f>
        <v>1426000000</v>
      </c>
    </row>
    <row r="23" spans="1:10" ht="27.75" customHeight="1" x14ac:dyDescent="0.25">
      <c r="A23" s="268" t="s">
        <v>312</v>
      </c>
      <c r="B23" s="269" t="s">
        <v>313</v>
      </c>
      <c r="C23" s="270">
        <f>'مأموریت.برنامه.طرح.پروژه'!H135+'مأموریت.برنامه.خدمت'!C65</f>
        <v>601912000</v>
      </c>
      <c r="D23" s="270">
        <f>'مأموریت.برنامه.طرح.پروژه'!I135+'مأموریت.برنامه.خدمت'!D65</f>
        <v>341000000</v>
      </c>
      <c r="E23" s="270">
        <f>'مأموریت.برنامه.خدمت'!E65</f>
        <v>0</v>
      </c>
      <c r="F23" s="270">
        <f>'مأموریت.برنامه.خدمت'!F65</f>
        <v>0</v>
      </c>
      <c r="G23" s="252">
        <f t="shared" ref="G23:G24" si="6">SUM(E23:F23)</f>
        <v>0</v>
      </c>
      <c r="H23" s="270">
        <f>'مأموریت.برنامه.طرح.پروژه'!J135</f>
        <v>596000000</v>
      </c>
      <c r="I23" s="265">
        <f t="shared" si="1"/>
        <v>596000000</v>
      </c>
      <c r="J23" s="265">
        <f>'مأموریت.برنامه.طرح.پروژه'!K135+'مأموریت.برنامه.خدمت'!I65</f>
        <v>596000000</v>
      </c>
    </row>
    <row r="24" spans="1:10" ht="27.75" customHeight="1" x14ac:dyDescent="0.25">
      <c r="A24" s="268" t="s">
        <v>314</v>
      </c>
      <c r="B24" s="269" t="s">
        <v>315</v>
      </c>
      <c r="C24" s="270">
        <f>'مأموریت.برنامه.طرح.پروژه'!H149+'مأموریت.برنامه.خدمت'!C70</f>
        <v>15217152</v>
      </c>
      <c r="D24" s="270">
        <f>'مأموریت.برنامه.طرح.پروژه'!I149+'مأموریت.برنامه.خدمت'!D70</f>
        <v>84000000</v>
      </c>
      <c r="E24" s="270">
        <f>'مأموریت.برنامه.خدمت'!E70</f>
        <v>0</v>
      </c>
      <c r="F24" s="270">
        <f>'مأموریت.برنامه.خدمت'!F70</f>
        <v>0</v>
      </c>
      <c r="G24" s="252">
        <f t="shared" si="6"/>
        <v>0</v>
      </c>
      <c r="H24" s="270">
        <f>'مأموریت.برنامه.طرح.پروژه'!J149</f>
        <v>97280000</v>
      </c>
      <c r="I24" s="265">
        <f t="shared" si="1"/>
        <v>97280000</v>
      </c>
      <c r="J24" s="265">
        <f>'مأموریت.برنامه.طرح.پروژه'!K149+'مأموریت.برنامه.خدمت'!I70</f>
        <v>97280000</v>
      </c>
    </row>
    <row r="25" spans="1:10" ht="27.75" customHeight="1" x14ac:dyDescent="0.25">
      <c r="A25" s="260" t="s">
        <v>316</v>
      </c>
      <c r="B25" s="261" t="s">
        <v>317</v>
      </c>
      <c r="C25" s="262">
        <f t="shared" ref="C25:H25" si="7">SUM(C26:C33)</f>
        <v>8983705330</v>
      </c>
      <c r="D25" s="262">
        <f t="shared" si="7"/>
        <v>26501220355</v>
      </c>
      <c r="E25" s="262">
        <f t="shared" si="7"/>
        <v>0</v>
      </c>
      <c r="F25" s="262">
        <f t="shared" si="7"/>
        <v>0</v>
      </c>
      <c r="G25" s="262">
        <f t="shared" si="7"/>
        <v>0</v>
      </c>
      <c r="H25" s="262">
        <f t="shared" si="7"/>
        <v>39411220000</v>
      </c>
      <c r="I25" s="262">
        <f t="shared" si="1"/>
        <v>39411220000</v>
      </c>
      <c r="J25" s="262">
        <f>SUM(J26:J33)</f>
        <v>55024530000</v>
      </c>
    </row>
    <row r="26" spans="1:10" ht="27.75" customHeight="1" x14ac:dyDescent="0.25">
      <c r="A26" s="268" t="s">
        <v>318</v>
      </c>
      <c r="B26" s="269" t="s">
        <v>319</v>
      </c>
      <c r="C26" s="270">
        <f>'مأموریت.برنامه.طرح.پروژه'!H158+'مأموریت.برنامه.خدمت'!C73</f>
        <v>5094896436</v>
      </c>
      <c r="D26" s="270">
        <f>'مأموریت.برنامه.طرح.پروژه'!I158+'مأموریت.برنامه.خدمت'!D73</f>
        <v>7316500000</v>
      </c>
      <c r="E26" s="270">
        <f>'مأموریت.برنامه.خدمت'!E73</f>
        <v>0</v>
      </c>
      <c r="F26" s="270">
        <f>'مأموریت.برنامه.خدمت'!F73</f>
        <v>0</v>
      </c>
      <c r="G26" s="252">
        <f>SUM(E26:F26)</f>
        <v>0</v>
      </c>
      <c r="H26" s="270">
        <f>'مأموریت.برنامه.طرح.پروژه'!J158</f>
        <v>11163000000</v>
      </c>
      <c r="I26" s="265">
        <f t="shared" si="1"/>
        <v>11163000000</v>
      </c>
      <c r="J26" s="265">
        <f>'مأموریت.برنامه.طرح.پروژه'!K158+'مأموریت.برنامه.خدمت'!I73</f>
        <v>12063000000</v>
      </c>
    </row>
    <row r="27" spans="1:10" ht="27.75" customHeight="1" x14ac:dyDescent="0.25">
      <c r="A27" s="268" t="s">
        <v>320</v>
      </c>
      <c r="B27" s="269" t="s">
        <v>321</v>
      </c>
      <c r="C27" s="270">
        <f>'مأموریت.برنامه.طرح.پروژه'!H231+'مأموریت.برنامه.خدمت'!C78</f>
        <v>2014748340</v>
      </c>
      <c r="D27" s="270">
        <f>'مأموریت.برنامه.طرح.پروژه'!I231+'مأموریت.برنامه.خدمت'!D78</f>
        <v>13059161355</v>
      </c>
      <c r="E27" s="270">
        <f>'مأموریت.برنامه.خدمت'!E78</f>
        <v>0</v>
      </c>
      <c r="F27" s="270">
        <f>'مأموریت.برنامه.خدمت'!F78</f>
        <v>0</v>
      </c>
      <c r="G27" s="252">
        <f t="shared" ref="G27:G33" si="8">SUM(E27:F27)</f>
        <v>0</v>
      </c>
      <c r="H27" s="270">
        <f>'مأموریت.برنامه.طرح.پروژه'!J231</f>
        <v>21303800000</v>
      </c>
      <c r="I27" s="265">
        <f t="shared" si="1"/>
        <v>21303800000</v>
      </c>
      <c r="J27" s="265">
        <f>'مأموریت.برنامه.طرح.پروژه'!K231+'مأموریت.برنامه.خدمت'!I78</f>
        <v>21117110000</v>
      </c>
    </row>
    <row r="28" spans="1:10" ht="27.75" customHeight="1" x14ac:dyDescent="0.25">
      <c r="A28" s="268" t="s">
        <v>322</v>
      </c>
      <c r="B28" s="269" t="s">
        <v>323</v>
      </c>
      <c r="C28" s="270">
        <f>'مأموریت.برنامه.طرح.پروژه'!H258+'مأموریت.برنامه.خدمت'!C83</f>
        <v>1212847213</v>
      </c>
      <c r="D28" s="270">
        <f>'مأموریت.برنامه.طرح.پروژه'!I258+'مأموریت.برنامه.خدمت'!D83</f>
        <v>2385059000</v>
      </c>
      <c r="E28" s="270">
        <f>'مأموریت.برنامه.خدمت'!E83</f>
        <v>0</v>
      </c>
      <c r="F28" s="270">
        <f>'مأموریت.برنامه.خدمت'!F83</f>
        <v>0</v>
      </c>
      <c r="G28" s="252">
        <f t="shared" si="8"/>
        <v>0</v>
      </c>
      <c r="H28" s="270">
        <f>'مأموریت.برنامه.طرح.پروژه'!J258</f>
        <v>2518020000</v>
      </c>
      <c r="I28" s="265">
        <f t="shared" si="1"/>
        <v>2518020000</v>
      </c>
      <c r="J28" s="265">
        <f>'مأموریت.برنامه.طرح.پروژه'!K258+'مأموریت.برنامه.خدمت'!I83</f>
        <v>6518020000</v>
      </c>
    </row>
    <row r="29" spans="1:10" ht="27.75" hidden="1" customHeight="1" x14ac:dyDescent="0.25">
      <c r="A29" s="268" t="s">
        <v>324</v>
      </c>
      <c r="B29" s="269" t="s">
        <v>325</v>
      </c>
      <c r="C29" s="270"/>
      <c r="D29" s="270"/>
      <c r="E29" s="270">
        <f>'مأموریت.برنامه.خدمت'!E89</f>
        <v>0</v>
      </c>
      <c r="F29" s="270">
        <f>'مأموریت.برنامه.خدمت'!F89</f>
        <v>0</v>
      </c>
      <c r="G29" s="252">
        <f t="shared" si="8"/>
        <v>0</v>
      </c>
      <c r="H29" s="270"/>
      <c r="I29" s="265">
        <f t="shared" si="1"/>
        <v>0</v>
      </c>
      <c r="J29" s="265"/>
    </row>
    <row r="30" spans="1:10" ht="27.75" customHeight="1" x14ac:dyDescent="0.25">
      <c r="A30" s="268" t="s">
        <v>326</v>
      </c>
      <c r="B30" s="269" t="s">
        <v>327</v>
      </c>
      <c r="C30" s="270">
        <f>'مأموریت.برنامه.طرح.پروژه'!H283+'مأموریت.برنامه.خدمت'!C91</f>
        <v>344245261</v>
      </c>
      <c r="D30" s="270">
        <f>'مأموریت.برنامه.طرح.پروژه'!I283+'مأموریت.برنامه.خدمت'!D91</f>
        <v>910500000</v>
      </c>
      <c r="E30" s="270">
        <f>'مأموریت.برنامه.خدمت'!E91</f>
        <v>0</v>
      </c>
      <c r="F30" s="270">
        <f>'مأموریت.برنامه.خدمت'!F91</f>
        <v>0</v>
      </c>
      <c r="G30" s="252">
        <f t="shared" si="8"/>
        <v>0</v>
      </c>
      <c r="H30" s="270">
        <f>'مأموریت.برنامه.طرح.پروژه'!J283</f>
        <v>1227000000</v>
      </c>
      <c r="I30" s="265">
        <f t="shared" si="1"/>
        <v>1227000000</v>
      </c>
      <c r="J30" s="265">
        <f>'مأموریت.برنامه.طرح.پروژه'!K283+'مأموریت.برنامه.خدمت'!I91</f>
        <v>1127000000</v>
      </c>
    </row>
    <row r="31" spans="1:10" ht="27.75" customHeight="1" x14ac:dyDescent="0.25">
      <c r="A31" s="268" t="s">
        <v>328</v>
      </c>
      <c r="B31" s="269" t="s">
        <v>329</v>
      </c>
      <c r="C31" s="270">
        <f>'مأموریت.برنامه.طرح.پروژه'!H286+'مأموریت.برنامه.خدمت'!C93</f>
        <v>105568643</v>
      </c>
      <c r="D31" s="270">
        <f>'مأموریت.برنامه.طرح.پروژه'!I286+'مأموریت.برنامه.خدمت'!D93</f>
        <v>1500000000</v>
      </c>
      <c r="E31" s="270">
        <f>'مأموریت.برنامه.خدمت'!E93</f>
        <v>0</v>
      </c>
      <c r="F31" s="270">
        <f>'مأموریت.برنامه.خدمت'!F93</f>
        <v>0</v>
      </c>
      <c r="G31" s="252">
        <f t="shared" si="8"/>
        <v>0</v>
      </c>
      <c r="H31" s="270">
        <f>'مأموریت.برنامه.طرح.پروژه'!J286</f>
        <v>1193000000</v>
      </c>
      <c r="I31" s="265">
        <f t="shared" si="1"/>
        <v>1193000000</v>
      </c>
      <c r="J31" s="265">
        <f>'مأموریت.برنامه.طرح.پروژه'!K286+'مأموریت.برنامه.خدمت'!I93</f>
        <v>12193000000</v>
      </c>
    </row>
    <row r="32" spans="1:10" ht="27.75" hidden="1" customHeight="1" x14ac:dyDescent="0.25">
      <c r="A32" s="268" t="s">
        <v>330</v>
      </c>
      <c r="B32" s="269" t="s">
        <v>331</v>
      </c>
      <c r="C32" s="270"/>
      <c r="D32" s="270"/>
      <c r="E32" s="270">
        <f>'مأموریت.برنامه.خدمت'!E95</f>
        <v>0</v>
      </c>
      <c r="F32" s="270">
        <f>'مأموریت.برنامه.خدمت'!F95</f>
        <v>0</v>
      </c>
      <c r="G32" s="252">
        <f t="shared" si="8"/>
        <v>0</v>
      </c>
      <c r="H32" s="270"/>
      <c r="I32" s="265">
        <f t="shared" si="1"/>
        <v>0</v>
      </c>
      <c r="J32" s="265"/>
    </row>
    <row r="33" spans="1:10" ht="27.75" customHeight="1" x14ac:dyDescent="0.25">
      <c r="A33" s="268" t="s">
        <v>332</v>
      </c>
      <c r="B33" s="269" t="s">
        <v>333</v>
      </c>
      <c r="C33" s="270">
        <f>'مأموریت.برنامه.طرح.پروژه'!H302+'مأموریت.برنامه.خدمت'!C99</f>
        <v>211399437</v>
      </c>
      <c r="D33" s="270">
        <f>'مأموریت.برنامه.طرح.پروژه'!I302+'مأموریت.برنامه.خدمت'!D99</f>
        <v>1330000000</v>
      </c>
      <c r="E33" s="270">
        <f>'مأموریت.برنامه.خدمت'!E99</f>
        <v>0</v>
      </c>
      <c r="F33" s="270">
        <f>'مأموریت.برنامه.خدمت'!F99</f>
        <v>0</v>
      </c>
      <c r="G33" s="252">
        <f t="shared" si="8"/>
        <v>0</v>
      </c>
      <c r="H33" s="270">
        <f>'مأموریت.برنامه.طرح.پروژه'!J302</f>
        <v>2006400000</v>
      </c>
      <c r="I33" s="265">
        <f t="shared" si="1"/>
        <v>2006400000</v>
      </c>
      <c r="J33" s="265">
        <f>'مأموریت.برنامه.طرح.پروژه'!K302+'مأموریت.برنامه.خدمت'!I99</f>
        <v>2006400000</v>
      </c>
    </row>
    <row r="34" spans="1:10" ht="27.75" customHeight="1" x14ac:dyDescent="0.25">
      <c r="A34" s="260" t="s">
        <v>334</v>
      </c>
      <c r="B34" s="261" t="s">
        <v>335</v>
      </c>
      <c r="C34" s="262">
        <f t="shared" ref="C34:H34" si="9">SUM(C35:C38)</f>
        <v>13397870099</v>
      </c>
      <c r="D34" s="262">
        <f t="shared" si="9"/>
        <v>24068280520.5</v>
      </c>
      <c r="E34" s="262">
        <f t="shared" si="9"/>
        <v>20082510000</v>
      </c>
      <c r="F34" s="262">
        <f t="shared" si="9"/>
        <v>8613370000</v>
      </c>
      <c r="G34" s="262">
        <f t="shared" si="9"/>
        <v>28695880000</v>
      </c>
      <c r="H34" s="262">
        <f t="shared" si="9"/>
        <v>2967525000</v>
      </c>
      <c r="I34" s="262">
        <f t="shared" si="1"/>
        <v>31663405000</v>
      </c>
      <c r="J34" s="262">
        <f>SUM(J35:J38)</f>
        <v>31868725000</v>
      </c>
    </row>
    <row r="35" spans="1:10" ht="27.75" customHeight="1" x14ac:dyDescent="0.25">
      <c r="A35" s="268" t="s">
        <v>336</v>
      </c>
      <c r="B35" s="269" t="s">
        <v>337</v>
      </c>
      <c r="C35" s="270">
        <f>'مأموریت.برنامه.طرح.پروژه'!H312+'مأموریت.برنامه.خدمت'!C103</f>
        <v>463416720</v>
      </c>
      <c r="D35" s="270">
        <f>'مأموریت.برنامه.طرح.پروژه'!I312+'مأموریت.برنامه.خدمت'!D103</f>
        <v>944523289.50907874</v>
      </c>
      <c r="E35" s="270">
        <f>'مأموریت.برنامه.خدمت'!E103</f>
        <v>0</v>
      </c>
      <c r="F35" s="270">
        <f>'مأموریت.برنامه.خدمت'!F103</f>
        <v>37620000</v>
      </c>
      <c r="G35" s="252">
        <f>SUM(E35:F35)</f>
        <v>37620000</v>
      </c>
      <c r="H35" s="270">
        <f>'مأموریت.برنامه.طرح.پروژه'!J312</f>
        <v>1500900000</v>
      </c>
      <c r="I35" s="265">
        <f t="shared" si="1"/>
        <v>1538520000</v>
      </c>
      <c r="J35" s="265">
        <f>'مأموریت.برنامه.طرح.پروژه'!K312+'مأموریت.برنامه.خدمت'!I103</f>
        <v>1538520000</v>
      </c>
    </row>
    <row r="36" spans="1:10" ht="27.75" customHeight="1" x14ac:dyDescent="0.25">
      <c r="A36" s="268" t="s">
        <v>338</v>
      </c>
      <c r="B36" s="269" t="s">
        <v>339</v>
      </c>
      <c r="C36" s="270">
        <f>'مأموریت.برنامه.خدمت'!C108+'مأموریت.برنامه.طرح.پروژه'!H339</f>
        <v>58467757</v>
      </c>
      <c r="D36" s="270">
        <f>'مأموریت.برنامه.خدمت'!D108+'مأموریت.برنامه.طرح.پروژه'!I339</f>
        <v>599703750</v>
      </c>
      <c r="E36" s="270">
        <f>'مأموریت.برنامه.خدمت'!E108</f>
        <v>0</v>
      </c>
      <c r="F36" s="270">
        <f>'مأموریت.برنامه.خدمت'!F108</f>
        <v>740040000</v>
      </c>
      <c r="G36" s="252">
        <f t="shared" ref="G36:G38" si="10">SUM(E36:F36)</f>
        <v>740040000</v>
      </c>
      <c r="H36" s="270">
        <f>'مأموریت.برنامه.طرح.پروژه'!J339</f>
        <v>60000000</v>
      </c>
      <c r="I36" s="265">
        <f t="shared" si="1"/>
        <v>800040000</v>
      </c>
      <c r="J36" s="265">
        <f>'مأموریت.برنامه.طرح.پروژه'!K339+'مأموریت.برنامه.خدمت'!I108</f>
        <v>800040000</v>
      </c>
    </row>
    <row r="37" spans="1:10" ht="27.75" customHeight="1" x14ac:dyDescent="0.25">
      <c r="A37" s="268" t="s">
        <v>340</v>
      </c>
      <c r="B37" s="269" t="s">
        <v>341</v>
      </c>
      <c r="C37" s="270">
        <f>'مأموریت.برنامه.طرح.پروژه'!H344+'مأموریت.برنامه.خدمت'!C119</f>
        <v>12875985622</v>
      </c>
      <c r="D37" s="270">
        <f>'مأموریت.برنامه.طرح.پروژه'!I344+'مأموریت.برنامه.خدمت'!D119</f>
        <v>22524053480.990921</v>
      </c>
      <c r="E37" s="270">
        <f>'مأموریت.برنامه.خدمت'!E119</f>
        <v>20082510000</v>
      </c>
      <c r="F37" s="270">
        <f>'مأموریت.برنامه.خدمت'!F119</f>
        <v>7835710000</v>
      </c>
      <c r="G37" s="252">
        <f t="shared" si="10"/>
        <v>27918220000</v>
      </c>
      <c r="H37" s="270">
        <f>'مأموریت.برنامه.طرح.پروژه'!J344</f>
        <v>1368825000</v>
      </c>
      <c r="I37" s="265">
        <f t="shared" si="1"/>
        <v>29287045000</v>
      </c>
      <c r="J37" s="265">
        <f>'مأموریت.برنامه.طرح.پروژه'!K344+'مأموریت.برنامه.خدمت'!I119</f>
        <v>29492365000</v>
      </c>
    </row>
    <row r="38" spans="1:10" ht="27.75" customHeight="1" x14ac:dyDescent="0.25">
      <c r="A38" s="268" t="s">
        <v>342</v>
      </c>
      <c r="B38" s="269" t="s">
        <v>343</v>
      </c>
      <c r="C38" s="270">
        <f>'مأموریت.برنامه.طرح.پروژه'!H354+'مأموریت.برنامه.خدمت'!C176</f>
        <v>0</v>
      </c>
      <c r="D38" s="270">
        <f>'مأموریت.برنامه.طرح.پروژه'!I354+'مأموریت.برنامه.خدمت'!D176</f>
        <v>0</v>
      </c>
      <c r="E38" s="270">
        <f>'مأموریت.برنامه.خدمت'!E176</f>
        <v>0</v>
      </c>
      <c r="F38" s="270">
        <f>'مأموریت.برنامه.خدمت'!F176</f>
        <v>0</v>
      </c>
      <c r="G38" s="252">
        <f t="shared" si="10"/>
        <v>0</v>
      </c>
      <c r="H38" s="270">
        <f>'مأموریت.برنامه.طرح.پروژه'!J354</f>
        <v>37800000</v>
      </c>
      <c r="I38" s="265">
        <f t="shared" si="1"/>
        <v>37800000</v>
      </c>
      <c r="J38" s="265">
        <f>'مأموریت.برنامه.طرح.پروژه'!K354+'مأموریت.برنامه.خدمت'!I176</f>
        <v>37800000</v>
      </c>
    </row>
    <row r="39" spans="1:10" ht="27.75" customHeight="1" x14ac:dyDescent="0.25">
      <c r="A39" s="260" t="s">
        <v>344</v>
      </c>
      <c r="B39" s="261" t="s">
        <v>345</v>
      </c>
      <c r="C39" s="262">
        <f t="shared" ref="C39:G39" si="11">SUM(C40:C45)</f>
        <v>620749473</v>
      </c>
      <c r="D39" s="262">
        <f t="shared" si="11"/>
        <v>3002509500</v>
      </c>
      <c r="E39" s="262">
        <f t="shared" si="11"/>
        <v>194270000</v>
      </c>
      <c r="F39" s="262">
        <f t="shared" si="11"/>
        <v>1954835000</v>
      </c>
      <c r="G39" s="262">
        <f t="shared" si="11"/>
        <v>2149105000</v>
      </c>
      <c r="H39" s="262">
        <f>SUM(H40:H45)</f>
        <v>3454700000</v>
      </c>
      <c r="I39" s="262">
        <f t="shared" si="1"/>
        <v>5603805000</v>
      </c>
      <c r="J39" s="262">
        <f>SUM(J40:J45)</f>
        <v>5743805000</v>
      </c>
    </row>
    <row r="40" spans="1:10" ht="46.5" customHeight="1" x14ac:dyDescent="0.25">
      <c r="A40" s="268" t="s">
        <v>346</v>
      </c>
      <c r="B40" s="271" t="s">
        <v>347</v>
      </c>
      <c r="C40" s="270">
        <f>'مأموریت.برنامه.طرح.پروژه'!H366+'مأموریت.برنامه.خدمت'!C179</f>
        <v>48715121</v>
      </c>
      <c r="D40" s="270">
        <f>'مأموریت.برنامه.طرح.پروژه'!I366+'مأموریت.برنامه.خدمت'!D179</f>
        <v>393139500</v>
      </c>
      <c r="E40" s="270">
        <f>'مأموریت.برنامه.خدمت'!E179</f>
        <v>0</v>
      </c>
      <c r="F40" s="270">
        <f>'مأموریت.برنامه.خدمت'!F179</f>
        <v>633840000</v>
      </c>
      <c r="G40" s="252">
        <f>SUM(E40:F40)</f>
        <v>633840000</v>
      </c>
      <c r="H40" s="270">
        <f>'مأموریت.برنامه.طرح.پروژه'!J366</f>
        <v>0</v>
      </c>
      <c r="I40" s="265">
        <f t="shared" si="1"/>
        <v>633840000</v>
      </c>
      <c r="J40" s="265">
        <f>'مأموریت.برنامه.طرح.پروژه'!K366+'مأموریت.برنامه.خدمت'!I179</f>
        <v>633840000</v>
      </c>
    </row>
    <row r="41" spans="1:10" ht="27.75" customHeight="1" x14ac:dyDescent="0.25">
      <c r="A41" s="268" t="s">
        <v>348</v>
      </c>
      <c r="B41" s="269" t="s">
        <v>349</v>
      </c>
      <c r="C41" s="270">
        <f>'مأموریت.برنامه.طرح.پروژه'!H371+'مأموریت.برنامه.خدمت'!C193</f>
        <v>278787966</v>
      </c>
      <c r="D41" s="270">
        <f>'مأموریت.برنامه.طرح.پروژه'!I371+'مأموریت.برنامه.خدمت'!D193</f>
        <v>357410000</v>
      </c>
      <c r="E41" s="270">
        <f>'مأموریت.برنامه.خدمت'!E193</f>
        <v>0</v>
      </c>
      <c r="F41" s="270">
        <f>'مأموریت.برنامه.خدمت'!F193</f>
        <v>642995000</v>
      </c>
      <c r="G41" s="252">
        <f t="shared" ref="G41:G45" si="12">SUM(E41:F41)</f>
        <v>642995000</v>
      </c>
      <c r="H41" s="270">
        <f>'مأموریت.برنامه.طرح.پروژه'!J371</f>
        <v>0</v>
      </c>
      <c r="I41" s="265">
        <f t="shared" si="1"/>
        <v>642995000</v>
      </c>
      <c r="J41" s="265">
        <f>'مأموریت.برنامه.طرح.پروژه'!K371+'مأموریت.برنامه.خدمت'!I193</f>
        <v>642995000</v>
      </c>
    </row>
    <row r="42" spans="1:10" ht="27.75" hidden="1" customHeight="1" x14ac:dyDescent="0.25">
      <c r="A42" s="268" t="s">
        <v>350</v>
      </c>
      <c r="B42" s="269" t="s">
        <v>351</v>
      </c>
      <c r="C42" s="270">
        <f>'مأموریت.برنامه.طرح.پروژه'!H374+'مأموریت.برنامه.خدمت'!C197</f>
        <v>0</v>
      </c>
      <c r="D42" s="270">
        <f>'مأموریت.برنامه.طرح.پروژه'!I374+'مأموریت.برنامه.خدمت'!D197</f>
        <v>0</v>
      </c>
      <c r="E42" s="270">
        <f>'مأموریت.برنامه.خدمت'!E197</f>
        <v>0</v>
      </c>
      <c r="F42" s="270">
        <f>'مأموریت.برنامه.خدمت'!F197</f>
        <v>0</v>
      </c>
      <c r="G42" s="252">
        <f t="shared" si="12"/>
        <v>0</v>
      </c>
      <c r="H42" s="270">
        <f>'مأموریت.برنامه.طرح.پروژه'!J374</f>
        <v>0</v>
      </c>
      <c r="I42" s="265">
        <f t="shared" si="1"/>
        <v>0</v>
      </c>
      <c r="J42" s="265">
        <f>'مأموریت.برنامه.طرح.پروژه'!K374+'مأموریت.برنامه.خدمت'!I197</f>
        <v>0</v>
      </c>
    </row>
    <row r="43" spans="1:10" ht="27.75" customHeight="1" x14ac:dyDescent="0.25">
      <c r="A43" s="268" t="s">
        <v>352</v>
      </c>
      <c r="B43" s="269" t="s">
        <v>353</v>
      </c>
      <c r="C43" s="270">
        <f>'مأموریت.برنامه.طرح.پروژه'!H379+'مأموریت.برنامه.خدمت'!C201</f>
        <v>95357814</v>
      </c>
      <c r="D43" s="270">
        <f>'مأموریت.برنامه.طرح.پروژه'!I379+'مأموریت.برنامه.خدمت'!D201</f>
        <v>218000000</v>
      </c>
      <c r="E43" s="270">
        <f>'مأموریت.برنامه.خدمت'!E201</f>
        <v>194270000</v>
      </c>
      <c r="F43" s="270">
        <f>'مأموریت.برنامه.خدمت'!F201</f>
        <v>0</v>
      </c>
      <c r="G43" s="252">
        <f t="shared" si="12"/>
        <v>194270000</v>
      </c>
      <c r="H43" s="270">
        <f>'مأموریت.برنامه.طرح.پروژه'!J379</f>
        <v>10000000</v>
      </c>
      <c r="I43" s="265">
        <f t="shared" si="1"/>
        <v>204270000</v>
      </c>
      <c r="J43" s="265">
        <f>'مأموریت.برنامه.طرح.پروژه'!K379+'مأموریت.برنامه.خدمت'!I201</f>
        <v>204270000</v>
      </c>
    </row>
    <row r="44" spans="1:10" ht="27.75" customHeight="1" x14ac:dyDescent="0.25">
      <c r="A44" s="268" t="s">
        <v>354</v>
      </c>
      <c r="B44" s="269" t="s">
        <v>355</v>
      </c>
      <c r="C44" s="270">
        <f>'مأموریت.برنامه.طرح.پروژه'!H384+'مأموریت.برنامه.خدمت'!C206</f>
        <v>0</v>
      </c>
      <c r="D44" s="270">
        <f>'مأموریت.برنامه.طرح.پروژه'!I384+'مأموریت.برنامه.خدمت'!D206</f>
        <v>35000000</v>
      </c>
      <c r="E44" s="270">
        <f>'مأموریت.برنامه.خدمت'!E206</f>
        <v>0</v>
      </c>
      <c r="F44" s="270">
        <f>'مأموریت.برنامه.خدمت'!F206</f>
        <v>0</v>
      </c>
      <c r="G44" s="252">
        <f t="shared" si="12"/>
        <v>0</v>
      </c>
      <c r="H44" s="270">
        <f>'مأموریت.برنامه.طرح.پروژه'!J384</f>
        <v>10000000</v>
      </c>
      <c r="I44" s="265">
        <f t="shared" si="1"/>
        <v>10000000</v>
      </c>
      <c r="J44" s="265">
        <f>'مأموریت.برنامه.طرح.پروژه'!K384+'مأموریت.برنامه.خدمت'!I206</f>
        <v>120000000</v>
      </c>
    </row>
    <row r="45" spans="1:10" ht="27.75" customHeight="1" x14ac:dyDescent="0.25">
      <c r="A45" s="268" t="s">
        <v>356</v>
      </c>
      <c r="B45" s="269" t="s">
        <v>357</v>
      </c>
      <c r="C45" s="270">
        <f>'مأموریت.برنامه.طرح.پروژه'!H388+'مأموریت.برنامه.خدمت'!C209</f>
        <v>197888572</v>
      </c>
      <c r="D45" s="270">
        <f>'مأموریت.برنامه.طرح.پروژه'!I388+'مأموریت.برنامه.خدمت'!D209</f>
        <v>1998960000</v>
      </c>
      <c r="E45" s="270">
        <f>'مأموریت.برنامه.خدمت'!E209</f>
        <v>0</v>
      </c>
      <c r="F45" s="270">
        <f>'مأموریت.برنامه.خدمت'!F209</f>
        <v>678000000</v>
      </c>
      <c r="G45" s="252">
        <f t="shared" si="12"/>
        <v>678000000</v>
      </c>
      <c r="H45" s="270">
        <f>'مأموریت.برنامه.طرح.پروژه'!J388</f>
        <v>3434700000</v>
      </c>
      <c r="I45" s="265">
        <f t="shared" si="1"/>
        <v>4112700000</v>
      </c>
      <c r="J45" s="265">
        <f>'مأموریت.برنامه.طرح.پروژه'!K388+'مأموریت.برنامه.خدمت'!I209</f>
        <v>4142700000</v>
      </c>
    </row>
    <row r="46" spans="1:10" ht="27.75" customHeight="1" x14ac:dyDescent="0.25">
      <c r="A46" s="422" t="s">
        <v>1711</v>
      </c>
      <c r="B46" s="423"/>
      <c r="C46" s="262">
        <f>'مصارف.اقتصادی.مالی'!C11</f>
        <v>408679910</v>
      </c>
      <c r="D46" s="262">
        <f>'مصارف.اقتصادی.مالی'!D11</f>
        <v>700000000</v>
      </c>
      <c r="E46" s="262"/>
      <c r="F46" s="262"/>
      <c r="G46" s="262"/>
      <c r="H46" s="262"/>
      <c r="I46" s="262">
        <f>'مصارف.اقتصادی.مالی'!E11</f>
        <v>700000000</v>
      </c>
      <c r="J46" s="262">
        <f>'مصارف.اقتصادی.مالی'!F11</f>
        <v>2200000000</v>
      </c>
    </row>
    <row r="47" spans="1:10" ht="27.75" customHeight="1" x14ac:dyDescent="0.25">
      <c r="A47" s="420" t="s">
        <v>248</v>
      </c>
      <c r="B47" s="420"/>
      <c r="C47" s="272">
        <f>SUM(C46,C39,C34,C25,C21,C13,C8)</f>
        <v>43013962690</v>
      </c>
      <c r="D47" s="272">
        <f t="shared" ref="D47:J47" si="13">SUM(D46,D39,D34,D25,D21,D13,D8)</f>
        <v>82499999999.5</v>
      </c>
      <c r="E47" s="272">
        <f t="shared" si="13"/>
        <v>39981630000</v>
      </c>
      <c r="F47" s="272">
        <f t="shared" si="13"/>
        <v>10756765000</v>
      </c>
      <c r="G47" s="272">
        <f t="shared" si="13"/>
        <v>50738395000</v>
      </c>
      <c r="H47" s="272">
        <f t="shared" si="13"/>
        <v>63700905000</v>
      </c>
      <c r="I47" s="272">
        <f t="shared" si="13"/>
        <v>115139300000</v>
      </c>
      <c r="J47" s="272">
        <f t="shared" si="13"/>
        <v>134139300000</v>
      </c>
    </row>
    <row r="48" spans="1:10" x14ac:dyDescent="0.25">
      <c r="F48" s="207"/>
    </row>
    <row r="49" spans="6:10" x14ac:dyDescent="0.25">
      <c r="F49" s="207"/>
      <c r="J49" s="208">
        <f>J47-I47</f>
        <v>19000000000</v>
      </c>
    </row>
    <row r="50" spans="6:10" x14ac:dyDescent="0.25">
      <c r="F50" s="207"/>
    </row>
    <row r="51" spans="6:10" x14ac:dyDescent="0.25">
      <c r="F51" s="207"/>
    </row>
    <row r="52" spans="6:10" x14ac:dyDescent="0.25">
      <c r="F52" s="207"/>
    </row>
  </sheetData>
  <mergeCells count="16"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  <mergeCell ref="A1:J1"/>
    <mergeCell ref="J5:J7"/>
    <mergeCell ref="E6:G6"/>
    <mergeCell ref="H6:H7"/>
    <mergeCell ref="C2:F2"/>
    <mergeCell ref="I5:I7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20"/>
  <sheetViews>
    <sheetView rightToLeft="1" view="pageBreakPreview" zoomScale="80" zoomScaleNormal="70" zoomScaleSheetLayoutView="80" workbookViewId="0">
      <selection activeCell="F7" sqref="F7"/>
    </sheetView>
  </sheetViews>
  <sheetFormatPr defaultColWidth="9" defaultRowHeight="18.75" x14ac:dyDescent="0.5"/>
  <cols>
    <col min="1" max="1" width="21.140625" style="129" customWidth="1"/>
    <col min="2" max="2" width="71.42578125" style="108" customWidth="1"/>
    <col min="3" max="4" width="17.5703125" style="108" customWidth="1"/>
    <col min="5" max="5" width="18.140625" style="108" customWidth="1"/>
    <col min="6" max="7" width="17.5703125" style="108" customWidth="1"/>
    <col min="8" max="9" width="17.85546875" style="108" customWidth="1"/>
    <col min="10" max="16384" width="9" style="229"/>
  </cols>
  <sheetData>
    <row r="1" spans="1:9" ht="48" x14ac:dyDescent="0.25">
      <c r="A1" s="429" t="s">
        <v>1818</v>
      </c>
      <c r="B1" s="429"/>
      <c r="C1" s="429"/>
      <c r="D1" s="429"/>
      <c r="E1" s="429"/>
      <c r="F1" s="429"/>
      <c r="G1" s="429"/>
      <c r="H1" s="429"/>
      <c r="I1" s="429"/>
    </row>
    <row r="2" spans="1:9" ht="36" x14ac:dyDescent="0.5">
      <c r="A2" s="257" t="s">
        <v>88</v>
      </c>
      <c r="B2" s="433" t="s">
        <v>1841</v>
      </c>
      <c r="C2" s="433"/>
      <c r="D2" s="433"/>
      <c r="E2" s="433"/>
      <c r="F2" s="433"/>
      <c r="G2" s="433"/>
      <c r="H2" s="433"/>
    </row>
    <row r="3" spans="1:9" ht="18" x14ac:dyDescent="0.25">
      <c r="A3" s="426" t="s">
        <v>87</v>
      </c>
      <c r="B3" s="426"/>
      <c r="C3" s="107"/>
      <c r="D3" s="107"/>
      <c r="E3" s="107"/>
      <c r="F3" s="107"/>
      <c r="G3" s="107"/>
      <c r="H3" s="107"/>
    </row>
    <row r="4" spans="1:9" x14ac:dyDescent="0.5">
      <c r="A4" s="427" t="s">
        <v>91</v>
      </c>
      <c r="B4" s="427"/>
      <c r="C4" s="107"/>
      <c r="D4" s="107"/>
      <c r="E4" s="107"/>
      <c r="F4" s="109"/>
      <c r="G4" s="107"/>
      <c r="I4" s="109" t="s">
        <v>86</v>
      </c>
    </row>
    <row r="5" spans="1:9" ht="20.25" customHeight="1" x14ac:dyDescent="0.25">
      <c r="A5" s="431" t="s">
        <v>276</v>
      </c>
      <c r="B5" s="432" t="s">
        <v>277</v>
      </c>
      <c r="C5" s="428" t="s">
        <v>1834</v>
      </c>
      <c r="D5" s="428" t="s">
        <v>1613</v>
      </c>
      <c r="E5" s="428" t="s">
        <v>278</v>
      </c>
      <c r="F5" s="428"/>
      <c r="G5" s="428"/>
      <c r="H5" s="428" t="s">
        <v>1610</v>
      </c>
      <c r="I5" s="428" t="s">
        <v>1611</v>
      </c>
    </row>
    <row r="6" spans="1:9" ht="19.5" customHeight="1" x14ac:dyDescent="0.25">
      <c r="A6" s="431"/>
      <c r="B6" s="432"/>
      <c r="C6" s="428"/>
      <c r="D6" s="428"/>
      <c r="E6" s="430" t="s">
        <v>279</v>
      </c>
      <c r="F6" s="430"/>
      <c r="G6" s="430"/>
      <c r="H6" s="428"/>
      <c r="I6" s="428"/>
    </row>
    <row r="7" spans="1:9" ht="37.5" customHeight="1" x14ac:dyDescent="0.25">
      <c r="A7" s="431"/>
      <c r="B7" s="432"/>
      <c r="C7" s="428"/>
      <c r="D7" s="428"/>
      <c r="E7" s="235" t="s">
        <v>281</v>
      </c>
      <c r="F7" s="235" t="s">
        <v>282</v>
      </c>
      <c r="G7" s="236" t="s">
        <v>283</v>
      </c>
      <c r="H7" s="428"/>
      <c r="I7" s="428"/>
    </row>
    <row r="8" spans="1:9" s="230" customFormat="1" ht="33.75" hidden="1" customHeight="1" x14ac:dyDescent="0.25">
      <c r="A8" s="48" t="s">
        <v>1059</v>
      </c>
      <c r="B8" s="49" t="s">
        <v>260</v>
      </c>
      <c r="C8" s="46">
        <f>SUM(C9,C16,C20,C26)</f>
        <v>0</v>
      </c>
      <c r="D8" s="46">
        <f t="shared" ref="D8:I8" si="0">SUM(D9,D16,D20,D26)</f>
        <v>0</v>
      </c>
      <c r="E8" s="46">
        <f t="shared" si="0"/>
        <v>0</v>
      </c>
      <c r="F8" s="46">
        <f t="shared" si="0"/>
        <v>0</v>
      </c>
      <c r="G8" s="46">
        <f t="shared" si="0"/>
        <v>0</v>
      </c>
      <c r="H8" s="46">
        <f t="shared" si="0"/>
        <v>0</v>
      </c>
      <c r="I8" s="46">
        <f t="shared" si="0"/>
        <v>0</v>
      </c>
    </row>
    <row r="9" spans="1:9" s="230" customFormat="1" ht="33.75" hidden="1" customHeight="1" x14ac:dyDescent="0.25">
      <c r="A9" s="110" t="s">
        <v>1060</v>
      </c>
      <c r="B9" s="111" t="s">
        <v>369</v>
      </c>
      <c r="C9" s="47">
        <f t="shared" ref="C9" si="1">SUM(C10:C15)</f>
        <v>0</v>
      </c>
      <c r="D9" s="47">
        <f t="shared" ref="D9:I9" si="2">SUM(D10:D15)</f>
        <v>0</v>
      </c>
      <c r="E9" s="47">
        <f t="shared" si="2"/>
        <v>0</v>
      </c>
      <c r="F9" s="47">
        <f t="shared" si="2"/>
        <v>0</v>
      </c>
      <c r="G9" s="47">
        <f t="shared" si="2"/>
        <v>0</v>
      </c>
      <c r="H9" s="47">
        <f t="shared" si="2"/>
        <v>0</v>
      </c>
      <c r="I9" s="47">
        <f t="shared" si="2"/>
        <v>0</v>
      </c>
    </row>
    <row r="10" spans="1:9" s="230" customFormat="1" ht="33.75" hidden="1" customHeight="1" x14ac:dyDescent="0.25">
      <c r="A10" s="128"/>
      <c r="B10" s="112"/>
      <c r="C10" s="113"/>
      <c r="D10" s="113"/>
      <c r="E10" s="114"/>
      <c r="F10" s="114"/>
      <c r="G10" s="114">
        <f t="shared" ref="G10:G15" si="3">SUM(E10:F10)</f>
        <v>0</v>
      </c>
      <c r="H10" s="114">
        <f t="shared" ref="H10:H14" si="4">G10</f>
        <v>0</v>
      </c>
      <c r="I10" s="114"/>
    </row>
    <row r="11" spans="1:9" s="230" customFormat="1" ht="33.75" hidden="1" customHeight="1" x14ac:dyDescent="0.25">
      <c r="A11" s="128"/>
      <c r="B11" s="112"/>
      <c r="C11" s="113"/>
      <c r="D11" s="113"/>
      <c r="E11" s="114"/>
      <c r="F11" s="114"/>
      <c r="G11" s="114">
        <f t="shared" si="3"/>
        <v>0</v>
      </c>
      <c r="H11" s="114">
        <f t="shared" si="4"/>
        <v>0</v>
      </c>
      <c r="I11" s="114"/>
    </row>
    <row r="12" spans="1:9" s="230" customFormat="1" ht="33.75" hidden="1" customHeight="1" x14ac:dyDescent="0.25">
      <c r="A12" s="128"/>
      <c r="B12" s="112"/>
      <c r="C12" s="113"/>
      <c r="D12" s="113"/>
      <c r="E12" s="114"/>
      <c r="F12" s="114"/>
      <c r="G12" s="114">
        <f t="shared" si="3"/>
        <v>0</v>
      </c>
      <c r="H12" s="114">
        <f t="shared" si="4"/>
        <v>0</v>
      </c>
      <c r="I12" s="114"/>
    </row>
    <row r="13" spans="1:9" s="230" customFormat="1" ht="33.75" hidden="1" customHeight="1" x14ac:dyDescent="0.25">
      <c r="A13" s="128"/>
      <c r="B13" s="112"/>
      <c r="C13" s="113"/>
      <c r="D13" s="113"/>
      <c r="E13" s="114"/>
      <c r="F13" s="114"/>
      <c r="G13" s="114">
        <f t="shared" si="3"/>
        <v>0</v>
      </c>
      <c r="H13" s="114">
        <f t="shared" si="4"/>
        <v>0</v>
      </c>
      <c r="I13" s="114"/>
    </row>
    <row r="14" spans="1:9" s="230" customFormat="1" ht="33.75" hidden="1" customHeight="1" x14ac:dyDescent="0.25">
      <c r="A14" s="128"/>
      <c r="B14" s="112"/>
      <c r="C14" s="113"/>
      <c r="D14" s="113"/>
      <c r="E14" s="114"/>
      <c r="F14" s="114"/>
      <c r="G14" s="114">
        <f t="shared" si="3"/>
        <v>0</v>
      </c>
      <c r="H14" s="114">
        <f t="shared" si="4"/>
        <v>0</v>
      </c>
      <c r="I14" s="114"/>
    </row>
    <row r="15" spans="1:9" s="230" customFormat="1" ht="33.75" hidden="1" customHeight="1" x14ac:dyDescent="0.25">
      <c r="A15" s="128"/>
      <c r="B15" s="112"/>
      <c r="C15" s="113"/>
      <c r="D15" s="113"/>
      <c r="E15" s="114"/>
      <c r="F15" s="114"/>
      <c r="G15" s="114">
        <f t="shared" si="3"/>
        <v>0</v>
      </c>
      <c r="H15" s="114">
        <f>G15</f>
        <v>0</v>
      </c>
      <c r="I15" s="114"/>
    </row>
    <row r="16" spans="1:9" s="231" customFormat="1" ht="33.75" hidden="1" customHeight="1" x14ac:dyDescent="0.35">
      <c r="A16" s="110" t="s">
        <v>1063</v>
      </c>
      <c r="B16" s="111" t="s">
        <v>288</v>
      </c>
      <c r="C16" s="47">
        <f>SUM(C17:C19)</f>
        <v>0</v>
      </c>
      <c r="D16" s="47">
        <f t="shared" ref="D16:I16" si="5">SUM(D17:D19)</f>
        <v>0</v>
      </c>
      <c r="E16" s="47">
        <f t="shared" si="5"/>
        <v>0</v>
      </c>
      <c r="F16" s="47">
        <f t="shared" si="5"/>
        <v>0</v>
      </c>
      <c r="G16" s="47">
        <f t="shared" si="5"/>
        <v>0</v>
      </c>
      <c r="H16" s="47">
        <f t="shared" si="5"/>
        <v>0</v>
      </c>
      <c r="I16" s="47">
        <f t="shared" si="5"/>
        <v>0</v>
      </c>
    </row>
    <row r="17" spans="1:9" s="231" customFormat="1" ht="33.75" hidden="1" customHeight="1" x14ac:dyDescent="0.35">
      <c r="A17" s="127"/>
      <c r="B17" s="115"/>
      <c r="C17" s="116"/>
      <c r="D17" s="117"/>
      <c r="E17" s="116"/>
      <c r="F17" s="116"/>
      <c r="G17" s="116">
        <f t="shared" ref="G17:G19" si="6">SUM(E17:F17)</f>
        <v>0</v>
      </c>
      <c r="H17" s="116">
        <f t="shared" ref="H17:H19" si="7">G17</f>
        <v>0</v>
      </c>
      <c r="I17" s="116"/>
    </row>
    <row r="18" spans="1:9" s="231" customFormat="1" ht="33.75" hidden="1" customHeight="1" x14ac:dyDescent="0.35">
      <c r="A18" s="127"/>
      <c r="B18" s="115"/>
      <c r="C18" s="116"/>
      <c r="D18" s="117"/>
      <c r="E18" s="116"/>
      <c r="F18" s="116"/>
      <c r="G18" s="116">
        <f t="shared" si="6"/>
        <v>0</v>
      </c>
      <c r="H18" s="116">
        <f t="shared" si="7"/>
        <v>0</v>
      </c>
      <c r="I18" s="116"/>
    </row>
    <row r="19" spans="1:9" s="231" customFormat="1" ht="33.75" hidden="1" customHeight="1" x14ac:dyDescent="0.35">
      <c r="A19" s="127"/>
      <c r="B19" s="115"/>
      <c r="C19" s="116"/>
      <c r="D19" s="117"/>
      <c r="E19" s="116"/>
      <c r="F19" s="116"/>
      <c r="G19" s="116">
        <f t="shared" si="6"/>
        <v>0</v>
      </c>
      <c r="H19" s="116">
        <f t="shared" si="7"/>
        <v>0</v>
      </c>
      <c r="I19" s="116"/>
    </row>
    <row r="20" spans="1:9" s="231" customFormat="1" ht="33.75" hidden="1" customHeight="1" x14ac:dyDescent="0.35">
      <c r="A20" s="110" t="s">
        <v>1068</v>
      </c>
      <c r="B20" s="111" t="s">
        <v>290</v>
      </c>
      <c r="C20" s="47">
        <f>SUM(C21:C25)</f>
        <v>0</v>
      </c>
      <c r="D20" s="47">
        <f t="shared" ref="D20:I20" si="8">SUM(D21:D25)</f>
        <v>0</v>
      </c>
      <c r="E20" s="47">
        <f t="shared" si="8"/>
        <v>0</v>
      </c>
      <c r="F20" s="47">
        <f t="shared" si="8"/>
        <v>0</v>
      </c>
      <c r="G20" s="47">
        <f t="shared" si="8"/>
        <v>0</v>
      </c>
      <c r="H20" s="47">
        <f t="shared" si="8"/>
        <v>0</v>
      </c>
      <c r="I20" s="47">
        <f t="shared" si="8"/>
        <v>0</v>
      </c>
    </row>
    <row r="21" spans="1:9" s="231" customFormat="1" ht="33.75" hidden="1" customHeight="1" x14ac:dyDescent="0.35">
      <c r="A21" s="120"/>
      <c r="B21" s="118"/>
      <c r="C21" s="116"/>
      <c r="D21" s="117"/>
      <c r="E21" s="116"/>
      <c r="F21" s="116"/>
      <c r="G21" s="116">
        <f t="shared" ref="G21:G25" si="9">SUM(E21:F21)</f>
        <v>0</v>
      </c>
      <c r="H21" s="116">
        <f t="shared" ref="H21:H24" si="10">G21</f>
        <v>0</v>
      </c>
      <c r="I21" s="116"/>
    </row>
    <row r="22" spans="1:9" s="231" customFormat="1" ht="33.75" hidden="1" customHeight="1" x14ac:dyDescent="0.35">
      <c r="A22" s="120"/>
      <c r="B22" s="118"/>
      <c r="C22" s="116"/>
      <c r="D22" s="117"/>
      <c r="E22" s="116"/>
      <c r="F22" s="116"/>
      <c r="G22" s="116">
        <f t="shared" si="9"/>
        <v>0</v>
      </c>
      <c r="H22" s="116">
        <f t="shared" si="10"/>
        <v>0</v>
      </c>
      <c r="I22" s="116"/>
    </row>
    <row r="23" spans="1:9" s="231" customFormat="1" ht="33.75" hidden="1" customHeight="1" x14ac:dyDescent="0.35">
      <c r="A23" s="127"/>
      <c r="B23" s="115"/>
      <c r="C23" s="116"/>
      <c r="D23" s="117"/>
      <c r="E23" s="116"/>
      <c r="F23" s="116"/>
      <c r="G23" s="116">
        <f t="shared" si="9"/>
        <v>0</v>
      </c>
      <c r="H23" s="116">
        <f t="shared" si="10"/>
        <v>0</v>
      </c>
      <c r="I23" s="116"/>
    </row>
    <row r="24" spans="1:9" s="231" customFormat="1" ht="33.75" hidden="1" customHeight="1" x14ac:dyDescent="0.35">
      <c r="A24" s="127"/>
      <c r="B24" s="115"/>
      <c r="C24" s="116"/>
      <c r="D24" s="117"/>
      <c r="E24" s="116"/>
      <c r="F24" s="116"/>
      <c r="G24" s="116">
        <f t="shared" si="9"/>
        <v>0</v>
      </c>
      <c r="H24" s="116">
        <f t="shared" si="10"/>
        <v>0</v>
      </c>
      <c r="I24" s="116"/>
    </row>
    <row r="25" spans="1:9" s="231" customFormat="1" ht="33.75" hidden="1" customHeight="1" x14ac:dyDescent="0.35">
      <c r="A25" s="127"/>
      <c r="B25" s="115"/>
      <c r="C25" s="116"/>
      <c r="D25" s="117"/>
      <c r="E25" s="116"/>
      <c r="F25" s="116"/>
      <c r="G25" s="116">
        <f t="shared" si="9"/>
        <v>0</v>
      </c>
      <c r="H25" s="116">
        <f>G25</f>
        <v>0</v>
      </c>
      <c r="I25" s="116"/>
    </row>
    <row r="26" spans="1:9" s="231" customFormat="1" ht="33.75" hidden="1" customHeight="1" x14ac:dyDescent="0.35">
      <c r="A26" s="110" t="s">
        <v>1239</v>
      </c>
      <c r="B26" s="111" t="s">
        <v>292</v>
      </c>
      <c r="C26" s="47">
        <f>SUM(C27:C29)</f>
        <v>0</v>
      </c>
      <c r="D26" s="47">
        <f t="shared" ref="D26:I26" si="11">SUM(D27:D29)</f>
        <v>0</v>
      </c>
      <c r="E26" s="47">
        <f t="shared" si="11"/>
        <v>0</v>
      </c>
      <c r="F26" s="47">
        <f t="shared" si="11"/>
        <v>0</v>
      </c>
      <c r="G26" s="47">
        <f t="shared" si="11"/>
        <v>0</v>
      </c>
      <c r="H26" s="47">
        <f t="shared" si="11"/>
        <v>0</v>
      </c>
      <c r="I26" s="47">
        <f t="shared" si="11"/>
        <v>0</v>
      </c>
    </row>
    <row r="27" spans="1:9" s="231" customFormat="1" ht="33.75" hidden="1" customHeight="1" x14ac:dyDescent="0.35">
      <c r="A27" s="128"/>
      <c r="B27" s="119"/>
      <c r="C27" s="113"/>
      <c r="D27" s="113"/>
      <c r="E27" s="114"/>
      <c r="F27" s="114"/>
      <c r="G27" s="114">
        <f t="shared" ref="G27:G29" si="12">SUM(E27:F27)</f>
        <v>0</v>
      </c>
      <c r="H27" s="114">
        <f>G27</f>
        <v>0</v>
      </c>
      <c r="I27" s="114"/>
    </row>
    <row r="28" spans="1:9" s="231" customFormat="1" ht="33.75" hidden="1" customHeight="1" x14ac:dyDescent="0.35">
      <c r="A28" s="128"/>
      <c r="B28" s="119"/>
      <c r="C28" s="113"/>
      <c r="D28" s="113"/>
      <c r="E28" s="114"/>
      <c r="F28" s="114"/>
      <c r="G28" s="114">
        <f t="shared" si="12"/>
        <v>0</v>
      </c>
      <c r="H28" s="114">
        <f t="shared" ref="H28:H29" si="13">G28</f>
        <v>0</v>
      </c>
      <c r="I28" s="114"/>
    </row>
    <row r="29" spans="1:9" s="231" customFormat="1" ht="33.75" hidden="1" customHeight="1" x14ac:dyDescent="0.35">
      <c r="A29" s="128"/>
      <c r="B29" s="119"/>
      <c r="C29" s="113"/>
      <c r="D29" s="113"/>
      <c r="E29" s="114"/>
      <c r="F29" s="114"/>
      <c r="G29" s="114">
        <f t="shared" si="12"/>
        <v>0</v>
      </c>
      <c r="H29" s="114">
        <f t="shared" si="13"/>
        <v>0</v>
      </c>
      <c r="I29" s="114"/>
    </row>
    <row r="30" spans="1:9" ht="33.75" customHeight="1" x14ac:dyDescent="0.25">
      <c r="A30" s="237" t="s">
        <v>1077</v>
      </c>
      <c r="B30" s="238" t="s">
        <v>294</v>
      </c>
      <c r="C30" s="239">
        <f>SUM(C31,C36,C39,C42,C47,C49,C55)</f>
        <v>11625059237</v>
      </c>
      <c r="D30" s="239">
        <f t="shared" ref="D30:I30" si="14">SUM(D31,D36,D39,D42,D47,D49,D55)</f>
        <v>14515670009</v>
      </c>
      <c r="E30" s="239">
        <f t="shared" si="14"/>
        <v>19704850000</v>
      </c>
      <c r="F30" s="239">
        <f t="shared" si="14"/>
        <v>188560000</v>
      </c>
      <c r="G30" s="239">
        <f t="shared" si="14"/>
        <v>19893410000</v>
      </c>
      <c r="H30" s="239">
        <f t="shared" si="14"/>
        <v>19893410000</v>
      </c>
      <c r="I30" s="239">
        <f t="shared" si="14"/>
        <v>19893410000</v>
      </c>
    </row>
    <row r="31" spans="1:9" ht="33.75" hidden="1" customHeight="1" x14ac:dyDescent="0.25">
      <c r="A31" s="240" t="s">
        <v>1078</v>
      </c>
      <c r="B31" s="241" t="s">
        <v>296</v>
      </c>
      <c r="C31" s="242">
        <f>SUM(C32:C35)</f>
        <v>0</v>
      </c>
      <c r="D31" s="242">
        <f t="shared" ref="D31:I31" si="15">SUM(D32:D35)</f>
        <v>0</v>
      </c>
      <c r="E31" s="242">
        <f t="shared" si="15"/>
        <v>0</v>
      </c>
      <c r="F31" s="242">
        <f t="shared" si="15"/>
        <v>0</v>
      </c>
      <c r="G31" s="242">
        <f t="shared" si="15"/>
        <v>0</v>
      </c>
      <c r="H31" s="242">
        <f t="shared" si="15"/>
        <v>0</v>
      </c>
      <c r="I31" s="242">
        <f t="shared" si="15"/>
        <v>0</v>
      </c>
    </row>
    <row r="32" spans="1:9" ht="33.75" hidden="1" customHeight="1" x14ac:dyDescent="0.25">
      <c r="A32" s="243"/>
      <c r="B32" s="244"/>
      <c r="C32" s="245"/>
      <c r="D32" s="246"/>
      <c r="E32" s="245"/>
      <c r="F32" s="245"/>
      <c r="G32" s="245">
        <f t="shared" ref="G32:G35" si="16">SUM(E32:F32)</f>
        <v>0</v>
      </c>
      <c r="H32" s="245">
        <f t="shared" ref="H32:H80" si="17">G32</f>
        <v>0</v>
      </c>
      <c r="I32" s="245"/>
    </row>
    <row r="33" spans="1:9" ht="33.75" hidden="1" customHeight="1" x14ac:dyDescent="0.25">
      <c r="A33" s="243"/>
      <c r="B33" s="244"/>
      <c r="C33" s="245"/>
      <c r="D33" s="246"/>
      <c r="E33" s="245"/>
      <c r="F33" s="245"/>
      <c r="G33" s="245">
        <f t="shared" si="16"/>
        <v>0</v>
      </c>
      <c r="H33" s="245">
        <f t="shared" si="17"/>
        <v>0</v>
      </c>
      <c r="I33" s="245"/>
    </row>
    <row r="34" spans="1:9" ht="33.75" hidden="1" customHeight="1" x14ac:dyDescent="0.25">
      <c r="A34" s="247"/>
      <c r="B34" s="248"/>
      <c r="C34" s="245"/>
      <c r="D34" s="246"/>
      <c r="E34" s="245"/>
      <c r="F34" s="245"/>
      <c r="G34" s="245">
        <f t="shared" si="16"/>
        <v>0</v>
      </c>
      <c r="H34" s="245">
        <f t="shared" si="17"/>
        <v>0</v>
      </c>
      <c r="I34" s="245"/>
    </row>
    <row r="35" spans="1:9" ht="33.75" hidden="1" customHeight="1" x14ac:dyDescent="0.25">
      <c r="A35" s="243"/>
      <c r="B35" s="244"/>
      <c r="C35" s="245"/>
      <c r="D35" s="246"/>
      <c r="E35" s="245"/>
      <c r="F35" s="245"/>
      <c r="G35" s="245">
        <f t="shared" si="16"/>
        <v>0</v>
      </c>
      <c r="H35" s="245">
        <f t="shared" si="17"/>
        <v>0</v>
      </c>
      <c r="I35" s="245"/>
    </row>
    <row r="36" spans="1:9" ht="33.75" hidden="1" customHeight="1" x14ac:dyDescent="0.25">
      <c r="A36" s="240" t="s">
        <v>1085</v>
      </c>
      <c r="B36" s="241" t="s">
        <v>298</v>
      </c>
      <c r="C36" s="242">
        <f>SUM(C37:C38)</f>
        <v>0</v>
      </c>
      <c r="D36" s="242">
        <f t="shared" ref="D36:I36" si="18">SUM(D37:D38)</f>
        <v>0</v>
      </c>
      <c r="E36" s="242">
        <f t="shared" si="18"/>
        <v>0</v>
      </c>
      <c r="F36" s="242">
        <f t="shared" si="18"/>
        <v>0</v>
      </c>
      <c r="G36" s="242">
        <f t="shared" si="18"/>
        <v>0</v>
      </c>
      <c r="H36" s="242">
        <f t="shared" si="18"/>
        <v>0</v>
      </c>
      <c r="I36" s="242">
        <f t="shared" si="18"/>
        <v>0</v>
      </c>
    </row>
    <row r="37" spans="1:9" ht="33.75" hidden="1" customHeight="1" x14ac:dyDescent="0.25">
      <c r="A37" s="247"/>
      <c r="B37" s="248"/>
      <c r="C37" s="245"/>
      <c r="D37" s="246"/>
      <c r="E37" s="245"/>
      <c r="F37" s="245"/>
      <c r="G37" s="245">
        <f t="shared" ref="G37:G38" si="19">SUM(E37:F37)</f>
        <v>0</v>
      </c>
      <c r="H37" s="245">
        <f t="shared" si="17"/>
        <v>0</v>
      </c>
      <c r="I37" s="245"/>
    </row>
    <row r="38" spans="1:9" ht="33.75" hidden="1" customHeight="1" x14ac:dyDescent="0.25">
      <c r="A38" s="243"/>
      <c r="B38" s="244"/>
      <c r="C38" s="245"/>
      <c r="D38" s="246"/>
      <c r="E38" s="245"/>
      <c r="F38" s="245"/>
      <c r="G38" s="245">
        <f t="shared" si="19"/>
        <v>0</v>
      </c>
      <c r="H38" s="245">
        <f t="shared" si="17"/>
        <v>0</v>
      </c>
      <c r="I38" s="245"/>
    </row>
    <row r="39" spans="1:9" ht="33.75" hidden="1" customHeight="1" x14ac:dyDescent="0.25">
      <c r="A39" s="240" t="s">
        <v>1088</v>
      </c>
      <c r="B39" s="241" t="s">
        <v>358</v>
      </c>
      <c r="C39" s="242">
        <f>SUM(C40:C41)</f>
        <v>0</v>
      </c>
      <c r="D39" s="242">
        <f t="shared" ref="D39:I39" si="20">SUM(D40:D41)</f>
        <v>0</v>
      </c>
      <c r="E39" s="242">
        <f t="shared" si="20"/>
        <v>0</v>
      </c>
      <c r="F39" s="242">
        <f t="shared" si="20"/>
        <v>0</v>
      </c>
      <c r="G39" s="242">
        <f t="shared" si="20"/>
        <v>0</v>
      </c>
      <c r="H39" s="242">
        <f t="shared" si="20"/>
        <v>0</v>
      </c>
      <c r="I39" s="242">
        <f t="shared" si="20"/>
        <v>0</v>
      </c>
    </row>
    <row r="40" spans="1:9" ht="33.75" hidden="1" customHeight="1" x14ac:dyDescent="0.25">
      <c r="A40" s="247"/>
      <c r="B40" s="248"/>
      <c r="C40" s="245"/>
      <c r="D40" s="246"/>
      <c r="E40" s="245"/>
      <c r="F40" s="245"/>
      <c r="G40" s="245">
        <f t="shared" ref="G40:G41" si="21">SUM(E40:F40)</f>
        <v>0</v>
      </c>
      <c r="H40" s="245">
        <f t="shared" si="17"/>
        <v>0</v>
      </c>
      <c r="I40" s="245"/>
    </row>
    <row r="41" spans="1:9" ht="33.75" hidden="1" customHeight="1" x14ac:dyDescent="0.25">
      <c r="A41" s="243"/>
      <c r="B41" s="244"/>
      <c r="C41" s="245"/>
      <c r="D41" s="246"/>
      <c r="E41" s="245"/>
      <c r="F41" s="245"/>
      <c r="G41" s="245">
        <f t="shared" si="21"/>
        <v>0</v>
      </c>
      <c r="H41" s="245">
        <f t="shared" si="17"/>
        <v>0</v>
      </c>
      <c r="I41" s="245"/>
    </row>
    <row r="42" spans="1:9" ht="33.75" customHeight="1" x14ac:dyDescent="0.25">
      <c r="A42" s="240" t="s">
        <v>1093</v>
      </c>
      <c r="B42" s="241" t="s">
        <v>302</v>
      </c>
      <c r="C42" s="242">
        <f>SUM(C43:C46)</f>
        <v>690533472</v>
      </c>
      <c r="D42" s="242">
        <f t="shared" ref="D42:I42" si="22">SUM(D43:D46)</f>
        <v>825000000</v>
      </c>
      <c r="E42" s="242">
        <f t="shared" si="22"/>
        <v>845000000</v>
      </c>
      <c r="F42" s="242">
        <f t="shared" si="22"/>
        <v>188560000</v>
      </c>
      <c r="G42" s="242">
        <f t="shared" si="22"/>
        <v>1033560000</v>
      </c>
      <c r="H42" s="242">
        <f t="shared" si="22"/>
        <v>1033560000</v>
      </c>
      <c r="I42" s="242">
        <f t="shared" si="22"/>
        <v>1033560000</v>
      </c>
    </row>
    <row r="43" spans="1:9" ht="33.75" customHeight="1" x14ac:dyDescent="0.25">
      <c r="A43" s="249" t="s">
        <v>1242</v>
      </c>
      <c r="B43" s="250" t="s">
        <v>360</v>
      </c>
      <c r="C43" s="251">
        <f>'مصارف.اقتصادی.هزینه'!C55</f>
        <v>50655544</v>
      </c>
      <c r="D43" s="251">
        <f>'مصارف.اقتصادی.هزینه'!D55</f>
        <v>100000000</v>
      </c>
      <c r="E43" s="252"/>
      <c r="F43" s="252">
        <f>'مصارف.اقتصادی.هزینه'!E55</f>
        <v>150190000</v>
      </c>
      <c r="G43" s="253">
        <f t="shared" ref="G43:G46" si="23">SUM(E43:F43)</f>
        <v>150190000</v>
      </c>
      <c r="H43" s="253">
        <f t="shared" si="17"/>
        <v>150190000</v>
      </c>
      <c r="I43" s="253">
        <f>'مصارف.اقتصادی.هزینه'!F55</f>
        <v>150190000</v>
      </c>
    </row>
    <row r="44" spans="1:9" ht="33.75" customHeight="1" x14ac:dyDescent="0.25">
      <c r="A44" s="249" t="s">
        <v>1243</v>
      </c>
      <c r="B44" s="254" t="s">
        <v>361</v>
      </c>
      <c r="C44" s="251">
        <f>'مصارف.اقتصادی.هزینه'!C56</f>
        <v>5905309</v>
      </c>
      <c r="D44" s="251">
        <f>'مصارف.اقتصادی.هزینه'!D56</f>
        <v>25000000</v>
      </c>
      <c r="E44" s="252"/>
      <c r="F44" s="252">
        <f>'مصارف.اقتصادی.هزینه'!E56</f>
        <v>38370000</v>
      </c>
      <c r="G44" s="253">
        <f t="shared" si="23"/>
        <v>38370000</v>
      </c>
      <c r="H44" s="253">
        <f t="shared" si="17"/>
        <v>38370000</v>
      </c>
      <c r="I44" s="253">
        <f>'مصارف.اقتصادی.هزینه'!F56</f>
        <v>38370000</v>
      </c>
    </row>
    <row r="45" spans="1:9" ht="33.75" customHeight="1" x14ac:dyDescent="0.25">
      <c r="A45" s="249" t="s">
        <v>1242</v>
      </c>
      <c r="B45" s="254" t="s">
        <v>359</v>
      </c>
      <c r="C45" s="251">
        <f>'مصارف.اقتصادی.هزینه'!C37</f>
        <v>633972619</v>
      </c>
      <c r="D45" s="251">
        <f>'مصارف.اقتصادی.هزینه'!D37</f>
        <v>700000000</v>
      </c>
      <c r="E45" s="252">
        <f>'مصارف.اقتصادی.هزینه'!E37</f>
        <v>845000000</v>
      </c>
      <c r="F45" s="252"/>
      <c r="G45" s="253">
        <f t="shared" si="23"/>
        <v>845000000</v>
      </c>
      <c r="H45" s="253">
        <f t="shared" si="17"/>
        <v>845000000</v>
      </c>
      <c r="I45" s="253">
        <f>'مصارف.اقتصادی.هزینه'!F37</f>
        <v>845000000</v>
      </c>
    </row>
    <row r="46" spans="1:9" ht="33.75" hidden="1" customHeight="1" x14ac:dyDescent="0.25">
      <c r="A46" s="249" t="s">
        <v>1243</v>
      </c>
      <c r="B46" s="254" t="str">
        <f>'مصارف.اقتصادی.هزینه'!B36</f>
        <v>نگهداري و حفاظت از تجهيزات و تاسيسات عمومي شهري</v>
      </c>
      <c r="C46" s="251">
        <f>'مصارف.اقتصادی.هزینه'!C36</f>
        <v>0</v>
      </c>
      <c r="D46" s="251">
        <f>'مصارف.اقتصادی.هزینه'!D36</f>
        <v>0</v>
      </c>
      <c r="E46" s="252">
        <f>'مصارف.اقتصادی.هزینه'!E36</f>
        <v>0</v>
      </c>
      <c r="F46" s="252"/>
      <c r="G46" s="253">
        <f t="shared" si="23"/>
        <v>0</v>
      </c>
      <c r="H46" s="253">
        <f t="shared" si="17"/>
        <v>0</v>
      </c>
      <c r="I46" s="253">
        <f>'مصارف.اقتصادی.هزینه'!F36</f>
        <v>0</v>
      </c>
    </row>
    <row r="47" spans="1:9" ht="33.75" customHeight="1" x14ac:dyDescent="0.25">
      <c r="A47" s="240" t="s">
        <v>1096</v>
      </c>
      <c r="B47" s="241" t="s">
        <v>304</v>
      </c>
      <c r="C47" s="242">
        <f>SUM(C48:C48)</f>
        <v>10934525765</v>
      </c>
      <c r="D47" s="242">
        <f t="shared" ref="D47:I47" si="24">SUM(D48:D48)</f>
        <v>13690670009</v>
      </c>
      <c r="E47" s="242">
        <f t="shared" si="24"/>
        <v>18859850000</v>
      </c>
      <c r="F47" s="242">
        <f t="shared" si="24"/>
        <v>0</v>
      </c>
      <c r="G47" s="242">
        <f t="shared" si="24"/>
        <v>18859850000</v>
      </c>
      <c r="H47" s="242">
        <f t="shared" si="24"/>
        <v>18859850000</v>
      </c>
      <c r="I47" s="242">
        <f t="shared" si="24"/>
        <v>18859850000</v>
      </c>
    </row>
    <row r="48" spans="1:9" ht="33.75" customHeight="1" x14ac:dyDescent="0.25">
      <c r="A48" s="243" t="s">
        <v>1121</v>
      </c>
      <c r="B48" s="244" t="s">
        <v>362</v>
      </c>
      <c r="C48" s="246">
        <f>'مصارف.اقتصادی.هزینه'!C34</f>
        <v>10934525765</v>
      </c>
      <c r="D48" s="246">
        <f>'مصارف.اقتصادی.هزینه'!D34</f>
        <v>13690670009</v>
      </c>
      <c r="E48" s="245">
        <f>'مصارف.اقتصادی.هزینه'!E34</f>
        <v>18859850000</v>
      </c>
      <c r="F48" s="245"/>
      <c r="G48" s="245">
        <f>SUM(E48:F48)</f>
        <v>18859850000</v>
      </c>
      <c r="H48" s="245">
        <f t="shared" si="17"/>
        <v>18859850000</v>
      </c>
      <c r="I48" s="245">
        <f>'مصارف.اقتصادی.هزینه'!F34</f>
        <v>18859850000</v>
      </c>
    </row>
    <row r="49" spans="1:9" ht="33.75" hidden="1" customHeight="1" x14ac:dyDescent="0.25">
      <c r="A49" s="240" t="s">
        <v>1101</v>
      </c>
      <c r="B49" s="241" t="s">
        <v>306</v>
      </c>
      <c r="C49" s="242">
        <f>SUM(C50:C54)</f>
        <v>0</v>
      </c>
      <c r="D49" s="242">
        <f t="shared" ref="D49:I49" si="25">SUM(D50:D54)</f>
        <v>0</v>
      </c>
      <c r="E49" s="242">
        <f t="shared" si="25"/>
        <v>0</v>
      </c>
      <c r="F49" s="242">
        <f t="shared" si="25"/>
        <v>0</v>
      </c>
      <c r="G49" s="242">
        <f t="shared" si="25"/>
        <v>0</v>
      </c>
      <c r="H49" s="242">
        <f t="shared" si="25"/>
        <v>0</v>
      </c>
      <c r="I49" s="242">
        <f t="shared" si="25"/>
        <v>0</v>
      </c>
    </row>
    <row r="50" spans="1:9" ht="33.75" hidden="1" customHeight="1" x14ac:dyDescent="0.25">
      <c r="A50" s="249"/>
      <c r="B50" s="255"/>
      <c r="C50" s="251"/>
      <c r="D50" s="251"/>
      <c r="E50" s="253"/>
      <c r="F50" s="253"/>
      <c r="G50" s="253">
        <f t="shared" ref="G50:G54" si="26">SUM(E50:F50)</f>
        <v>0</v>
      </c>
      <c r="H50" s="253">
        <f t="shared" si="17"/>
        <v>0</v>
      </c>
      <c r="I50" s="253"/>
    </row>
    <row r="51" spans="1:9" ht="33.75" hidden="1" customHeight="1" x14ac:dyDescent="0.25">
      <c r="A51" s="249"/>
      <c r="B51" s="255"/>
      <c r="C51" s="251"/>
      <c r="D51" s="251"/>
      <c r="E51" s="253"/>
      <c r="F51" s="253"/>
      <c r="G51" s="253">
        <f t="shared" si="26"/>
        <v>0</v>
      </c>
      <c r="H51" s="253">
        <f t="shared" si="17"/>
        <v>0</v>
      </c>
      <c r="I51" s="253"/>
    </row>
    <row r="52" spans="1:9" ht="33.75" hidden="1" customHeight="1" x14ac:dyDescent="0.25">
      <c r="A52" s="249"/>
      <c r="B52" s="255"/>
      <c r="C52" s="251"/>
      <c r="D52" s="251"/>
      <c r="E52" s="253"/>
      <c r="F52" s="253"/>
      <c r="G52" s="253">
        <f t="shared" si="26"/>
        <v>0</v>
      </c>
      <c r="H52" s="253">
        <f t="shared" si="17"/>
        <v>0</v>
      </c>
      <c r="I52" s="253"/>
    </row>
    <row r="53" spans="1:9" ht="33.75" hidden="1" customHeight="1" x14ac:dyDescent="0.25">
      <c r="A53" s="249"/>
      <c r="B53" s="255"/>
      <c r="C53" s="251"/>
      <c r="D53" s="251"/>
      <c r="E53" s="253"/>
      <c r="F53" s="253"/>
      <c r="G53" s="253">
        <f t="shared" si="26"/>
        <v>0</v>
      </c>
      <c r="H53" s="253">
        <f t="shared" si="17"/>
        <v>0</v>
      </c>
      <c r="I53" s="253"/>
    </row>
    <row r="54" spans="1:9" ht="33.75" hidden="1" customHeight="1" x14ac:dyDescent="0.25">
      <c r="A54" s="249"/>
      <c r="B54" s="255"/>
      <c r="C54" s="251"/>
      <c r="D54" s="251"/>
      <c r="E54" s="253"/>
      <c r="F54" s="253"/>
      <c r="G54" s="253">
        <f t="shared" si="26"/>
        <v>0</v>
      </c>
      <c r="H54" s="253">
        <f t="shared" si="17"/>
        <v>0</v>
      </c>
      <c r="I54" s="253"/>
    </row>
    <row r="55" spans="1:9" ht="33.75" hidden="1" customHeight="1" x14ac:dyDescent="0.25">
      <c r="A55" s="240" t="s">
        <v>1110</v>
      </c>
      <c r="B55" s="241" t="s">
        <v>308</v>
      </c>
      <c r="C55" s="242">
        <f>SUM(C56:C59)</f>
        <v>0</v>
      </c>
      <c r="D55" s="242">
        <f t="shared" ref="D55:I55" si="27">SUM(D56:D59)</f>
        <v>0</v>
      </c>
      <c r="E55" s="242">
        <f t="shared" si="27"/>
        <v>0</v>
      </c>
      <c r="F55" s="242">
        <f t="shared" si="27"/>
        <v>0</v>
      </c>
      <c r="G55" s="242">
        <f t="shared" si="27"/>
        <v>0</v>
      </c>
      <c r="H55" s="242">
        <f t="shared" si="27"/>
        <v>0</v>
      </c>
      <c r="I55" s="242">
        <f t="shared" si="27"/>
        <v>0</v>
      </c>
    </row>
    <row r="56" spans="1:9" ht="33.75" hidden="1" customHeight="1" x14ac:dyDescent="0.25">
      <c r="A56" s="249"/>
      <c r="B56" s="255"/>
      <c r="C56" s="251"/>
      <c r="D56" s="251"/>
      <c r="E56" s="253"/>
      <c r="F56" s="253"/>
      <c r="G56" s="253">
        <f t="shared" ref="G56:G59" si="28">SUM(E56:F56)</f>
        <v>0</v>
      </c>
      <c r="H56" s="253">
        <f t="shared" si="17"/>
        <v>0</v>
      </c>
      <c r="I56" s="253"/>
    </row>
    <row r="57" spans="1:9" ht="33.75" hidden="1" customHeight="1" x14ac:dyDescent="0.25">
      <c r="A57" s="249"/>
      <c r="B57" s="255"/>
      <c r="C57" s="251"/>
      <c r="D57" s="251"/>
      <c r="E57" s="253"/>
      <c r="F57" s="253"/>
      <c r="G57" s="253">
        <f t="shared" si="28"/>
        <v>0</v>
      </c>
      <c r="H57" s="253">
        <f t="shared" si="17"/>
        <v>0</v>
      </c>
      <c r="I57" s="253"/>
    </row>
    <row r="58" spans="1:9" ht="33.75" hidden="1" customHeight="1" x14ac:dyDescent="0.25">
      <c r="A58" s="249"/>
      <c r="B58" s="255"/>
      <c r="C58" s="251"/>
      <c r="D58" s="251"/>
      <c r="E58" s="253"/>
      <c r="F58" s="253"/>
      <c r="G58" s="253">
        <f t="shared" si="28"/>
        <v>0</v>
      </c>
      <c r="H58" s="253">
        <f t="shared" si="17"/>
        <v>0</v>
      </c>
      <c r="I58" s="253"/>
    </row>
    <row r="59" spans="1:9" ht="33.75" hidden="1" customHeight="1" x14ac:dyDescent="0.25">
      <c r="A59" s="249"/>
      <c r="B59" s="255"/>
      <c r="C59" s="251"/>
      <c r="D59" s="251"/>
      <c r="E59" s="253"/>
      <c r="F59" s="253"/>
      <c r="G59" s="253">
        <f t="shared" si="28"/>
        <v>0</v>
      </c>
      <c r="H59" s="253">
        <f t="shared" si="17"/>
        <v>0</v>
      </c>
      <c r="I59" s="253"/>
    </row>
    <row r="60" spans="1:9" ht="33.75" hidden="1" customHeight="1" x14ac:dyDescent="0.25">
      <c r="A60" s="237" t="s">
        <v>1125</v>
      </c>
      <c r="B60" s="238" t="s">
        <v>263</v>
      </c>
      <c r="C60" s="239">
        <f>SUM(C61,C65,C70)</f>
        <v>0</v>
      </c>
      <c r="D60" s="239">
        <f t="shared" ref="D60:I60" si="29">SUM(D61,D65,D70)</f>
        <v>0</v>
      </c>
      <c r="E60" s="239">
        <f t="shared" si="29"/>
        <v>0</v>
      </c>
      <c r="F60" s="239">
        <f t="shared" si="29"/>
        <v>0</v>
      </c>
      <c r="G60" s="239">
        <f t="shared" si="29"/>
        <v>0</v>
      </c>
      <c r="H60" s="239">
        <f t="shared" si="29"/>
        <v>0</v>
      </c>
      <c r="I60" s="239">
        <f t="shared" si="29"/>
        <v>0</v>
      </c>
    </row>
    <row r="61" spans="1:9" ht="33.75" hidden="1" customHeight="1" x14ac:dyDescent="0.25">
      <c r="A61" s="240" t="s">
        <v>1126</v>
      </c>
      <c r="B61" s="241" t="s">
        <v>311</v>
      </c>
      <c r="C61" s="242">
        <f>SUM(C62:C64)</f>
        <v>0</v>
      </c>
      <c r="D61" s="242">
        <f t="shared" ref="D61:I61" si="30">SUM(D62:D64)</f>
        <v>0</v>
      </c>
      <c r="E61" s="242">
        <f t="shared" si="30"/>
        <v>0</v>
      </c>
      <c r="F61" s="242">
        <f t="shared" si="30"/>
        <v>0</v>
      </c>
      <c r="G61" s="242">
        <f t="shared" si="30"/>
        <v>0</v>
      </c>
      <c r="H61" s="242">
        <f t="shared" si="30"/>
        <v>0</v>
      </c>
      <c r="I61" s="242">
        <f t="shared" si="30"/>
        <v>0</v>
      </c>
    </row>
    <row r="62" spans="1:9" ht="33.75" hidden="1" customHeight="1" x14ac:dyDescent="0.25">
      <c r="A62" s="249"/>
      <c r="B62" s="255" t="s">
        <v>363</v>
      </c>
      <c r="C62" s="251"/>
      <c r="D62" s="251"/>
      <c r="E62" s="253"/>
      <c r="F62" s="253"/>
      <c r="G62" s="253">
        <f t="shared" ref="G62:G64" si="31">SUM(E62:F62)</f>
        <v>0</v>
      </c>
      <c r="H62" s="253">
        <f t="shared" si="17"/>
        <v>0</v>
      </c>
      <c r="I62" s="253"/>
    </row>
    <row r="63" spans="1:9" ht="33.75" hidden="1" customHeight="1" x14ac:dyDescent="0.25">
      <c r="A63" s="249"/>
      <c r="B63" s="255"/>
      <c r="C63" s="251"/>
      <c r="D63" s="251"/>
      <c r="E63" s="253"/>
      <c r="F63" s="253"/>
      <c r="G63" s="253">
        <f t="shared" si="31"/>
        <v>0</v>
      </c>
      <c r="H63" s="253">
        <f t="shared" si="17"/>
        <v>0</v>
      </c>
      <c r="I63" s="253"/>
    </row>
    <row r="64" spans="1:9" ht="33.75" hidden="1" customHeight="1" x14ac:dyDescent="0.25">
      <c r="A64" s="249"/>
      <c r="B64" s="255"/>
      <c r="C64" s="251"/>
      <c r="D64" s="251"/>
      <c r="E64" s="253"/>
      <c r="F64" s="253"/>
      <c r="G64" s="253">
        <f t="shared" si="31"/>
        <v>0</v>
      </c>
      <c r="H64" s="253">
        <f t="shared" si="17"/>
        <v>0</v>
      </c>
      <c r="I64" s="253"/>
    </row>
    <row r="65" spans="1:9" ht="33.75" hidden="1" customHeight="1" x14ac:dyDescent="0.25">
      <c r="A65" s="240" t="s">
        <v>1129</v>
      </c>
      <c r="B65" s="241" t="s">
        <v>313</v>
      </c>
      <c r="C65" s="242">
        <f>SUM(C66:C69)</f>
        <v>0</v>
      </c>
      <c r="D65" s="242">
        <f t="shared" ref="D65:I65" si="32">SUM(D66:D69)</f>
        <v>0</v>
      </c>
      <c r="E65" s="242">
        <f t="shared" si="32"/>
        <v>0</v>
      </c>
      <c r="F65" s="242">
        <f t="shared" si="32"/>
        <v>0</v>
      </c>
      <c r="G65" s="242">
        <f t="shared" si="32"/>
        <v>0</v>
      </c>
      <c r="H65" s="242">
        <f t="shared" si="32"/>
        <v>0</v>
      </c>
      <c r="I65" s="242">
        <f t="shared" si="32"/>
        <v>0</v>
      </c>
    </row>
    <row r="66" spans="1:9" ht="33.75" hidden="1" customHeight="1" x14ac:dyDescent="0.25">
      <c r="A66" s="249"/>
      <c r="B66" s="255"/>
      <c r="C66" s="251"/>
      <c r="D66" s="251"/>
      <c r="E66" s="253"/>
      <c r="F66" s="253"/>
      <c r="G66" s="253">
        <f t="shared" ref="G66:G69" si="33">SUM(E66:F66)</f>
        <v>0</v>
      </c>
      <c r="H66" s="253">
        <f t="shared" si="17"/>
        <v>0</v>
      </c>
      <c r="I66" s="253"/>
    </row>
    <row r="67" spans="1:9" ht="33.75" hidden="1" customHeight="1" x14ac:dyDescent="0.25">
      <c r="A67" s="249"/>
      <c r="B67" s="255"/>
      <c r="C67" s="251"/>
      <c r="D67" s="251"/>
      <c r="E67" s="253"/>
      <c r="F67" s="253"/>
      <c r="G67" s="253">
        <f t="shared" si="33"/>
        <v>0</v>
      </c>
      <c r="H67" s="253">
        <f t="shared" si="17"/>
        <v>0</v>
      </c>
      <c r="I67" s="253"/>
    </row>
    <row r="68" spans="1:9" ht="33.75" hidden="1" customHeight="1" x14ac:dyDescent="0.25">
      <c r="A68" s="249"/>
      <c r="B68" s="255"/>
      <c r="C68" s="251"/>
      <c r="D68" s="251"/>
      <c r="E68" s="253"/>
      <c r="F68" s="253"/>
      <c r="G68" s="253">
        <f t="shared" si="33"/>
        <v>0</v>
      </c>
      <c r="H68" s="253">
        <f t="shared" si="17"/>
        <v>0</v>
      </c>
      <c r="I68" s="253"/>
    </row>
    <row r="69" spans="1:9" ht="33.75" hidden="1" customHeight="1" x14ac:dyDescent="0.25">
      <c r="A69" s="249"/>
      <c r="B69" s="255"/>
      <c r="C69" s="251"/>
      <c r="D69" s="251"/>
      <c r="E69" s="253"/>
      <c r="F69" s="253"/>
      <c r="G69" s="253">
        <f t="shared" si="33"/>
        <v>0</v>
      </c>
      <c r="H69" s="253">
        <f t="shared" si="17"/>
        <v>0</v>
      </c>
      <c r="I69" s="253"/>
    </row>
    <row r="70" spans="1:9" ht="33.75" hidden="1" customHeight="1" x14ac:dyDescent="0.25">
      <c r="A70" s="240" t="s">
        <v>1135</v>
      </c>
      <c r="B70" s="241" t="s">
        <v>315</v>
      </c>
      <c r="C70" s="242">
        <f>SUM(C71)</f>
        <v>0</v>
      </c>
      <c r="D70" s="242">
        <f t="shared" ref="D70:I70" si="34">SUM(D71)</f>
        <v>0</v>
      </c>
      <c r="E70" s="242">
        <f t="shared" si="34"/>
        <v>0</v>
      </c>
      <c r="F70" s="242">
        <f t="shared" si="34"/>
        <v>0</v>
      </c>
      <c r="G70" s="242">
        <f t="shared" si="34"/>
        <v>0</v>
      </c>
      <c r="H70" s="242">
        <f t="shared" si="34"/>
        <v>0</v>
      </c>
      <c r="I70" s="242">
        <f t="shared" si="34"/>
        <v>0</v>
      </c>
    </row>
    <row r="71" spans="1:9" ht="33.75" hidden="1" customHeight="1" x14ac:dyDescent="0.25">
      <c r="A71" s="249"/>
      <c r="B71" s="255"/>
      <c r="C71" s="251"/>
      <c r="D71" s="251"/>
      <c r="E71" s="253"/>
      <c r="F71" s="253"/>
      <c r="G71" s="253">
        <f>SUM(E71:F71)</f>
        <v>0</v>
      </c>
      <c r="H71" s="253">
        <f t="shared" si="17"/>
        <v>0</v>
      </c>
      <c r="I71" s="253"/>
    </row>
    <row r="72" spans="1:9" ht="33.75" hidden="1" customHeight="1" x14ac:dyDescent="0.25">
      <c r="A72" s="237" t="s">
        <v>1138</v>
      </c>
      <c r="B72" s="238" t="s">
        <v>264</v>
      </c>
      <c r="C72" s="239">
        <f>SUM(C73,C78,C83,C89,C91,C93,C95,C99)</f>
        <v>0</v>
      </c>
      <c r="D72" s="239">
        <f t="shared" ref="D72:I72" si="35">SUM(D73,D78,D83,D89,D91,D93,D95,D99)</f>
        <v>0</v>
      </c>
      <c r="E72" s="239">
        <f t="shared" si="35"/>
        <v>0</v>
      </c>
      <c r="F72" s="239">
        <f t="shared" si="35"/>
        <v>0</v>
      </c>
      <c r="G72" s="239">
        <f t="shared" si="35"/>
        <v>0</v>
      </c>
      <c r="H72" s="239">
        <f t="shared" si="35"/>
        <v>0</v>
      </c>
      <c r="I72" s="239">
        <f t="shared" si="35"/>
        <v>0</v>
      </c>
    </row>
    <row r="73" spans="1:9" ht="33.75" hidden="1" customHeight="1" x14ac:dyDescent="0.25">
      <c r="A73" s="240" t="s">
        <v>1139</v>
      </c>
      <c r="B73" s="241" t="s">
        <v>319</v>
      </c>
      <c r="C73" s="242">
        <f>SUM(C74:C77)</f>
        <v>0</v>
      </c>
      <c r="D73" s="242">
        <f t="shared" ref="D73:I73" si="36">SUM(D74:D77)</f>
        <v>0</v>
      </c>
      <c r="E73" s="242">
        <f t="shared" si="36"/>
        <v>0</v>
      </c>
      <c r="F73" s="242">
        <f t="shared" si="36"/>
        <v>0</v>
      </c>
      <c r="G73" s="242">
        <f t="shared" si="36"/>
        <v>0</v>
      </c>
      <c r="H73" s="242">
        <f t="shared" si="36"/>
        <v>0</v>
      </c>
      <c r="I73" s="242">
        <f t="shared" si="36"/>
        <v>0</v>
      </c>
    </row>
    <row r="74" spans="1:9" ht="33.75" hidden="1" customHeight="1" x14ac:dyDescent="0.25">
      <c r="A74" s="249"/>
      <c r="B74" s="255" t="str">
        <f>'مصارف.اقتصادی.هزینه'!B35</f>
        <v xml:space="preserve">واگذاري خدمات ترافيكي </v>
      </c>
      <c r="C74" s="251">
        <f>'مصارف.اقتصادی.هزینه'!C35</f>
        <v>0</v>
      </c>
      <c r="D74" s="251">
        <f>'مصارف.اقتصادی.هزینه'!D35</f>
        <v>0</v>
      </c>
      <c r="E74" s="253"/>
      <c r="F74" s="253">
        <f>'مصارف.اقتصادی.هزینه'!E35</f>
        <v>0</v>
      </c>
      <c r="G74" s="253">
        <f t="shared" ref="G74:G77" si="37">SUM(E74:F74)</f>
        <v>0</v>
      </c>
      <c r="H74" s="253">
        <f t="shared" si="17"/>
        <v>0</v>
      </c>
      <c r="I74" s="253">
        <f>'مصارف.اقتصادی.هزینه'!F35</f>
        <v>0</v>
      </c>
    </row>
    <row r="75" spans="1:9" ht="33.75" hidden="1" customHeight="1" x14ac:dyDescent="0.25">
      <c r="A75" s="249"/>
      <c r="B75" s="255"/>
      <c r="C75" s="251"/>
      <c r="D75" s="251"/>
      <c r="E75" s="253"/>
      <c r="F75" s="253"/>
      <c r="G75" s="253">
        <f t="shared" si="37"/>
        <v>0</v>
      </c>
      <c r="H75" s="253">
        <f t="shared" si="17"/>
        <v>0</v>
      </c>
      <c r="I75" s="253"/>
    </row>
    <row r="76" spans="1:9" ht="33.75" hidden="1" customHeight="1" x14ac:dyDescent="0.25">
      <c r="A76" s="249"/>
      <c r="B76" s="255"/>
      <c r="C76" s="251"/>
      <c r="D76" s="251"/>
      <c r="E76" s="253"/>
      <c r="F76" s="253"/>
      <c r="G76" s="253">
        <f t="shared" si="37"/>
        <v>0</v>
      </c>
      <c r="H76" s="253">
        <f t="shared" si="17"/>
        <v>0</v>
      </c>
      <c r="I76" s="253"/>
    </row>
    <row r="77" spans="1:9" ht="33.75" hidden="1" customHeight="1" x14ac:dyDescent="0.25">
      <c r="A77" s="249"/>
      <c r="B77" s="255"/>
      <c r="C77" s="251"/>
      <c r="D77" s="251"/>
      <c r="E77" s="253"/>
      <c r="F77" s="253"/>
      <c r="G77" s="253">
        <f t="shared" si="37"/>
        <v>0</v>
      </c>
      <c r="H77" s="253">
        <f t="shared" si="17"/>
        <v>0</v>
      </c>
      <c r="I77" s="253"/>
    </row>
    <row r="78" spans="1:9" ht="33.75" hidden="1" customHeight="1" x14ac:dyDescent="0.25">
      <c r="A78" s="240" t="s">
        <v>1148</v>
      </c>
      <c r="B78" s="241" t="s">
        <v>321</v>
      </c>
      <c r="C78" s="242">
        <f>SUM(C79:C82)</f>
        <v>0</v>
      </c>
      <c r="D78" s="242">
        <f t="shared" ref="D78:I78" si="38">SUM(D79:D82)</f>
        <v>0</v>
      </c>
      <c r="E78" s="242">
        <f t="shared" si="38"/>
        <v>0</v>
      </c>
      <c r="F78" s="242">
        <f t="shared" si="38"/>
        <v>0</v>
      </c>
      <c r="G78" s="242">
        <f t="shared" si="38"/>
        <v>0</v>
      </c>
      <c r="H78" s="242">
        <f t="shared" si="38"/>
        <v>0</v>
      </c>
      <c r="I78" s="242">
        <f t="shared" si="38"/>
        <v>0</v>
      </c>
    </row>
    <row r="79" spans="1:9" ht="33.75" hidden="1" customHeight="1" x14ac:dyDescent="0.25">
      <c r="A79" s="249"/>
      <c r="B79" s="255"/>
      <c r="C79" s="251"/>
      <c r="D79" s="251"/>
      <c r="E79" s="253"/>
      <c r="F79" s="253"/>
      <c r="G79" s="253">
        <f t="shared" ref="G79:G82" si="39">SUM(E79:F79)</f>
        <v>0</v>
      </c>
      <c r="H79" s="253">
        <f t="shared" si="17"/>
        <v>0</v>
      </c>
      <c r="I79" s="253"/>
    </row>
    <row r="80" spans="1:9" ht="33.75" hidden="1" customHeight="1" x14ac:dyDescent="0.25">
      <c r="A80" s="249"/>
      <c r="B80" s="255"/>
      <c r="C80" s="251"/>
      <c r="D80" s="251"/>
      <c r="E80" s="253"/>
      <c r="F80" s="253"/>
      <c r="G80" s="253">
        <f t="shared" si="39"/>
        <v>0</v>
      </c>
      <c r="H80" s="253">
        <f t="shared" si="17"/>
        <v>0</v>
      </c>
      <c r="I80" s="253"/>
    </row>
    <row r="81" spans="1:9" ht="33.75" hidden="1" customHeight="1" x14ac:dyDescent="0.25">
      <c r="A81" s="249"/>
      <c r="B81" s="255"/>
      <c r="C81" s="251"/>
      <c r="D81" s="251"/>
      <c r="E81" s="253"/>
      <c r="F81" s="253"/>
      <c r="G81" s="253">
        <f t="shared" si="39"/>
        <v>0</v>
      </c>
      <c r="H81" s="253">
        <f t="shared" ref="H81:H118" si="40">G81</f>
        <v>0</v>
      </c>
      <c r="I81" s="253"/>
    </row>
    <row r="82" spans="1:9" ht="33.75" hidden="1" customHeight="1" x14ac:dyDescent="0.25">
      <c r="A82" s="249"/>
      <c r="B82" s="255"/>
      <c r="C82" s="251"/>
      <c r="D82" s="251"/>
      <c r="E82" s="253"/>
      <c r="F82" s="253"/>
      <c r="G82" s="253">
        <f t="shared" si="39"/>
        <v>0</v>
      </c>
      <c r="H82" s="253">
        <f t="shared" si="40"/>
        <v>0</v>
      </c>
      <c r="I82" s="253"/>
    </row>
    <row r="83" spans="1:9" ht="33.75" hidden="1" customHeight="1" x14ac:dyDescent="0.25">
      <c r="A83" s="240" t="s">
        <v>1167</v>
      </c>
      <c r="B83" s="241" t="s">
        <v>323</v>
      </c>
      <c r="C83" s="242">
        <f>SUM(C84:C88)</f>
        <v>0</v>
      </c>
      <c r="D83" s="242">
        <f t="shared" ref="D83:I83" si="41">SUM(D84:D88)</f>
        <v>0</v>
      </c>
      <c r="E83" s="242">
        <f t="shared" si="41"/>
        <v>0</v>
      </c>
      <c r="F83" s="242">
        <f t="shared" si="41"/>
        <v>0</v>
      </c>
      <c r="G83" s="242">
        <f t="shared" si="41"/>
        <v>0</v>
      </c>
      <c r="H83" s="242">
        <f t="shared" si="41"/>
        <v>0</v>
      </c>
      <c r="I83" s="242">
        <f t="shared" si="41"/>
        <v>0</v>
      </c>
    </row>
    <row r="84" spans="1:9" ht="33.75" hidden="1" customHeight="1" x14ac:dyDescent="0.25">
      <c r="A84" s="249"/>
      <c r="B84" s="255"/>
      <c r="C84" s="251"/>
      <c r="D84" s="251"/>
      <c r="E84" s="253"/>
      <c r="F84" s="253"/>
      <c r="G84" s="253">
        <f t="shared" ref="G84:G88" si="42">SUM(E84:F84)</f>
        <v>0</v>
      </c>
      <c r="H84" s="253">
        <f t="shared" si="40"/>
        <v>0</v>
      </c>
      <c r="I84" s="253"/>
    </row>
    <row r="85" spans="1:9" ht="33.75" hidden="1" customHeight="1" x14ac:dyDescent="0.25">
      <c r="A85" s="249"/>
      <c r="B85" s="255"/>
      <c r="C85" s="251"/>
      <c r="D85" s="251"/>
      <c r="E85" s="253"/>
      <c r="F85" s="253"/>
      <c r="G85" s="253">
        <f t="shared" si="42"/>
        <v>0</v>
      </c>
      <c r="H85" s="253">
        <f t="shared" si="40"/>
        <v>0</v>
      </c>
      <c r="I85" s="253"/>
    </row>
    <row r="86" spans="1:9" ht="33.75" hidden="1" customHeight="1" x14ac:dyDescent="0.25">
      <c r="A86" s="249"/>
      <c r="B86" s="255"/>
      <c r="C86" s="251"/>
      <c r="D86" s="251"/>
      <c r="E86" s="253"/>
      <c r="F86" s="253"/>
      <c r="G86" s="253">
        <f t="shared" si="42"/>
        <v>0</v>
      </c>
      <c r="H86" s="253">
        <f t="shared" si="40"/>
        <v>0</v>
      </c>
      <c r="I86" s="253"/>
    </row>
    <row r="87" spans="1:9" ht="33.75" hidden="1" customHeight="1" x14ac:dyDescent="0.25">
      <c r="A87" s="249"/>
      <c r="B87" s="255"/>
      <c r="C87" s="251"/>
      <c r="D87" s="251"/>
      <c r="E87" s="253"/>
      <c r="F87" s="253"/>
      <c r="G87" s="253">
        <f t="shared" si="42"/>
        <v>0</v>
      </c>
      <c r="H87" s="253">
        <f t="shared" si="40"/>
        <v>0</v>
      </c>
      <c r="I87" s="253"/>
    </row>
    <row r="88" spans="1:9" ht="33.75" hidden="1" customHeight="1" x14ac:dyDescent="0.25">
      <c r="A88" s="249"/>
      <c r="B88" s="251"/>
      <c r="C88" s="251"/>
      <c r="D88" s="251"/>
      <c r="E88" s="253"/>
      <c r="F88" s="253"/>
      <c r="G88" s="253">
        <f t="shared" si="42"/>
        <v>0</v>
      </c>
      <c r="H88" s="253">
        <f t="shared" si="40"/>
        <v>0</v>
      </c>
      <c r="I88" s="253"/>
    </row>
    <row r="89" spans="1:9" ht="33.75" hidden="1" customHeight="1" x14ac:dyDescent="0.25">
      <c r="A89" s="240" t="s">
        <v>1176</v>
      </c>
      <c r="B89" s="241" t="s">
        <v>325</v>
      </c>
      <c r="C89" s="242">
        <f>SUM(C90)</f>
        <v>0</v>
      </c>
      <c r="D89" s="242">
        <f t="shared" ref="D89:I89" si="43">SUM(D90)</f>
        <v>0</v>
      </c>
      <c r="E89" s="242">
        <f t="shared" si="43"/>
        <v>0</v>
      </c>
      <c r="F89" s="242">
        <f t="shared" si="43"/>
        <v>0</v>
      </c>
      <c r="G89" s="242">
        <f t="shared" si="43"/>
        <v>0</v>
      </c>
      <c r="H89" s="242">
        <f t="shared" si="43"/>
        <v>0</v>
      </c>
      <c r="I89" s="242">
        <f t="shared" si="43"/>
        <v>0</v>
      </c>
    </row>
    <row r="90" spans="1:9" ht="33.75" hidden="1" customHeight="1" x14ac:dyDescent="0.25">
      <c r="A90" s="249"/>
      <c r="B90" s="255"/>
      <c r="C90" s="251"/>
      <c r="D90" s="251"/>
      <c r="E90" s="253"/>
      <c r="F90" s="253"/>
      <c r="G90" s="253">
        <f>SUM(E90:F90)</f>
        <v>0</v>
      </c>
      <c r="H90" s="253">
        <f t="shared" si="40"/>
        <v>0</v>
      </c>
      <c r="I90" s="253"/>
    </row>
    <row r="91" spans="1:9" ht="33.75" hidden="1" customHeight="1" x14ac:dyDescent="0.25">
      <c r="A91" s="240" t="s">
        <v>1179</v>
      </c>
      <c r="B91" s="241" t="s">
        <v>327</v>
      </c>
      <c r="C91" s="242">
        <f>SUM(C92)</f>
        <v>0</v>
      </c>
      <c r="D91" s="242">
        <f t="shared" ref="D91:I91" si="44">SUM(D92)</f>
        <v>0</v>
      </c>
      <c r="E91" s="242">
        <f t="shared" si="44"/>
        <v>0</v>
      </c>
      <c r="F91" s="242">
        <f t="shared" si="44"/>
        <v>0</v>
      </c>
      <c r="G91" s="242">
        <f t="shared" si="44"/>
        <v>0</v>
      </c>
      <c r="H91" s="242">
        <f t="shared" si="44"/>
        <v>0</v>
      </c>
      <c r="I91" s="242">
        <f t="shared" si="44"/>
        <v>0</v>
      </c>
    </row>
    <row r="92" spans="1:9" ht="33.75" hidden="1" customHeight="1" x14ac:dyDescent="0.25">
      <c r="A92" s="249"/>
      <c r="B92" s="255"/>
      <c r="C92" s="251"/>
      <c r="D92" s="251"/>
      <c r="E92" s="253"/>
      <c r="F92" s="253"/>
      <c r="G92" s="253">
        <f>SUM(E92:F92)</f>
        <v>0</v>
      </c>
      <c r="H92" s="253">
        <f t="shared" si="40"/>
        <v>0</v>
      </c>
      <c r="I92" s="253"/>
    </row>
    <row r="93" spans="1:9" ht="33.75" hidden="1" customHeight="1" x14ac:dyDescent="0.25">
      <c r="A93" s="240" t="s">
        <v>1182</v>
      </c>
      <c r="B93" s="241" t="s">
        <v>329</v>
      </c>
      <c r="C93" s="242">
        <f>SUM(C94)</f>
        <v>0</v>
      </c>
      <c r="D93" s="242">
        <f t="shared" ref="D93:I93" si="45">SUM(D94)</f>
        <v>0</v>
      </c>
      <c r="E93" s="242">
        <f t="shared" si="45"/>
        <v>0</v>
      </c>
      <c r="F93" s="242">
        <f t="shared" si="45"/>
        <v>0</v>
      </c>
      <c r="G93" s="242">
        <f t="shared" si="45"/>
        <v>0</v>
      </c>
      <c r="H93" s="242">
        <f t="shared" si="45"/>
        <v>0</v>
      </c>
      <c r="I93" s="242">
        <f t="shared" si="45"/>
        <v>0</v>
      </c>
    </row>
    <row r="94" spans="1:9" ht="33.75" hidden="1" customHeight="1" x14ac:dyDescent="0.25">
      <c r="A94" s="249"/>
      <c r="B94" s="255"/>
      <c r="C94" s="251"/>
      <c r="D94" s="251"/>
      <c r="E94" s="253"/>
      <c r="F94" s="253"/>
      <c r="G94" s="253">
        <f>SUM(E94:F94)</f>
        <v>0</v>
      </c>
      <c r="H94" s="253">
        <f t="shared" si="40"/>
        <v>0</v>
      </c>
      <c r="I94" s="253"/>
    </row>
    <row r="95" spans="1:9" ht="33.75" hidden="1" customHeight="1" x14ac:dyDescent="0.25">
      <c r="A95" s="240" t="s">
        <v>1187</v>
      </c>
      <c r="B95" s="241" t="s">
        <v>331</v>
      </c>
      <c r="C95" s="242">
        <f>SUM(C96:C98)</f>
        <v>0</v>
      </c>
      <c r="D95" s="242">
        <f t="shared" ref="D95:I95" si="46">SUM(D96:D98)</f>
        <v>0</v>
      </c>
      <c r="E95" s="242">
        <f t="shared" si="46"/>
        <v>0</v>
      </c>
      <c r="F95" s="242">
        <f t="shared" si="46"/>
        <v>0</v>
      </c>
      <c r="G95" s="242">
        <f t="shared" si="46"/>
        <v>0</v>
      </c>
      <c r="H95" s="242">
        <f t="shared" si="46"/>
        <v>0</v>
      </c>
      <c r="I95" s="242">
        <f t="shared" si="46"/>
        <v>0</v>
      </c>
    </row>
    <row r="96" spans="1:9" ht="33.75" hidden="1" customHeight="1" x14ac:dyDescent="0.25">
      <c r="A96" s="249"/>
      <c r="B96" s="255"/>
      <c r="C96" s="251"/>
      <c r="D96" s="251"/>
      <c r="E96" s="253"/>
      <c r="F96" s="253"/>
      <c r="G96" s="253">
        <f t="shared" ref="G96:G98" si="47">SUM(E96:F96)</f>
        <v>0</v>
      </c>
      <c r="H96" s="253">
        <f t="shared" si="40"/>
        <v>0</v>
      </c>
      <c r="I96" s="253"/>
    </row>
    <row r="97" spans="1:9" ht="33.75" hidden="1" customHeight="1" x14ac:dyDescent="0.25">
      <c r="A97" s="249"/>
      <c r="B97" s="255"/>
      <c r="C97" s="251"/>
      <c r="D97" s="251"/>
      <c r="E97" s="253"/>
      <c r="F97" s="253"/>
      <c r="G97" s="253">
        <f t="shared" si="47"/>
        <v>0</v>
      </c>
      <c r="H97" s="253">
        <f t="shared" si="40"/>
        <v>0</v>
      </c>
      <c r="I97" s="253"/>
    </row>
    <row r="98" spans="1:9" ht="33.75" hidden="1" customHeight="1" x14ac:dyDescent="0.25">
      <c r="A98" s="249"/>
      <c r="B98" s="255"/>
      <c r="C98" s="251"/>
      <c r="D98" s="251"/>
      <c r="E98" s="253"/>
      <c r="F98" s="253"/>
      <c r="G98" s="253">
        <f t="shared" si="47"/>
        <v>0</v>
      </c>
      <c r="H98" s="253">
        <f t="shared" si="40"/>
        <v>0</v>
      </c>
      <c r="I98" s="253"/>
    </row>
    <row r="99" spans="1:9" ht="33.75" hidden="1" customHeight="1" x14ac:dyDescent="0.25">
      <c r="A99" s="240" t="s">
        <v>1190</v>
      </c>
      <c r="B99" s="241" t="s">
        <v>333</v>
      </c>
      <c r="C99" s="242">
        <f>SUM(C100:C101)</f>
        <v>0</v>
      </c>
      <c r="D99" s="242">
        <f t="shared" ref="D99:I99" si="48">SUM(D100:D101)</f>
        <v>0</v>
      </c>
      <c r="E99" s="242">
        <f t="shared" si="48"/>
        <v>0</v>
      </c>
      <c r="F99" s="242">
        <f t="shared" si="48"/>
        <v>0</v>
      </c>
      <c r="G99" s="242">
        <f t="shared" si="48"/>
        <v>0</v>
      </c>
      <c r="H99" s="242">
        <f t="shared" si="48"/>
        <v>0</v>
      </c>
      <c r="I99" s="242">
        <f t="shared" si="48"/>
        <v>0</v>
      </c>
    </row>
    <row r="100" spans="1:9" ht="33.75" hidden="1" customHeight="1" x14ac:dyDescent="0.25">
      <c r="A100" s="249"/>
      <c r="B100" s="255"/>
      <c r="C100" s="251"/>
      <c r="D100" s="251"/>
      <c r="E100" s="253"/>
      <c r="F100" s="253"/>
      <c r="G100" s="253">
        <f t="shared" ref="G100:G101" si="49">SUM(E100:F100)</f>
        <v>0</v>
      </c>
      <c r="H100" s="253">
        <f t="shared" si="40"/>
        <v>0</v>
      </c>
      <c r="I100" s="253"/>
    </row>
    <row r="101" spans="1:9" ht="33.75" hidden="1" customHeight="1" x14ac:dyDescent="0.25">
      <c r="A101" s="249"/>
      <c r="B101" s="255"/>
      <c r="C101" s="251"/>
      <c r="D101" s="251"/>
      <c r="E101" s="253"/>
      <c r="F101" s="253"/>
      <c r="G101" s="253">
        <f t="shared" si="49"/>
        <v>0</v>
      </c>
      <c r="H101" s="253">
        <f t="shared" si="40"/>
        <v>0</v>
      </c>
      <c r="I101" s="253"/>
    </row>
    <row r="102" spans="1:9" ht="33.75" customHeight="1" x14ac:dyDescent="0.25">
      <c r="A102" s="237" t="s">
        <v>1195</v>
      </c>
      <c r="B102" s="238" t="s">
        <v>265</v>
      </c>
      <c r="C102" s="239">
        <f>SUM(C103,C108,C119,C176)</f>
        <v>12615319615</v>
      </c>
      <c r="D102" s="239">
        <f t="shared" ref="D102:I102" si="50">SUM(D103,D108,D119,D176)</f>
        <v>22438006020.5</v>
      </c>
      <c r="E102" s="239">
        <f t="shared" si="50"/>
        <v>20082510000</v>
      </c>
      <c r="F102" s="239">
        <f t="shared" si="50"/>
        <v>8613370000</v>
      </c>
      <c r="G102" s="239">
        <f t="shared" si="50"/>
        <v>28695880000</v>
      </c>
      <c r="H102" s="239">
        <f t="shared" si="50"/>
        <v>28695880000</v>
      </c>
      <c r="I102" s="239">
        <f t="shared" si="50"/>
        <v>28821200000</v>
      </c>
    </row>
    <row r="103" spans="1:9" ht="33.75" customHeight="1" x14ac:dyDescent="0.25">
      <c r="A103" s="240" t="s">
        <v>1196</v>
      </c>
      <c r="B103" s="241" t="s">
        <v>1811</v>
      </c>
      <c r="C103" s="242">
        <f>SUM(C104:C107)</f>
        <v>1389500</v>
      </c>
      <c r="D103" s="242">
        <f t="shared" ref="D103:I103" si="51">SUM(D104:D107)</f>
        <v>21398789.509078681</v>
      </c>
      <c r="E103" s="242">
        <f t="shared" si="51"/>
        <v>0</v>
      </c>
      <c r="F103" s="242">
        <f t="shared" si="51"/>
        <v>37620000</v>
      </c>
      <c r="G103" s="242">
        <f t="shared" si="51"/>
        <v>37620000</v>
      </c>
      <c r="H103" s="242">
        <f t="shared" si="51"/>
        <v>37620000</v>
      </c>
      <c r="I103" s="242">
        <f t="shared" si="51"/>
        <v>37620000</v>
      </c>
    </row>
    <row r="104" spans="1:9" ht="33.75" customHeight="1" x14ac:dyDescent="0.25">
      <c r="A104" s="249" t="s">
        <v>1197</v>
      </c>
      <c r="B104" s="255" t="s">
        <v>364</v>
      </c>
      <c r="C104" s="251">
        <f>'مصارف.اقتصادی.هزینه'!C52</f>
        <v>1389500</v>
      </c>
      <c r="D104" s="251">
        <f>'مصارف.اقتصادی.هزینه'!D52</f>
        <v>4238573.3831134196</v>
      </c>
      <c r="E104" s="253"/>
      <c r="F104" s="253">
        <f>'مصارف.اقتصادی.هزینه'!E52</f>
        <v>8510000</v>
      </c>
      <c r="G104" s="253">
        <f t="shared" ref="G104:G107" si="52">SUM(E104:F104)</f>
        <v>8510000</v>
      </c>
      <c r="H104" s="253">
        <f t="shared" si="40"/>
        <v>8510000</v>
      </c>
      <c r="I104" s="253">
        <f>'مصارف.اقتصادی.هزینه'!F52</f>
        <v>8510000</v>
      </c>
    </row>
    <row r="105" spans="1:9" ht="33.75" customHeight="1" x14ac:dyDescent="0.25">
      <c r="A105" s="249" t="s">
        <v>1199</v>
      </c>
      <c r="B105" s="255" t="s">
        <v>927</v>
      </c>
      <c r="C105" s="251">
        <f>'مصارف.اقتصادی.هزینه'!C53</f>
        <v>0</v>
      </c>
      <c r="D105" s="251">
        <f>'مصارف.اقتصادی.هزینه'!D53</f>
        <v>17160216.125965264</v>
      </c>
      <c r="E105" s="253"/>
      <c r="F105" s="253">
        <f>'مصارف.اقتصادی.هزینه'!E53</f>
        <v>29110000</v>
      </c>
      <c r="G105" s="253">
        <f t="shared" si="52"/>
        <v>29110000</v>
      </c>
      <c r="H105" s="253">
        <f t="shared" si="40"/>
        <v>29110000</v>
      </c>
      <c r="I105" s="253">
        <f>'مصارف.اقتصادی.هزینه'!F53</f>
        <v>29110000</v>
      </c>
    </row>
    <row r="106" spans="1:9" ht="33.75" hidden="1" customHeight="1" x14ac:dyDescent="0.25">
      <c r="A106" s="249"/>
      <c r="B106" s="255"/>
      <c r="C106" s="251"/>
      <c r="D106" s="251"/>
      <c r="E106" s="253"/>
      <c r="F106" s="253"/>
      <c r="G106" s="253">
        <f t="shared" si="52"/>
        <v>0</v>
      </c>
      <c r="H106" s="253">
        <f t="shared" si="40"/>
        <v>0</v>
      </c>
      <c r="I106" s="253"/>
    </row>
    <row r="107" spans="1:9" ht="33.75" hidden="1" customHeight="1" x14ac:dyDescent="0.25">
      <c r="A107" s="249"/>
      <c r="B107" s="255"/>
      <c r="C107" s="251"/>
      <c r="D107" s="251"/>
      <c r="E107" s="253"/>
      <c r="F107" s="253"/>
      <c r="G107" s="253">
        <f t="shared" si="52"/>
        <v>0</v>
      </c>
      <c r="H107" s="253">
        <f t="shared" si="40"/>
        <v>0</v>
      </c>
      <c r="I107" s="253"/>
    </row>
    <row r="108" spans="1:9" ht="33.75" customHeight="1" x14ac:dyDescent="0.25">
      <c r="A108" s="240" t="s">
        <v>1201</v>
      </c>
      <c r="B108" s="241" t="s">
        <v>339</v>
      </c>
      <c r="C108" s="242">
        <f>SUM(C109:C118)</f>
        <v>58467757</v>
      </c>
      <c r="D108" s="242">
        <f t="shared" ref="D108:I108" si="53">SUM(D109:D118)</f>
        <v>599703750</v>
      </c>
      <c r="E108" s="242">
        <f t="shared" si="53"/>
        <v>0</v>
      </c>
      <c r="F108" s="242">
        <f t="shared" si="53"/>
        <v>740040000</v>
      </c>
      <c r="G108" s="242">
        <f t="shared" si="53"/>
        <v>740040000</v>
      </c>
      <c r="H108" s="242">
        <f t="shared" si="53"/>
        <v>740040000</v>
      </c>
      <c r="I108" s="242">
        <f t="shared" si="53"/>
        <v>740040000</v>
      </c>
    </row>
    <row r="109" spans="1:9" ht="33.75" customHeight="1" x14ac:dyDescent="0.25">
      <c r="A109" s="249" t="s">
        <v>1202</v>
      </c>
      <c r="B109" s="255" t="s">
        <v>1041</v>
      </c>
      <c r="C109" s="251">
        <f>'مصارف.اقتصادی.هزینه'!C110</f>
        <v>0</v>
      </c>
      <c r="D109" s="251">
        <f>'مصارف.اقتصادی.هزینه'!D110</f>
        <v>6175000</v>
      </c>
      <c r="E109" s="253"/>
      <c r="F109" s="253">
        <f>'مصارف.اقتصادی.هزینه'!E110</f>
        <v>6000000</v>
      </c>
      <c r="G109" s="253">
        <f t="shared" ref="G109:G118" si="54">SUM(E109:F109)</f>
        <v>6000000</v>
      </c>
      <c r="H109" s="253">
        <f t="shared" ref="H109:H110" si="55">G109</f>
        <v>6000000</v>
      </c>
      <c r="I109" s="253">
        <f>'مصارف.اقتصادی.هزینه'!F110</f>
        <v>6000000</v>
      </c>
    </row>
    <row r="110" spans="1:9" ht="33.75" customHeight="1" x14ac:dyDescent="0.25">
      <c r="A110" s="249" t="s">
        <v>1244</v>
      </c>
      <c r="B110" s="255" t="s">
        <v>184</v>
      </c>
      <c r="C110" s="251">
        <f>'مصارف.اقتصادی.هزینه'!C116</f>
        <v>3381485</v>
      </c>
      <c r="D110" s="251">
        <f>'مصارف.اقتصادی.هزینه'!D116</f>
        <v>6911250</v>
      </c>
      <c r="E110" s="253"/>
      <c r="F110" s="253">
        <f>'مصارف.اقتصادی.هزینه'!E116</f>
        <v>11720000</v>
      </c>
      <c r="G110" s="253">
        <f t="shared" si="54"/>
        <v>11720000</v>
      </c>
      <c r="H110" s="253">
        <f t="shared" si="55"/>
        <v>11720000</v>
      </c>
      <c r="I110" s="253">
        <f>'مصارف.اقتصادی.هزینه'!F116</f>
        <v>11720000</v>
      </c>
    </row>
    <row r="111" spans="1:9" ht="33.75" customHeight="1" x14ac:dyDescent="0.25">
      <c r="A111" s="249" t="s">
        <v>1245</v>
      </c>
      <c r="B111" s="255" t="s">
        <v>177</v>
      </c>
      <c r="C111" s="251">
        <f>'مصارف.اقتصادی.هزینه'!C109</f>
        <v>1518670</v>
      </c>
      <c r="D111" s="251">
        <f>'مصارف.اقتصادی.هزینه'!D109</f>
        <v>152000000</v>
      </c>
      <c r="E111" s="253"/>
      <c r="F111" s="253">
        <f>'مصارف.اقتصادی.هزینه'!E109</f>
        <v>250000000</v>
      </c>
      <c r="G111" s="253">
        <f t="shared" si="54"/>
        <v>250000000</v>
      </c>
      <c r="H111" s="253">
        <f t="shared" si="40"/>
        <v>250000000</v>
      </c>
      <c r="I111" s="253">
        <f>'مصارف.اقتصادی.هزینه'!F109</f>
        <v>250000000</v>
      </c>
    </row>
    <row r="112" spans="1:9" ht="33.75" customHeight="1" x14ac:dyDescent="0.25">
      <c r="A112" s="249" t="s">
        <v>1246</v>
      </c>
      <c r="B112" s="255" t="s">
        <v>183</v>
      </c>
      <c r="C112" s="251">
        <f>'مصارف.اقتصادی.هزینه'!C115</f>
        <v>6922651</v>
      </c>
      <c r="D112" s="251">
        <f>'مصارف.اقتصادی.هزینه'!D115</f>
        <v>300000000</v>
      </c>
      <c r="E112" s="253"/>
      <c r="F112" s="253">
        <f>'مصارف.اقتصادی.هزینه'!E115</f>
        <v>233000000</v>
      </c>
      <c r="G112" s="253">
        <f t="shared" si="54"/>
        <v>233000000</v>
      </c>
      <c r="H112" s="253">
        <f t="shared" si="40"/>
        <v>233000000</v>
      </c>
      <c r="I112" s="253">
        <f>'مصارف.اقتصادی.هزینه'!F115</f>
        <v>233000000</v>
      </c>
    </row>
    <row r="113" spans="1:9" ht="33.75" customHeight="1" x14ac:dyDescent="0.25">
      <c r="A113" s="249" t="s">
        <v>1247</v>
      </c>
      <c r="B113" s="255" t="s">
        <v>182</v>
      </c>
      <c r="C113" s="251">
        <f>'مصارف.اقتصادی.هزینه'!C114</f>
        <v>46644951</v>
      </c>
      <c r="D113" s="251">
        <f>'مصارف.اقتصادی.هزینه'!D114</f>
        <v>134000000</v>
      </c>
      <c r="E113" s="253"/>
      <c r="F113" s="253">
        <f>'مصارف.اقتصادی.هزینه'!E114</f>
        <v>236000000</v>
      </c>
      <c r="G113" s="253">
        <f t="shared" si="54"/>
        <v>236000000</v>
      </c>
      <c r="H113" s="253">
        <f t="shared" si="40"/>
        <v>236000000</v>
      </c>
      <c r="I113" s="253">
        <f>'مصارف.اقتصادی.هزینه'!F114</f>
        <v>236000000</v>
      </c>
    </row>
    <row r="114" spans="1:9" ht="33.75" customHeight="1" x14ac:dyDescent="0.25">
      <c r="A114" s="249" t="s">
        <v>1248</v>
      </c>
      <c r="B114" s="255" t="s">
        <v>181</v>
      </c>
      <c r="C114" s="251">
        <f>'مصارف.اقتصادی.هزینه'!C113</f>
        <v>0</v>
      </c>
      <c r="D114" s="251">
        <f>'مصارف.اقتصادی.هزینه'!D113</f>
        <v>617500</v>
      </c>
      <c r="E114" s="253"/>
      <c r="F114" s="253">
        <f>'مصارف.اقتصادی.هزینه'!E113</f>
        <v>2120000</v>
      </c>
      <c r="G114" s="253">
        <f t="shared" si="54"/>
        <v>2120000</v>
      </c>
      <c r="H114" s="253">
        <f t="shared" si="40"/>
        <v>2120000</v>
      </c>
      <c r="I114" s="253">
        <f>'مصارف.اقتصادی.هزینه'!F113</f>
        <v>2120000</v>
      </c>
    </row>
    <row r="115" spans="1:9" ht="33.75" hidden="1" customHeight="1" x14ac:dyDescent="0.25">
      <c r="A115" s="249" t="s">
        <v>1316</v>
      </c>
      <c r="B115" s="255" t="str">
        <f>'مصارف.اقتصادی.هزینه'!B31</f>
        <v>حق التدریس و حق پژوهش</v>
      </c>
      <c r="C115" s="251">
        <f>'مصارف.اقتصادی.هزینه'!C31</f>
        <v>0</v>
      </c>
      <c r="D115" s="251">
        <f>'مصارف.اقتصادی.هزینه'!D31</f>
        <v>0</v>
      </c>
      <c r="E115" s="253"/>
      <c r="F115" s="253">
        <f>'مصارف.اقتصادی.هزینه'!E31</f>
        <v>0</v>
      </c>
      <c r="G115" s="253">
        <f t="shared" si="54"/>
        <v>0</v>
      </c>
      <c r="H115" s="253">
        <f t="shared" si="40"/>
        <v>0</v>
      </c>
      <c r="I115" s="253">
        <f>'مصارف.اقتصادی.هزینه'!F31</f>
        <v>0</v>
      </c>
    </row>
    <row r="116" spans="1:9" ht="33.75" hidden="1" customHeight="1" x14ac:dyDescent="0.25">
      <c r="A116" s="249" t="s">
        <v>1317</v>
      </c>
      <c r="B116" s="255" t="str">
        <f>'مصارف.اقتصادی.هزینه'!B111</f>
        <v>بررسي و مطالعه نيازها و امكانات شهري</v>
      </c>
      <c r="C116" s="251">
        <f>'مصارف.اقتصادی.هزینه'!C111</f>
        <v>0</v>
      </c>
      <c r="D116" s="251">
        <f>'مصارف.اقتصادی.هزینه'!D111</f>
        <v>0</v>
      </c>
      <c r="E116" s="253"/>
      <c r="F116" s="253">
        <f>'مصارف.اقتصادی.هزینه'!E111</f>
        <v>0</v>
      </c>
      <c r="G116" s="253">
        <f t="shared" si="54"/>
        <v>0</v>
      </c>
      <c r="H116" s="253">
        <f t="shared" si="40"/>
        <v>0</v>
      </c>
      <c r="I116" s="253">
        <f>'مصارف.اقتصادی.هزینه'!F111</f>
        <v>0</v>
      </c>
    </row>
    <row r="117" spans="1:9" ht="33.75" customHeight="1" x14ac:dyDescent="0.25">
      <c r="A117" s="249" t="s">
        <v>1318</v>
      </c>
      <c r="B117" s="255" t="str">
        <f>'مصارف.اقتصادی.هزینه'!B117</f>
        <v>هزینه برگزاری سمینارها و جلسات سخنرانی و کارگاههای آموزشی</v>
      </c>
      <c r="C117" s="251">
        <f>'مصارف.اقتصادی.هزینه'!C117</f>
        <v>0</v>
      </c>
      <c r="D117" s="251">
        <f>'مصارف.اقتصادی.هزینه'!D117</f>
        <v>0</v>
      </c>
      <c r="E117" s="253"/>
      <c r="F117" s="253">
        <f>'مصارف.اقتصادی.هزینه'!E117</f>
        <v>1200000</v>
      </c>
      <c r="G117" s="253">
        <f t="shared" si="54"/>
        <v>1200000</v>
      </c>
      <c r="H117" s="253">
        <f t="shared" ref="H117" si="56">G117</f>
        <v>1200000</v>
      </c>
      <c r="I117" s="253">
        <f>'مصارف.اقتصادی.هزینه'!F117</f>
        <v>1200000</v>
      </c>
    </row>
    <row r="118" spans="1:9" ht="33.75" hidden="1" customHeight="1" x14ac:dyDescent="0.25">
      <c r="A118" s="249" t="s">
        <v>1319</v>
      </c>
      <c r="B118" s="251" t="str">
        <f>'مصارف.اقتصادی.هزینه'!B112</f>
        <v>مطالعه و پژوهش ‌هاي اجتماعي و فرهنگي</v>
      </c>
      <c r="C118" s="251">
        <f>'مصارف.اقتصادی.هزینه'!C112</f>
        <v>0</v>
      </c>
      <c r="D118" s="251">
        <f>'مصارف.اقتصادی.هزینه'!D112</f>
        <v>0</v>
      </c>
      <c r="E118" s="253"/>
      <c r="F118" s="253">
        <f>'مصارف.اقتصادی.هزینه'!E112</f>
        <v>0</v>
      </c>
      <c r="G118" s="253">
        <f t="shared" si="54"/>
        <v>0</v>
      </c>
      <c r="H118" s="253">
        <f t="shared" si="40"/>
        <v>0</v>
      </c>
      <c r="I118" s="253">
        <f>'مصارف.اقتصادی.هزینه'!F112</f>
        <v>0</v>
      </c>
    </row>
    <row r="119" spans="1:9" ht="33.75" customHeight="1" x14ac:dyDescent="0.25">
      <c r="A119" s="240" t="s">
        <v>1204</v>
      </c>
      <c r="B119" s="241" t="s">
        <v>341</v>
      </c>
      <c r="C119" s="242">
        <f>SUM(C120:C175)</f>
        <v>12555462358</v>
      </c>
      <c r="D119" s="242">
        <f t="shared" ref="D119:I119" si="57">SUM(D120:D175)</f>
        <v>21816903480.990921</v>
      </c>
      <c r="E119" s="242">
        <f t="shared" si="57"/>
        <v>20082510000</v>
      </c>
      <c r="F119" s="242">
        <f t="shared" si="57"/>
        <v>7835710000</v>
      </c>
      <c r="G119" s="242">
        <f t="shared" si="57"/>
        <v>27918220000</v>
      </c>
      <c r="H119" s="242">
        <f t="shared" si="57"/>
        <v>27918220000</v>
      </c>
      <c r="I119" s="242">
        <f t="shared" si="57"/>
        <v>28043540000</v>
      </c>
    </row>
    <row r="120" spans="1:9" ht="33.75" customHeight="1" x14ac:dyDescent="0.25">
      <c r="A120" s="249" t="s">
        <v>1205</v>
      </c>
      <c r="B120" s="255" t="str">
        <f>'مصارف.اقتصادی.هزینه'!B7</f>
        <v>حقوق و دستمزد</v>
      </c>
      <c r="C120" s="251">
        <f>'مصارف.اقتصادی.هزینه'!C7</f>
        <v>1129823537</v>
      </c>
      <c r="D120" s="251">
        <f>'مصارف.اقتصادی.هزینه'!D7</f>
        <v>1885342322</v>
      </c>
      <c r="E120" s="253">
        <f>'مصارف.اقتصادی.هزینه'!E7</f>
        <v>2637510000</v>
      </c>
      <c r="F120" s="253"/>
      <c r="G120" s="253">
        <f t="shared" ref="G120:G175" si="58">SUM(E120:F120)</f>
        <v>2637510000</v>
      </c>
      <c r="H120" s="253">
        <f t="shared" ref="H120" si="59">G120</f>
        <v>2637510000</v>
      </c>
      <c r="I120" s="253">
        <f>'مصارف.اقتصادی.هزینه'!F7</f>
        <v>2637510000</v>
      </c>
    </row>
    <row r="121" spans="1:9" ht="33.75" customHeight="1" x14ac:dyDescent="0.25">
      <c r="A121" s="249" t="s">
        <v>1207</v>
      </c>
      <c r="B121" s="255" t="str">
        <f>'مصارف.اقتصادی.هزینه'!B13</f>
        <v>فوق العاده ها و مزایای شغل</v>
      </c>
      <c r="C121" s="251">
        <f>'مصارف.اقتصادی.هزینه'!C13</f>
        <v>2810788525</v>
      </c>
      <c r="D121" s="251">
        <f>'مصارف.اقتصادی.هزینه'!D13</f>
        <v>5267857182</v>
      </c>
      <c r="E121" s="251">
        <f>'مصارف.اقتصادی.هزینه'!E13</f>
        <v>6723590000</v>
      </c>
      <c r="F121" s="253"/>
      <c r="G121" s="253">
        <f t="shared" si="58"/>
        <v>6723590000</v>
      </c>
      <c r="H121" s="253">
        <f t="shared" ref="H121:H154" si="60">G121</f>
        <v>6723590000</v>
      </c>
      <c r="I121" s="253">
        <f>'مصارف.اقتصادی.هزینه'!F13</f>
        <v>6723590000</v>
      </c>
    </row>
    <row r="122" spans="1:9" ht="33.75" customHeight="1" x14ac:dyDescent="0.25">
      <c r="A122" s="249" t="s">
        <v>1249</v>
      </c>
      <c r="B122" s="255" t="str">
        <f>'مصارف.اقتصادی.هزینه'!B24</f>
        <v>ماموریت داخلی و خارجی</v>
      </c>
      <c r="C122" s="251">
        <f>'مصارف.اقتصادی.هزینه'!C24</f>
        <v>13695396</v>
      </c>
      <c r="D122" s="251">
        <f>'مصارف.اقتصادی.هزینه'!D24</f>
        <v>31924702.5</v>
      </c>
      <c r="E122" s="253"/>
      <c r="F122" s="253">
        <f>'مصارف.اقتصادی.هزینه'!E24</f>
        <v>48280000</v>
      </c>
      <c r="G122" s="253">
        <f t="shared" si="58"/>
        <v>48280000</v>
      </c>
      <c r="H122" s="253">
        <f t="shared" si="60"/>
        <v>48280000</v>
      </c>
      <c r="I122" s="253">
        <f>'مصارف.اقتصادی.هزینه'!F24</f>
        <v>48280000</v>
      </c>
    </row>
    <row r="123" spans="1:9" ht="33.75" customHeight="1" x14ac:dyDescent="0.25">
      <c r="A123" s="249" t="s">
        <v>1250</v>
      </c>
      <c r="B123" s="255" t="str">
        <f>'مصارف.اقتصادی.هزینه'!B28</f>
        <v>خدمات قراردادی اشخاص (تأمین نیروی انسانی)</v>
      </c>
      <c r="C123" s="251">
        <f>'مصارف.اقتصادی.هزینه'!C28</f>
        <v>380129044</v>
      </c>
      <c r="D123" s="251">
        <f>'مصارف.اقتصادی.هزینه'!D28</f>
        <v>240000000</v>
      </c>
      <c r="E123" s="251">
        <f>'مصارف.اقتصادی.هزینه'!E28</f>
        <v>629200000</v>
      </c>
      <c r="F123" s="253"/>
      <c r="G123" s="253">
        <f t="shared" si="58"/>
        <v>629200000</v>
      </c>
      <c r="H123" s="253">
        <f t="shared" si="60"/>
        <v>629200000</v>
      </c>
      <c r="I123" s="253">
        <f>'مصارف.اقتصادی.هزینه'!F28</f>
        <v>629200000</v>
      </c>
    </row>
    <row r="124" spans="1:9" ht="33.75" customHeight="1" x14ac:dyDescent="0.25">
      <c r="A124" s="249" t="s">
        <v>1251</v>
      </c>
      <c r="B124" s="255" t="str">
        <f>'مصارف.اقتصادی.هزینه'!B30</f>
        <v>حق الزحمه مامورین انتظامی و سربازان وظیفه</v>
      </c>
      <c r="C124" s="251">
        <f>'مصارف.اقتصادی.هزینه'!C30</f>
        <v>5935026</v>
      </c>
      <c r="D124" s="251">
        <f>'مصارف.اقتصادی.هزینه'!D30</f>
        <v>7410000</v>
      </c>
      <c r="E124" s="251">
        <f>'مصارف.اقتصادی.هزینه'!E30</f>
        <v>80890000</v>
      </c>
      <c r="F124" s="253"/>
      <c r="G124" s="253">
        <f t="shared" si="58"/>
        <v>80890000</v>
      </c>
      <c r="H124" s="253">
        <f t="shared" si="60"/>
        <v>80890000</v>
      </c>
      <c r="I124" s="253">
        <f>'مصارف.اقتصادی.هزینه'!F30</f>
        <v>80890000</v>
      </c>
    </row>
    <row r="125" spans="1:9" ht="32.25" customHeight="1" x14ac:dyDescent="0.25">
      <c r="A125" s="249" t="s">
        <v>1252</v>
      </c>
      <c r="B125" s="255" t="str">
        <f>'مصارف.اقتصادی.هزینه'!B33</f>
        <v xml:space="preserve">حق الجلسه، حق التدريس، حق الزحمه، حق الترجمه </v>
      </c>
      <c r="C125" s="251">
        <f>'مصارف.اقتصادی.هزینه'!C33</f>
        <v>52605620</v>
      </c>
      <c r="D125" s="251">
        <f>'مصارف.اقتصادی.هزینه'!D33</f>
        <v>60000000</v>
      </c>
      <c r="E125" s="253"/>
      <c r="F125" s="253">
        <f>'مصارف.اقتصادی.هزینه'!E33</f>
        <v>129380000</v>
      </c>
      <c r="G125" s="253">
        <f t="shared" si="58"/>
        <v>129380000</v>
      </c>
      <c r="H125" s="253">
        <f t="shared" si="60"/>
        <v>129380000</v>
      </c>
      <c r="I125" s="253">
        <f>'مصارف.اقتصادی.هزینه'!F33</f>
        <v>129380000</v>
      </c>
    </row>
    <row r="126" spans="1:9" ht="33.75" customHeight="1" x14ac:dyDescent="0.25">
      <c r="A126" s="249" t="s">
        <v>1253</v>
      </c>
      <c r="B126" s="255" t="str">
        <f>'مصارف.اقتصادی.هزینه'!B38</f>
        <v xml:space="preserve">حسابرسي </v>
      </c>
      <c r="C126" s="251">
        <f>'مصارف.اقتصادی.هزینه'!C38</f>
        <v>12823843</v>
      </c>
      <c r="D126" s="251">
        <f>'مصارف.اقتصادی.هزینه'!D38</f>
        <v>21500000</v>
      </c>
      <c r="E126" s="253"/>
      <c r="F126" s="253">
        <f>'مصارف.اقتصادی.هزینه'!E38</f>
        <v>39680000</v>
      </c>
      <c r="G126" s="253">
        <f t="shared" si="58"/>
        <v>39680000</v>
      </c>
      <c r="H126" s="253">
        <f t="shared" si="60"/>
        <v>39680000</v>
      </c>
      <c r="I126" s="253">
        <f>'مصارف.اقتصادی.هزینه'!F38</f>
        <v>65000000</v>
      </c>
    </row>
    <row r="127" spans="1:9" ht="33.75" hidden="1" customHeight="1" x14ac:dyDescent="0.25">
      <c r="A127" s="249" t="s">
        <v>1254</v>
      </c>
      <c r="B127" s="255" t="str">
        <f>'مصارف.اقتصادی.هزینه'!B44</f>
        <v xml:space="preserve">ساير </v>
      </c>
      <c r="C127" s="251">
        <f>'مصارف.اقتصادی.هزینه'!C44</f>
        <v>30872526</v>
      </c>
      <c r="D127" s="251">
        <f>'مصارف.اقتصادی.هزینه'!D44</f>
        <v>0</v>
      </c>
      <c r="E127" s="253"/>
      <c r="F127" s="253">
        <f>'مصارف.اقتصادی.هزینه'!E44</f>
        <v>0</v>
      </c>
      <c r="G127" s="253">
        <f t="shared" si="58"/>
        <v>0</v>
      </c>
      <c r="H127" s="253">
        <f t="shared" si="60"/>
        <v>0</v>
      </c>
      <c r="I127" s="253">
        <f>'مصارف.اقتصادی.هزینه'!F44</f>
        <v>0</v>
      </c>
    </row>
    <row r="128" spans="1:9" ht="33.75" customHeight="1" x14ac:dyDescent="0.25">
      <c r="A128" s="249" t="s">
        <v>1255</v>
      </c>
      <c r="B128" s="255" t="str">
        <f>'مصارف.اقتصادی.هزینه'!B46</f>
        <v>حمل کالا و اثاثه دولتی</v>
      </c>
      <c r="C128" s="251">
        <f>'مصارف.اقتصادی.هزینه'!C46</f>
        <v>624176</v>
      </c>
      <c r="D128" s="251">
        <f>'مصارف.اقتصادی.هزینه'!D46</f>
        <v>3310162.790158384</v>
      </c>
      <c r="E128" s="253"/>
      <c r="F128" s="253">
        <f>'مصارف.اقتصادی.هزینه'!E46</f>
        <v>7290000</v>
      </c>
      <c r="G128" s="253">
        <f t="shared" si="58"/>
        <v>7290000</v>
      </c>
      <c r="H128" s="253">
        <f t="shared" si="60"/>
        <v>7290000</v>
      </c>
      <c r="I128" s="253">
        <f>'مصارف.اقتصادی.هزینه'!F46</f>
        <v>7290000</v>
      </c>
    </row>
    <row r="129" spans="1:9" ht="33.75" customHeight="1" x14ac:dyDescent="0.25">
      <c r="A129" s="249" t="s">
        <v>1256</v>
      </c>
      <c r="B129" s="255" t="str">
        <f>'مصارف.اقتصادی.هزینه'!B47</f>
        <v>بیمه کالا</v>
      </c>
      <c r="C129" s="251">
        <f>'مصارف.اقتصادی.هزینه'!C47</f>
        <v>0</v>
      </c>
      <c r="D129" s="251">
        <f>'مصارف.اقتصادی.هزینه'!D47</f>
        <v>600736.26602972893</v>
      </c>
      <c r="E129" s="253"/>
      <c r="F129" s="253">
        <f>'مصارف.اقتصادی.هزینه'!E47</f>
        <v>920000</v>
      </c>
      <c r="G129" s="253">
        <f t="shared" si="58"/>
        <v>920000</v>
      </c>
      <c r="H129" s="253">
        <f t="shared" si="60"/>
        <v>920000</v>
      </c>
      <c r="I129" s="253">
        <f>'مصارف.اقتصادی.هزینه'!F47</f>
        <v>920000</v>
      </c>
    </row>
    <row r="130" spans="1:9" ht="33.75" customHeight="1" x14ac:dyDescent="0.25">
      <c r="A130" s="249" t="s">
        <v>1257</v>
      </c>
      <c r="B130" s="255" t="str">
        <f>'مصارف.اقتصادی.هزینه'!B49</f>
        <v>حمل و نقل نامه ها و امانات پستی</v>
      </c>
      <c r="C130" s="251">
        <f>'مصارف.اقتصادی.هزینه'!C49</f>
        <v>394020</v>
      </c>
      <c r="D130" s="251">
        <f>'مصارف.اقتصادی.هزینه'!D49</f>
        <v>2039405.8854903416</v>
      </c>
      <c r="E130" s="253"/>
      <c r="F130" s="253">
        <f>'مصارف.اقتصادی.هزینه'!E49</f>
        <v>4490000</v>
      </c>
      <c r="G130" s="253">
        <f t="shared" si="58"/>
        <v>4490000</v>
      </c>
      <c r="H130" s="253">
        <f t="shared" si="60"/>
        <v>4490000</v>
      </c>
      <c r="I130" s="253">
        <f>'مصارف.اقتصادی.هزینه'!F49</f>
        <v>4490000</v>
      </c>
    </row>
    <row r="131" spans="1:9" ht="33.75" customHeight="1" x14ac:dyDescent="0.25">
      <c r="A131" s="249" t="s">
        <v>1258</v>
      </c>
      <c r="B131" s="255" t="str">
        <f>'مصارف.اقتصادی.هزینه'!B51</f>
        <v>تلفن و فاکس</v>
      </c>
      <c r="C131" s="251">
        <f>'مصارف.اقتصادی.هزینه'!C51</f>
        <v>3491810</v>
      </c>
      <c r="D131" s="251">
        <f>'مصارف.اقتصادی.هزینه'!D51</f>
        <v>9650905.5492428634</v>
      </c>
      <c r="E131" s="253"/>
      <c r="F131" s="253">
        <f>'مصارف.اقتصادی.هزینه'!E51</f>
        <v>12350000</v>
      </c>
      <c r="G131" s="253">
        <f t="shared" si="58"/>
        <v>12350000</v>
      </c>
      <c r="H131" s="253">
        <f t="shared" si="60"/>
        <v>12350000</v>
      </c>
      <c r="I131" s="253">
        <f>'مصارف.اقتصادی.هزینه'!F51</f>
        <v>12350000</v>
      </c>
    </row>
    <row r="132" spans="1:9" ht="33.75" customHeight="1" x14ac:dyDescent="0.25">
      <c r="A132" s="249" t="s">
        <v>1259</v>
      </c>
      <c r="B132" s="255" t="str">
        <f>'مصارف.اقتصادی.هزینه'!B57</f>
        <v>بيمه دارايي‌هاي ثابت</v>
      </c>
      <c r="C132" s="251">
        <f>'مصارف.اقتصادی.هزینه'!C57</f>
        <v>5825427</v>
      </c>
      <c r="D132" s="251">
        <f>'مصارف.اقتصادی.هزینه'!D57</f>
        <v>20045000</v>
      </c>
      <c r="E132" s="253"/>
      <c r="F132" s="253">
        <f>'مصارف.اقتصادی.هزینه'!E57</f>
        <v>41590000</v>
      </c>
      <c r="G132" s="253">
        <f t="shared" si="58"/>
        <v>41590000</v>
      </c>
      <c r="H132" s="253">
        <f t="shared" si="60"/>
        <v>41590000</v>
      </c>
      <c r="I132" s="253">
        <f>'مصارف.اقتصادی.هزینه'!F57</f>
        <v>41590000</v>
      </c>
    </row>
    <row r="133" spans="1:9" ht="33.75" customHeight="1" x14ac:dyDescent="0.25">
      <c r="A133" s="249" t="s">
        <v>1320</v>
      </c>
      <c r="B133" s="255" t="str">
        <f>'مصارف.اقتصادی.هزینه'!B58</f>
        <v>نگهداری و تعمیر وسائط نقلیه</v>
      </c>
      <c r="C133" s="251">
        <f>'مصارف.اقتصادی.هزینه'!C58</f>
        <v>15215021</v>
      </c>
      <c r="D133" s="251">
        <f>'مصارف.اقتصادی.هزینه'!D58</f>
        <v>31357600</v>
      </c>
      <c r="E133" s="253"/>
      <c r="F133" s="253">
        <f>'مصارف.اقتصادی.هزینه'!E58</f>
        <v>132020000</v>
      </c>
      <c r="G133" s="253">
        <f t="shared" si="58"/>
        <v>132020000</v>
      </c>
      <c r="H133" s="253">
        <f t="shared" si="60"/>
        <v>132020000</v>
      </c>
      <c r="I133" s="253">
        <f>'مصارف.اقتصادی.هزینه'!F58</f>
        <v>132020000</v>
      </c>
    </row>
    <row r="134" spans="1:9" ht="33.75" customHeight="1" x14ac:dyDescent="0.25">
      <c r="A134" s="249" t="s">
        <v>1321</v>
      </c>
      <c r="B134" s="255" t="str">
        <f>'مصارف.اقتصادی.هزینه'!B59</f>
        <v>نگهداری و تعمیر وسائل اداری</v>
      </c>
      <c r="C134" s="251">
        <f>'مصارف.اقتصادی.هزینه'!C59</f>
        <v>15631449</v>
      </c>
      <c r="D134" s="251">
        <f>'مصارف.اقتصادی.هزینه'!D59</f>
        <v>23000000</v>
      </c>
      <c r="E134" s="253"/>
      <c r="F134" s="253">
        <f>'مصارف.اقتصادی.هزینه'!E59</f>
        <v>44190000</v>
      </c>
      <c r="G134" s="253">
        <f t="shared" si="58"/>
        <v>44190000</v>
      </c>
      <c r="H134" s="253">
        <f t="shared" si="60"/>
        <v>44190000</v>
      </c>
      <c r="I134" s="253">
        <f>'مصارف.اقتصادی.هزینه'!F59</f>
        <v>44190000</v>
      </c>
    </row>
    <row r="135" spans="1:9" ht="33.75" customHeight="1" x14ac:dyDescent="0.25">
      <c r="A135" s="249" t="s">
        <v>1322</v>
      </c>
      <c r="B135" s="255" t="str">
        <f>'مصارف.اقتصادی.هزینه'!B61</f>
        <v>نگهداری و تعمیر لوازم سرمایش و گرمایش</v>
      </c>
      <c r="C135" s="251">
        <f>'مصارف.اقتصادی.هزینه'!C61</f>
        <v>21160499</v>
      </c>
      <c r="D135" s="251">
        <f>'مصارف.اقتصادی.هزینه'!D61</f>
        <v>30000000</v>
      </c>
      <c r="E135" s="253"/>
      <c r="F135" s="253">
        <f>'مصارف.اقتصادی.هزینه'!E61</f>
        <v>88500000</v>
      </c>
      <c r="G135" s="253">
        <f t="shared" si="58"/>
        <v>88500000</v>
      </c>
      <c r="H135" s="253">
        <f t="shared" si="60"/>
        <v>88500000</v>
      </c>
      <c r="I135" s="253">
        <f>'مصارف.اقتصادی.هزینه'!F61</f>
        <v>88500000</v>
      </c>
    </row>
    <row r="136" spans="1:9" ht="33.75" customHeight="1" x14ac:dyDescent="0.25">
      <c r="A136" s="249" t="s">
        <v>1323</v>
      </c>
      <c r="B136" s="255" t="str">
        <f>'مصارف.اقتصادی.هزینه'!B62</f>
        <v>تعمير و نگهداري رایانه</v>
      </c>
      <c r="C136" s="251">
        <f>'مصارف.اقتصادی.هزینه'!C62</f>
        <v>0</v>
      </c>
      <c r="D136" s="251">
        <f>'مصارف.اقتصادی.هزینه'!D62</f>
        <v>0</v>
      </c>
      <c r="E136" s="253"/>
      <c r="F136" s="253">
        <f>'مصارف.اقتصادی.هزینه'!E62</f>
        <v>570000</v>
      </c>
      <c r="G136" s="253">
        <f t="shared" si="58"/>
        <v>570000</v>
      </c>
      <c r="H136" s="253">
        <f t="shared" si="60"/>
        <v>570000</v>
      </c>
      <c r="I136" s="253">
        <f>'مصارف.اقتصادی.هزینه'!F62</f>
        <v>570000</v>
      </c>
    </row>
    <row r="137" spans="1:9" ht="33.75" customHeight="1" x14ac:dyDescent="0.25">
      <c r="A137" s="249" t="s">
        <v>1324</v>
      </c>
      <c r="B137" s="255" t="str">
        <f>'مصارف.اقتصادی.هزینه'!B63</f>
        <v>چاپ و خرید نشریات و مطبوعات</v>
      </c>
      <c r="C137" s="251">
        <f>'مصارف.اقتصادی.هزینه'!C63</f>
        <v>194681851</v>
      </c>
      <c r="D137" s="251">
        <f>'مصارف.اقتصادی.هزینه'!D63</f>
        <v>350000000</v>
      </c>
      <c r="E137" s="253"/>
      <c r="F137" s="253">
        <f>'مصارف.اقتصادی.هزینه'!E63</f>
        <v>585970000</v>
      </c>
      <c r="G137" s="253">
        <f t="shared" si="58"/>
        <v>585970000</v>
      </c>
      <c r="H137" s="253">
        <f t="shared" si="60"/>
        <v>585970000</v>
      </c>
      <c r="I137" s="253">
        <f>'مصارف.اقتصادی.هزینه'!F63</f>
        <v>585970000</v>
      </c>
    </row>
    <row r="138" spans="1:9" ht="33.75" customHeight="1" x14ac:dyDescent="0.25">
      <c r="A138" s="249" t="s">
        <v>1325</v>
      </c>
      <c r="B138" s="255" t="str">
        <f>'مصارف.اقتصادی.هزینه'!B67</f>
        <v>تصویر برداری و تبلیغات</v>
      </c>
      <c r="C138" s="251">
        <f>'مصارف.اقتصادی.هزینه'!C67</f>
        <v>10389808</v>
      </c>
      <c r="D138" s="251">
        <f>'مصارف.اقتصادی.هزینه'!D67</f>
        <v>76000000</v>
      </c>
      <c r="E138" s="253"/>
      <c r="F138" s="253">
        <f>'مصارف.اقتصادی.هزینه'!E67</f>
        <v>86480000</v>
      </c>
      <c r="G138" s="253">
        <f t="shared" si="58"/>
        <v>86480000</v>
      </c>
      <c r="H138" s="253">
        <f t="shared" si="60"/>
        <v>86480000</v>
      </c>
      <c r="I138" s="253">
        <f>'مصارف.اقتصادی.هزینه'!F67</f>
        <v>86480000</v>
      </c>
    </row>
    <row r="139" spans="1:9" ht="33.75" customHeight="1" x14ac:dyDescent="0.25">
      <c r="A139" s="249" t="s">
        <v>1326</v>
      </c>
      <c r="B139" s="255" t="str">
        <f>'مصارف.اقتصادی.هزینه'!B75</f>
        <v>هزینه های قضائی، ثبتی و حقوقی</v>
      </c>
      <c r="C139" s="251">
        <f>'مصارف.اقتصادی.هزینه'!C75</f>
        <v>26897216</v>
      </c>
      <c r="D139" s="251">
        <f>'مصارف.اقتصادی.هزینه'!D75</f>
        <v>53820000</v>
      </c>
      <c r="E139" s="253"/>
      <c r="F139" s="253">
        <f>'مصارف.اقتصادی.هزینه'!E75</f>
        <v>247750000</v>
      </c>
      <c r="G139" s="253">
        <f t="shared" si="58"/>
        <v>247750000</v>
      </c>
      <c r="H139" s="253">
        <f t="shared" si="60"/>
        <v>247750000</v>
      </c>
      <c r="I139" s="253">
        <f>'مصارف.اقتصادی.هزینه'!F75</f>
        <v>247750000</v>
      </c>
    </row>
    <row r="140" spans="1:9" ht="33.75" customHeight="1" x14ac:dyDescent="0.25">
      <c r="A140" s="249" t="s">
        <v>1327</v>
      </c>
      <c r="B140" s="255" t="str">
        <f>'مصارف.اقتصادی.هزینه'!B81</f>
        <v>هزینه های بانکی</v>
      </c>
      <c r="C140" s="251">
        <f>'مصارف.اقتصادی.هزینه'!C81</f>
        <v>979212</v>
      </c>
      <c r="D140" s="251">
        <f>'مصارف.اقتصادی.هزینه'!D81</f>
        <v>4683500</v>
      </c>
      <c r="E140" s="253"/>
      <c r="F140" s="253">
        <f>'مصارف.اقتصادی.هزینه'!E81</f>
        <v>4180000</v>
      </c>
      <c r="G140" s="253">
        <f t="shared" si="58"/>
        <v>4180000</v>
      </c>
      <c r="H140" s="253">
        <f t="shared" si="60"/>
        <v>4180000</v>
      </c>
      <c r="I140" s="253">
        <f>'مصارف.اقتصادی.هزینه'!F81</f>
        <v>4180000</v>
      </c>
    </row>
    <row r="141" spans="1:9" ht="33.75" customHeight="1" x14ac:dyDescent="0.25">
      <c r="A141" s="249" t="s">
        <v>1328</v>
      </c>
      <c r="B141" s="255" t="str">
        <f>'مصارف.اقتصادی.هزینه'!B86</f>
        <v>آب و برق و سوخت</v>
      </c>
      <c r="C141" s="251">
        <f>'مصارف.اقتصادی.هزینه'!C86</f>
        <v>41476772</v>
      </c>
      <c r="D141" s="251">
        <f>'مصارف.اقتصادی.هزینه'!D86</f>
        <v>145653100</v>
      </c>
      <c r="E141" s="253"/>
      <c r="F141" s="253">
        <f>'مصارف.اقتصادی.هزینه'!E86</f>
        <v>227950000</v>
      </c>
      <c r="G141" s="253">
        <f t="shared" si="58"/>
        <v>227950000</v>
      </c>
      <c r="H141" s="253">
        <f t="shared" si="60"/>
        <v>227950000</v>
      </c>
      <c r="I141" s="253">
        <f>'مصارف.اقتصادی.هزینه'!F86</f>
        <v>227950000</v>
      </c>
    </row>
    <row r="142" spans="1:9" ht="33.75" customHeight="1" x14ac:dyDescent="0.25">
      <c r="A142" s="249" t="s">
        <v>1329</v>
      </c>
      <c r="B142" s="255" t="str">
        <f>'مصارف.اقتصادی.هزینه'!B94</f>
        <v>مواد و لوازم مصرف شدنی</v>
      </c>
      <c r="C142" s="251">
        <f>'مصارف.اقتصادی.هزینه'!C94</f>
        <v>337911940</v>
      </c>
      <c r="D142" s="251">
        <f>'مصارف.اقتصادی.هزینه'!D94</f>
        <v>343461350</v>
      </c>
      <c r="E142" s="253"/>
      <c r="F142" s="253">
        <f>'مصارف.اقتصادی.هزینه'!E94</f>
        <v>615270000</v>
      </c>
      <c r="G142" s="253">
        <f t="shared" si="58"/>
        <v>615270000</v>
      </c>
      <c r="H142" s="253">
        <f t="shared" si="60"/>
        <v>615270000</v>
      </c>
      <c r="I142" s="253">
        <f>'مصارف.اقتصادی.هزینه'!F94</f>
        <v>615270000</v>
      </c>
    </row>
    <row r="143" spans="1:9" ht="33.75" customHeight="1" x14ac:dyDescent="0.25">
      <c r="A143" s="249" t="s">
        <v>1330</v>
      </c>
      <c r="B143" s="255" t="str">
        <f>'مصارف.اقتصادی.هزینه'!B119</f>
        <v>حق عضویت سازمانها و مؤسسات بین المللی</v>
      </c>
      <c r="C143" s="251">
        <f>'مصارف.اقتصادی.هزینه'!C119</f>
        <v>0</v>
      </c>
      <c r="D143" s="251">
        <f>'مصارف.اقتصادی.هزینه'!D119</f>
        <v>1235000</v>
      </c>
      <c r="E143" s="253"/>
      <c r="F143" s="253">
        <f>'مصارف.اقتصادی.هزینه'!E119</f>
        <v>1840000</v>
      </c>
      <c r="G143" s="253">
        <f t="shared" si="58"/>
        <v>1840000</v>
      </c>
      <c r="H143" s="253">
        <f t="shared" si="60"/>
        <v>1840000</v>
      </c>
      <c r="I143" s="253">
        <f>'مصارف.اقتصادی.هزینه'!F119</f>
        <v>1840000</v>
      </c>
    </row>
    <row r="144" spans="1:9" ht="33.75" customHeight="1" x14ac:dyDescent="0.25">
      <c r="A144" s="249" t="s">
        <v>1331</v>
      </c>
      <c r="B144" s="255" t="str">
        <f>'مصارف.اقتصادی.هزینه'!B121</f>
        <v>اجاره و کرایه</v>
      </c>
      <c r="C144" s="251">
        <f>'مصارف.اقتصادی.هزینه'!C121</f>
        <v>355923295</v>
      </c>
      <c r="D144" s="251">
        <f>'مصارف.اقتصادی.هزینه'!D121</f>
        <v>482467950</v>
      </c>
      <c r="E144" s="253"/>
      <c r="F144" s="253">
        <f>'مصارف.اقتصادی.هزینه'!E121</f>
        <v>985730000</v>
      </c>
      <c r="G144" s="253">
        <f t="shared" si="58"/>
        <v>985730000</v>
      </c>
      <c r="H144" s="253">
        <f t="shared" si="60"/>
        <v>985730000</v>
      </c>
      <c r="I144" s="253">
        <f>'مصارف.اقتصادی.هزینه'!F121</f>
        <v>985730000</v>
      </c>
    </row>
    <row r="145" spans="1:9" ht="33.75" customHeight="1" x14ac:dyDescent="0.25">
      <c r="A145" s="249" t="s">
        <v>1332</v>
      </c>
      <c r="B145" s="255" t="str">
        <f>'مصارف.اقتصادی.هزینه'!B128</f>
        <v>هزینه های تأمین مالی</v>
      </c>
      <c r="C145" s="251">
        <f>'مصارف.اقتصادی.هزینه'!C128</f>
        <v>28369851</v>
      </c>
      <c r="D145" s="251">
        <f>'مصارف.اقتصادی.هزینه'!D128</f>
        <v>133166250</v>
      </c>
      <c r="E145" s="253"/>
      <c r="F145" s="253">
        <f>'مصارف.اقتصادی.هزینه'!E128</f>
        <v>187190000</v>
      </c>
      <c r="G145" s="253">
        <f t="shared" si="58"/>
        <v>187190000</v>
      </c>
      <c r="H145" s="253">
        <f t="shared" si="60"/>
        <v>187190000</v>
      </c>
      <c r="I145" s="253">
        <f>'مصارف.اقتصادی.هزینه'!F128</f>
        <v>187190000</v>
      </c>
    </row>
    <row r="146" spans="1:9" ht="33.75" customHeight="1" x14ac:dyDescent="0.25">
      <c r="A146" s="249" t="s">
        <v>1333</v>
      </c>
      <c r="B146" s="255" t="str">
        <f>'مصارف.اقتصادی.هزینه'!B143</f>
        <v>پرداخت‌های انتقالی به سازمان‌هاي وابسته (مطابق با ماده 84 قانون شهرداري)</v>
      </c>
      <c r="C146" s="251">
        <f>'مصارف.اقتصادی.هزینه'!C143</f>
        <v>2146285197</v>
      </c>
      <c r="D146" s="251">
        <f>'مصارف.اقتصادی.هزینه'!D143</f>
        <v>3440320181</v>
      </c>
      <c r="E146" s="253">
        <f>'مصارف.اقتصادی.هزینه'!E143</f>
        <v>1860000000</v>
      </c>
      <c r="F146" s="253"/>
      <c r="G146" s="253">
        <f t="shared" si="58"/>
        <v>1860000000</v>
      </c>
      <c r="H146" s="253">
        <f t="shared" si="60"/>
        <v>1860000000</v>
      </c>
      <c r="I146" s="253">
        <f>'مصارف.اقتصادی.هزینه'!F143</f>
        <v>1860000000</v>
      </c>
    </row>
    <row r="147" spans="1:9" ht="39.75" hidden="1" customHeight="1" x14ac:dyDescent="0.25">
      <c r="A147" s="249" t="s">
        <v>1334</v>
      </c>
      <c r="B147" s="255" t="str">
        <f>'مصارف.اقتصادی.هزینه'!B156</f>
        <v>پرداخت‌های انتقالی به موسسات انتفاعي و شرکتهای تابعه و سازمان‌هاي وابسته</v>
      </c>
      <c r="C147" s="251">
        <f>'مصارف.اقتصادی.هزینه'!C156</f>
        <v>2168936306</v>
      </c>
      <c r="D147" s="251">
        <f>'مصارف.اقتصادی.هزینه'!D156</f>
        <v>3194116243</v>
      </c>
      <c r="E147" s="253">
        <f>'مصارف.اقتصادی.هزینه'!E156</f>
        <v>0</v>
      </c>
      <c r="F147" s="253"/>
      <c r="G147" s="253">
        <f t="shared" si="58"/>
        <v>0</v>
      </c>
      <c r="H147" s="253">
        <f t="shared" si="60"/>
        <v>0</v>
      </c>
      <c r="I147" s="253">
        <f>'مصارف.اقتصادی.هزینه'!F156</f>
        <v>0</v>
      </c>
    </row>
    <row r="148" spans="1:9" ht="33.75" hidden="1" customHeight="1" x14ac:dyDescent="0.25">
      <c r="A148" s="249" t="s">
        <v>1335</v>
      </c>
      <c r="B148" s="255" t="str">
        <f>'مصارف.اقتصادی.هزینه'!B171</f>
        <v>كمك به سازمان‌هاي وابسته (مطابق با ماده 84 قانون شهرداري)</v>
      </c>
      <c r="C148" s="251">
        <f>'مصارف.اقتصادی.هزینه'!C171</f>
        <v>0</v>
      </c>
      <c r="D148" s="251">
        <f>'مصارف.اقتصادی.هزینه'!D171</f>
        <v>0</v>
      </c>
      <c r="E148" s="251">
        <f>'مصارف.اقتصادی.هزینه'!E171</f>
        <v>0</v>
      </c>
      <c r="F148" s="253"/>
      <c r="G148" s="253">
        <f t="shared" si="58"/>
        <v>0</v>
      </c>
      <c r="H148" s="253">
        <f t="shared" si="60"/>
        <v>0</v>
      </c>
      <c r="I148" s="253">
        <f>'مصارف.اقتصادی.هزینه'!F171</f>
        <v>0</v>
      </c>
    </row>
    <row r="149" spans="1:9" ht="33.75" hidden="1" customHeight="1" x14ac:dyDescent="0.25">
      <c r="A149" s="249" t="s">
        <v>1336</v>
      </c>
      <c r="B149" s="255" t="str">
        <f>'مصارف.اقتصادی.هزینه'!B172</f>
        <v>كمك به موسسات و شركت هاي تابعه</v>
      </c>
      <c r="C149" s="251">
        <f>'مصارف.اقتصادی.هزینه'!C172</f>
        <v>130382460</v>
      </c>
      <c r="D149" s="251">
        <f>'مصارف.اقتصادی.هزینه'!D172</f>
        <v>0</v>
      </c>
      <c r="E149" s="251"/>
      <c r="F149" s="253">
        <f>'مصارف.اقتصادی.هزینه'!E172</f>
        <v>0</v>
      </c>
      <c r="G149" s="253">
        <f t="shared" si="58"/>
        <v>0</v>
      </c>
      <c r="H149" s="253">
        <f t="shared" si="60"/>
        <v>0</v>
      </c>
      <c r="I149" s="253">
        <f>'مصارف.اقتصادی.هزینه'!F172</f>
        <v>0</v>
      </c>
    </row>
    <row r="150" spans="1:9" ht="33.75" customHeight="1" x14ac:dyDescent="0.25">
      <c r="A150" s="249" t="s">
        <v>1337</v>
      </c>
      <c r="B150" s="255" t="str">
        <f>'مصارف.اقتصادی.هزینه'!B174</f>
        <v>تامين اعتبارات بودجه شوراي اسلامي شهر</v>
      </c>
      <c r="C150" s="251">
        <f>'مصارف.اقتصادی.هزینه'!C174</f>
        <v>38973800</v>
      </c>
      <c r="D150" s="251">
        <f>'مصارف.اقتصادی.هزینه'!D174</f>
        <v>75000000</v>
      </c>
      <c r="E150" s="253"/>
      <c r="F150" s="253">
        <f>'مصارف.اقتصادی.هزینه'!E174</f>
        <v>90000000</v>
      </c>
      <c r="G150" s="253">
        <f t="shared" si="58"/>
        <v>90000000</v>
      </c>
      <c r="H150" s="253">
        <f t="shared" si="60"/>
        <v>90000000</v>
      </c>
      <c r="I150" s="253">
        <f>'مصارف.اقتصادی.هزینه'!F174</f>
        <v>90000000</v>
      </c>
    </row>
    <row r="151" spans="1:9" ht="33.75" customHeight="1" x14ac:dyDescent="0.25">
      <c r="A151" s="249" t="s">
        <v>1338</v>
      </c>
      <c r="B151" s="255" t="str">
        <f>'مصارف.اقتصادی.هزینه'!B190</f>
        <v>بیمه و بازنشستگی</v>
      </c>
      <c r="C151" s="251">
        <f>'مصارف.اقتصادی.هزینه'!C190</f>
        <v>1023722832</v>
      </c>
      <c r="D151" s="251">
        <f>'مصارف.اقتصادی.هزینه'!D190</f>
        <v>1699049702</v>
      </c>
      <c r="E151" s="251">
        <f>'مصارف.اقتصادی.هزینه'!E190</f>
        <v>2636260000</v>
      </c>
      <c r="F151" s="253"/>
      <c r="G151" s="253">
        <f t="shared" si="58"/>
        <v>2636260000</v>
      </c>
      <c r="H151" s="253">
        <f t="shared" si="60"/>
        <v>2636260000</v>
      </c>
      <c r="I151" s="253">
        <f>'مصارف.اقتصادی.هزینه'!F190</f>
        <v>2636260000</v>
      </c>
    </row>
    <row r="152" spans="1:9" ht="33.75" customHeight="1" x14ac:dyDescent="0.25">
      <c r="A152" s="249" t="s">
        <v>1339</v>
      </c>
      <c r="B152" s="255" t="str">
        <f>'مصارف.اقتصادی.هزینه'!B195</f>
        <v>کمک های رفاهی کارمندان</v>
      </c>
      <c r="C152" s="251">
        <f>'مصارف.اقتصادی.هزینه'!C195</f>
        <v>1002396587</v>
      </c>
      <c r="D152" s="251">
        <f>'مصارف.اقتصادی.هزینه'!D195</f>
        <v>2055940438</v>
      </c>
      <c r="E152" s="251">
        <f>'مصارف.اقتصادی.هزینه'!E195</f>
        <v>5515060000</v>
      </c>
      <c r="F152" s="253"/>
      <c r="G152" s="253">
        <f t="shared" si="58"/>
        <v>5515060000</v>
      </c>
      <c r="H152" s="253">
        <f t="shared" si="60"/>
        <v>5515060000</v>
      </c>
      <c r="I152" s="253">
        <f>'مصارف.اقتصادی.هزینه'!F195</f>
        <v>5515060000</v>
      </c>
    </row>
    <row r="153" spans="1:9" ht="33.75" customHeight="1" x14ac:dyDescent="0.25">
      <c r="A153" s="249" t="s">
        <v>1340</v>
      </c>
      <c r="B153" s="255" t="str">
        <f>'مصارف.اقتصادی.هزینه'!B211</f>
        <v>کمک های رفاهی  بازنشستگان</v>
      </c>
      <c r="C153" s="251">
        <f>'مصارف.اقتصادی.هزینه'!C211</f>
        <v>14035021</v>
      </c>
      <c r="D153" s="251">
        <f>'مصارف.اقتصادی.هزینه'!D211</f>
        <v>11939050</v>
      </c>
      <c r="E153" s="253"/>
      <c r="F153" s="253">
        <f>'مصارف.اقتصادی.هزینه'!E211</f>
        <v>183200000</v>
      </c>
      <c r="G153" s="253">
        <f t="shared" si="58"/>
        <v>183200000</v>
      </c>
      <c r="H153" s="253">
        <f t="shared" si="60"/>
        <v>183200000</v>
      </c>
      <c r="I153" s="253">
        <f>'مصارف.اقتصادی.هزینه'!F211</f>
        <v>183200000</v>
      </c>
    </row>
    <row r="154" spans="1:9" ht="33.75" customHeight="1" x14ac:dyDescent="0.25">
      <c r="A154" s="249" t="s">
        <v>1341</v>
      </c>
      <c r="B154" s="255" t="str">
        <f>'مصارف.اقتصادی.هزینه'!B220</f>
        <v xml:space="preserve">ديون </v>
      </c>
      <c r="C154" s="251">
        <f>'مصارف.اقتصادی.هزینه'!C220</f>
        <v>48556046</v>
      </c>
      <c r="D154" s="251">
        <f>'مصارف.اقتصادی.هزینه'!D220</f>
        <v>389144450</v>
      </c>
      <c r="E154" s="253"/>
      <c r="F154" s="253">
        <f>'مصارف.اقتصادی.هزینه'!E220</f>
        <v>254800000</v>
      </c>
      <c r="G154" s="253">
        <f t="shared" si="58"/>
        <v>254800000</v>
      </c>
      <c r="H154" s="253">
        <f t="shared" si="60"/>
        <v>254800000</v>
      </c>
      <c r="I154" s="253">
        <f>'مصارف.اقتصادی.هزینه'!F220</f>
        <v>254800000</v>
      </c>
    </row>
    <row r="155" spans="1:9" ht="33.75" customHeight="1" x14ac:dyDescent="0.25">
      <c r="A155" s="249" t="s">
        <v>1342</v>
      </c>
      <c r="B155" s="255" t="str">
        <f>'مصارف.اقتصادی.هزینه'!B225</f>
        <v>هزینه های متفرقه</v>
      </c>
      <c r="C155" s="251">
        <f>'مصارف.اقتصادی.هزینه'!C225</f>
        <v>486528245</v>
      </c>
      <c r="D155" s="251">
        <f>'مصارف.اقتصادی.هزینه'!D225</f>
        <v>426075000</v>
      </c>
      <c r="E155" s="253"/>
      <c r="F155" s="253">
        <f>'مصارف.اقتصادی.هزینه'!E225</f>
        <v>891090000</v>
      </c>
      <c r="G155" s="253">
        <f t="shared" si="58"/>
        <v>891090000</v>
      </c>
      <c r="H155" s="253">
        <f t="shared" ref="H155:H175" si="61">G155</f>
        <v>891090000</v>
      </c>
      <c r="I155" s="253">
        <f>'مصارف.اقتصادی.هزینه'!F225</f>
        <v>891090000</v>
      </c>
    </row>
    <row r="156" spans="1:9" ht="33.75" hidden="1" customHeight="1" x14ac:dyDescent="0.25">
      <c r="A156" s="249" t="s">
        <v>1343</v>
      </c>
      <c r="B156" s="255" t="str">
        <f>'مصارف.اقتصادی.هزینه'!B29</f>
        <v>پرداخت به كاركنان غير شاغل (حق التدريس وحق الزحمه)</v>
      </c>
      <c r="C156" s="251">
        <f>'مصارف.اقتصادی.هزینه'!C29</f>
        <v>0</v>
      </c>
      <c r="D156" s="251">
        <f>'مصارف.اقتصادی.هزینه'!D29</f>
        <v>0</v>
      </c>
      <c r="E156" s="253">
        <f>'مصارف.اقتصادی.هزینه'!E29</f>
        <v>0</v>
      </c>
      <c r="F156" s="253"/>
      <c r="G156" s="253">
        <f t="shared" si="58"/>
        <v>0</v>
      </c>
      <c r="H156" s="253">
        <f t="shared" si="61"/>
        <v>0</v>
      </c>
      <c r="I156" s="253">
        <f>'مصارف.اقتصادی.هزینه'!F29</f>
        <v>0</v>
      </c>
    </row>
    <row r="157" spans="1:9" ht="33.75" hidden="1" customHeight="1" x14ac:dyDescent="0.25">
      <c r="A157" s="249" t="s">
        <v>1344</v>
      </c>
      <c r="B157" s="255" t="str">
        <f>'مصارف.اقتصادی.هزینه'!B39</f>
        <v>اطلاع رساني</v>
      </c>
      <c r="C157" s="251">
        <f>'مصارف.اقتصادی.هزینه'!C39</f>
        <v>0</v>
      </c>
      <c r="D157" s="251">
        <f>'مصارف.اقتصادی.هزینه'!D39</f>
        <v>0</v>
      </c>
      <c r="E157" s="253"/>
      <c r="F157" s="253">
        <f>'مصارف.اقتصادی.هزینه'!E39</f>
        <v>0</v>
      </c>
      <c r="G157" s="253">
        <f t="shared" si="58"/>
        <v>0</v>
      </c>
      <c r="H157" s="253">
        <f t="shared" si="61"/>
        <v>0</v>
      </c>
      <c r="I157" s="253">
        <f>'مصارف.اقتصادی.هزینه'!F39</f>
        <v>0</v>
      </c>
    </row>
    <row r="158" spans="1:9" ht="33.75" customHeight="1" x14ac:dyDescent="0.25">
      <c r="A158" s="249" t="s">
        <v>1345</v>
      </c>
      <c r="B158" s="255" t="str">
        <f>'مصارف.اقتصادی.هزینه'!B41</f>
        <v>خدمات قراردادی اشخاص حقوقی</v>
      </c>
      <c r="C158" s="251">
        <f>'مصارف.اقتصادی.هزینه'!C41</f>
        <v>0</v>
      </c>
      <c r="D158" s="251">
        <f>'مصارف.اقتصادی.هزینه'!D41</f>
        <v>0</v>
      </c>
      <c r="E158" s="253"/>
      <c r="F158" s="253">
        <f>'مصارف.اقتصادی.هزینه'!E41</f>
        <v>20000000</v>
      </c>
      <c r="G158" s="253">
        <f t="shared" si="58"/>
        <v>20000000</v>
      </c>
      <c r="H158" s="253">
        <f t="shared" si="61"/>
        <v>20000000</v>
      </c>
      <c r="I158" s="253">
        <f>'مصارف.اقتصادی.هزینه'!F41</f>
        <v>120000000</v>
      </c>
    </row>
    <row r="159" spans="1:9" ht="33.75" customHeight="1" x14ac:dyDescent="0.25">
      <c r="A159" s="249" t="s">
        <v>1346</v>
      </c>
      <c r="B159" s="255" t="str">
        <f>'مصارف.اقتصادی.هزینه'!B42</f>
        <v>هزینه های کارشناسی</v>
      </c>
      <c r="C159" s="251">
        <f>'مصارف.اقتصادی.هزینه'!C42</f>
        <v>0</v>
      </c>
      <c r="D159" s="251">
        <f>'مصارف.اقتصادی.هزینه'!D42</f>
        <v>793250</v>
      </c>
      <c r="E159" s="253"/>
      <c r="F159" s="253">
        <f>'مصارف.اقتصادی.هزینه'!E42</f>
        <v>5000000</v>
      </c>
      <c r="G159" s="253">
        <f t="shared" si="58"/>
        <v>5000000</v>
      </c>
      <c r="H159" s="253">
        <f t="shared" si="61"/>
        <v>5000000</v>
      </c>
      <c r="I159" s="253">
        <f>'مصارف.اقتصادی.هزینه'!F42</f>
        <v>5000000</v>
      </c>
    </row>
    <row r="160" spans="1:9" ht="33.75" customHeight="1" x14ac:dyDescent="0.25">
      <c r="A160" s="249" t="s">
        <v>1347</v>
      </c>
      <c r="B160" s="255" t="str">
        <f>'مصارف.اقتصادی.هزینه'!B43</f>
        <v>واگذاری خدمات اداری</v>
      </c>
      <c r="C160" s="251">
        <f>'مصارف.اقتصادی.هزینه'!C43</f>
        <v>0</v>
      </c>
      <c r="D160" s="251">
        <f>'مصارف.اقتصادی.هزینه'!D43</f>
        <v>1300000000</v>
      </c>
      <c r="E160" s="253"/>
      <c r="F160" s="253">
        <f>'مصارف.اقتصادی.هزینه'!E43</f>
        <v>2900000000</v>
      </c>
      <c r="G160" s="253">
        <f t="shared" si="58"/>
        <v>2900000000</v>
      </c>
      <c r="H160" s="253">
        <f t="shared" ref="H160" si="62">G160</f>
        <v>2900000000</v>
      </c>
      <c r="I160" s="253">
        <f>'مصارف.اقتصادی.هزینه'!F43</f>
        <v>2900000000</v>
      </c>
    </row>
    <row r="161" spans="1:9" ht="33.75" hidden="1" customHeight="1" x14ac:dyDescent="0.25">
      <c r="A161" s="249" t="s">
        <v>1348</v>
      </c>
      <c r="B161" s="255" t="str">
        <f>'مصارف.اقتصادی.هزینه'!B48</f>
        <v>حقوق و عوارض گمرکی و سود بازرگانی</v>
      </c>
      <c r="C161" s="251">
        <f>'مصارف.اقتصادی.هزینه'!C48</f>
        <v>0</v>
      </c>
      <c r="D161" s="251">
        <f>'مصارف.اقتصادی.هزینه'!D48</f>
        <v>0</v>
      </c>
      <c r="E161" s="253"/>
      <c r="F161" s="253">
        <f>'مصارف.اقتصادی.هزینه'!E48</f>
        <v>0</v>
      </c>
      <c r="G161" s="253">
        <f t="shared" si="58"/>
        <v>0</v>
      </c>
      <c r="H161" s="253">
        <f t="shared" ref="H161:H162" si="63">G161</f>
        <v>0</v>
      </c>
      <c r="I161" s="253">
        <f>'مصارف.اقتصادی.هزینه'!F48</f>
        <v>0</v>
      </c>
    </row>
    <row r="162" spans="1:9" ht="33.75" hidden="1" customHeight="1" x14ac:dyDescent="0.25">
      <c r="A162" s="249" t="s">
        <v>1349</v>
      </c>
      <c r="B162" s="255" t="str">
        <f>'مصارف.اقتصادی.هزینه'!B50</f>
        <v>حق اشتراک صندوق های پستی در داخل و خارج از کشور</v>
      </c>
      <c r="C162" s="251">
        <f>'مصارف.اقتصادی.هزینه'!C50</f>
        <v>0</v>
      </c>
      <c r="D162" s="251">
        <f>'مصارف.اقتصادی.هزینه'!D50</f>
        <v>0</v>
      </c>
      <c r="E162" s="253"/>
      <c r="F162" s="253">
        <f>'مصارف.اقتصادی.هزینه'!E50</f>
        <v>0</v>
      </c>
      <c r="G162" s="253">
        <f t="shared" si="58"/>
        <v>0</v>
      </c>
      <c r="H162" s="253">
        <f t="shared" si="63"/>
        <v>0</v>
      </c>
      <c r="I162" s="253">
        <f>'مصارف.اقتصادی.هزینه'!F50</f>
        <v>0</v>
      </c>
    </row>
    <row r="163" spans="1:9" ht="33.75" hidden="1" customHeight="1" x14ac:dyDescent="0.25">
      <c r="A163" s="249" t="s">
        <v>1350</v>
      </c>
      <c r="B163" s="255" t="str">
        <f>'مصارف.اقتصادی.هزینه'!B60</f>
        <v>لوازم صوتی و تصویری</v>
      </c>
      <c r="C163" s="251">
        <f>'مصارف.اقتصادی.هزینه'!C60</f>
        <v>0</v>
      </c>
      <c r="D163" s="251">
        <f>'مصارف.اقتصادی.هزینه'!D60</f>
        <v>0</v>
      </c>
      <c r="E163" s="253"/>
      <c r="F163" s="253">
        <f>'مصارف.اقتصادی.هزینه'!E60</f>
        <v>0</v>
      </c>
      <c r="G163" s="253">
        <f t="shared" si="58"/>
        <v>0</v>
      </c>
      <c r="H163" s="253">
        <f t="shared" ref="H163:H164" si="64">G163</f>
        <v>0</v>
      </c>
      <c r="I163" s="253">
        <f>'مصارف.اقتصادی.هزینه'!F60</f>
        <v>0</v>
      </c>
    </row>
    <row r="164" spans="1:9" ht="33.75" hidden="1" customHeight="1" x14ac:dyDescent="0.25">
      <c r="A164" s="249" t="s">
        <v>1351</v>
      </c>
      <c r="B164" s="255" t="str">
        <f>'مصارف.اقتصادی.هزینه'!B120</f>
        <v>پرداختهايی که به موجب قراردادها و یا تعهدات شهرداري ...</v>
      </c>
      <c r="C164" s="251">
        <f>'مصارف.اقتصادی.هزینه'!C120</f>
        <v>0</v>
      </c>
      <c r="D164" s="251">
        <f>'مصارف.اقتصادی.هزینه'!D120</f>
        <v>0</v>
      </c>
      <c r="E164" s="253"/>
      <c r="F164" s="253">
        <f>'مصارف.اقتصادی.هزینه'!E120</f>
        <v>0</v>
      </c>
      <c r="G164" s="253">
        <f t="shared" si="58"/>
        <v>0</v>
      </c>
      <c r="H164" s="253">
        <f t="shared" si="64"/>
        <v>0</v>
      </c>
      <c r="I164" s="253">
        <f>'مصارف.اقتصادی.هزینه'!F120</f>
        <v>0</v>
      </c>
    </row>
    <row r="165" spans="1:9" ht="33.75" hidden="1" customHeight="1" x14ac:dyDescent="0.25">
      <c r="A165" s="249" t="s">
        <v>1352</v>
      </c>
      <c r="B165" s="255" t="str">
        <f>'مصارف.اقتصادی.هزینه'!B137</f>
        <v xml:space="preserve">کمک زیان شركت‌هاي تابعه و موسسات انتفاعي </v>
      </c>
      <c r="C165" s="251">
        <f>'مصارف.اقتصادی.هزینه'!C137</f>
        <v>0</v>
      </c>
      <c r="D165" s="251">
        <f>'مصارف.اقتصادی.هزینه'!D137</f>
        <v>0</v>
      </c>
      <c r="E165" s="253"/>
      <c r="F165" s="253">
        <f>'مصارف.اقتصادی.هزینه'!E137</f>
        <v>0</v>
      </c>
      <c r="G165" s="253">
        <f t="shared" si="58"/>
        <v>0</v>
      </c>
      <c r="H165" s="253">
        <f t="shared" ref="H165:H168" si="65">G165</f>
        <v>0</v>
      </c>
      <c r="I165" s="253">
        <f>'مصارف.اقتصادی.هزینه'!F137</f>
        <v>0</v>
      </c>
    </row>
    <row r="166" spans="1:9" ht="33.75" hidden="1" customHeight="1" x14ac:dyDescent="0.25">
      <c r="A166" s="249" t="s">
        <v>1353</v>
      </c>
      <c r="B166" s="255" t="str">
        <f>'مصارف.اقتصادی.هزینه'!B138</f>
        <v>کمک زیان سازمان هاي وابسته (مطابق با ماده 84 قانون شهرداري)</v>
      </c>
      <c r="C166" s="251">
        <f>'مصارف.اقتصادی.هزینه'!C138</f>
        <v>0</v>
      </c>
      <c r="D166" s="251">
        <f>'مصارف.اقتصادی.هزینه'!D138</f>
        <v>0</v>
      </c>
      <c r="E166" s="253"/>
      <c r="F166" s="253">
        <f>'مصارف.اقتصادی.هزینه'!E138</f>
        <v>0</v>
      </c>
      <c r="G166" s="253">
        <f t="shared" si="58"/>
        <v>0</v>
      </c>
      <c r="H166" s="253">
        <f t="shared" si="65"/>
        <v>0</v>
      </c>
      <c r="I166" s="253">
        <f>'مصارف.اقتصادی.هزینه'!F138</f>
        <v>0</v>
      </c>
    </row>
    <row r="167" spans="1:9" ht="33.75" hidden="1" customHeight="1" x14ac:dyDescent="0.25">
      <c r="A167" s="249" t="s">
        <v>1354</v>
      </c>
      <c r="B167" s="255" t="str">
        <f>'مصارف.اقتصادی.هزینه'!B140</f>
        <v>يارانه بليط</v>
      </c>
      <c r="C167" s="251">
        <f>'مصارف.اقتصادی.هزینه'!C140</f>
        <v>0</v>
      </c>
      <c r="D167" s="251">
        <f>'مصارف.اقتصادی.هزینه'!D140</f>
        <v>0</v>
      </c>
      <c r="E167" s="253"/>
      <c r="F167" s="253">
        <f>'مصارف.اقتصادی.هزینه'!E140</f>
        <v>0</v>
      </c>
      <c r="G167" s="253">
        <f t="shared" si="58"/>
        <v>0</v>
      </c>
      <c r="H167" s="253">
        <f t="shared" si="65"/>
        <v>0</v>
      </c>
      <c r="I167" s="253">
        <f>'مصارف.اقتصادی.هزینه'!F140</f>
        <v>0</v>
      </c>
    </row>
    <row r="168" spans="1:9" ht="33.75" hidden="1" customHeight="1" x14ac:dyDescent="0.25">
      <c r="A168" s="249" t="s">
        <v>1355</v>
      </c>
      <c r="B168" s="255" t="str">
        <f>'مصارف.اقتصادی.هزینه'!B141</f>
        <v>يارانه خريد اتوبوس و ميني بوس</v>
      </c>
      <c r="C168" s="251">
        <f>'مصارف.اقتصادی.هزینه'!C141</f>
        <v>0</v>
      </c>
      <c r="D168" s="251">
        <f>'مصارف.اقتصادی.هزینه'!D141</f>
        <v>0</v>
      </c>
      <c r="E168" s="253"/>
      <c r="F168" s="253">
        <f>'مصارف.اقتصادی.هزینه'!E141</f>
        <v>0</v>
      </c>
      <c r="G168" s="253">
        <f t="shared" si="58"/>
        <v>0</v>
      </c>
      <c r="H168" s="253">
        <f t="shared" si="65"/>
        <v>0</v>
      </c>
      <c r="I168" s="253">
        <f>'مصارف.اقتصادی.هزینه'!F141</f>
        <v>0</v>
      </c>
    </row>
    <row r="169" spans="1:9" ht="33.75" hidden="1" customHeight="1" x14ac:dyDescent="0.25">
      <c r="A169" s="249" t="s">
        <v>1356</v>
      </c>
      <c r="B169" s="255" t="str">
        <f>'مصارف.اقتصادی.هزینه'!B175</f>
        <v>تامين اعتبارات اجراي قانون نوسازي از محل درآمد 10% قانون</v>
      </c>
      <c r="C169" s="251">
        <f>'مصارف.اقتصادی.هزینه'!C175</f>
        <v>0</v>
      </c>
      <c r="D169" s="251">
        <f>'مصارف.اقتصادی.هزینه'!D175</f>
        <v>0</v>
      </c>
      <c r="E169" s="253"/>
      <c r="F169" s="253">
        <f>'مصارف.اقتصادی.هزینه'!E175</f>
        <v>0</v>
      </c>
      <c r="G169" s="253">
        <f t="shared" si="58"/>
        <v>0</v>
      </c>
      <c r="H169" s="253">
        <f t="shared" ref="H169:H174" si="66">G169</f>
        <v>0</v>
      </c>
      <c r="I169" s="253">
        <f>'مصارف.اقتصادی.هزینه'!F175</f>
        <v>0</v>
      </c>
    </row>
    <row r="170" spans="1:9" ht="33.75" hidden="1" customHeight="1" x14ac:dyDescent="0.25">
      <c r="A170" s="249"/>
      <c r="B170" s="255"/>
      <c r="C170" s="251"/>
      <c r="D170" s="251"/>
      <c r="E170" s="253"/>
      <c r="F170" s="253"/>
      <c r="G170" s="253">
        <f t="shared" si="58"/>
        <v>0</v>
      </c>
      <c r="H170" s="253">
        <f t="shared" si="66"/>
        <v>0</v>
      </c>
      <c r="I170" s="253"/>
    </row>
    <row r="171" spans="1:9" ht="33.75" hidden="1" customHeight="1" x14ac:dyDescent="0.25">
      <c r="A171" s="249"/>
      <c r="B171" s="255"/>
      <c r="C171" s="251"/>
      <c r="D171" s="251"/>
      <c r="E171" s="253"/>
      <c r="F171" s="253"/>
      <c r="G171" s="253">
        <f t="shared" si="58"/>
        <v>0</v>
      </c>
      <c r="H171" s="253">
        <f t="shared" si="66"/>
        <v>0</v>
      </c>
      <c r="I171" s="253"/>
    </row>
    <row r="172" spans="1:9" ht="33.75" hidden="1" customHeight="1" x14ac:dyDescent="0.25">
      <c r="A172" s="249"/>
      <c r="B172" s="255"/>
      <c r="C172" s="251"/>
      <c r="D172" s="251"/>
      <c r="E172" s="253"/>
      <c r="F172" s="253"/>
      <c r="G172" s="253">
        <f t="shared" si="58"/>
        <v>0</v>
      </c>
      <c r="H172" s="253">
        <f t="shared" si="66"/>
        <v>0</v>
      </c>
      <c r="I172" s="253"/>
    </row>
    <row r="173" spans="1:9" ht="33.75" hidden="1" customHeight="1" x14ac:dyDescent="0.25">
      <c r="A173" s="249"/>
      <c r="B173" s="255"/>
      <c r="C173" s="251"/>
      <c r="D173" s="251"/>
      <c r="E173" s="253"/>
      <c r="F173" s="253"/>
      <c r="G173" s="253">
        <f t="shared" si="58"/>
        <v>0</v>
      </c>
      <c r="H173" s="253">
        <f t="shared" si="66"/>
        <v>0</v>
      </c>
      <c r="I173" s="253"/>
    </row>
    <row r="174" spans="1:9" ht="33.75" hidden="1" customHeight="1" x14ac:dyDescent="0.25">
      <c r="A174" s="249"/>
      <c r="B174" s="255"/>
      <c r="C174" s="251"/>
      <c r="D174" s="251"/>
      <c r="E174" s="253"/>
      <c r="F174" s="253"/>
      <c r="G174" s="253">
        <f t="shared" si="58"/>
        <v>0</v>
      </c>
      <c r="H174" s="253">
        <f t="shared" si="66"/>
        <v>0</v>
      </c>
      <c r="I174" s="253"/>
    </row>
    <row r="175" spans="1:9" ht="33.75" hidden="1" customHeight="1" x14ac:dyDescent="0.25">
      <c r="A175" s="249"/>
      <c r="B175" s="255"/>
      <c r="C175" s="251"/>
      <c r="D175" s="251"/>
      <c r="E175" s="253"/>
      <c r="F175" s="253"/>
      <c r="G175" s="253">
        <f t="shared" si="58"/>
        <v>0</v>
      </c>
      <c r="H175" s="253">
        <f t="shared" si="61"/>
        <v>0</v>
      </c>
      <c r="I175" s="253"/>
    </row>
    <row r="176" spans="1:9" ht="33.75" hidden="1" customHeight="1" x14ac:dyDescent="0.25">
      <c r="A176" s="240" t="s">
        <v>1209</v>
      </c>
      <c r="B176" s="241" t="s">
        <v>343</v>
      </c>
      <c r="C176" s="242">
        <f>SUM(C177)</f>
        <v>0</v>
      </c>
      <c r="D176" s="242">
        <f t="shared" ref="D176:I176" si="67">SUM(D177)</f>
        <v>0</v>
      </c>
      <c r="E176" s="242">
        <f t="shared" si="67"/>
        <v>0</v>
      </c>
      <c r="F176" s="242">
        <f t="shared" si="67"/>
        <v>0</v>
      </c>
      <c r="G176" s="242">
        <f t="shared" si="67"/>
        <v>0</v>
      </c>
      <c r="H176" s="242">
        <f t="shared" si="67"/>
        <v>0</v>
      </c>
      <c r="I176" s="242">
        <f t="shared" si="67"/>
        <v>0</v>
      </c>
    </row>
    <row r="177" spans="1:9" ht="33.75" hidden="1" customHeight="1" x14ac:dyDescent="0.25">
      <c r="A177" s="249"/>
      <c r="B177" s="255"/>
      <c r="C177" s="251"/>
      <c r="D177" s="251"/>
      <c r="E177" s="253"/>
      <c r="F177" s="253"/>
      <c r="G177" s="253">
        <f>SUM(E177:F177)</f>
        <v>0</v>
      </c>
      <c r="H177" s="253">
        <f t="shared" ref="H177:H217" si="68">G177</f>
        <v>0</v>
      </c>
      <c r="I177" s="253"/>
    </row>
    <row r="178" spans="1:9" ht="33.75" customHeight="1" x14ac:dyDescent="0.25">
      <c r="A178" s="237" t="s">
        <v>1212</v>
      </c>
      <c r="B178" s="238" t="s">
        <v>266</v>
      </c>
      <c r="C178" s="239">
        <f>SUM(C179,C193,C197,C201,C206,C209)</f>
        <v>541950807</v>
      </c>
      <c r="D178" s="239">
        <f t="shared" ref="D178:I178" si="69">SUM(D179,D193,D197,D201,D206,D209)</f>
        <v>1356949500</v>
      </c>
      <c r="E178" s="239">
        <f t="shared" si="69"/>
        <v>194270000</v>
      </c>
      <c r="F178" s="239">
        <f t="shared" si="69"/>
        <v>1954835000</v>
      </c>
      <c r="G178" s="239">
        <f t="shared" si="69"/>
        <v>2149105000</v>
      </c>
      <c r="H178" s="239">
        <f t="shared" si="69"/>
        <v>2149105000</v>
      </c>
      <c r="I178" s="239">
        <f t="shared" si="69"/>
        <v>2149105000</v>
      </c>
    </row>
    <row r="179" spans="1:9" ht="33.75" customHeight="1" x14ac:dyDescent="0.25">
      <c r="A179" s="240" t="s">
        <v>1228</v>
      </c>
      <c r="B179" s="241" t="s">
        <v>347</v>
      </c>
      <c r="C179" s="242">
        <f>SUM(C180:C192)</f>
        <v>48715121</v>
      </c>
      <c r="D179" s="242">
        <f t="shared" ref="D179:I179" si="70">SUM(D180:D192)</f>
        <v>393139500</v>
      </c>
      <c r="E179" s="242">
        <f t="shared" si="70"/>
        <v>0</v>
      </c>
      <c r="F179" s="242">
        <f t="shared" si="70"/>
        <v>633840000</v>
      </c>
      <c r="G179" s="242">
        <f t="shared" si="70"/>
        <v>633840000</v>
      </c>
      <c r="H179" s="242">
        <f t="shared" si="70"/>
        <v>633840000</v>
      </c>
      <c r="I179" s="242">
        <f t="shared" si="70"/>
        <v>633840000</v>
      </c>
    </row>
    <row r="180" spans="1:9" ht="33.75" customHeight="1" x14ac:dyDescent="0.25">
      <c r="A180" s="249" t="s">
        <v>1229</v>
      </c>
      <c r="B180" s="255" t="s">
        <v>211</v>
      </c>
      <c r="C180" s="251">
        <f>'مصارف.اقتصادی.هزینه'!C176</f>
        <v>28000000</v>
      </c>
      <c r="D180" s="251">
        <f>'مصارف.اقتصادی.هزینه'!D176</f>
        <v>310000000</v>
      </c>
      <c r="E180" s="253"/>
      <c r="F180" s="253">
        <f>'مصارف.اقتصادی.هزینه'!E176</f>
        <v>490000000</v>
      </c>
      <c r="G180" s="253">
        <f t="shared" ref="G180:G192" si="71">SUM(E180:F180)</f>
        <v>490000000</v>
      </c>
      <c r="H180" s="253">
        <f t="shared" si="68"/>
        <v>490000000</v>
      </c>
      <c r="I180" s="253">
        <f>'مصارف.اقتصادی.هزینه'!F176</f>
        <v>490000000</v>
      </c>
    </row>
    <row r="181" spans="1:9" ht="33.75" customHeight="1" x14ac:dyDescent="0.25">
      <c r="A181" s="249" t="s">
        <v>1260</v>
      </c>
      <c r="B181" s="255" t="s">
        <v>215</v>
      </c>
      <c r="C181" s="251">
        <f>'مصارف.اقتصادی.هزینه'!C180</f>
        <v>10169142</v>
      </c>
      <c r="D181" s="251">
        <f>'مصارف.اقتصادی.هزینه'!D180</f>
        <v>55200000</v>
      </c>
      <c r="E181" s="253"/>
      <c r="F181" s="253">
        <f>'مصارف.اقتصادی.هزینه'!E180</f>
        <v>100000000</v>
      </c>
      <c r="G181" s="253">
        <f t="shared" si="71"/>
        <v>100000000</v>
      </c>
      <c r="H181" s="253">
        <f t="shared" si="68"/>
        <v>100000000</v>
      </c>
      <c r="I181" s="253">
        <f>'مصارف.اقتصادی.هزینه'!F180</f>
        <v>100000000</v>
      </c>
    </row>
    <row r="182" spans="1:9" ht="33.75" hidden="1" customHeight="1" x14ac:dyDescent="0.25">
      <c r="A182" s="249" t="s">
        <v>1357</v>
      </c>
      <c r="B182" s="255" t="s">
        <v>216</v>
      </c>
      <c r="C182" s="251">
        <f>'مصارف.اقتصادی.هزینه'!C181</f>
        <v>0</v>
      </c>
      <c r="D182" s="251">
        <f>'مصارف.اقتصادی.هزینه'!D181</f>
        <v>0</v>
      </c>
      <c r="E182" s="253"/>
      <c r="F182" s="253">
        <f>'مصارف.اقتصادی.هزینه'!E181</f>
        <v>0</v>
      </c>
      <c r="G182" s="253">
        <f t="shared" si="71"/>
        <v>0</v>
      </c>
      <c r="H182" s="253">
        <f t="shared" si="68"/>
        <v>0</v>
      </c>
      <c r="I182" s="253">
        <f>'مصارف.اقتصادی.هزینه'!F181</f>
        <v>0</v>
      </c>
    </row>
    <row r="183" spans="1:9" ht="33.75" hidden="1" customHeight="1" x14ac:dyDescent="0.25">
      <c r="A183" s="249" t="s">
        <v>1358</v>
      </c>
      <c r="B183" s="255" t="s">
        <v>365</v>
      </c>
      <c r="C183" s="251">
        <f>'مصارف.اقتصادی.هزینه'!C182</f>
        <v>0</v>
      </c>
      <c r="D183" s="251">
        <f>'مصارف.اقتصادی.هزینه'!D182</f>
        <v>0</v>
      </c>
      <c r="E183" s="253"/>
      <c r="F183" s="253">
        <f>'مصارف.اقتصادی.هزینه'!E182</f>
        <v>0</v>
      </c>
      <c r="G183" s="253">
        <f t="shared" si="71"/>
        <v>0</v>
      </c>
      <c r="H183" s="253">
        <f t="shared" si="68"/>
        <v>0</v>
      </c>
      <c r="I183" s="253">
        <f>'مصارف.اقتصادی.هزینه'!F182</f>
        <v>0</v>
      </c>
    </row>
    <row r="184" spans="1:9" ht="33.75" customHeight="1" x14ac:dyDescent="0.25">
      <c r="A184" s="249" t="s">
        <v>1359</v>
      </c>
      <c r="B184" s="255" t="s">
        <v>217</v>
      </c>
      <c r="C184" s="251">
        <f>'مصارف.اقتصادی.هزینه'!C183</f>
        <v>10545979</v>
      </c>
      <c r="D184" s="251">
        <f>'مصارف.اقتصادی.هزینه'!D183</f>
        <v>27939500</v>
      </c>
      <c r="E184" s="253"/>
      <c r="F184" s="253">
        <f>'مصارف.اقتصادی.هزینه'!E183</f>
        <v>43840000</v>
      </c>
      <c r="G184" s="253">
        <f t="shared" si="71"/>
        <v>43840000</v>
      </c>
      <c r="H184" s="253">
        <f t="shared" si="68"/>
        <v>43840000</v>
      </c>
      <c r="I184" s="253">
        <f>'مصارف.اقتصادی.هزینه'!F183</f>
        <v>43840000</v>
      </c>
    </row>
    <row r="185" spans="1:9" ht="33.75" hidden="1" customHeight="1" x14ac:dyDescent="0.25">
      <c r="A185" s="249" t="s">
        <v>1360</v>
      </c>
      <c r="B185" s="255" t="str">
        <f>'مصارف.اقتصادی.هزینه'!B177</f>
        <v>كمك به سازمان هاي مردم نهاد (NGO)</v>
      </c>
      <c r="C185" s="251">
        <f>'مصارف.اقتصادی.هزینه'!C177</f>
        <v>0</v>
      </c>
      <c r="D185" s="251">
        <f>'مصارف.اقتصادی.هزینه'!D177</f>
        <v>0</v>
      </c>
      <c r="E185" s="253"/>
      <c r="F185" s="253">
        <f>'مصارف.اقتصادی.هزینه'!E177</f>
        <v>0</v>
      </c>
      <c r="G185" s="253">
        <f t="shared" si="71"/>
        <v>0</v>
      </c>
      <c r="H185" s="253">
        <f t="shared" si="68"/>
        <v>0</v>
      </c>
      <c r="I185" s="253">
        <f>'مصارف.اقتصادی.هزینه'!F177</f>
        <v>0</v>
      </c>
    </row>
    <row r="186" spans="1:9" ht="33.75" hidden="1" customHeight="1" x14ac:dyDescent="0.25">
      <c r="A186" s="249" t="s">
        <v>1361</v>
      </c>
      <c r="B186" s="255" t="str">
        <f>'مصارف.اقتصادی.هزینه'!B178</f>
        <v>کمک به مراکز غیر دولتی و خانواده ها برای نگهداری و توانبخشی معلولین و سالمندان و بیماران روانی مزمن</v>
      </c>
      <c r="C186" s="251">
        <f>'مصارف.اقتصادی.هزینه'!C178</f>
        <v>0</v>
      </c>
      <c r="D186" s="251">
        <f>'مصارف.اقتصادی.هزینه'!D178</f>
        <v>0</v>
      </c>
      <c r="E186" s="253"/>
      <c r="F186" s="253">
        <f>'مصارف.اقتصادی.هزینه'!E178</f>
        <v>0</v>
      </c>
      <c r="G186" s="253">
        <f t="shared" si="71"/>
        <v>0</v>
      </c>
      <c r="H186" s="253">
        <f t="shared" si="68"/>
        <v>0</v>
      </c>
      <c r="I186" s="253">
        <f>'مصارف.اقتصادی.هزینه'!F178</f>
        <v>0</v>
      </c>
    </row>
    <row r="187" spans="1:9" ht="33.75" hidden="1" customHeight="1" x14ac:dyDescent="0.25">
      <c r="A187" s="249" t="s">
        <v>1362</v>
      </c>
      <c r="B187" s="255" t="str">
        <f>'مصارف.اقتصادی.هزینه'!B179</f>
        <v>حمايت از برنامه هاي مديريت محله</v>
      </c>
      <c r="C187" s="251">
        <f>'مصارف.اقتصادی.هزینه'!C179</f>
        <v>0</v>
      </c>
      <c r="D187" s="251">
        <f>'مصارف.اقتصادی.هزینه'!D179</f>
        <v>0</v>
      </c>
      <c r="E187" s="253"/>
      <c r="F187" s="253">
        <f>'مصارف.اقتصادی.هزینه'!E179</f>
        <v>0</v>
      </c>
      <c r="G187" s="253">
        <f t="shared" si="71"/>
        <v>0</v>
      </c>
      <c r="H187" s="253">
        <f t="shared" si="68"/>
        <v>0</v>
      </c>
      <c r="I187" s="253">
        <f>'مصارف.اقتصادی.هزینه'!F179</f>
        <v>0</v>
      </c>
    </row>
    <row r="188" spans="1:9" ht="33.75" hidden="1" customHeight="1" x14ac:dyDescent="0.25">
      <c r="A188" s="249"/>
      <c r="B188" s="255"/>
      <c r="C188" s="251"/>
      <c r="D188" s="251"/>
      <c r="E188" s="253"/>
      <c r="F188" s="253"/>
      <c r="G188" s="253">
        <f t="shared" si="71"/>
        <v>0</v>
      </c>
      <c r="H188" s="253">
        <f t="shared" si="68"/>
        <v>0</v>
      </c>
      <c r="I188" s="253"/>
    </row>
    <row r="189" spans="1:9" ht="33.75" hidden="1" customHeight="1" x14ac:dyDescent="0.25">
      <c r="A189" s="249"/>
      <c r="B189" s="255"/>
      <c r="C189" s="251"/>
      <c r="D189" s="251"/>
      <c r="E189" s="253"/>
      <c r="F189" s="253"/>
      <c r="G189" s="253">
        <f t="shared" si="71"/>
        <v>0</v>
      </c>
      <c r="H189" s="253">
        <f t="shared" si="68"/>
        <v>0</v>
      </c>
      <c r="I189" s="253"/>
    </row>
    <row r="190" spans="1:9" ht="33.75" hidden="1" customHeight="1" x14ac:dyDescent="0.25">
      <c r="A190" s="249"/>
      <c r="B190" s="255"/>
      <c r="C190" s="251"/>
      <c r="D190" s="251"/>
      <c r="E190" s="253"/>
      <c r="F190" s="253"/>
      <c r="G190" s="253">
        <f t="shared" si="71"/>
        <v>0</v>
      </c>
      <c r="H190" s="253">
        <f t="shared" si="68"/>
        <v>0</v>
      </c>
      <c r="I190" s="253"/>
    </row>
    <row r="191" spans="1:9" ht="33.75" hidden="1" customHeight="1" x14ac:dyDescent="0.25">
      <c r="A191" s="249"/>
      <c r="B191" s="255"/>
      <c r="C191" s="251"/>
      <c r="D191" s="251"/>
      <c r="E191" s="253"/>
      <c r="F191" s="253"/>
      <c r="G191" s="253">
        <f t="shared" si="71"/>
        <v>0</v>
      </c>
      <c r="H191" s="253">
        <f t="shared" si="68"/>
        <v>0</v>
      </c>
      <c r="I191" s="253"/>
    </row>
    <row r="192" spans="1:9" ht="33.75" hidden="1" customHeight="1" x14ac:dyDescent="0.25">
      <c r="A192" s="249"/>
      <c r="B192" s="255"/>
      <c r="C192" s="251"/>
      <c r="D192" s="251"/>
      <c r="E192" s="253"/>
      <c r="F192" s="253"/>
      <c r="G192" s="253">
        <f t="shared" si="71"/>
        <v>0</v>
      </c>
      <c r="H192" s="253">
        <f t="shared" si="68"/>
        <v>0</v>
      </c>
      <c r="I192" s="253"/>
    </row>
    <row r="193" spans="1:9" ht="33.75" customHeight="1" x14ac:dyDescent="0.25">
      <c r="A193" s="240" t="s">
        <v>1231</v>
      </c>
      <c r="B193" s="241" t="s">
        <v>349</v>
      </c>
      <c r="C193" s="242">
        <f>SUM(C194:C196)</f>
        <v>278787966</v>
      </c>
      <c r="D193" s="242">
        <f t="shared" ref="D193:I193" si="72">SUM(D194:D196)</f>
        <v>357410000</v>
      </c>
      <c r="E193" s="242">
        <f t="shared" si="72"/>
        <v>0</v>
      </c>
      <c r="F193" s="242">
        <f t="shared" si="72"/>
        <v>642995000</v>
      </c>
      <c r="G193" s="242">
        <f t="shared" si="72"/>
        <v>642995000</v>
      </c>
      <c r="H193" s="242">
        <f t="shared" si="72"/>
        <v>642995000</v>
      </c>
      <c r="I193" s="242">
        <f t="shared" si="72"/>
        <v>642995000</v>
      </c>
    </row>
    <row r="194" spans="1:9" ht="33.75" customHeight="1" x14ac:dyDescent="0.25">
      <c r="A194" s="249" t="s">
        <v>1232</v>
      </c>
      <c r="B194" s="255" t="s">
        <v>158</v>
      </c>
      <c r="C194" s="251">
        <f>'مصارف.اقتصادی.هزینه'!C74</f>
        <v>277772368</v>
      </c>
      <c r="D194" s="251">
        <f>'مصارف.اقتصادی.هزینه'!D74</f>
        <v>356175000</v>
      </c>
      <c r="E194" s="253"/>
      <c r="F194" s="253">
        <f>'مصارف.اقتصادی.هزینه'!E74</f>
        <v>634295000</v>
      </c>
      <c r="G194" s="253">
        <f t="shared" ref="G194:G196" si="73">SUM(E194:F194)</f>
        <v>634295000</v>
      </c>
      <c r="H194" s="253">
        <f t="shared" si="68"/>
        <v>634295000</v>
      </c>
      <c r="I194" s="253">
        <f>'مصارف.اقتصادی.هزینه'!F74</f>
        <v>634295000</v>
      </c>
    </row>
    <row r="195" spans="1:9" ht="33.75" customHeight="1" x14ac:dyDescent="0.25">
      <c r="A195" s="249" t="s">
        <v>1261</v>
      </c>
      <c r="B195" s="255" t="s">
        <v>157</v>
      </c>
      <c r="C195" s="251">
        <f>'مصارف.اقتصادی.هزینه'!C73</f>
        <v>1015598</v>
      </c>
      <c r="D195" s="251">
        <f>'مصارف.اقتصادی.هزینه'!D73</f>
        <v>1235000</v>
      </c>
      <c r="E195" s="253"/>
      <c r="F195" s="253">
        <f>'مصارف.اقتصادی.هزینه'!E73</f>
        <v>8700000</v>
      </c>
      <c r="G195" s="253">
        <f t="shared" si="73"/>
        <v>8700000</v>
      </c>
      <c r="H195" s="253">
        <f t="shared" si="68"/>
        <v>8700000</v>
      </c>
      <c r="I195" s="253">
        <f>'مصارف.اقتصادی.هزینه'!F73</f>
        <v>8700000</v>
      </c>
    </row>
    <row r="196" spans="1:9" ht="33.75" hidden="1" customHeight="1" x14ac:dyDescent="0.25">
      <c r="A196" s="249"/>
      <c r="B196" s="255"/>
      <c r="C196" s="251"/>
      <c r="D196" s="251"/>
      <c r="E196" s="253"/>
      <c r="F196" s="253"/>
      <c r="G196" s="253">
        <f t="shared" si="73"/>
        <v>0</v>
      </c>
      <c r="H196" s="253">
        <f t="shared" si="68"/>
        <v>0</v>
      </c>
      <c r="I196" s="253"/>
    </row>
    <row r="197" spans="1:9" ht="33.75" hidden="1" customHeight="1" x14ac:dyDescent="0.25">
      <c r="A197" s="240" t="s">
        <v>1234</v>
      </c>
      <c r="B197" s="241" t="s">
        <v>351</v>
      </c>
      <c r="C197" s="242">
        <f>SUM(C198:C200)</f>
        <v>0</v>
      </c>
      <c r="D197" s="242">
        <f t="shared" ref="D197:I197" si="74">SUM(D198:D200)</f>
        <v>0</v>
      </c>
      <c r="E197" s="242">
        <f t="shared" si="74"/>
        <v>0</v>
      </c>
      <c r="F197" s="242">
        <f t="shared" si="74"/>
        <v>0</v>
      </c>
      <c r="G197" s="242">
        <f t="shared" si="74"/>
        <v>0</v>
      </c>
      <c r="H197" s="242">
        <f t="shared" si="74"/>
        <v>0</v>
      </c>
      <c r="I197" s="242">
        <f t="shared" si="74"/>
        <v>0</v>
      </c>
    </row>
    <row r="198" spans="1:9" ht="33.75" hidden="1" customHeight="1" x14ac:dyDescent="0.25">
      <c r="A198" s="249"/>
      <c r="B198" s="255"/>
      <c r="C198" s="251"/>
      <c r="D198" s="251"/>
      <c r="E198" s="253"/>
      <c r="F198" s="253"/>
      <c r="G198" s="253">
        <f t="shared" ref="G198:G200" si="75">SUM(E198:F198)</f>
        <v>0</v>
      </c>
      <c r="H198" s="253">
        <f t="shared" si="68"/>
        <v>0</v>
      </c>
      <c r="I198" s="253"/>
    </row>
    <row r="199" spans="1:9" ht="33.75" hidden="1" customHeight="1" x14ac:dyDescent="0.25">
      <c r="A199" s="249"/>
      <c r="B199" s="255"/>
      <c r="C199" s="251"/>
      <c r="D199" s="251"/>
      <c r="E199" s="253"/>
      <c r="F199" s="253"/>
      <c r="G199" s="253">
        <f t="shared" si="75"/>
        <v>0</v>
      </c>
      <c r="H199" s="253">
        <f t="shared" si="68"/>
        <v>0</v>
      </c>
      <c r="I199" s="253"/>
    </row>
    <row r="200" spans="1:9" ht="33.75" hidden="1" customHeight="1" x14ac:dyDescent="0.25">
      <c r="A200" s="249"/>
      <c r="B200" s="255"/>
      <c r="C200" s="251"/>
      <c r="D200" s="251"/>
      <c r="E200" s="253"/>
      <c r="F200" s="253"/>
      <c r="G200" s="253">
        <f t="shared" si="75"/>
        <v>0</v>
      </c>
      <c r="H200" s="253">
        <f t="shared" si="68"/>
        <v>0</v>
      </c>
      <c r="I200" s="253"/>
    </row>
    <row r="201" spans="1:9" ht="33.75" customHeight="1" x14ac:dyDescent="0.25">
      <c r="A201" s="240" t="s">
        <v>1213</v>
      </c>
      <c r="B201" s="241" t="s">
        <v>353</v>
      </c>
      <c r="C201" s="242">
        <f>SUM(C202:C205)</f>
        <v>90482814</v>
      </c>
      <c r="D201" s="242">
        <f t="shared" ref="D201:I201" si="76">SUM(D202:D205)</f>
        <v>133000000</v>
      </c>
      <c r="E201" s="242">
        <f t="shared" si="76"/>
        <v>194270000</v>
      </c>
      <c r="F201" s="242">
        <f t="shared" si="76"/>
        <v>0</v>
      </c>
      <c r="G201" s="242">
        <f t="shared" si="76"/>
        <v>194270000</v>
      </c>
      <c r="H201" s="242">
        <f t="shared" si="76"/>
        <v>194270000</v>
      </c>
      <c r="I201" s="242">
        <f t="shared" si="76"/>
        <v>194270000</v>
      </c>
    </row>
    <row r="202" spans="1:9" ht="33.75" customHeight="1" x14ac:dyDescent="0.25">
      <c r="A202" s="249" t="s">
        <v>1262</v>
      </c>
      <c r="B202" s="255" t="s">
        <v>249</v>
      </c>
      <c r="C202" s="251">
        <f>'مصارف.اقتصادی.هزینه'!C40</f>
        <v>90482814</v>
      </c>
      <c r="D202" s="251">
        <f>'مصارف.اقتصادی.هزینه'!D40</f>
        <v>133000000</v>
      </c>
      <c r="E202" s="253">
        <f>'مصارف.اقتصادی.هزینه'!E40</f>
        <v>194270000</v>
      </c>
      <c r="F202" s="253"/>
      <c r="G202" s="253">
        <f>SUM(E202:F202)</f>
        <v>194270000</v>
      </c>
      <c r="H202" s="253">
        <f t="shared" si="68"/>
        <v>194270000</v>
      </c>
      <c r="I202" s="253">
        <f>'مصارف.اقتصادی.هزینه'!F40</f>
        <v>194270000</v>
      </c>
    </row>
    <row r="203" spans="1:9" ht="33.75" hidden="1" customHeight="1" x14ac:dyDescent="0.25">
      <c r="A203" s="249"/>
      <c r="B203" s="255"/>
      <c r="C203" s="251"/>
      <c r="D203" s="251"/>
      <c r="E203" s="253"/>
      <c r="F203" s="253"/>
      <c r="G203" s="253">
        <f t="shared" ref="G203:G205" si="77">SUM(E203:F203)</f>
        <v>0</v>
      </c>
      <c r="H203" s="253">
        <f t="shared" si="68"/>
        <v>0</v>
      </c>
      <c r="I203" s="253"/>
    </row>
    <row r="204" spans="1:9" ht="33.75" hidden="1" customHeight="1" x14ac:dyDescent="0.25">
      <c r="A204" s="249"/>
      <c r="B204" s="255"/>
      <c r="C204" s="251"/>
      <c r="D204" s="251"/>
      <c r="E204" s="253"/>
      <c r="F204" s="253"/>
      <c r="G204" s="253">
        <f t="shared" si="77"/>
        <v>0</v>
      </c>
      <c r="H204" s="253">
        <f t="shared" si="68"/>
        <v>0</v>
      </c>
      <c r="I204" s="253"/>
    </row>
    <row r="205" spans="1:9" ht="33.75" hidden="1" customHeight="1" x14ac:dyDescent="0.25">
      <c r="A205" s="249"/>
      <c r="B205" s="255"/>
      <c r="C205" s="251"/>
      <c r="D205" s="251"/>
      <c r="E205" s="253"/>
      <c r="F205" s="253"/>
      <c r="G205" s="253">
        <f t="shared" si="77"/>
        <v>0</v>
      </c>
      <c r="H205" s="253">
        <f t="shared" si="68"/>
        <v>0</v>
      </c>
      <c r="I205" s="253"/>
    </row>
    <row r="206" spans="1:9" ht="33.75" hidden="1" customHeight="1" x14ac:dyDescent="0.25">
      <c r="A206" s="240" t="s">
        <v>1216</v>
      </c>
      <c r="B206" s="241" t="s">
        <v>355</v>
      </c>
      <c r="C206" s="242">
        <f>SUM(C207:C208)</f>
        <v>0</v>
      </c>
      <c r="D206" s="242">
        <f t="shared" ref="D206:I206" si="78">SUM(D207:D208)</f>
        <v>0</v>
      </c>
      <c r="E206" s="242">
        <f t="shared" si="78"/>
        <v>0</v>
      </c>
      <c r="F206" s="242">
        <f t="shared" si="78"/>
        <v>0</v>
      </c>
      <c r="G206" s="242">
        <f t="shared" si="78"/>
        <v>0</v>
      </c>
      <c r="H206" s="242">
        <f t="shared" si="78"/>
        <v>0</v>
      </c>
      <c r="I206" s="242">
        <f t="shared" si="78"/>
        <v>0</v>
      </c>
    </row>
    <row r="207" spans="1:9" ht="33.75" hidden="1" customHeight="1" x14ac:dyDescent="0.25">
      <c r="A207" s="249" t="s">
        <v>1217</v>
      </c>
      <c r="B207" s="255"/>
      <c r="C207" s="251"/>
      <c r="D207" s="251"/>
      <c r="E207" s="253"/>
      <c r="F207" s="253"/>
      <c r="G207" s="253">
        <f t="shared" ref="G207:G208" si="79">SUM(E207:F207)</f>
        <v>0</v>
      </c>
      <c r="H207" s="253">
        <f t="shared" si="68"/>
        <v>0</v>
      </c>
      <c r="I207" s="253"/>
    </row>
    <row r="208" spans="1:9" ht="33.75" hidden="1" customHeight="1" x14ac:dyDescent="0.25">
      <c r="A208" s="249"/>
      <c r="B208" s="255"/>
      <c r="C208" s="251"/>
      <c r="D208" s="251"/>
      <c r="E208" s="253"/>
      <c r="F208" s="253"/>
      <c r="G208" s="253">
        <f t="shared" si="79"/>
        <v>0</v>
      </c>
      <c r="H208" s="253">
        <f t="shared" si="68"/>
        <v>0</v>
      </c>
      <c r="I208" s="253"/>
    </row>
    <row r="209" spans="1:9" ht="33.75" customHeight="1" x14ac:dyDescent="0.25">
      <c r="A209" s="240" t="s">
        <v>1219</v>
      </c>
      <c r="B209" s="241" t="s">
        <v>357</v>
      </c>
      <c r="C209" s="242">
        <f>SUM(C210:C217)</f>
        <v>123964906</v>
      </c>
      <c r="D209" s="242">
        <f t="shared" ref="D209:I209" si="80">SUM(D210:D217)</f>
        <v>473400000</v>
      </c>
      <c r="E209" s="242">
        <f t="shared" si="80"/>
        <v>0</v>
      </c>
      <c r="F209" s="242">
        <f t="shared" si="80"/>
        <v>678000000</v>
      </c>
      <c r="G209" s="242">
        <f t="shared" si="80"/>
        <v>678000000</v>
      </c>
      <c r="H209" s="242">
        <f t="shared" si="80"/>
        <v>678000000</v>
      </c>
      <c r="I209" s="242">
        <f t="shared" si="80"/>
        <v>678000000</v>
      </c>
    </row>
    <row r="210" spans="1:9" ht="33.75" customHeight="1" x14ac:dyDescent="0.25">
      <c r="A210" s="249" t="s">
        <v>1220</v>
      </c>
      <c r="B210" s="255" t="s">
        <v>138</v>
      </c>
      <c r="C210" s="251">
        <f>'مصارف.اقتصادی.هزینه'!C32</f>
        <v>123964906</v>
      </c>
      <c r="D210" s="251">
        <f>'مصارف.اقتصادی.هزینه'!D32</f>
        <v>473400000</v>
      </c>
      <c r="E210" s="253"/>
      <c r="F210" s="253">
        <f>'مصارف.اقتصادی.هزینه'!E32</f>
        <v>678000000</v>
      </c>
      <c r="G210" s="253">
        <f t="shared" ref="G210:G217" si="81">SUM(E210:F210)</f>
        <v>678000000</v>
      </c>
      <c r="H210" s="253">
        <f t="shared" si="68"/>
        <v>678000000</v>
      </c>
      <c r="I210" s="253">
        <f>'مصارف.اقتصادی.هزینه'!F32</f>
        <v>678000000</v>
      </c>
    </row>
    <row r="211" spans="1:9" ht="33.75" hidden="1" customHeight="1" x14ac:dyDescent="0.25">
      <c r="A211" s="121"/>
      <c r="B211" s="124"/>
      <c r="C211" s="122"/>
      <c r="D211" s="122"/>
      <c r="E211" s="123"/>
      <c r="F211" s="123"/>
      <c r="G211" s="123">
        <f t="shared" si="81"/>
        <v>0</v>
      </c>
      <c r="H211" s="123">
        <f t="shared" si="68"/>
        <v>0</v>
      </c>
      <c r="I211" s="123"/>
    </row>
    <row r="212" spans="1:9" ht="33.75" hidden="1" customHeight="1" x14ac:dyDescent="0.25">
      <c r="A212" s="121"/>
      <c r="B212" s="124"/>
      <c r="C212" s="122"/>
      <c r="D212" s="122"/>
      <c r="E212" s="123"/>
      <c r="F212" s="123"/>
      <c r="G212" s="123">
        <f t="shared" si="81"/>
        <v>0</v>
      </c>
      <c r="H212" s="123">
        <f t="shared" si="68"/>
        <v>0</v>
      </c>
      <c r="I212" s="123"/>
    </row>
    <row r="213" spans="1:9" ht="33.75" hidden="1" customHeight="1" x14ac:dyDescent="0.25">
      <c r="A213" s="121"/>
      <c r="B213" s="124"/>
      <c r="C213" s="122"/>
      <c r="D213" s="122"/>
      <c r="E213" s="123"/>
      <c r="F213" s="123"/>
      <c r="G213" s="123">
        <f t="shared" si="81"/>
        <v>0</v>
      </c>
      <c r="H213" s="123">
        <f t="shared" si="68"/>
        <v>0</v>
      </c>
      <c r="I213" s="123"/>
    </row>
    <row r="214" spans="1:9" ht="33.75" hidden="1" customHeight="1" x14ac:dyDescent="0.25">
      <c r="A214" s="121"/>
      <c r="B214" s="124"/>
      <c r="C214" s="122"/>
      <c r="D214" s="122"/>
      <c r="E214" s="123"/>
      <c r="F214" s="123"/>
      <c r="G214" s="123">
        <f t="shared" si="81"/>
        <v>0</v>
      </c>
      <c r="H214" s="123">
        <f t="shared" si="68"/>
        <v>0</v>
      </c>
      <c r="I214" s="123"/>
    </row>
    <row r="215" spans="1:9" ht="33.75" hidden="1" customHeight="1" x14ac:dyDescent="0.25">
      <c r="A215" s="121"/>
      <c r="B215" s="124"/>
      <c r="C215" s="122"/>
      <c r="D215" s="122"/>
      <c r="E215" s="123"/>
      <c r="F215" s="123"/>
      <c r="G215" s="123">
        <f t="shared" si="81"/>
        <v>0</v>
      </c>
      <c r="H215" s="123">
        <f t="shared" si="68"/>
        <v>0</v>
      </c>
      <c r="I215" s="123"/>
    </row>
    <row r="216" spans="1:9" ht="33.75" hidden="1" customHeight="1" x14ac:dyDescent="0.25">
      <c r="A216" s="121"/>
      <c r="B216" s="124"/>
      <c r="C216" s="122"/>
      <c r="D216" s="122"/>
      <c r="E216" s="123"/>
      <c r="F216" s="123"/>
      <c r="G216" s="123">
        <f t="shared" si="81"/>
        <v>0</v>
      </c>
      <c r="H216" s="123">
        <f t="shared" si="68"/>
        <v>0</v>
      </c>
      <c r="I216" s="123"/>
    </row>
    <row r="217" spans="1:9" ht="33.75" hidden="1" customHeight="1" x14ac:dyDescent="0.25">
      <c r="A217" s="121"/>
      <c r="B217" s="124"/>
      <c r="C217" s="122"/>
      <c r="D217" s="122"/>
      <c r="E217" s="123"/>
      <c r="F217" s="123"/>
      <c r="G217" s="123">
        <f t="shared" si="81"/>
        <v>0</v>
      </c>
      <c r="H217" s="123">
        <f t="shared" si="68"/>
        <v>0</v>
      </c>
      <c r="I217" s="123"/>
    </row>
    <row r="218" spans="1:9" ht="33.75" customHeight="1" x14ac:dyDescent="0.25">
      <c r="A218" s="424" t="s">
        <v>366</v>
      </c>
      <c r="B218" s="425"/>
      <c r="C218" s="256">
        <f>C178+C102+C72+C60+C30</f>
        <v>24782329659</v>
      </c>
      <c r="D218" s="256">
        <f t="shared" ref="D218:I218" si="82">D178+D102+D72+D60+D30</f>
        <v>38310625529.5</v>
      </c>
      <c r="E218" s="256">
        <f t="shared" si="82"/>
        <v>39981630000</v>
      </c>
      <c r="F218" s="256">
        <f t="shared" si="82"/>
        <v>10756765000</v>
      </c>
      <c r="G218" s="256">
        <f t="shared" si="82"/>
        <v>50738395000</v>
      </c>
      <c r="H218" s="256">
        <f t="shared" si="82"/>
        <v>50738395000</v>
      </c>
      <c r="I218" s="256">
        <f t="shared" si="82"/>
        <v>50863715000</v>
      </c>
    </row>
    <row r="219" spans="1:9" ht="26.25" customHeight="1" x14ac:dyDescent="0.5">
      <c r="I219" s="169">
        <f>'مصارف.اقتصادی.هزینه'!E242</f>
        <v>50738395000</v>
      </c>
    </row>
    <row r="220" spans="1:9" x14ac:dyDescent="0.5">
      <c r="I220" s="125">
        <f>I219-I218</f>
        <v>-125320000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46"/>
  <sheetViews>
    <sheetView rightToLeft="1" view="pageBreakPreview" zoomScaleNormal="100" zoomScaleSheetLayoutView="100" workbookViewId="0">
      <pane xSplit="2" ySplit="5" topLeftCell="C232" activePane="bottomRight" state="frozen"/>
      <selection activeCell="B1" sqref="B1"/>
      <selection pane="topRight" activeCell="D1" sqref="D1"/>
      <selection pane="bottomLeft" activeCell="B7" sqref="B7"/>
      <selection pane="bottomRight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8"/>
      <c r="B1" s="434" t="s">
        <v>1816</v>
      </c>
      <c r="C1" s="434"/>
      <c r="D1" s="434"/>
      <c r="E1" s="434"/>
    </row>
    <row r="2" spans="1:6" ht="32.25" x14ac:dyDescent="0.5">
      <c r="A2" s="232" t="s">
        <v>88</v>
      </c>
      <c r="B2" s="381" t="s">
        <v>569</v>
      </c>
      <c r="C2" s="381"/>
      <c r="D2" s="381"/>
      <c r="E2" s="381"/>
    </row>
    <row r="3" spans="1:6" ht="18" x14ac:dyDescent="0.25">
      <c r="A3" s="233" t="s">
        <v>87</v>
      </c>
      <c r="B3" s="233"/>
      <c r="C3" s="8"/>
      <c r="D3" s="8"/>
      <c r="E3" s="8"/>
    </row>
    <row r="4" spans="1:6" ht="18.75" x14ac:dyDescent="0.5">
      <c r="A4" s="234" t="s">
        <v>91</v>
      </c>
      <c r="B4" s="234"/>
      <c r="C4" s="8"/>
      <c r="D4" s="8"/>
      <c r="F4" s="17" t="s">
        <v>86</v>
      </c>
    </row>
    <row r="5" spans="1:6" ht="42" customHeight="1" x14ac:dyDescent="0.25">
      <c r="A5" s="273" t="s">
        <v>0</v>
      </c>
      <c r="B5" s="273" t="s">
        <v>122</v>
      </c>
      <c r="C5" s="273" t="s">
        <v>1834</v>
      </c>
      <c r="D5" s="273" t="s">
        <v>1613</v>
      </c>
      <c r="E5" s="273" t="s">
        <v>1614</v>
      </c>
      <c r="F5" s="273" t="s">
        <v>1615</v>
      </c>
    </row>
    <row r="6" spans="1:6" ht="24.75" customHeight="1" x14ac:dyDescent="0.25">
      <c r="A6" s="274">
        <v>110000</v>
      </c>
      <c r="B6" s="274" t="s">
        <v>571</v>
      </c>
      <c r="C6" s="275">
        <f t="shared" ref="C6:D6" si="0">C7+C13</f>
        <v>3940612062</v>
      </c>
      <c r="D6" s="275">
        <f t="shared" si="0"/>
        <v>7153199504</v>
      </c>
      <c r="E6" s="275">
        <f>E7+E13</f>
        <v>9361100000</v>
      </c>
      <c r="F6" s="275">
        <f>F7+F13</f>
        <v>9361100000</v>
      </c>
    </row>
    <row r="7" spans="1:6" ht="24.75" customHeight="1" x14ac:dyDescent="0.25">
      <c r="A7" s="276">
        <v>110100</v>
      </c>
      <c r="B7" s="276" t="s">
        <v>123</v>
      </c>
      <c r="C7" s="277">
        <f t="shared" ref="C7:D7" si="1">SUM(C8:C12)</f>
        <v>1129823537</v>
      </c>
      <c r="D7" s="277">
        <f t="shared" si="1"/>
        <v>1885342322</v>
      </c>
      <c r="E7" s="277">
        <f>SUM(E8:E12)</f>
        <v>2637510000</v>
      </c>
      <c r="F7" s="277">
        <f>SUM(F8:F12)</f>
        <v>2637510000</v>
      </c>
    </row>
    <row r="8" spans="1:6" ht="24.75" customHeight="1" x14ac:dyDescent="0.25">
      <c r="A8" s="278">
        <v>110101</v>
      </c>
      <c r="B8" s="278" t="s">
        <v>124</v>
      </c>
      <c r="C8" s="279">
        <v>927946</v>
      </c>
      <c r="D8" s="279">
        <v>1200000</v>
      </c>
      <c r="E8" s="279">
        <v>1200000</v>
      </c>
      <c r="F8" s="279">
        <v>1200000</v>
      </c>
    </row>
    <row r="9" spans="1:6" ht="24.75" customHeight="1" x14ac:dyDescent="0.25">
      <c r="A9" s="278">
        <v>110102</v>
      </c>
      <c r="B9" s="278" t="s">
        <v>125</v>
      </c>
      <c r="C9" s="279">
        <v>35139389</v>
      </c>
      <c r="D9" s="279">
        <v>143597253</v>
      </c>
      <c r="E9" s="279">
        <v>147850000</v>
      </c>
      <c r="F9" s="279">
        <v>147850000</v>
      </c>
    </row>
    <row r="10" spans="1:6" ht="24.75" customHeight="1" x14ac:dyDescent="0.25">
      <c r="A10" s="278">
        <v>110103</v>
      </c>
      <c r="B10" s="278" t="s">
        <v>1739</v>
      </c>
      <c r="C10" s="279">
        <v>61191086</v>
      </c>
      <c r="D10" s="279">
        <v>686631288</v>
      </c>
      <c r="E10" s="279">
        <v>629120000</v>
      </c>
      <c r="F10" s="279">
        <v>629120000</v>
      </c>
    </row>
    <row r="11" spans="1:6" ht="24.75" customHeight="1" x14ac:dyDescent="0.25">
      <c r="A11" s="278">
        <v>110104</v>
      </c>
      <c r="B11" s="278" t="s">
        <v>570</v>
      </c>
      <c r="C11" s="279">
        <v>1032565116</v>
      </c>
      <c r="D11" s="279">
        <v>900261858</v>
      </c>
      <c r="E11" s="279">
        <v>1207650000</v>
      </c>
      <c r="F11" s="279">
        <v>1207650000</v>
      </c>
    </row>
    <row r="12" spans="1:6" ht="24.75" customHeight="1" x14ac:dyDescent="0.25">
      <c r="A12" s="278">
        <v>110105</v>
      </c>
      <c r="B12" s="278" t="s">
        <v>135</v>
      </c>
      <c r="C12" s="279"/>
      <c r="D12" s="279">
        <v>153651923</v>
      </c>
      <c r="E12" s="279">
        <v>651690000</v>
      </c>
      <c r="F12" s="279">
        <v>651690000</v>
      </c>
    </row>
    <row r="13" spans="1:6" ht="24.75" customHeight="1" x14ac:dyDescent="0.25">
      <c r="A13" s="276">
        <v>110200</v>
      </c>
      <c r="B13" s="276" t="s">
        <v>126</v>
      </c>
      <c r="C13" s="277">
        <f t="shared" ref="C13" si="2">SUM(C14:C22)</f>
        <v>2810788525</v>
      </c>
      <c r="D13" s="277">
        <f t="shared" ref="D13" si="3">SUM(D14:D22)</f>
        <v>5267857182</v>
      </c>
      <c r="E13" s="277">
        <f>SUM(E14:E22)</f>
        <v>6723590000</v>
      </c>
      <c r="F13" s="277">
        <f>SUM(F14:F22)</f>
        <v>6723590000</v>
      </c>
    </row>
    <row r="14" spans="1:6" ht="24.75" customHeight="1" x14ac:dyDescent="0.25">
      <c r="A14" s="278">
        <v>110201</v>
      </c>
      <c r="B14" s="278" t="s">
        <v>127</v>
      </c>
      <c r="C14" s="279">
        <v>779515</v>
      </c>
      <c r="D14" s="279">
        <v>3000000</v>
      </c>
      <c r="E14" s="279">
        <v>3600000</v>
      </c>
      <c r="F14" s="279">
        <v>3600000</v>
      </c>
    </row>
    <row r="15" spans="1:6" ht="24.75" customHeight="1" x14ac:dyDescent="0.25">
      <c r="A15" s="278">
        <v>110202</v>
      </c>
      <c r="B15" s="278" t="s">
        <v>128</v>
      </c>
      <c r="C15" s="279">
        <v>155991633</v>
      </c>
      <c r="D15" s="279">
        <v>1255431640</v>
      </c>
      <c r="E15" s="279">
        <v>948790000</v>
      </c>
      <c r="F15" s="279">
        <v>948790000</v>
      </c>
    </row>
    <row r="16" spans="1:6" ht="24.75" customHeight="1" x14ac:dyDescent="0.25">
      <c r="A16" s="278">
        <v>110203</v>
      </c>
      <c r="B16" s="278" t="s">
        <v>1740</v>
      </c>
      <c r="C16" s="279">
        <v>5095445</v>
      </c>
      <c r="D16" s="279">
        <v>160063399</v>
      </c>
      <c r="E16" s="279">
        <v>128270000</v>
      </c>
      <c r="F16" s="279">
        <v>128270000</v>
      </c>
    </row>
    <row r="17" spans="1:6" ht="24.75" customHeight="1" x14ac:dyDescent="0.25">
      <c r="A17" s="278">
        <v>110204</v>
      </c>
      <c r="B17" s="278" t="s">
        <v>572</v>
      </c>
      <c r="C17" s="279">
        <v>957872736</v>
      </c>
      <c r="D17" s="279">
        <v>479535798</v>
      </c>
      <c r="E17" s="279">
        <v>648450000</v>
      </c>
      <c r="F17" s="279">
        <v>648450000</v>
      </c>
    </row>
    <row r="18" spans="1:6" ht="24.75" customHeight="1" x14ac:dyDescent="0.25">
      <c r="A18" s="278">
        <v>110205</v>
      </c>
      <c r="B18" s="278" t="s">
        <v>129</v>
      </c>
      <c r="C18" s="279"/>
      <c r="D18" s="279">
        <v>37763974</v>
      </c>
      <c r="E18" s="279">
        <v>163030000</v>
      </c>
      <c r="F18" s="279">
        <v>163030000</v>
      </c>
    </row>
    <row r="19" spans="1:6" ht="24.75" customHeight="1" x14ac:dyDescent="0.25">
      <c r="A19" s="278">
        <v>110206</v>
      </c>
      <c r="B19" s="278" t="s">
        <v>130</v>
      </c>
      <c r="C19" s="279">
        <v>1034390848</v>
      </c>
      <c r="D19" s="279">
        <v>1921068932</v>
      </c>
      <c r="E19" s="279">
        <v>2788210000</v>
      </c>
      <c r="F19" s="279">
        <v>2788210000</v>
      </c>
    </row>
    <row r="20" spans="1:6" ht="24.75" customHeight="1" x14ac:dyDescent="0.25">
      <c r="A20" s="278">
        <v>110207</v>
      </c>
      <c r="B20" s="278" t="s">
        <v>1771</v>
      </c>
      <c r="C20" s="279">
        <v>348436025</v>
      </c>
      <c r="D20" s="279">
        <v>760993439</v>
      </c>
      <c r="E20" s="279">
        <v>1286760000</v>
      </c>
      <c r="F20" s="279">
        <v>1286760000</v>
      </c>
    </row>
    <row r="21" spans="1:6" ht="24.75" customHeight="1" x14ac:dyDescent="0.25">
      <c r="A21" s="278">
        <v>110208</v>
      </c>
      <c r="B21" s="278" t="s">
        <v>573</v>
      </c>
      <c r="C21" s="279">
        <v>229209154</v>
      </c>
      <c r="D21" s="279">
        <v>550000000</v>
      </c>
      <c r="E21" s="279">
        <v>656480000</v>
      </c>
      <c r="F21" s="279">
        <v>656480000</v>
      </c>
    </row>
    <row r="22" spans="1:6" ht="24.75" customHeight="1" x14ac:dyDescent="0.25">
      <c r="A22" s="278">
        <v>110290</v>
      </c>
      <c r="B22" s="278" t="s">
        <v>131</v>
      </c>
      <c r="C22" s="279">
        <v>79013169</v>
      </c>
      <c r="D22" s="279">
        <v>100000000</v>
      </c>
      <c r="E22" s="279">
        <v>100000000</v>
      </c>
      <c r="F22" s="279">
        <v>100000000</v>
      </c>
    </row>
    <row r="23" spans="1:6" ht="24.75" customHeight="1" x14ac:dyDescent="0.25">
      <c r="A23" s="274">
        <v>120000</v>
      </c>
      <c r="B23" s="274" t="s">
        <v>581</v>
      </c>
      <c r="C23" s="275">
        <f>C24+C27+C45+C54+C63+C67+C72+C75+C81+C86+C94+C108+C118+C121</f>
        <v>13704816131</v>
      </c>
      <c r="D23" s="275">
        <f>D24+D27+D45+D54+D63+D67+D72+D75+D81+D86+D94+D108+D118+D121</f>
        <v>19339535211.5</v>
      </c>
      <c r="E23" s="275">
        <f>E24+E27+E45+E54+E63+E67+E72+E75+E81+E86+E94+E108+E118+E121</f>
        <v>29125855000</v>
      </c>
      <c r="F23" s="275">
        <f>F24+F27+F45+F54+F63+F67+F72+F75+F81+F86+F94+F108+F118+F121</f>
        <v>29251175000</v>
      </c>
    </row>
    <row r="24" spans="1:6" ht="24.75" customHeight="1" x14ac:dyDescent="0.25">
      <c r="A24" s="276">
        <v>120100</v>
      </c>
      <c r="B24" s="276" t="s">
        <v>132</v>
      </c>
      <c r="C24" s="277">
        <f>SUM(C25:C26)</f>
        <v>13695396</v>
      </c>
      <c r="D24" s="277">
        <f>SUM(D25:D26)</f>
        <v>31924702.5</v>
      </c>
      <c r="E24" s="277">
        <f>SUM(E25:E26)</f>
        <v>48280000</v>
      </c>
      <c r="F24" s="277">
        <f>SUM(F25:F26)</f>
        <v>48280000</v>
      </c>
    </row>
    <row r="25" spans="1:6" ht="24.75" customHeight="1" x14ac:dyDescent="0.25">
      <c r="A25" s="278">
        <v>120101</v>
      </c>
      <c r="B25" s="278" t="s">
        <v>133</v>
      </c>
      <c r="C25" s="279">
        <v>13695396</v>
      </c>
      <c r="D25" s="279">
        <v>26224702.5</v>
      </c>
      <c r="E25" s="279">
        <v>42580000</v>
      </c>
      <c r="F25" s="279">
        <v>42580000</v>
      </c>
    </row>
    <row r="26" spans="1:6" ht="24.75" customHeight="1" x14ac:dyDescent="0.25">
      <c r="A26" s="278">
        <v>120102</v>
      </c>
      <c r="B26" s="278" t="s">
        <v>136</v>
      </c>
      <c r="C26" s="279"/>
      <c r="D26" s="279">
        <v>5700000</v>
      </c>
      <c r="E26" s="279">
        <v>5700000</v>
      </c>
      <c r="F26" s="279">
        <v>5700000</v>
      </c>
    </row>
    <row r="27" spans="1:6" ht="24.75" customHeight="1" x14ac:dyDescent="0.25">
      <c r="A27" s="276">
        <v>120200</v>
      </c>
      <c r="B27" s="276" t="s">
        <v>134</v>
      </c>
      <c r="C27" s="277">
        <f>SUM(C28:C32,C33:C34,C35:C44)</f>
        <v>12265312163</v>
      </c>
      <c r="D27" s="277">
        <f>SUM(D28:D32,D33:D34,D35:D44)</f>
        <v>16626773259</v>
      </c>
      <c r="E27" s="277">
        <f>SUM(E28:E32,E33:E34,E35:E44)</f>
        <v>24381270000</v>
      </c>
      <c r="F27" s="277">
        <f>SUM(F28:F32,F33:F34,F35:F44)</f>
        <v>24506590000</v>
      </c>
    </row>
    <row r="28" spans="1:6" ht="24.75" customHeight="1" x14ac:dyDescent="0.25">
      <c r="A28" s="278">
        <v>120201</v>
      </c>
      <c r="B28" s="278" t="s">
        <v>1510</v>
      </c>
      <c r="C28" s="279">
        <v>380129044</v>
      </c>
      <c r="D28" s="279">
        <v>240000000</v>
      </c>
      <c r="E28" s="279">
        <v>629200000</v>
      </c>
      <c r="F28" s="279">
        <v>629200000</v>
      </c>
    </row>
    <row r="29" spans="1:6" ht="24.75" hidden="1" customHeight="1" x14ac:dyDescent="0.25">
      <c r="A29" s="280">
        <v>120202</v>
      </c>
      <c r="B29" s="278" t="s">
        <v>1772</v>
      </c>
      <c r="C29" s="279"/>
      <c r="D29" s="279"/>
      <c r="E29" s="279"/>
      <c r="F29" s="279"/>
    </row>
    <row r="30" spans="1:6" ht="24.75" customHeight="1" x14ac:dyDescent="0.25">
      <c r="A30" s="278">
        <v>120203</v>
      </c>
      <c r="B30" s="278" t="s">
        <v>1741</v>
      </c>
      <c r="C30" s="281">
        <v>5935026</v>
      </c>
      <c r="D30" s="281">
        <v>7410000</v>
      </c>
      <c r="E30" s="279">
        <v>80890000</v>
      </c>
      <c r="F30" s="279">
        <v>80890000</v>
      </c>
    </row>
    <row r="31" spans="1:6" ht="24.75" hidden="1" customHeight="1" x14ac:dyDescent="0.25">
      <c r="A31" s="278">
        <v>120204</v>
      </c>
      <c r="B31" s="278" t="s">
        <v>137</v>
      </c>
      <c r="C31" s="279"/>
      <c r="D31" s="279"/>
      <c r="E31" s="279"/>
      <c r="F31" s="279"/>
    </row>
    <row r="32" spans="1:6" ht="24.75" customHeight="1" x14ac:dyDescent="0.25">
      <c r="A32" s="278">
        <v>120205</v>
      </c>
      <c r="B32" s="282" t="s">
        <v>1742</v>
      </c>
      <c r="C32" s="279">
        <v>123964906</v>
      </c>
      <c r="D32" s="279">
        <v>473400000</v>
      </c>
      <c r="E32" s="279">
        <v>678000000</v>
      </c>
      <c r="F32" s="279">
        <v>678000000</v>
      </c>
    </row>
    <row r="33" spans="1:6" ht="26.25" customHeight="1" x14ac:dyDescent="0.25">
      <c r="A33" s="278">
        <v>120206</v>
      </c>
      <c r="B33" s="282" t="s">
        <v>1770</v>
      </c>
      <c r="C33" s="279">
        <v>52605620</v>
      </c>
      <c r="D33" s="279">
        <v>60000000</v>
      </c>
      <c r="E33" s="279">
        <v>129380000</v>
      </c>
      <c r="F33" s="279">
        <v>129380000</v>
      </c>
    </row>
    <row r="34" spans="1:6" ht="24.75" customHeight="1" x14ac:dyDescent="0.25">
      <c r="A34" s="278">
        <v>120207</v>
      </c>
      <c r="B34" s="278" t="s">
        <v>139</v>
      </c>
      <c r="C34" s="279">
        <v>10934525765</v>
      </c>
      <c r="D34" s="279">
        <v>13690670009</v>
      </c>
      <c r="E34" s="279">
        <v>18859850000</v>
      </c>
      <c r="F34" s="279">
        <v>18859850000</v>
      </c>
    </row>
    <row r="35" spans="1:6" ht="24.75" hidden="1" customHeight="1" x14ac:dyDescent="0.25">
      <c r="A35" s="278">
        <v>120208</v>
      </c>
      <c r="B35" s="278" t="s">
        <v>140</v>
      </c>
      <c r="C35" s="279"/>
      <c r="D35" s="279"/>
      <c r="E35" s="279"/>
      <c r="F35" s="279"/>
    </row>
    <row r="36" spans="1:6" ht="24.75" hidden="1" customHeight="1" x14ac:dyDescent="0.25">
      <c r="A36" s="278">
        <v>120209</v>
      </c>
      <c r="B36" s="278" t="s">
        <v>926</v>
      </c>
      <c r="C36" s="279"/>
      <c r="D36" s="279"/>
      <c r="E36" s="279"/>
      <c r="F36" s="279"/>
    </row>
    <row r="37" spans="1:6" ht="40.5" x14ac:dyDescent="0.25">
      <c r="A37" s="278">
        <v>120210</v>
      </c>
      <c r="B37" s="278" t="s">
        <v>1760</v>
      </c>
      <c r="C37" s="279">
        <v>633972619</v>
      </c>
      <c r="D37" s="279">
        <v>700000000</v>
      </c>
      <c r="E37" s="279">
        <v>845000000</v>
      </c>
      <c r="F37" s="279">
        <v>845000000</v>
      </c>
    </row>
    <row r="38" spans="1:6" ht="24.75" customHeight="1" x14ac:dyDescent="0.25">
      <c r="A38" s="278">
        <v>120211</v>
      </c>
      <c r="B38" s="278" t="s">
        <v>630</v>
      </c>
      <c r="C38" s="279">
        <v>12823843</v>
      </c>
      <c r="D38" s="279">
        <v>21500000</v>
      </c>
      <c r="E38" s="279">
        <v>39680000</v>
      </c>
      <c r="F38" s="279">
        <v>65000000</v>
      </c>
    </row>
    <row r="39" spans="1:6" ht="24.75" hidden="1" customHeight="1" x14ac:dyDescent="0.25">
      <c r="A39" s="278">
        <v>120212</v>
      </c>
      <c r="B39" s="278" t="s">
        <v>141</v>
      </c>
      <c r="C39" s="279"/>
      <c r="D39" s="279"/>
      <c r="E39" s="279"/>
      <c r="F39" s="279"/>
    </row>
    <row r="40" spans="1:6" ht="24.75" customHeight="1" x14ac:dyDescent="0.25">
      <c r="A40" s="278">
        <v>120213</v>
      </c>
      <c r="B40" s="278" t="s">
        <v>249</v>
      </c>
      <c r="C40" s="279">
        <v>90482814</v>
      </c>
      <c r="D40" s="279">
        <v>133000000</v>
      </c>
      <c r="E40" s="279">
        <v>194270000</v>
      </c>
      <c r="F40" s="279">
        <v>194270000</v>
      </c>
    </row>
    <row r="41" spans="1:6" ht="24.75" customHeight="1" x14ac:dyDescent="0.25">
      <c r="A41" s="278">
        <v>120214</v>
      </c>
      <c r="B41" s="278" t="s">
        <v>574</v>
      </c>
      <c r="C41" s="279"/>
      <c r="D41" s="279"/>
      <c r="E41" s="279">
        <v>20000000</v>
      </c>
      <c r="F41" s="279">
        <v>120000000</v>
      </c>
    </row>
    <row r="42" spans="1:6" ht="24.75" customHeight="1" x14ac:dyDescent="0.25">
      <c r="A42" s="278">
        <v>120215</v>
      </c>
      <c r="B42" s="278" t="s">
        <v>575</v>
      </c>
      <c r="C42" s="279"/>
      <c r="D42" s="279">
        <v>793250</v>
      </c>
      <c r="E42" s="279">
        <v>5000000</v>
      </c>
      <c r="F42" s="279">
        <v>5000000</v>
      </c>
    </row>
    <row r="43" spans="1:6" ht="24.75" customHeight="1" x14ac:dyDescent="0.25">
      <c r="A43" s="278">
        <v>120216</v>
      </c>
      <c r="B43" s="278" t="s">
        <v>576</v>
      </c>
      <c r="C43" s="279"/>
      <c r="D43" s="279">
        <v>1300000000</v>
      </c>
      <c r="E43" s="279">
        <v>2900000000</v>
      </c>
      <c r="F43" s="279">
        <v>2900000000</v>
      </c>
    </row>
    <row r="44" spans="1:6" ht="24.75" customHeight="1" x14ac:dyDescent="0.25">
      <c r="A44" s="278">
        <v>120290</v>
      </c>
      <c r="B44" s="282" t="s">
        <v>528</v>
      </c>
      <c r="C44" s="279">
        <v>30872526</v>
      </c>
      <c r="D44" s="279"/>
      <c r="E44" s="279"/>
      <c r="F44" s="279"/>
    </row>
    <row r="45" spans="1:6" ht="24.75" customHeight="1" x14ac:dyDescent="0.25">
      <c r="A45" s="276">
        <v>120300</v>
      </c>
      <c r="B45" s="276" t="s">
        <v>1528</v>
      </c>
      <c r="C45" s="277">
        <f t="shared" ref="C45:D45" si="4">SUM(C46:C53)</f>
        <v>5899506</v>
      </c>
      <c r="D45" s="277">
        <f t="shared" si="4"/>
        <v>37000000</v>
      </c>
      <c r="E45" s="277">
        <f>SUM(E46:E53)</f>
        <v>62670000</v>
      </c>
      <c r="F45" s="277">
        <f>SUM(F46:F53)</f>
        <v>62670000</v>
      </c>
    </row>
    <row r="46" spans="1:6" ht="24.75" customHeight="1" x14ac:dyDescent="0.25">
      <c r="A46" s="278">
        <v>120301</v>
      </c>
      <c r="B46" s="278" t="s">
        <v>142</v>
      </c>
      <c r="C46" s="279">
        <v>624176</v>
      </c>
      <c r="D46" s="279">
        <v>3310162.790158384</v>
      </c>
      <c r="E46" s="279">
        <v>7290000</v>
      </c>
      <c r="F46" s="279">
        <v>7290000</v>
      </c>
    </row>
    <row r="47" spans="1:6" ht="24.75" customHeight="1" x14ac:dyDescent="0.25">
      <c r="A47" s="278">
        <v>120302</v>
      </c>
      <c r="B47" s="278" t="s">
        <v>143</v>
      </c>
      <c r="C47" s="279"/>
      <c r="D47" s="279">
        <v>600736.26602972893</v>
      </c>
      <c r="E47" s="279">
        <v>920000</v>
      </c>
      <c r="F47" s="279">
        <v>920000</v>
      </c>
    </row>
    <row r="48" spans="1:6" ht="24.75" hidden="1" customHeight="1" x14ac:dyDescent="0.25">
      <c r="A48" s="278">
        <v>120303</v>
      </c>
      <c r="B48" s="278" t="s">
        <v>144</v>
      </c>
      <c r="C48" s="279"/>
      <c r="D48" s="279"/>
      <c r="E48" s="279"/>
      <c r="F48" s="279"/>
    </row>
    <row r="49" spans="1:6" ht="24.75" customHeight="1" x14ac:dyDescent="0.25">
      <c r="A49" s="278">
        <v>120304</v>
      </c>
      <c r="B49" s="278" t="s">
        <v>1529</v>
      </c>
      <c r="C49" s="279">
        <v>394020</v>
      </c>
      <c r="D49" s="279">
        <v>2039405.8854903416</v>
      </c>
      <c r="E49" s="279">
        <v>4490000</v>
      </c>
      <c r="F49" s="279">
        <v>4490000</v>
      </c>
    </row>
    <row r="50" spans="1:6" ht="24.75" hidden="1" customHeight="1" x14ac:dyDescent="0.25">
      <c r="A50" s="278">
        <v>120305</v>
      </c>
      <c r="B50" s="278" t="s">
        <v>145</v>
      </c>
      <c r="C50" s="279"/>
      <c r="D50" s="279"/>
      <c r="E50" s="279"/>
      <c r="F50" s="279"/>
    </row>
    <row r="51" spans="1:6" ht="24.75" customHeight="1" x14ac:dyDescent="0.25">
      <c r="A51" s="278">
        <v>120306</v>
      </c>
      <c r="B51" s="278" t="s">
        <v>146</v>
      </c>
      <c r="C51" s="279">
        <v>3491810</v>
      </c>
      <c r="D51" s="279">
        <v>9650905.5492428634</v>
      </c>
      <c r="E51" s="279">
        <v>12350000</v>
      </c>
      <c r="F51" s="279">
        <v>12350000</v>
      </c>
    </row>
    <row r="52" spans="1:6" ht="24.75" customHeight="1" x14ac:dyDescent="0.25">
      <c r="A52" s="278">
        <v>120307</v>
      </c>
      <c r="B52" s="278" t="s">
        <v>1511</v>
      </c>
      <c r="C52" s="279">
        <v>1389500</v>
      </c>
      <c r="D52" s="279">
        <v>4238573.3831134196</v>
      </c>
      <c r="E52" s="279">
        <v>8510000</v>
      </c>
      <c r="F52" s="279">
        <v>8510000</v>
      </c>
    </row>
    <row r="53" spans="1:6" ht="24.75" customHeight="1" x14ac:dyDescent="0.25">
      <c r="A53" s="278">
        <v>120308</v>
      </c>
      <c r="B53" s="278" t="s">
        <v>927</v>
      </c>
      <c r="C53" s="279"/>
      <c r="D53" s="279">
        <v>17160216.125965264</v>
      </c>
      <c r="E53" s="279">
        <v>29110000</v>
      </c>
      <c r="F53" s="279">
        <v>29110000</v>
      </c>
    </row>
    <row r="54" spans="1:6" ht="24.75" customHeight="1" x14ac:dyDescent="0.25">
      <c r="A54" s="276">
        <v>120400</v>
      </c>
      <c r="B54" s="276" t="s">
        <v>251</v>
      </c>
      <c r="C54" s="277">
        <f>SUM(C55:C57,C58:C62)</f>
        <v>114393249</v>
      </c>
      <c r="D54" s="277">
        <f>SUM(D55:D57,D58:D62)</f>
        <v>229402600</v>
      </c>
      <c r="E54" s="277">
        <f>SUM(E55:E57,E58:E62)</f>
        <v>495430000</v>
      </c>
      <c r="F54" s="277">
        <f>SUM(F55:F57,F58:F62)</f>
        <v>495430000</v>
      </c>
    </row>
    <row r="55" spans="1:6" ht="24.75" customHeight="1" x14ac:dyDescent="0.25">
      <c r="A55" s="278">
        <v>120401</v>
      </c>
      <c r="B55" s="278" t="s">
        <v>252</v>
      </c>
      <c r="C55" s="279">
        <v>50655544</v>
      </c>
      <c r="D55" s="279">
        <v>100000000</v>
      </c>
      <c r="E55" s="279">
        <v>150190000</v>
      </c>
      <c r="F55" s="279">
        <v>150190000</v>
      </c>
    </row>
    <row r="56" spans="1:6" ht="27.75" customHeight="1" x14ac:dyDescent="0.25">
      <c r="A56" s="278">
        <v>120402</v>
      </c>
      <c r="B56" s="278" t="s">
        <v>253</v>
      </c>
      <c r="C56" s="279">
        <v>5905309</v>
      </c>
      <c r="D56" s="279">
        <v>25000000</v>
      </c>
      <c r="E56" s="279">
        <v>38370000</v>
      </c>
      <c r="F56" s="279">
        <v>38370000</v>
      </c>
    </row>
    <row r="57" spans="1:6" ht="24.75" customHeight="1" x14ac:dyDescent="0.25">
      <c r="A57" s="278">
        <v>120403</v>
      </c>
      <c r="B57" s="278" t="s">
        <v>147</v>
      </c>
      <c r="C57" s="279">
        <v>5825427</v>
      </c>
      <c r="D57" s="279">
        <v>20045000</v>
      </c>
      <c r="E57" s="279">
        <v>41590000</v>
      </c>
      <c r="F57" s="279">
        <v>41590000</v>
      </c>
    </row>
    <row r="58" spans="1:6" ht="24.75" customHeight="1" x14ac:dyDescent="0.25">
      <c r="A58" s="278">
        <v>120404</v>
      </c>
      <c r="B58" s="278" t="s">
        <v>1314</v>
      </c>
      <c r="C58" s="279">
        <v>15215021</v>
      </c>
      <c r="D58" s="279">
        <v>31357600</v>
      </c>
      <c r="E58" s="279">
        <v>132020000</v>
      </c>
      <c r="F58" s="279">
        <v>132020000</v>
      </c>
    </row>
    <row r="59" spans="1:6" ht="24.75" customHeight="1" x14ac:dyDescent="0.25">
      <c r="A59" s="278">
        <v>120405</v>
      </c>
      <c r="B59" s="278" t="s">
        <v>148</v>
      </c>
      <c r="C59" s="279">
        <v>15631449</v>
      </c>
      <c r="D59" s="279">
        <v>23000000</v>
      </c>
      <c r="E59" s="279">
        <v>44190000</v>
      </c>
      <c r="F59" s="279">
        <v>44190000</v>
      </c>
    </row>
    <row r="60" spans="1:6" ht="24.75" hidden="1" customHeight="1" x14ac:dyDescent="0.25">
      <c r="A60" s="278">
        <v>120406</v>
      </c>
      <c r="B60" s="278" t="s">
        <v>149</v>
      </c>
      <c r="C60" s="279"/>
      <c r="D60" s="279"/>
      <c r="E60" s="279"/>
      <c r="F60" s="279"/>
    </row>
    <row r="61" spans="1:6" ht="24.75" customHeight="1" x14ac:dyDescent="0.25">
      <c r="A61" s="278">
        <v>120407</v>
      </c>
      <c r="B61" s="278" t="s">
        <v>250</v>
      </c>
      <c r="C61" s="279">
        <v>21160499</v>
      </c>
      <c r="D61" s="279">
        <v>30000000</v>
      </c>
      <c r="E61" s="279">
        <v>88500000</v>
      </c>
      <c r="F61" s="279">
        <v>88500000</v>
      </c>
    </row>
    <row r="62" spans="1:6" ht="24.75" customHeight="1" x14ac:dyDescent="0.25">
      <c r="A62" s="278">
        <v>120408</v>
      </c>
      <c r="B62" s="278" t="s">
        <v>1743</v>
      </c>
      <c r="C62" s="279"/>
      <c r="D62" s="279"/>
      <c r="E62" s="279">
        <v>570000</v>
      </c>
      <c r="F62" s="279">
        <v>570000</v>
      </c>
    </row>
    <row r="63" spans="1:6" ht="24.75" customHeight="1" x14ac:dyDescent="0.25">
      <c r="A63" s="276">
        <v>120500</v>
      </c>
      <c r="B63" s="276" t="s">
        <v>150</v>
      </c>
      <c r="C63" s="277">
        <f>SUM(C64:C66)</f>
        <v>194681851</v>
      </c>
      <c r="D63" s="277">
        <f>SUM(D64,D65:D66)</f>
        <v>350000000</v>
      </c>
      <c r="E63" s="277">
        <f>SUM(E64,E65:E66)</f>
        <v>585970000</v>
      </c>
      <c r="F63" s="277">
        <f>SUM(F64,F65:F66)</f>
        <v>585970000</v>
      </c>
    </row>
    <row r="64" spans="1:6" ht="24.75" customHeight="1" x14ac:dyDescent="0.25">
      <c r="A64" s="278">
        <v>120501</v>
      </c>
      <c r="B64" s="278" t="s">
        <v>151</v>
      </c>
      <c r="C64" s="279">
        <v>174936037</v>
      </c>
      <c r="D64" s="279">
        <v>325000000</v>
      </c>
      <c r="E64" s="279">
        <v>541110000</v>
      </c>
      <c r="F64" s="279">
        <v>541110000</v>
      </c>
    </row>
    <row r="65" spans="1:6" ht="24.75" customHeight="1" x14ac:dyDescent="0.25">
      <c r="A65" s="278">
        <v>120502</v>
      </c>
      <c r="B65" s="278" t="s">
        <v>1512</v>
      </c>
      <c r="C65" s="279">
        <v>19745814</v>
      </c>
      <c r="D65" s="279">
        <v>25000000</v>
      </c>
      <c r="E65" s="279">
        <v>44090000</v>
      </c>
      <c r="F65" s="279">
        <v>44090000</v>
      </c>
    </row>
    <row r="66" spans="1:6" ht="24.75" customHeight="1" x14ac:dyDescent="0.25">
      <c r="A66" s="278">
        <v>120503</v>
      </c>
      <c r="B66" s="278" t="s">
        <v>152</v>
      </c>
      <c r="C66" s="279"/>
      <c r="D66" s="279"/>
      <c r="E66" s="279">
        <v>770000</v>
      </c>
      <c r="F66" s="279">
        <v>770000</v>
      </c>
    </row>
    <row r="67" spans="1:6" ht="24.75" customHeight="1" x14ac:dyDescent="0.25">
      <c r="A67" s="276">
        <v>120600</v>
      </c>
      <c r="B67" s="276" t="s">
        <v>153</v>
      </c>
      <c r="C67" s="277">
        <f>SUM(C68:C69,C70:C71)</f>
        <v>10389808</v>
      </c>
      <c r="D67" s="277">
        <f>SUM(D68:D69,D70:D71)</f>
        <v>76000000</v>
      </c>
      <c r="E67" s="277">
        <f>SUM(E68:E69,E70:E71)</f>
        <v>86480000</v>
      </c>
      <c r="F67" s="277">
        <f>SUM(F68:F69,F70:F71)</f>
        <v>86480000</v>
      </c>
    </row>
    <row r="68" spans="1:6" ht="24.75" customHeight="1" x14ac:dyDescent="0.25">
      <c r="A68" s="278">
        <v>120601</v>
      </c>
      <c r="B68" s="278" t="s">
        <v>154</v>
      </c>
      <c r="C68" s="279">
        <v>7382800</v>
      </c>
      <c r="D68" s="279"/>
      <c r="E68" s="279">
        <v>240000</v>
      </c>
      <c r="F68" s="279">
        <v>240000</v>
      </c>
    </row>
    <row r="69" spans="1:6" ht="24.75" customHeight="1" x14ac:dyDescent="0.25">
      <c r="A69" s="278">
        <v>120602</v>
      </c>
      <c r="B69" s="278" t="s">
        <v>983</v>
      </c>
      <c r="C69" s="279"/>
      <c r="D69" s="279">
        <v>64000000</v>
      </c>
      <c r="E69" s="279">
        <v>70500000</v>
      </c>
      <c r="F69" s="279">
        <v>70500000</v>
      </c>
    </row>
    <row r="70" spans="1:6" ht="24.75" customHeight="1" x14ac:dyDescent="0.25">
      <c r="A70" s="278">
        <v>120603</v>
      </c>
      <c r="B70" s="278" t="s">
        <v>155</v>
      </c>
      <c r="C70" s="279"/>
      <c r="D70" s="279"/>
      <c r="E70" s="279">
        <v>240000</v>
      </c>
      <c r="F70" s="279">
        <v>240000</v>
      </c>
    </row>
    <row r="71" spans="1:6" ht="24.75" customHeight="1" x14ac:dyDescent="0.25">
      <c r="A71" s="278">
        <v>120604</v>
      </c>
      <c r="B71" s="278" t="s">
        <v>254</v>
      </c>
      <c r="C71" s="279">
        <v>3007008</v>
      </c>
      <c r="D71" s="279">
        <v>12000000</v>
      </c>
      <c r="E71" s="279">
        <v>15500000</v>
      </c>
      <c r="F71" s="279">
        <v>15500000</v>
      </c>
    </row>
    <row r="72" spans="1:6" ht="24.75" customHeight="1" x14ac:dyDescent="0.25">
      <c r="A72" s="276">
        <v>120700</v>
      </c>
      <c r="B72" s="276" t="s">
        <v>156</v>
      </c>
      <c r="C72" s="277">
        <f>SUM(C73:C74)</f>
        <v>278787966</v>
      </c>
      <c r="D72" s="277">
        <f>SUM(D73:D74)</f>
        <v>357410000</v>
      </c>
      <c r="E72" s="277">
        <f>SUM(E73:E74)</f>
        <v>642995000</v>
      </c>
      <c r="F72" s="277">
        <f>SUM(F73:F74)</f>
        <v>642995000</v>
      </c>
    </row>
    <row r="73" spans="1:6" ht="24.75" customHeight="1" x14ac:dyDescent="0.25">
      <c r="A73" s="278">
        <v>120701</v>
      </c>
      <c r="B73" s="278" t="s">
        <v>157</v>
      </c>
      <c r="C73" s="279">
        <v>1015598</v>
      </c>
      <c r="D73" s="279">
        <v>1235000</v>
      </c>
      <c r="E73" s="279">
        <v>8700000</v>
      </c>
      <c r="F73" s="279">
        <v>8700000</v>
      </c>
    </row>
    <row r="74" spans="1:6" ht="24.75" customHeight="1" x14ac:dyDescent="0.25">
      <c r="A74" s="278">
        <v>120702</v>
      </c>
      <c r="B74" s="278" t="s">
        <v>1513</v>
      </c>
      <c r="C74" s="279">
        <v>277772368</v>
      </c>
      <c r="D74" s="279">
        <v>356175000</v>
      </c>
      <c r="E74" s="279">
        <v>634295000</v>
      </c>
      <c r="F74" s="279">
        <v>634295000</v>
      </c>
    </row>
    <row r="75" spans="1:6" ht="24.75" customHeight="1" x14ac:dyDescent="0.25">
      <c r="A75" s="276">
        <v>120800</v>
      </c>
      <c r="B75" s="276" t="s">
        <v>1315</v>
      </c>
      <c r="C75" s="277">
        <f>SUM(C76:C80)</f>
        <v>26897216</v>
      </c>
      <c r="D75" s="277">
        <f>SUM(D76:D80)</f>
        <v>53820000</v>
      </c>
      <c r="E75" s="277">
        <f>SUM(E76:E80)</f>
        <v>247750000</v>
      </c>
      <c r="F75" s="277">
        <f>SUM(F76:F80)</f>
        <v>247750000</v>
      </c>
    </row>
    <row r="76" spans="1:6" ht="24.75" customHeight="1" x14ac:dyDescent="0.25">
      <c r="A76" s="278">
        <v>120801</v>
      </c>
      <c r="B76" s="278" t="s">
        <v>159</v>
      </c>
      <c r="C76" s="279">
        <v>1720000</v>
      </c>
      <c r="D76" s="279">
        <v>20000000</v>
      </c>
      <c r="E76" s="279">
        <v>21300000</v>
      </c>
      <c r="F76" s="279">
        <v>21300000</v>
      </c>
    </row>
    <row r="77" spans="1:6" ht="24.75" customHeight="1" x14ac:dyDescent="0.25">
      <c r="A77" s="278">
        <v>120802</v>
      </c>
      <c r="B77" s="278" t="s">
        <v>160</v>
      </c>
      <c r="C77" s="279">
        <v>6983267</v>
      </c>
      <c r="D77" s="279">
        <v>8645000</v>
      </c>
      <c r="E77" s="279">
        <v>20600000</v>
      </c>
      <c r="F77" s="279">
        <v>20600000</v>
      </c>
    </row>
    <row r="78" spans="1:6" ht="24.75" hidden="1" customHeight="1" x14ac:dyDescent="0.25">
      <c r="A78" s="278">
        <v>120803</v>
      </c>
      <c r="B78" s="278" t="s">
        <v>161</v>
      </c>
      <c r="C78" s="279"/>
      <c r="D78" s="279"/>
      <c r="E78" s="279"/>
      <c r="F78" s="279"/>
    </row>
    <row r="79" spans="1:6" ht="24.75" hidden="1" customHeight="1" x14ac:dyDescent="0.25">
      <c r="A79" s="278">
        <v>120804</v>
      </c>
      <c r="B79" s="278" t="s">
        <v>162</v>
      </c>
      <c r="C79" s="279"/>
      <c r="D79" s="279"/>
      <c r="E79" s="279"/>
      <c r="F79" s="279"/>
    </row>
    <row r="80" spans="1:6" ht="24.75" customHeight="1" x14ac:dyDescent="0.25">
      <c r="A80" s="278">
        <v>120805</v>
      </c>
      <c r="B80" s="278" t="s">
        <v>163</v>
      </c>
      <c r="C80" s="279">
        <v>18193949</v>
      </c>
      <c r="D80" s="279">
        <v>25175000</v>
      </c>
      <c r="E80" s="279">
        <v>205850000</v>
      </c>
      <c r="F80" s="279">
        <v>205850000</v>
      </c>
    </row>
    <row r="81" spans="1:6" ht="24.75" customHeight="1" x14ac:dyDescent="0.25">
      <c r="A81" s="276">
        <v>120900</v>
      </c>
      <c r="B81" s="276" t="s">
        <v>164</v>
      </c>
      <c r="C81" s="277">
        <f>SUM(C82:C84)</f>
        <v>979212</v>
      </c>
      <c r="D81" s="277">
        <f>SUM(D82:D84)</f>
        <v>4683500</v>
      </c>
      <c r="E81" s="277">
        <f>SUM(E82:E84)</f>
        <v>4180000</v>
      </c>
      <c r="F81" s="277">
        <f>SUM(F82:F84)</f>
        <v>4180000</v>
      </c>
    </row>
    <row r="82" spans="1:6" ht="24.75" customHeight="1" x14ac:dyDescent="0.25">
      <c r="A82" s="278">
        <v>120901</v>
      </c>
      <c r="B82" s="278" t="s">
        <v>971</v>
      </c>
      <c r="C82" s="279">
        <v>221281</v>
      </c>
      <c r="D82" s="279">
        <v>3577700</v>
      </c>
      <c r="E82" s="279">
        <v>1950000</v>
      </c>
      <c r="F82" s="279">
        <v>1950000</v>
      </c>
    </row>
    <row r="83" spans="1:6" ht="24.75" customHeight="1" x14ac:dyDescent="0.25">
      <c r="A83" s="278">
        <v>120902</v>
      </c>
      <c r="B83" s="278" t="s">
        <v>165</v>
      </c>
      <c r="C83" s="279">
        <v>757931</v>
      </c>
      <c r="D83" s="279">
        <v>1105800</v>
      </c>
      <c r="E83" s="279">
        <v>2230000</v>
      </c>
      <c r="F83" s="279">
        <v>2230000</v>
      </c>
    </row>
    <row r="84" spans="1:6" ht="24.75" hidden="1" customHeight="1" x14ac:dyDescent="0.25">
      <c r="A84" s="278">
        <v>120903</v>
      </c>
      <c r="B84" s="278" t="s">
        <v>166</v>
      </c>
      <c r="C84" s="279"/>
      <c r="D84" s="279"/>
      <c r="E84" s="279"/>
      <c r="F84" s="279"/>
    </row>
    <row r="85" spans="1:6" ht="24.75" hidden="1" customHeight="1" x14ac:dyDescent="0.25">
      <c r="A85" s="278">
        <v>120990</v>
      </c>
      <c r="B85" s="278" t="s">
        <v>131</v>
      </c>
      <c r="C85" s="279"/>
      <c r="D85" s="279"/>
      <c r="E85" s="279"/>
      <c r="F85" s="279"/>
    </row>
    <row r="86" spans="1:6" ht="24.75" customHeight="1" x14ac:dyDescent="0.25">
      <c r="A86" s="276">
        <v>121000</v>
      </c>
      <c r="B86" s="276" t="s">
        <v>167</v>
      </c>
      <c r="C86" s="277">
        <f>SUM(C87:C93)</f>
        <v>41476772</v>
      </c>
      <c r="D86" s="277">
        <f>SUM(D87:D93)</f>
        <v>145653100</v>
      </c>
      <c r="E86" s="277">
        <f>SUM(E87:E93)</f>
        <v>227950000</v>
      </c>
      <c r="F86" s="277">
        <f>SUM(F87:F93)</f>
        <v>227950000</v>
      </c>
    </row>
    <row r="87" spans="1:6" ht="24.75" customHeight="1" x14ac:dyDescent="0.25">
      <c r="A87" s="278">
        <v>121001</v>
      </c>
      <c r="B87" s="278" t="s">
        <v>168</v>
      </c>
      <c r="C87" s="279">
        <v>7490120</v>
      </c>
      <c r="D87" s="279">
        <v>73180400</v>
      </c>
      <c r="E87" s="279">
        <v>89160000</v>
      </c>
      <c r="F87" s="279">
        <v>89160000</v>
      </c>
    </row>
    <row r="88" spans="1:6" ht="24.75" customHeight="1" x14ac:dyDescent="0.25">
      <c r="A88" s="278">
        <v>121002</v>
      </c>
      <c r="B88" s="278" t="s">
        <v>169</v>
      </c>
      <c r="C88" s="279">
        <v>19930229</v>
      </c>
      <c r="D88" s="279">
        <v>30000000</v>
      </c>
      <c r="E88" s="279">
        <v>71280000</v>
      </c>
      <c r="F88" s="279">
        <v>71280000</v>
      </c>
    </row>
    <row r="89" spans="1:6" ht="24.75" customHeight="1" x14ac:dyDescent="0.25">
      <c r="A89" s="278">
        <v>121003</v>
      </c>
      <c r="B89" s="278" t="s">
        <v>170</v>
      </c>
      <c r="C89" s="279">
        <v>523371</v>
      </c>
      <c r="D89" s="279">
        <v>5000000</v>
      </c>
      <c r="E89" s="279">
        <v>6650000</v>
      </c>
      <c r="F89" s="279">
        <v>6650000</v>
      </c>
    </row>
    <row r="90" spans="1:6" ht="24.75" customHeight="1" x14ac:dyDescent="0.25">
      <c r="A90" s="278">
        <v>121004</v>
      </c>
      <c r="B90" s="278" t="s">
        <v>171</v>
      </c>
      <c r="C90" s="281">
        <v>615689</v>
      </c>
      <c r="D90" s="281">
        <v>10000000</v>
      </c>
      <c r="E90" s="279">
        <v>10780000</v>
      </c>
      <c r="F90" s="279">
        <v>10780000</v>
      </c>
    </row>
    <row r="91" spans="1:6" ht="24.75" customHeight="1" x14ac:dyDescent="0.25">
      <c r="A91" s="278">
        <v>121006</v>
      </c>
      <c r="B91" s="278" t="s">
        <v>1514</v>
      </c>
      <c r="C91" s="281">
        <v>16344</v>
      </c>
      <c r="D91" s="281">
        <v>2057700</v>
      </c>
      <c r="E91" s="279">
        <v>5070000</v>
      </c>
      <c r="F91" s="279">
        <v>5070000</v>
      </c>
    </row>
    <row r="92" spans="1:6" ht="24.75" customHeight="1" x14ac:dyDescent="0.25">
      <c r="A92" s="278">
        <v>121007</v>
      </c>
      <c r="B92" s="278" t="s">
        <v>577</v>
      </c>
      <c r="C92" s="281">
        <v>11493439</v>
      </c>
      <c r="D92" s="281">
        <v>20000000</v>
      </c>
      <c r="E92" s="279">
        <v>35990000</v>
      </c>
      <c r="F92" s="279">
        <v>35990000</v>
      </c>
    </row>
    <row r="93" spans="1:6" ht="24.75" customHeight="1" x14ac:dyDescent="0.25">
      <c r="A93" s="278">
        <v>121008</v>
      </c>
      <c r="B93" s="278" t="s">
        <v>578</v>
      </c>
      <c r="C93" s="281">
        <v>1407580</v>
      </c>
      <c r="D93" s="281">
        <v>5415000</v>
      </c>
      <c r="E93" s="279">
        <v>9020000</v>
      </c>
      <c r="F93" s="279">
        <v>9020000</v>
      </c>
    </row>
    <row r="94" spans="1:6" ht="24.75" customHeight="1" x14ac:dyDescent="0.25">
      <c r="A94" s="276">
        <v>121100</v>
      </c>
      <c r="B94" s="276" t="s">
        <v>172</v>
      </c>
      <c r="C94" s="277">
        <f>SUM(C95:C99,C100:C105,C106:C107)</f>
        <v>337911940</v>
      </c>
      <c r="D94" s="277">
        <f>SUM(D95:D99,D100:D105,D106:D107)</f>
        <v>343461350</v>
      </c>
      <c r="E94" s="277">
        <f>SUM(E95:E99,E100:E105,E106:E107)</f>
        <v>615270000</v>
      </c>
      <c r="F94" s="277">
        <f>SUM(F95:F99,F100:F105,F106:F107)</f>
        <v>615270000</v>
      </c>
    </row>
    <row r="95" spans="1:6" ht="24.75" customHeight="1" x14ac:dyDescent="0.25">
      <c r="A95" s="278">
        <v>121101</v>
      </c>
      <c r="B95" s="278" t="s">
        <v>977</v>
      </c>
      <c r="C95" s="279">
        <v>14702815</v>
      </c>
      <c r="D95" s="279">
        <v>25000000</v>
      </c>
      <c r="E95" s="279">
        <v>92740000</v>
      </c>
      <c r="F95" s="279">
        <v>92740000</v>
      </c>
    </row>
    <row r="96" spans="1:6" ht="24.75" customHeight="1" x14ac:dyDescent="0.25">
      <c r="A96" s="278">
        <v>121102</v>
      </c>
      <c r="B96" s="278" t="s">
        <v>980</v>
      </c>
      <c r="C96" s="279">
        <v>21104797</v>
      </c>
      <c r="D96" s="279">
        <v>15000000</v>
      </c>
      <c r="E96" s="279">
        <v>36410000</v>
      </c>
      <c r="F96" s="279">
        <v>36410000</v>
      </c>
    </row>
    <row r="97" spans="1:6" ht="24.75" customHeight="1" x14ac:dyDescent="0.25">
      <c r="A97" s="278">
        <v>121103</v>
      </c>
      <c r="B97" s="278" t="s">
        <v>978</v>
      </c>
      <c r="C97" s="279">
        <v>4913472</v>
      </c>
      <c r="D97" s="279">
        <v>8000000</v>
      </c>
      <c r="E97" s="279">
        <v>20630000</v>
      </c>
      <c r="F97" s="279">
        <v>20630000</v>
      </c>
    </row>
    <row r="98" spans="1:6" ht="24.75" customHeight="1" x14ac:dyDescent="0.25">
      <c r="A98" s="278">
        <v>121104</v>
      </c>
      <c r="B98" s="278" t="s">
        <v>979</v>
      </c>
      <c r="C98" s="279">
        <v>24137366</v>
      </c>
      <c r="D98" s="279">
        <v>30000000</v>
      </c>
      <c r="E98" s="279">
        <v>54140000</v>
      </c>
      <c r="F98" s="279">
        <v>54140000</v>
      </c>
    </row>
    <row r="99" spans="1:6" ht="24.75" customHeight="1" x14ac:dyDescent="0.25">
      <c r="A99" s="278">
        <v>121105</v>
      </c>
      <c r="B99" s="278" t="s">
        <v>973</v>
      </c>
      <c r="C99" s="279">
        <v>20608184</v>
      </c>
      <c r="D99" s="279">
        <v>20000000</v>
      </c>
      <c r="E99" s="279">
        <v>25000000</v>
      </c>
      <c r="F99" s="279">
        <v>25000000</v>
      </c>
    </row>
    <row r="100" spans="1:6" ht="24.75" customHeight="1" x14ac:dyDescent="0.25">
      <c r="A100" s="278">
        <v>121106</v>
      </c>
      <c r="B100" s="278" t="s">
        <v>173</v>
      </c>
      <c r="C100" s="279">
        <v>16431475</v>
      </c>
      <c r="D100" s="279">
        <v>0</v>
      </c>
      <c r="E100" s="279">
        <v>0</v>
      </c>
      <c r="F100" s="279">
        <v>0</v>
      </c>
    </row>
    <row r="101" spans="1:6" ht="24.75" customHeight="1" x14ac:dyDescent="0.25">
      <c r="A101" s="278">
        <v>121107</v>
      </c>
      <c r="B101" s="278" t="s">
        <v>972</v>
      </c>
      <c r="C101" s="281">
        <v>54234029</v>
      </c>
      <c r="D101" s="281">
        <v>67977250</v>
      </c>
      <c r="E101" s="279">
        <v>117640000</v>
      </c>
      <c r="F101" s="279">
        <v>117640000</v>
      </c>
    </row>
    <row r="102" spans="1:6" ht="24.75" customHeight="1" x14ac:dyDescent="0.25">
      <c r="A102" s="278">
        <v>121108</v>
      </c>
      <c r="B102" s="278" t="s">
        <v>1054</v>
      </c>
      <c r="C102" s="279">
        <v>156862591</v>
      </c>
      <c r="D102" s="279">
        <v>130000000</v>
      </c>
      <c r="E102" s="279">
        <v>162960000</v>
      </c>
      <c r="F102" s="279">
        <v>162960000</v>
      </c>
    </row>
    <row r="103" spans="1:6" ht="24.75" customHeight="1" x14ac:dyDescent="0.25">
      <c r="A103" s="278">
        <v>121109</v>
      </c>
      <c r="B103" s="278" t="s">
        <v>174</v>
      </c>
      <c r="C103" s="281">
        <v>1554284</v>
      </c>
      <c r="D103" s="281">
        <v>2629600</v>
      </c>
      <c r="E103" s="279">
        <v>23960000</v>
      </c>
      <c r="F103" s="279">
        <v>23960000</v>
      </c>
    </row>
    <row r="104" spans="1:6" ht="24.75" customHeight="1" x14ac:dyDescent="0.25">
      <c r="A104" s="278">
        <v>121110</v>
      </c>
      <c r="B104" s="278" t="s">
        <v>175</v>
      </c>
      <c r="C104" s="281">
        <v>747500</v>
      </c>
      <c r="D104" s="281">
        <v>4854500</v>
      </c>
      <c r="E104" s="279">
        <v>7820000</v>
      </c>
      <c r="F104" s="279">
        <v>7820000</v>
      </c>
    </row>
    <row r="105" spans="1:6" ht="24.75" customHeight="1" x14ac:dyDescent="0.25">
      <c r="A105" s="278">
        <v>121111</v>
      </c>
      <c r="B105" s="278" t="s">
        <v>1744</v>
      </c>
      <c r="C105" s="279">
        <v>1848924</v>
      </c>
      <c r="D105" s="279">
        <v>5000000</v>
      </c>
      <c r="E105" s="279">
        <v>7070000</v>
      </c>
      <c r="F105" s="279">
        <v>7070000</v>
      </c>
    </row>
    <row r="106" spans="1:6" ht="24.75" customHeight="1" x14ac:dyDescent="0.25">
      <c r="A106" s="278">
        <v>121112</v>
      </c>
      <c r="B106" s="278" t="s">
        <v>1515</v>
      </c>
      <c r="C106" s="279">
        <v>20766503</v>
      </c>
      <c r="D106" s="279">
        <v>35000000</v>
      </c>
      <c r="E106" s="279">
        <v>64450000</v>
      </c>
      <c r="F106" s="279">
        <v>64450000</v>
      </c>
    </row>
    <row r="107" spans="1:6" ht="24.75" customHeight="1" x14ac:dyDescent="0.25">
      <c r="A107" s="278">
        <v>121190</v>
      </c>
      <c r="B107" s="278" t="s">
        <v>19</v>
      </c>
      <c r="C107" s="279"/>
      <c r="D107" s="279"/>
      <c r="E107" s="279">
        <v>2450000</v>
      </c>
      <c r="F107" s="279">
        <v>2450000</v>
      </c>
    </row>
    <row r="108" spans="1:6" ht="24.75" customHeight="1" x14ac:dyDescent="0.25">
      <c r="A108" s="276">
        <v>121200</v>
      </c>
      <c r="B108" s="276" t="s">
        <v>176</v>
      </c>
      <c r="C108" s="277">
        <f>SUM(C109:C114,C115:C117)</f>
        <v>58467757</v>
      </c>
      <c r="D108" s="277">
        <f>SUM(D109:D114,D115:D117)</f>
        <v>599703750</v>
      </c>
      <c r="E108" s="277">
        <f>SUM(E109:E114,E115:E117)</f>
        <v>740040000</v>
      </c>
      <c r="F108" s="277">
        <f>SUM(F109:F114,F115:F117)</f>
        <v>740040000</v>
      </c>
    </row>
    <row r="109" spans="1:6" ht="24.75" customHeight="1" x14ac:dyDescent="0.25">
      <c r="A109" s="278">
        <v>121201</v>
      </c>
      <c r="B109" s="282" t="s">
        <v>177</v>
      </c>
      <c r="C109" s="281">
        <v>1518670</v>
      </c>
      <c r="D109" s="281">
        <v>152000000</v>
      </c>
      <c r="E109" s="281">
        <v>250000000</v>
      </c>
      <c r="F109" s="281">
        <v>250000000</v>
      </c>
    </row>
    <row r="110" spans="1:6" ht="24.75" customHeight="1" x14ac:dyDescent="0.25">
      <c r="A110" s="278">
        <v>121202</v>
      </c>
      <c r="B110" s="282" t="s">
        <v>178</v>
      </c>
      <c r="C110" s="281"/>
      <c r="D110" s="281">
        <v>6175000</v>
      </c>
      <c r="E110" s="281">
        <v>6000000</v>
      </c>
      <c r="F110" s="281">
        <v>6000000</v>
      </c>
    </row>
    <row r="111" spans="1:6" ht="24.75" hidden="1" customHeight="1" x14ac:dyDescent="0.25">
      <c r="A111" s="278">
        <v>121203</v>
      </c>
      <c r="B111" s="282" t="s">
        <v>179</v>
      </c>
      <c r="C111" s="281"/>
      <c r="D111" s="281"/>
      <c r="E111" s="281">
        <v>0</v>
      </c>
      <c r="F111" s="281">
        <v>0</v>
      </c>
    </row>
    <row r="112" spans="1:6" ht="24.75" hidden="1" customHeight="1" x14ac:dyDescent="0.25">
      <c r="A112" s="278">
        <v>121204</v>
      </c>
      <c r="B112" s="282" t="s">
        <v>180</v>
      </c>
      <c r="C112" s="281"/>
      <c r="D112" s="281"/>
      <c r="E112" s="281">
        <v>0</v>
      </c>
      <c r="F112" s="281">
        <v>0</v>
      </c>
    </row>
    <row r="113" spans="1:6" ht="24.75" customHeight="1" x14ac:dyDescent="0.25">
      <c r="A113" s="278">
        <v>121205</v>
      </c>
      <c r="B113" s="282" t="s">
        <v>181</v>
      </c>
      <c r="C113" s="281"/>
      <c r="D113" s="281">
        <v>617500</v>
      </c>
      <c r="E113" s="281">
        <v>2120000</v>
      </c>
      <c r="F113" s="281">
        <v>2120000</v>
      </c>
    </row>
    <row r="114" spans="1:6" ht="24.75" customHeight="1" x14ac:dyDescent="0.25">
      <c r="A114" s="278">
        <v>121206</v>
      </c>
      <c r="B114" s="282" t="s">
        <v>182</v>
      </c>
      <c r="C114" s="281">
        <v>46644951</v>
      </c>
      <c r="D114" s="281">
        <v>134000000</v>
      </c>
      <c r="E114" s="281">
        <v>236000000</v>
      </c>
      <c r="F114" s="281">
        <v>236000000</v>
      </c>
    </row>
    <row r="115" spans="1:6" ht="21.75" customHeight="1" x14ac:dyDescent="0.25">
      <c r="A115" s="278">
        <v>121207</v>
      </c>
      <c r="B115" s="282" t="s">
        <v>183</v>
      </c>
      <c r="C115" s="281">
        <v>6922651</v>
      </c>
      <c r="D115" s="281">
        <v>300000000</v>
      </c>
      <c r="E115" s="281">
        <v>233000000</v>
      </c>
      <c r="F115" s="281">
        <v>233000000</v>
      </c>
    </row>
    <row r="116" spans="1:6" ht="24.75" customHeight="1" x14ac:dyDescent="0.25">
      <c r="A116" s="278">
        <v>121208</v>
      </c>
      <c r="B116" s="282" t="s">
        <v>981</v>
      </c>
      <c r="C116" s="279">
        <v>3381485</v>
      </c>
      <c r="D116" s="279">
        <v>6911250</v>
      </c>
      <c r="E116" s="281">
        <v>11720000</v>
      </c>
      <c r="F116" s="281">
        <v>11720000</v>
      </c>
    </row>
    <row r="117" spans="1:6" ht="24.75" customHeight="1" x14ac:dyDescent="0.25">
      <c r="A117" s="278">
        <v>121209</v>
      </c>
      <c r="B117" s="278" t="s">
        <v>185</v>
      </c>
      <c r="C117" s="279"/>
      <c r="D117" s="279"/>
      <c r="E117" s="281">
        <v>1200000</v>
      </c>
      <c r="F117" s="281">
        <v>1200000</v>
      </c>
    </row>
    <row r="118" spans="1:6" ht="24.75" customHeight="1" x14ac:dyDescent="0.25">
      <c r="A118" s="276">
        <v>121300</v>
      </c>
      <c r="B118" s="276" t="s">
        <v>186</v>
      </c>
      <c r="C118" s="277">
        <f>SUM(C119:C120)</f>
        <v>0</v>
      </c>
      <c r="D118" s="277">
        <f>SUM(D119:D120)</f>
        <v>1235000</v>
      </c>
      <c r="E118" s="277">
        <f>SUM(E119:E120)</f>
        <v>1840000</v>
      </c>
      <c r="F118" s="277">
        <f>SUM(F119:F120)</f>
        <v>1840000</v>
      </c>
    </row>
    <row r="119" spans="1:6" ht="24.75" customHeight="1" x14ac:dyDescent="0.25">
      <c r="A119" s="278">
        <v>121301</v>
      </c>
      <c r="B119" s="278" t="s">
        <v>187</v>
      </c>
      <c r="C119" s="279"/>
      <c r="D119" s="279">
        <v>1235000</v>
      </c>
      <c r="E119" s="281">
        <v>1840000</v>
      </c>
      <c r="F119" s="281">
        <v>1840000</v>
      </c>
    </row>
    <row r="120" spans="1:6" ht="39" hidden="1" customHeight="1" x14ac:dyDescent="0.25">
      <c r="A120" s="282">
        <v>121302</v>
      </c>
      <c r="B120" s="282" t="s">
        <v>1745</v>
      </c>
      <c r="C120" s="281"/>
      <c r="D120" s="281"/>
      <c r="E120" s="279"/>
      <c r="F120" s="279"/>
    </row>
    <row r="121" spans="1:6" ht="24.75" customHeight="1" x14ac:dyDescent="0.25">
      <c r="A121" s="276">
        <v>121400</v>
      </c>
      <c r="B121" s="276" t="s">
        <v>188</v>
      </c>
      <c r="C121" s="277">
        <f>SUM(C122:C126)</f>
        <v>355923295</v>
      </c>
      <c r="D121" s="277">
        <f>SUM(D122:D126)</f>
        <v>482467950</v>
      </c>
      <c r="E121" s="277">
        <f>SUM(E122:E126)</f>
        <v>985730000</v>
      </c>
      <c r="F121" s="277">
        <f>SUM(F122:F126)</f>
        <v>985730000</v>
      </c>
    </row>
    <row r="122" spans="1:6" ht="24.75" hidden="1" customHeight="1" x14ac:dyDescent="0.25">
      <c r="A122" s="282">
        <v>121401</v>
      </c>
      <c r="B122" s="282" t="s">
        <v>189</v>
      </c>
      <c r="C122" s="281"/>
      <c r="D122" s="281"/>
      <c r="E122" s="281">
        <v>0</v>
      </c>
      <c r="F122" s="281">
        <v>0</v>
      </c>
    </row>
    <row r="123" spans="1:6" ht="24.75" customHeight="1" x14ac:dyDescent="0.25">
      <c r="A123" s="282">
        <v>121402</v>
      </c>
      <c r="B123" s="282" t="s">
        <v>190</v>
      </c>
      <c r="C123" s="281">
        <v>9154800</v>
      </c>
      <c r="D123" s="281">
        <v>12587500</v>
      </c>
      <c r="E123" s="281">
        <v>55200000</v>
      </c>
      <c r="F123" s="281">
        <v>55200000</v>
      </c>
    </row>
    <row r="124" spans="1:6" ht="24.75" customHeight="1" x14ac:dyDescent="0.25">
      <c r="A124" s="282">
        <v>121403</v>
      </c>
      <c r="B124" s="282" t="s">
        <v>191</v>
      </c>
      <c r="C124" s="281">
        <v>4316900</v>
      </c>
      <c r="D124" s="281">
        <v>8493000</v>
      </c>
      <c r="E124" s="281">
        <v>37990000</v>
      </c>
      <c r="F124" s="281">
        <v>37990000</v>
      </c>
    </row>
    <row r="125" spans="1:6" ht="24.75" customHeight="1" x14ac:dyDescent="0.25">
      <c r="A125" s="282">
        <v>121404</v>
      </c>
      <c r="B125" s="278" t="s">
        <v>1530</v>
      </c>
      <c r="C125" s="281">
        <v>341786245</v>
      </c>
      <c r="D125" s="281">
        <v>455730200</v>
      </c>
      <c r="E125" s="281">
        <v>883010000</v>
      </c>
      <c r="F125" s="281">
        <v>883010000</v>
      </c>
    </row>
    <row r="126" spans="1:6" ht="24.75" customHeight="1" x14ac:dyDescent="0.25">
      <c r="A126" s="282">
        <v>121405</v>
      </c>
      <c r="B126" s="282" t="s">
        <v>192</v>
      </c>
      <c r="C126" s="281">
        <v>665350</v>
      </c>
      <c r="D126" s="281">
        <v>5657250</v>
      </c>
      <c r="E126" s="281">
        <v>9530000</v>
      </c>
      <c r="F126" s="281">
        <v>9530000</v>
      </c>
    </row>
    <row r="127" spans="1:6" ht="24.75" customHeight="1" x14ac:dyDescent="0.25">
      <c r="A127" s="274">
        <v>130000</v>
      </c>
      <c r="B127" s="274" t="s">
        <v>579</v>
      </c>
      <c r="C127" s="275">
        <f>SUM(C128)</f>
        <v>28369851</v>
      </c>
      <c r="D127" s="275">
        <f t="shared" ref="D127" si="5">SUM(D128)</f>
        <v>133166250</v>
      </c>
      <c r="E127" s="275">
        <f t="shared" ref="E127:F127" si="6">SUM(E128)</f>
        <v>187190000</v>
      </c>
      <c r="F127" s="275">
        <f t="shared" si="6"/>
        <v>187190000</v>
      </c>
    </row>
    <row r="128" spans="1:6" ht="24.75" customHeight="1" x14ac:dyDescent="0.25">
      <c r="A128" s="276">
        <v>130100</v>
      </c>
      <c r="B128" s="276" t="s">
        <v>580</v>
      </c>
      <c r="C128" s="277">
        <f>SUM(C129:C134)</f>
        <v>28369851</v>
      </c>
      <c r="D128" s="277">
        <f t="shared" ref="D128" si="7">SUM(D129:D134)</f>
        <v>133166250</v>
      </c>
      <c r="E128" s="277">
        <f t="shared" ref="E128" si="8">SUM(E129:E134)</f>
        <v>187190000</v>
      </c>
      <c r="F128" s="277">
        <f t="shared" ref="F128" si="9">SUM(F129:F134)</f>
        <v>187190000</v>
      </c>
    </row>
    <row r="129" spans="1:6" ht="24.75" customHeight="1" x14ac:dyDescent="0.25">
      <c r="A129" s="282">
        <v>130101</v>
      </c>
      <c r="B129" s="282" t="s">
        <v>974</v>
      </c>
      <c r="C129" s="281">
        <v>27420190</v>
      </c>
      <c r="D129" s="281">
        <v>123500000</v>
      </c>
      <c r="E129" s="281">
        <v>172900000</v>
      </c>
      <c r="F129" s="281">
        <v>172900000</v>
      </c>
    </row>
    <row r="130" spans="1:6" ht="24.75" hidden="1" customHeight="1" x14ac:dyDescent="0.25">
      <c r="A130" s="282">
        <v>130102</v>
      </c>
      <c r="B130" s="282" t="s">
        <v>193</v>
      </c>
      <c r="C130" s="281"/>
      <c r="D130" s="281"/>
      <c r="E130" s="281"/>
      <c r="F130" s="281"/>
    </row>
    <row r="131" spans="1:6" ht="24.75" hidden="1" customHeight="1" x14ac:dyDescent="0.25">
      <c r="A131" s="282">
        <v>130103</v>
      </c>
      <c r="B131" s="282" t="s">
        <v>194</v>
      </c>
      <c r="C131" s="281"/>
      <c r="D131" s="281"/>
      <c r="E131" s="281"/>
      <c r="F131" s="281"/>
    </row>
    <row r="132" spans="1:6" ht="24.75" hidden="1" customHeight="1" x14ac:dyDescent="0.25">
      <c r="A132" s="282">
        <v>130104</v>
      </c>
      <c r="B132" s="282" t="s">
        <v>195</v>
      </c>
      <c r="C132" s="281"/>
      <c r="D132" s="281"/>
      <c r="E132" s="281"/>
      <c r="F132" s="281"/>
    </row>
    <row r="133" spans="1:6" ht="24.75" customHeight="1" x14ac:dyDescent="0.25">
      <c r="A133" s="282">
        <v>130105</v>
      </c>
      <c r="B133" s="282" t="s">
        <v>196</v>
      </c>
      <c r="C133" s="281">
        <v>949661</v>
      </c>
      <c r="D133" s="281">
        <v>9666250</v>
      </c>
      <c r="E133" s="281">
        <v>14290000</v>
      </c>
      <c r="F133" s="281">
        <v>14290000</v>
      </c>
    </row>
    <row r="134" spans="1:6" ht="24.75" hidden="1" customHeight="1" x14ac:dyDescent="0.25">
      <c r="A134" s="282">
        <v>130190</v>
      </c>
      <c r="B134" s="282" t="s">
        <v>19</v>
      </c>
      <c r="C134" s="281"/>
      <c r="D134" s="281"/>
      <c r="E134" s="281"/>
      <c r="F134" s="281"/>
    </row>
    <row r="135" spans="1:6" ht="24.75" customHeight="1" x14ac:dyDescent="0.25">
      <c r="A135" s="274">
        <v>140000</v>
      </c>
      <c r="B135" s="274" t="s">
        <v>582</v>
      </c>
      <c r="C135" s="275">
        <f>C136+C139+C142</f>
        <v>4315221503</v>
      </c>
      <c r="D135" s="275">
        <f>D136+D139+D142</f>
        <v>6634436424</v>
      </c>
      <c r="E135" s="275">
        <f>E136+E139+E142</f>
        <v>1860000000</v>
      </c>
      <c r="F135" s="275">
        <f>F136+F139+F142</f>
        <v>1860000000</v>
      </c>
    </row>
    <row r="136" spans="1:6" ht="24.75" hidden="1" customHeight="1" x14ac:dyDescent="0.25">
      <c r="A136" s="276">
        <v>140100</v>
      </c>
      <c r="B136" s="276" t="s">
        <v>197</v>
      </c>
      <c r="C136" s="277">
        <f>SUM(C137:C138)</f>
        <v>0</v>
      </c>
      <c r="D136" s="277">
        <f>SUM(D137:D138)</f>
        <v>0</v>
      </c>
      <c r="E136" s="277">
        <f>SUM(E137:E138)</f>
        <v>0</v>
      </c>
      <c r="F136" s="277">
        <f>SUM(F137:F138)</f>
        <v>0</v>
      </c>
    </row>
    <row r="137" spans="1:6" ht="24.75" hidden="1" customHeight="1" x14ac:dyDescent="0.25">
      <c r="A137" s="278">
        <v>140101</v>
      </c>
      <c r="B137" s="278" t="s">
        <v>198</v>
      </c>
      <c r="C137" s="279"/>
      <c r="D137" s="279"/>
      <c r="E137" s="279"/>
      <c r="F137" s="279"/>
    </row>
    <row r="138" spans="1:6" ht="24.75" hidden="1" customHeight="1" x14ac:dyDescent="0.25">
      <c r="A138" s="278">
        <v>140102</v>
      </c>
      <c r="B138" s="278" t="s">
        <v>199</v>
      </c>
      <c r="C138" s="279"/>
      <c r="D138" s="279"/>
      <c r="E138" s="279"/>
      <c r="F138" s="279"/>
    </row>
    <row r="139" spans="1:6" ht="24.75" hidden="1" customHeight="1" x14ac:dyDescent="0.25">
      <c r="A139" s="276">
        <v>140200</v>
      </c>
      <c r="B139" s="276" t="s">
        <v>200</v>
      </c>
      <c r="C139" s="277">
        <f>SUM(C140:C141)</f>
        <v>0</v>
      </c>
      <c r="D139" s="277">
        <f>SUM(D140:D141)</f>
        <v>0</v>
      </c>
      <c r="E139" s="277">
        <f>SUM(E140:E141)</f>
        <v>0</v>
      </c>
      <c r="F139" s="277">
        <f>SUM(F140:F141)</f>
        <v>0</v>
      </c>
    </row>
    <row r="140" spans="1:6" ht="24.75" hidden="1" customHeight="1" x14ac:dyDescent="0.25">
      <c r="A140" s="282">
        <v>140201</v>
      </c>
      <c r="B140" s="282" t="s">
        <v>201</v>
      </c>
      <c r="C140" s="281"/>
      <c r="D140" s="281"/>
      <c r="E140" s="281"/>
      <c r="F140" s="281"/>
    </row>
    <row r="141" spans="1:6" ht="24.75" hidden="1" customHeight="1" x14ac:dyDescent="0.25">
      <c r="A141" s="282">
        <v>140202</v>
      </c>
      <c r="B141" s="282" t="s">
        <v>202</v>
      </c>
      <c r="C141" s="281"/>
      <c r="D141" s="281"/>
      <c r="E141" s="281"/>
      <c r="F141" s="281"/>
    </row>
    <row r="142" spans="1:6" ht="24.75" customHeight="1" x14ac:dyDescent="0.25">
      <c r="A142" s="276">
        <v>140300</v>
      </c>
      <c r="B142" s="276" t="s">
        <v>203</v>
      </c>
      <c r="C142" s="277">
        <f>SUM(C143,C156)</f>
        <v>4315221503</v>
      </c>
      <c r="D142" s="277">
        <f>SUM(D143,D156)</f>
        <v>6634436424</v>
      </c>
      <c r="E142" s="277">
        <f>SUM(E143,E156)</f>
        <v>1860000000</v>
      </c>
      <c r="F142" s="277">
        <f>SUM(F143,F156)</f>
        <v>1860000000</v>
      </c>
    </row>
    <row r="143" spans="1:6" ht="27" customHeight="1" x14ac:dyDescent="0.25">
      <c r="A143" s="278">
        <v>140301</v>
      </c>
      <c r="B143" s="282" t="s">
        <v>204</v>
      </c>
      <c r="C143" s="281">
        <v>2146285197</v>
      </c>
      <c r="D143" s="281">
        <f>SUM(D144:D155)</f>
        <v>3440320181</v>
      </c>
      <c r="E143" s="281">
        <f>SUM(E144:E155)</f>
        <v>1860000000</v>
      </c>
      <c r="F143" s="281">
        <f>SUM(F144:F155)</f>
        <v>1860000000</v>
      </c>
    </row>
    <row r="144" spans="1:6" ht="24.75" hidden="1" customHeight="1" x14ac:dyDescent="0.25">
      <c r="A144" s="283">
        <v>14030101</v>
      </c>
      <c r="B144" s="283" t="s">
        <v>1713</v>
      </c>
      <c r="C144" s="284"/>
      <c r="D144" s="284">
        <v>260000000</v>
      </c>
      <c r="E144" s="284"/>
      <c r="F144" s="284"/>
    </row>
    <row r="145" spans="1:6" ht="24.75" hidden="1" customHeight="1" x14ac:dyDescent="0.25">
      <c r="A145" s="283">
        <v>14030102</v>
      </c>
      <c r="B145" s="283" t="s">
        <v>1028</v>
      </c>
      <c r="C145" s="284"/>
      <c r="D145" s="284">
        <v>108043530</v>
      </c>
      <c r="E145" s="284">
        <v>110000000</v>
      </c>
      <c r="F145" s="284">
        <v>110000000</v>
      </c>
    </row>
    <row r="146" spans="1:6" ht="24.75" hidden="1" customHeight="1" x14ac:dyDescent="0.25">
      <c r="A146" s="283">
        <v>14030103</v>
      </c>
      <c r="B146" s="283" t="s">
        <v>1714</v>
      </c>
      <c r="C146" s="284"/>
      <c r="D146" s="284">
        <v>0</v>
      </c>
      <c r="E146" s="284"/>
      <c r="F146" s="284"/>
    </row>
    <row r="147" spans="1:6" ht="24.75" hidden="1" customHeight="1" x14ac:dyDescent="0.25">
      <c r="A147" s="283">
        <v>14030104</v>
      </c>
      <c r="B147" s="283" t="s">
        <v>1715</v>
      </c>
      <c r="C147" s="284"/>
      <c r="D147" s="284">
        <v>47200000</v>
      </c>
      <c r="E147" s="284"/>
      <c r="F147" s="284"/>
    </row>
    <row r="148" spans="1:6" ht="24.75" hidden="1" customHeight="1" x14ac:dyDescent="0.25">
      <c r="A148" s="283">
        <v>14030105</v>
      </c>
      <c r="B148" s="283" t="s">
        <v>1716</v>
      </c>
      <c r="C148" s="284"/>
      <c r="D148" s="284">
        <v>21560236</v>
      </c>
      <c r="E148" s="284"/>
      <c r="F148" s="284"/>
    </row>
    <row r="149" spans="1:6" ht="24.75" hidden="1" customHeight="1" x14ac:dyDescent="0.25">
      <c r="A149" s="283">
        <v>14030106</v>
      </c>
      <c r="B149" s="283" t="s">
        <v>1717</v>
      </c>
      <c r="C149" s="284"/>
      <c r="D149" s="284">
        <v>184977628</v>
      </c>
      <c r="E149" s="284"/>
      <c r="F149" s="284"/>
    </row>
    <row r="150" spans="1:6" ht="24.75" hidden="1" customHeight="1" x14ac:dyDescent="0.25">
      <c r="A150" s="283">
        <v>14030107</v>
      </c>
      <c r="B150" s="283" t="s">
        <v>1718</v>
      </c>
      <c r="C150" s="284"/>
      <c r="D150" s="284">
        <v>300000000</v>
      </c>
      <c r="E150" s="284"/>
      <c r="F150" s="284"/>
    </row>
    <row r="151" spans="1:6" ht="24.75" hidden="1" customHeight="1" x14ac:dyDescent="0.25">
      <c r="A151" s="283">
        <v>14030108</v>
      </c>
      <c r="B151" s="283" t="s">
        <v>1029</v>
      </c>
      <c r="C151" s="284"/>
      <c r="D151" s="284">
        <v>1184717346</v>
      </c>
      <c r="E151" s="284">
        <v>1550000000</v>
      </c>
      <c r="F151" s="284">
        <v>1550000000</v>
      </c>
    </row>
    <row r="152" spans="1:6" ht="24.75" hidden="1" customHeight="1" x14ac:dyDescent="0.25">
      <c r="A152" s="283">
        <v>14030109</v>
      </c>
      <c r="B152" s="283" t="s">
        <v>1719</v>
      </c>
      <c r="C152" s="284"/>
      <c r="D152" s="284">
        <v>15117728</v>
      </c>
      <c r="E152" s="284"/>
      <c r="F152" s="284"/>
    </row>
    <row r="153" spans="1:6" ht="24.75" hidden="1" customHeight="1" x14ac:dyDescent="0.25">
      <c r="A153" s="283">
        <v>14030110</v>
      </c>
      <c r="B153" s="283" t="s">
        <v>1720</v>
      </c>
      <c r="C153" s="284"/>
      <c r="D153" s="284">
        <v>785333635</v>
      </c>
      <c r="E153" s="284"/>
      <c r="F153" s="284"/>
    </row>
    <row r="154" spans="1:6" ht="24.75" hidden="1" customHeight="1" x14ac:dyDescent="0.25">
      <c r="A154" s="283">
        <v>14030111</v>
      </c>
      <c r="B154" s="283" t="s">
        <v>1721</v>
      </c>
      <c r="C154" s="284"/>
      <c r="D154" s="284">
        <v>448429534</v>
      </c>
      <c r="E154" s="284"/>
      <c r="F154" s="284"/>
    </row>
    <row r="155" spans="1:6" ht="24.75" hidden="1" customHeight="1" x14ac:dyDescent="0.25">
      <c r="A155" s="283">
        <v>14030112</v>
      </c>
      <c r="B155" s="283" t="s">
        <v>1492</v>
      </c>
      <c r="C155" s="284"/>
      <c r="D155" s="284">
        <v>84940544</v>
      </c>
      <c r="E155" s="284">
        <v>200000000</v>
      </c>
      <c r="F155" s="284">
        <v>200000000</v>
      </c>
    </row>
    <row r="156" spans="1:6" ht="27" customHeight="1" x14ac:dyDescent="0.25">
      <c r="A156" s="278">
        <v>140302</v>
      </c>
      <c r="B156" s="278" t="s">
        <v>1626</v>
      </c>
      <c r="C156" s="279">
        <v>2168936306</v>
      </c>
      <c r="D156" s="279">
        <f>SUM(D157:D168)</f>
        <v>3194116243</v>
      </c>
      <c r="E156" s="279">
        <f>SUM(E157:E168)</f>
        <v>0</v>
      </c>
      <c r="F156" s="279">
        <f>SUM(F157:F168)</f>
        <v>0</v>
      </c>
    </row>
    <row r="157" spans="1:6" s="209" customFormat="1" ht="24.75" hidden="1" customHeight="1" x14ac:dyDescent="0.25">
      <c r="A157" s="283">
        <v>14030201</v>
      </c>
      <c r="B157" s="283" t="s">
        <v>1722</v>
      </c>
      <c r="C157" s="284"/>
      <c r="D157" s="284">
        <v>33000000</v>
      </c>
      <c r="E157" s="284"/>
      <c r="F157" s="284"/>
    </row>
    <row r="158" spans="1:6" s="209" customFormat="1" ht="24.75" hidden="1" customHeight="1" x14ac:dyDescent="0.25">
      <c r="A158" s="283">
        <v>14030202</v>
      </c>
      <c r="B158" s="283" t="s">
        <v>1723</v>
      </c>
      <c r="C158" s="284"/>
      <c r="D158" s="284">
        <v>42421727</v>
      </c>
      <c r="E158" s="284"/>
      <c r="F158" s="284"/>
    </row>
    <row r="159" spans="1:6" s="209" customFormat="1" ht="24.75" hidden="1" customHeight="1" x14ac:dyDescent="0.25">
      <c r="A159" s="283">
        <v>14030203</v>
      </c>
      <c r="B159" s="283" t="s">
        <v>1724</v>
      </c>
      <c r="C159" s="284"/>
      <c r="D159" s="284">
        <v>118042000</v>
      </c>
      <c r="E159" s="284"/>
      <c r="F159" s="284"/>
    </row>
    <row r="160" spans="1:6" s="209" customFormat="1" ht="24.75" hidden="1" customHeight="1" x14ac:dyDescent="0.25">
      <c r="A160" s="283">
        <v>14030204</v>
      </c>
      <c r="B160" s="283" t="s">
        <v>1725</v>
      </c>
      <c r="C160" s="284"/>
      <c r="D160" s="284">
        <v>241953908</v>
      </c>
      <c r="E160" s="284"/>
      <c r="F160" s="284"/>
    </row>
    <row r="161" spans="1:6" s="209" customFormat="1" ht="24.75" hidden="1" customHeight="1" x14ac:dyDescent="0.25">
      <c r="A161" s="283">
        <v>14030205</v>
      </c>
      <c r="B161" s="283" t="s">
        <v>1726</v>
      </c>
      <c r="C161" s="284"/>
      <c r="D161" s="284">
        <v>100000000</v>
      </c>
      <c r="E161" s="284"/>
      <c r="F161" s="284"/>
    </row>
    <row r="162" spans="1:6" s="209" customFormat="1" ht="24.75" hidden="1" customHeight="1" x14ac:dyDescent="0.25">
      <c r="A162" s="283">
        <v>14030206</v>
      </c>
      <c r="B162" s="283" t="s">
        <v>1636</v>
      </c>
      <c r="C162" s="284"/>
      <c r="D162" s="284">
        <v>1590307272</v>
      </c>
      <c r="E162" s="284"/>
      <c r="F162" s="284"/>
    </row>
    <row r="163" spans="1:6" s="209" customFormat="1" ht="24.75" hidden="1" customHeight="1" x14ac:dyDescent="0.25">
      <c r="A163" s="283">
        <v>14030207</v>
      </c>
      <c r="B163" s="283" t="s">
        <v>1727</v>
      </c>
      <c r="C163" s="284"/>
      <c r="D163" s="284">
        <v>158174000</v>
      </c>
      <c r="E163" s="284"/>
      <c r="F163" s="284"/>
    </row>
    <row r="164" spans="1:6" s="209" customFormat="1" ht="24.75" hidden="1" customHeight="1" x14ac:dyDescent="0.25">
      <c r="A164" s="283">
        <v>14030208</v>
      </c>
      <c r="B164" s="283" t="s">
        <v>1637</v>
      </c>
      <c r="C164" s="284"/>
      <c r="D164" s="284">
        <v>35044539</v>
      </c>
      <c r="E164" s="284"/>
      <c r="F164" s="284"/>
    </row>
    <row r="165" spans="1:6" s="209" customFormat="1" ht="24.75" hidden="1" customHeight="1" x14ac:dyDescent="0.25">
      <c r="A165" s="283">
        <v>14030209</v>
      </c>
      <c r="B165" s="283" t="s">
        <v>1638</v>
      </c>
      <c r="C165" s="284"/>
      <c r="D165" s="284">
        <v>234818204</v>
      </c>
      <c r="E165" s="284"/>
      <c r="F165" s="284"/>
    </row>
    <row r="166" spans="1:6" s="209" customFormat="1" ht="24.75" hidden="1" customHeight="1" x14ac:dyDescent="0.25">
      <c r="A166" s="283">
        <v>14030210</v>
      </c>
      <c r="B166" s="283" t="s">
        <v>1639</v>
      </c>
      <c r="C166" s="284"/>
      <c r="D166" s="284">
        <v>68596386</v>
      </c>
      <c r="E166" s="284"/>
      <c r="F166" s="284"/>
    </row>
    <row r="167" spans="1:6" s="209" customFormat="1" ht="24.75" hidden="1" customHeight="1" x14ac:dyDescent="0.25">
      <c r="A167" s="283">
        <v>14030211</v>
      </c>
      <c r="B167" s="283" t="s">
        <v>1640</v>
      </c>
      <c r="C167" s="284"/>
      <c r="D167" s="284">
        <v>159774670</v>
      </c>
      <c r="E167" s="284"/>
      <c r="F167" s="284"/>
    </row>
    <row r="168" spans="1:6" s="209" customFormat="1" ht="24.75" hidden="1" customHeight="1" x14ac:dyDescent="0.25">
      <c r="A168" s="283">
        <v>14030212</v>
      </c>
      <c r="B168" s="283" t="s">
        <v>1641</v>
      </c>
      <c r="C168" s="284"/>
      <c r="D168" s="284">
        <v>411983537</v>
      </c>
      <c r="E168" s="284"/>
      <c r="F168" s="284"/>
    </row>
    <row r="169" spans="1:6" ht="27" customHeight="1" x14ac:dyDescent="0.25">
      <c r="A169" s="274">
        <v>150000</v>
      </c>
      <c r="B169" s="274" t="s">
        <v>583</v>
      </c>
      <c r="C169" s="275">
        <f>C170+C173+C183</f>
        <v>218071381</v>
      </c>
      <c r="D169" s="275">
        <f>D170+D173+D183</f>
        <v>468139500</v>
      </c>
      <c r="E169" s="275">
        <f>E170+E173+E183</f>
        <v>723840000</v>
      </c>
      <c r="F169" s="275">
        <f>F170+F173+F183</f>
        <v>723840000</v>
      </c>
    </row>
    <row r="170" spans="1:6" ht="27" customHeight="1" x14ac:dyDescent="0.25">
      <c r="A170" s="276">
        <v>150100</v>
      </c>
      <c r="B170" s="276" t="s">
        <v>205</v>
      </c>
      <c r="C170" s="277">
        <f>SUM(C171,C172)</f>
        <v>130382460</v>
      </c>
      <c r="D170" s="277">
        <f>SUM(D171,D172)</f>
        <v>0</v>
      </c>
      <c r="E170" s="277">
        <f>SUM(E171,E172)</f>
        <v>0</v>
      </c>
      <c r="F170" s="277">
        <f>SUM(F171,F172)</f>
        <v>0</v>
      </c>
    </row>
    <row r="171" spans="1:6" ht="24.75" hidden="1" customHeight="1" x14ac:dyDescent="0.25">
      <c r="A171" s="278">
        <v>150101</v>
      </c>
      <c r="B171" s="278" t="s">
        <v>206</v>
      </c>
      <c r="C171" s="281"/>
      <c r="D171" s="281"/>
      <c r="E171" s="281"/>
      <c r="F171" s="281"/>
    </row>
    <row r="172" spans="1:6" ht="27" customHeight="1" x14ac:dyDescent="0.25">
      <c r="A172" s="278">
        <v>150102</v>
      </c>
      <c r="B172" s="278" t="s">
        <v>207</v>
      </c>
      <c r="C172" s="281">
        <v>130382460</v>
      </c>
      <c r="D172" s="281"/>
      <c r="E172" s="281"/>
      <c r="F172" s="281"/>
    </row>
    <row r="173" spans="1:6" ht="25.5" customHeight="1" x14ac:dyDescent="0.25">
      <c r="A173" s="276">
        <v>150200</v>
      </c>
      <c r="B173" s="276" t="s">
        <v>208</v>
      </c>
      <c r="C173" s="277">
        <f>SUM(C174:C180,C181:C182)</f>
        <v>77142942</v>
      </c>
      <c r="D173" s="277">
        <f>SUM(D174:D180,D181:D182)</f>
        <v>440200000</v>
      </c>
      <c r="E173" s="277">
        <f>SUM(E174:E180,E181:E182)</f>
        <v>680000000</v>
      </c>
      <c r="F173" s="277">
        <f>SUM(F174:F180,F181:F182)</f>
        <v>680000000</v>
      </c>
    </row>
    <row r="174" spans="1:6" ht="25.5" customHeight="1" x14ac:dyDescent="0.25">
      <c r="A174" s="278">
        <v>150201</v>
      </c>
      <c r="B174" s="278" t="s">
        <v>209</v>
      </c>
      <c r="C174" s="281">
        <v>38973800</v>
      </c>
      <c r="D174" s="281">
        <v>75000000</v>
      </c>
      <c r="E174" s="281">
        <v>90000000</v>
      </c>
      <c r="F174" s="281">
        <v>90000000</v>
      </c>
    </row>
    <row r="175" spans="1:6" ht="24.75" hidden="1" customHeight="1" x14ac:dyDescent="0.25">
      <c r="A175" s="278">
        <v>150202</v>
      </c>
      <c r="B175" s="278" t="s">
        <v>210</v>
      </c>
      <c r="C175" s="281"/>
      <c r="D175" s="281"/>
      <c r="E175" s="281"/>
      <c r="F175" s="281"/>
    </row>
    <row r="176" spans="1:6" ht="25.5" customHeight="1" x14ac:dyDescent="0.25">
      <c r="A176" s="278">
        <v>150203</v>
      </c>
      <c r="B176" s="278" t="s">
        <v>211</v>
      </c>
      <c r="C176" s="281">
        <v>28000000</v>
      </c>
      <c r="D176" s="281">
        <v>310000000</v>
      </c>
      <c r="E176" s="281">
        <v>490000000</v>
      </c>
      <c r="F176" s="281">
        <v>490000000</v>
      </c>
    </row>
    <row r="177" spans="1:6" ht="24.75" hidden="1" customHeight="1" x14ac:dyDescent="0.25">
      <c r="A177" s="278">
        <v>150204</v>
      </c>
      <c r="B177" s="278" t="s">
        <v>212</v>
      </c>
      <c r="C177" s="281"/>
      <c r="D177" s="281"/>
      <c r="E177" s="281"/>
      <c r="F177" s="281"/>
    </row>
    <row r="178" spans="1:6" ht="40.5" hidden="1" x14ac:dyDescent="0.25">
      <c r="A178" s="278">
        <v>150205</v>
      </c>
      <c r="B178" s="278" t="s">
        <v>213</v>
      </c>
      <c r="C178" s="279"/>
      <c r="D178" s="279"/>
      <c r="E178" s="281"/>
      <c r="F178" s="281"/>
    </row>
    <row r="179" spans="1:6" ht="24.75" hidden="1" customHeight="1" x14ac:dyDescent="0.25">
      <c r="A179" s="278">
        <v>150206</v>
      </c>
      <c r="B179" s="278" t="s">
        <v>214</v>
      </c>
      <c r="C179" s="279"/>
      <c r="D179" s="279"/>
      <c r="E179" s="281"/>
      <c r="F179" s="281"/>
    </row>
    <row r="180" spans="1:6" ht="25.5" customHeight="1" x14ac:dyDescent="0.25">
      <c r="A180" s="278">
        <v>150207</v>
      </c>
      <c r="B180" s="282" t="s">
        <v>1534</v>
      </c>
      <c r="C180" s="279">
        <v>10169142</v>
      </c>
      <c r="D180" s="279">
        <v>55200000</v>
      </c>
      <c r="E180" s="281">
        <v>100000000</v>
      </c>
      <c r="F180" s="281">
        <v>100000000</v>
      </c>
    </row>
    <row r="181" spans="1:6" ht="25.5" hidden="1" customHeight="1" x14ac:dyDescent="0.25">
      <c r="A181" s="278">
        <v>150208</v>
      </c>
      <c r="B181" s="278" t="s">
        <v>216</v>
      </c>
      <c r="C181" s="279"/>
      <c r="D181" s="279"/>
      <c r="E181" s="281"/>
      <c r="F181" s="281"/>
    </row>
    <row r="182" spans="1:6" ht="25.5" hidden="1" customHeight="1" x14ac:dyDescent="0.25">
      <c r="A182" s="278">
        <v>150290</v>
      </c>
      <c r="B182" s="278" t="s">
        <v>631</v>
      </c>
      <c r="C182" s="281"/>
      <c r="D182" s="281"/>
      <c r="E182" s="281"/>
      <c r="F182" s="281"/>
    </row>
    <row r="183" spans="1:6" ht="27" customHeight="1" x14ac:dyDescent="0.25">
      <c r="A183" s="276">
        <v>150300</v>
      </c>
      <c r="B183" s="276" t="s">
        <v>217</v>
      </c>
      <c r="C183" s="277">
        <f>SUM(C184:C188)</f>
        <v>10545979</v>
      </c>
      <c r="D183" s="277">
        <f>SUM(D184:D188)</f>
        <v>27939500</v>
      </c>
      <c r="E183" s="277">
        <f>SUM(E184:E188)</f>
        <v>43840000</v>
      </c>
      <c r="F183" s="277">
        <f>SUM(F184:F188)</f>
        <v>43840000</v>
      </c>
    </row>
    <row r="184" spans="1:6" ht="27" customHeight="1" x14ac:dyDescent="0.25">
      <c r="A184" s="278">
        <v>150301</v>
      </c>
      <c r="B184" s="278" t="s">
        <v>218</v>
      </c>
      <c r="C184" s="281"/>
      <c r="D184" s="281">
        <v>2375000</v>
      </c>
      <c r="E184" s="281">
        <v>4000000</v>
      </c>
      <c r="F184" s="281">
        <v>4000000</v>
      </c>
    </row>
    <row r="185" spans="1:6" ht="27" customHeight="1" x14ac:dyDescent="0.25">
      <c r="A185" s="278">
        <v>150302</v>
      </c>
      <c r="B185" s="278" t="s">
        <v>219</v>
      </c>
      <c r="C185" s="281">
        <v>4153000</v>
      </c>
      <c r="D185" s="281">
        <v>9025000</v>
      </c>
      <c r="E185" s="281">
        <v>10000000</v>
      </c>
      <c r="F185" s="281">
        <v>10000000</v>
      </c>
    </row>
    <row r="186" spans="1:6" ht="27" customHeight="1" x14ac:dyDescent="0.25">
      <c r="A186" s="278">
        <v>150304</v>
      </c>
      <c r="B186" s="278" t="s">
        <v>220</v>
      </c>
      <c r="C186" s="281">
        <v>1195480</v>
      </c>
      <c r="D186" s="281"/>
      <c r="E186" s="281"/>
      <c r="F186" s="281"/>
    </row>
    <row r="187" spans="1:6" ht="27" customHeight="1" x14ac:dyDescent="0.25">
      <c r="A187" s="278">
        <v>150305</v>
      </c>
      <c r="B187" s="278" t="s">
        <v>221</v>
      </c>
      <c r="C187" s="281"/>
      <c r="D187" s="281">
        <v>593750</v>
      </c>
      <c r="E187" s="281">
        <v>1530000</v>
      </c>
      <c r="F187" s="281">
        <v>1530000</v>
      </c>
    </row>
    <row r="188" spans="1:6" ht="24" customHeight="1" x14ac:dyDescent="0.25">
      <c r="A188" s="278">
        <v>150390</v>
      </c>
      <c r="B188" s="278" t="s">
        <v>798</v>
      </c>
      <c r="C188" s="279">
        <v>5197499</v>
      </c>
      <c r="D188" s="279">
        <v>15945750</v>
      </c>
      <c r="E188" s="281">
        <v>28310000</v>
      </c>
      <c r="F188" s="281">
        <v>28310000</v>
      </c>
    </row>
    <row r="189" spans="1:6" ht="27.75" customHeight="1" x14ac:dyDescent="0.25">
      <c r="A189" s="274">
        <v>160000</v>
      </c>
      <c r="B189" s="274" t="s">
        <v>584</v>
      </c>
      <c r="C189" s="275">
        <f>C190+C195+C211</f>
        <v>2040154440</v>
      </c>
      <c r="D189" s="275">
        <f>D190+D195+D211</f>
        <v>3766929190</v>
      </c>
      <c r="E189" s="275">
        <f>E190+E195+E211</f>
        <v>8334520000</v>
      </c>
      <c r="F189" s="275">
        <f>F190+F195+F211</f>
        <v>8334520000</v>
      </c>
    </row>
    <row r="190" spans="1:6" ht="27.75" customHeight="1" x14ac:dyDescent="0.25">
      <c r="A190" s="276">
        <v>160100</v>
      </c>
      <c r="B190" s="276" t="s">
        <v>222</v>
      </c>
      <c r="C190" s="277">
        <f>SUM(C191:C194)</f>
        <v>1023722832</v>
      </c>
      <c r="D190" s="277">
        <f t="shared" ref="D190" si="10">SUM(D191:D194)</f>
        <v>1699049702</v>
      </c>
      <c r="E190" s="277">
        <f t="shared" ref="E190" si="11">SUM(E191:E194)</f>
        <v>2636260000</v>
      </c>
      <c r="F190" s="277">
        <f t="shared" ref="F190" si="12">SUM(F191:F194)</f>
        <v>2636260000</v>
      </c>
    </row>
    <row r="191" spans="1:6" ht="27.75" customHeight="1" x14ac:dyDescent="0.25">
      <c r="A191" s="278">
        <v>160101</v>
      </c>
      <c r="B191" s="278" t="s">
        <v>223</v>
      </c>
      <c r="C191" s="279">
        <v>27855081</v>
      </c>
      <c r="D191" s="279"/>
      <c r="E191" s="279"/>
      <c r="F191" s="279"/>
    </row>
    <row r="192" spans="1:6" ht="27.75" customHeight="1" x14ac:dyDescent="0.25">
      <c r="A192" s="278">
        <v>160102</v>
      </c>
      <c r="B192" s="278" t="s">
        <v>224</v>
      </c>
      <c r="C192" s="279">
        <v>989581970</v>
      </c>
      <c r="D192" s="279">
        <v>1693786702</v>
      </c>
      <c r="E192" s="281">
        <v>2617930000</v>
      </c>
      <c r="F192" s="281">
        <v>2617930000</v>
      </c>
    </row>
    <row r="193" spans="1:6" ht="24.75" hidden="1" customHeight="1" x14ac:dyDescent="0.25">
      <c r="A193" s="278">
        <v>160103</v>
      </c>
      <c r="B193" s="278" t="s">
        <v>225</v>
      </c>
      <c r="C193" s="279"/>
      <c r="D193" s="279"/>
      <c r="E193" s="279"/>
      <c r="F193" s="279"/>
    </row>
    <row r="194" spans="1:6" ht="27.75" customHeight="1" x14ac:dyDescent="0.25">
      <c r="A194" s="278">
        <v>160104</v>
      </c>
      <c r="B194" s="278" t="s">
        <v>1746</v>
      </c>
      <c r="C194" s="279">
        <v>6285781</v>
      </c>
      <c r="D194" s="279">
        <v>5263000</v>
      </c>
      <c r="E194" s="281">
        <v>18330000</v>
      </c>
      <c r="F194" s="281">
        <v>18330000</v>
      </c>
    </row>
    <row r="195" spans="1:6" ht="27" customHeight="1" x14ac:dyDescent="0.25">
      <c r="A195" s="276">
        <v>160200</v>
      </c>
      <c r="B195" s="276" t="s">
        <v>226</v>
      </c>
      <c r="C195" s="277">
        <f>SUM(C196:C210)</f>
        <v>1002396587</v>
      </c>
      <c r="D195" s="277">
        <f t="shared" ref="D195:E195" si="13">SUM(D196:D210)</f>
        <v>2055940438</v>
      </c>
      <c r="E195" s="277">
        <f t="shared" si="13"/>
        <v>5515060000</v>
      </c>
      <c r="F195" s="277">
        <f t="shared" ref="F195" si="14">SUM(F196:F210)</f>
        <v>5515060000</v>
      </c>
    </row>
    <row r="196" spans="1:6" ht="27" customHeight="1" x14ac:dyDescent="0.25">
      <c r="A196" s="278">
        <v>160201</v>
      </c>
      <c r="B196" s="278" t="s">
        <v>1747</v>
      </c>
      <c r="C196" s="279">
        <v>547085742</v>
      </c>
      <c r="D196" s="279">
        <v>363146950</v>
      </c>
      <c r="E196" s="279">
        <v>150040000</v>
      </c>
      <c r="F196" s="279">
        <v>150040000</v>
      </c>
    </row>
    <row r="197" spans="1:6" ht="27" customHeight="1" x14ac:dyDescent="0.25">
      <c r="A197" s="278">
        <v>160202</v>
      </c>
      <c r="B197" s="278" t="s">
        <v>227</v>
      </c>
      <c r="C197" s="279">
        <v>183403941</v>
      </c>
      <c r="D197" s="279">
        <v>447778586</v>
      </c>
      <c r="E197" s="279">
        <v>472830000</v>
      </c>
      <c r="F197" s="279">
        <v>472830000</v>
      </c>
    </row>
    <row r="198" spans="1:6" ht="27" customHeight="1" x14ac:dyDescent="0.25">
      <c r="A198" s="278">
        <v>160203</v>
      </c>
      <c r="B198" s="282" t="s">
        <v>1748</v>
      </c>
      <c r="C198" s="279"/>
      <c r="D198" s="279"/>
      <c r="E198" s="279">
        <v>332030000</v>
      </c>
      <c r="F198" s="279">
        <v>332030000</v>
      </c>
    </row>
    <row r="199" spans="1:6" ht="57" customHeight="1" x14ac:dyDescent="0.25">
      <c r="A199" s="278">
        <v>160204</v>
      </c>
      <c r="B199" s="278" t="s">
        <v>1810</v>
      </c>
      <c r="C199" s="279">
        <v>43174900</v>
      </c>
      <c r="D199" s="279">
        <v>113496000</v>
      </c>
      <c r="E199" s="279">
        <v>102380000</v>
      </c>
      <c r="F199" s="279">
        <v>102380000</v>
      </c>
    </row>
    <row r="200" spans="1:6" ht="27.75" customHeight="1" x14ac:dyDescent="0.25">
      <c r="A200" s="278">
        <v>160205</v>
      </c>
      <c r="B200" s="282" t="s">
        <v>1749</v>
      </c>
      <c r="C200" s="279">
        <v>5393508</v>
      </c>
      <c r="D200" s="279">
        <v>25420000</v>
      </c>
      <c r="E200" s="279">
        <v>97820000</v>
      </c>
      <c r="F200" s="279">
        <v>97820000</v>
      </c>
    </row>
    <row r="201" spans="1:6" ht="24.75" customHeight="1" x14ac:dyDescent="0.25">
      <c r="A201" s="278">
        <v>160206</v>
      </c>
      <c r="B201" s="282" t="s">
        <v>1750</v>
      </c>
      <c r="C201" s="281">
        <v>9600</v>
      </c>
      <c r="D201" s="281">
        <v>4940000</v>
      </c>
      <c r="E201" s="279">
        <v>8540000</v>
      </c>
      <c r="F201" s="279">
        <v>8540000</v>
      </c>
    </row>
    <row r="202" spans="1:6" ht="24.75" customHeight="1" x14ac:dyDescent="0.25">
      <c r="A202" s="278">
        <v>160207</v>
      </c>
      <c r="B202" s="282" t="s">
        <v>1751</v>
      </c>
      <c r="C202" s="281">
        <v>53063036</v>
      </c>
      <c r="D202" s="281">
        <v>89700000</v>
      </c>
      <c r="E202" s="279">
        <v>192470000</v>
      </c>
      <c r="F202" s="279">
        <v>192470000</v>
      </c>
    </row>
    <row r="203" spans="1:6" ht="25.5" customHeight="1" x14ac:dyDescent="0.25">
      <c r="A203" s="278">
        <v>160208</v>
      </c>
      <c r="B203" s="278" t="s">
        <v>1773</v>
      </c>
      <c r="C203" s="279">
        <v>1263890</v>
      </c>
      <c r="D203" s="279">
        <v>8455000</v>
      </c>
      <c r="E203" s="279">
        <v>8450000</v>
      </c>
      <c r="F203" s="279">
        <v>8450000</v>
      </c>
    </row>
    <row r="204" spans="1:6" ht="27" customHeight="1" x14ac:dyDescent="0.25">
      <c r="A204" s="278">
        <v>160209</v>
      </c>
      <c r="B204" s="282" t="s">
        <v>1752</v>
      </c>
      <c r="C204" s="279">
        <v>2903720</v>
      </c>
      <c r="D204" s="279">
        <v>74815000</v>
      </c>
      <c r="E204" s="279">
        <v>486020000</v>
      </c>
      <c r="F204" s="279">
        <v>486020000</v>
      </c>
    </row>
    <row r="205" spans="1:6" ht="38.25" customHeight="1" x14ac:dyDescent="0.25">
      <c r="A205" s="278">
        <v>160210</v>
      </c>
      <c r="B205" s="278" t="s">
        <v>1753</v>
      </c>
      <c r="C205" s="279">
        <v>3840365</v>
      </c>
      <c r="D205" s="279">
        <v>9000000</v>
      </c>
      <c r="E205" s="279">
        <v>19480000</v>
      </c>
      <c r="F205" s="279">
        <v>19480000</v>
      </c>
    </row>
    <row r="206" spans="1:6" ht="27" customHeight="1" x14ac:dyDescent="0.25">
      <c r="A206" s="278">
        <v>160212</v>
      </c>
      <c r="B206" s="282" t="s">
        <v>1754</v>
      </c>
      <c r="C206" s="281">
        <v>8437351</v>
      </c>
      <c r="D206" s="281">
        <v>581874250</v>
      </c>
      <c r="E206" s="279">
        <v>1248870000</v>
      </c>
      <c r="F206" s="279">
        <v>1248870000</v>
      </c>
    </row>
    <row r="207" spans="1:6" ht="24.75" hidden="1" customHeight="1" x14ac:dyDescent="0.25">
      <c r="A207" s="278">
        <v>160213</v>
      </c>
      <c r="B207" s="278" t="s">
        <v>228</v>
      </c>
      <c r="C207" s="281"/>
      <c r="D207" s="281"/>
      <c r="E207" s="279">
        <v>0</v>
      </c>
      <c r="F207" s="279">
        <v>0</v>
      </c>
    </row>
    <row r="208" spans="1:6" ht="27" customHeight="1" x14ac:dyDescent="0.25">
      <c r="A208" s="278">
        <v>160214</v>
      </c>
      <c r="B208" s="282" t="s">
        <v>1755</v>
      </c>
      <c r="C208" s="281">
        <v>153820534</v>
      </c>
      <c r="D208" s="281">
        <v>337314652</v>
      </c>
      <c r="E208" s="279">
        <v>847960000</v>
      </c>
      <c r="F208" s="279">
        <v>847960000</v>
      </c>
    </row>
    <row r="209" spans="1:6" ht="27" customHeight="1" x14ac:dyDescent="0.25">
      <c r="A209" s="282">
        <v>160215</v>
      </c>
      <c r="B209" s="282" t="s">
        <v>1634</v>
      </c>
      <c r="C209" s="281"/>
      <c r="D209" s="281"/>
      <c r="E209" s="279">
        <v>1494180000</v>
      </c>
      <c r="F209" s="279">
        <v>1494180000</v>
      </c>
    </row>
    <row r="210" spans="1:6" ht="27" customHeight="1" x14ac:dyDescent="0.25">
      <c r="A210" s="278">
        <v>160290</v>
      </c>
      <c r="B210" s="278" t="s">
        <v>798</v>
      </c>
      <c r="C210" s="279"/>
      <c r="D210" s="279"/>
      <c r="E210" s="279">
        <v>53990000</v>
      </c>
      <c r="F210" s="279">
        <v>53990000</v>
      </c>
    </row>
    <row r="211" spans="1:6" ht="24.75" customHeight="1" x14ac:dyDescent="0.25">
      <c r="A211" s="276">
        <v>160300</v>
      </c>
      <c r="B211" s="276" t="s">
        <v>229</v>
      </c>
      <c r="C211" s="277">
        <f>SUM(C212:C218)</f>
        <v>14035021</v>
      </c>
      <c r="D211" s="277">
        <f t="shared" ref="D211" si="15">SUM(D212:D218)</f>
        <v>11939050</v>
      </c>
      <c r="E211" s="277">
        <f t="shared" ref="E211" si="16">SUM(E212:E218)</f>
        <v>183200000</v>
      </c>
      <c r="F211" s="277">
        <f t="shared" ref="F211" si="17">SUM(F212:F218)</f>
        <v>183200000</v>
      </c>
    </row>
    <row r="212" spans="1:6" ht="24.75" hidden="1" customHeight="1" x14ac:dyDescent="0.25">
      <c r="A212" s="285">
        <v>160301</v>
      </c>
      <c r="B212" s="278" t="s">
        <v>230</v>
      </c>
      <c r="C212" s="279"/>
      <c r="D212" s="279"/>
      <c r="E212" s="279"/>
      <c r="F212" s="279"/>
    </row>
    <row r="213" spans="1:6" ht="24.75" hidden="1" customHeight="1" x14ac:dyDescent="0.25">
      <c r="A213" s="278">
        <v>160302</v>
      </c>
      <c r="B213" s="278" t="s">
        <v>231</v>
      </c>
      <c r="C213" s="279"/>
      <c r="D213" s="279"/>
      <c r="E213" s="279"/>
      <c r="F213" s="279"/>
    </row>
    <row r="214" spans="1:6" ht="24.75" hidden="1" customHeight="1" x14ac:dyDescent="0.25">
      <c r="A214" s="285">
        <v>160303</v>
      </c>
      <c r="B214" s="278" t="s">
        <v>1593</v>
      </c>
      <c r="C214" s="279"/>
      <c r="D214" s="279"/>
      <c r="E214" s="279"/>
      <c r="F214" s="279"/>
    </row>
    <row r="215" spans="1:6" ht="24.75" customHeight="1" x14ac:dyDescent="0.25">
      <c r="A215" s="278">
        <v>160304</v>
      </c>
      <c r="B215" s="278" t="s">
        <v>1756</v>
      </c>
      <c r="C215" s="279"/>
      <c r="D215" s="279">
        <v>950000</v>
      </c>
      <c r="E215" s="279">
        <v>3700000</v>
      </c>
      <c r="F215" s="279">
        <v>3700000</v>
      </c>
    </row>
    <row r="216" spans="1:6" ht="24.75" customHeight="1" x14ac:dyDescent="0.25">
      <c r="A216" s="278">
        <v>160305</v>
      </c>
      <c r="B216" s="278" t="s">
        <v>1040</v>
      </c>
      <c r="C216" s="279">
        <v>143784</v>
      </c>
      <c r="D216" s="279">
        <v>3989050</v>
      </c>
      <c r="E216" s="279">
        <v>55500000</v>
      </c>
      <c r="F216" s="279">
        <v>55500000</v>
      </c>
    </row>
    <row r="217" spans="1:6" ht="24.75" hidden="1" customHeight="1" x14ac:dyDescent="0.25">
      <c r="A217" s="278">
        <v>160306</v>
      </c>
      <c r="B217" s="278" t="s">
        <v>585</v>
      </c>
      <c r="C217" s="279"/>
      <c r="D217" s="279"/>
      <c r="E217" s="279"/>
      <c r="F217" s="279"/>
    </row>
    <row r="218" spans="1:6" ht="27" customHeight="1" x14ac:dyDescent="0.25">
      <c r="A218" s="278">
        <v>160390</v>
      </c>
      <c r="B218" s="278" t="s">
        <v>798</v>
      </c>
      <c r="C218" s="279">
        <v>13891237</v>
      </c>
      <c r="D218" s="279">
        <v>7000000</v>
      </c>
      <c r="E218" s="279">
        <v>124000000</v>
      </c>
      <c r="F218" s="279">
        <v>124000000</v>
      </c>
    </row>
    <row r="219" spans="1:6" ht="27" customHeight="1" x14ac:dyDescent="0.25">
      <c r="A219" s="274">
        <v>170000</v>
      </c>
      <c r="B219" s="274" t="s">
        <v>586</v>
      </c>
      <c r="C219" s="275">
        <f>C220+C225</f>
        <v>535084291</v>
      </c>
      <c r="D219" s="275">
        <f t="shared" ref="D219" si="18">D220+D225</f>
        <v>815219450</v>
      </c>
      <c r="E219" s="275">
        <f t="shared" ref="E219" si="19">E220+E225</f>
        <v>1145890000</v>
      </c>
      <c r="F219" s="275">
        <f t="shared" ref="F219" si="20">F220+F225</f>
        <v>1145890000</v>
      </c>
    </row>
    <row r="220" spans="1:6" ht="27" customHeight="1" x14ac:dyDescent="0.25">
      <c r="A220" s="276">
        <v>170100</v>
      </c>
      <c r="B220" s="276" t="s">
        <v>232</v>
      </c>
      <c r="C220" s="277">
        <f>SUM(C221:C224)</f>
        <v>48556046</v>
      </c>
      <c r="D220" s="277">
        <f t="shared" ref="D220" si="21">SUM(D221:D224)</f>
        <v>389144450</v>
      </c>
      <c r="E220" s="277">
        <f t="shared" ref="E220" si="22">SUM(E221:E224)</f>
        <v>254800000</v>
      </c>
      <c r="F220" s="277">
        <f t="shared" ref="F220" si="23">SUM(F221:F224)</f>
        <v>254800000</v>
      </c>
    </row>
    <row r="221" spans="1:6" ht="27" customHeight="1" x14ac:dyDescent="0.25">
      <c r="A221" s="282">
        <v>170101</v>
      </c>
      <c r="B221" s="282" t="s">
        <v>975</v>
      </c>
      <c r="C221" s="281">
        <v>48556046</v>
      </c>
      <c r="D221" s="281">
        <v>389144450</v>
      </c>
      <c r="E221" s="279">
        <v>254800000</v>
      </c>
      <c r="F221" s="279">
        <v>254800000</v>
      </c>
    </row>
    <row r="222" spans="1:6" ht="24.75" hidden="1" customHeight="1" x14ac:dyDescent="0.25">
      <c r="A222" s="282">
        <v>170102</v>
      </c>
      <c r="B222" s="282" t="s">
        <v>1757</v>
      </c>
      <c r="C222" s="281"/>
      <c r="D222" s="281"/>
      <c r="E222" s="281"/>
      <c r="F222" s="281"/>
    </row>
    <row r="223" spans="1:6" ht="24.75" hidden="1" customHeight="1" x14ac:dyDescent="0.25">
      <c r="A223" s="282">
        <v>170103</v>
      </c>
      <c r="B223" s="282" t="s">
        <v>1774</v>
      </c>
      <c r="C223" s="281"/>
      <c r="D223" s="281"/>
      <c r="E223" s="281"/>
      <c r="F223" s="281"/>
    </row>
    <row r="224" spans="1:6" ht="24.75" hidden="1" customHeight="1" x14ac:dyDescent="0.25">
      <c r="A224" s="282">
        <v>170104</v>
      </c>
      <c r="B224" s="282" t="s">
        <v>233</v>
      </c>
      <c r="C224" s="279"/>
      <c r="D224" s="279"/>
      <c r="E224" s="281"/>
      <c r="F224" s="281"/>
    </row>
    <row r="225" spans="1:6" ht="24.75" customHeight="1" x14ac:dyDescent="0.25">
      <c r="A225" s="276">
        <v>170200</v>
      </c>
      <c r="B225" s="276" t="s">
        <v>234</v>
      </c>
      <c r="C225" s="277">
        <f>SUM(C226:C228,C229:C241)</f>
        <v>486528245</v>
      </c>
      <c r="D225" s="277">
        <f>SUM(D226:D228,D229:D241)</f>
        <v>426075000</v>
      </c>
      <c r="E225" s="277">
        <f>SUM(E226:E228,E229:E241)</f>
        <v>891090000</v>
      </c>
      <c r="F225" s="277">
        <f>SUM(F226:F228,F229:F241)</f>
        <v>891090000</v>
      </c>
    </row>
    <row r="226" spans="1:6" ht="24.75" customHeight="1" x14ac:dyDescent="0.25">
      <c r="A226" s="282">
        <v>170201</v>
      </c>
      <c r="B226" s="278" t="s">
        <v>1531</v>
      </c>
      <c r="C226" s="281">
        <v>1317016</v>
      </c>
      <c r="D226" s="281">
        <v>27550000</v>
      </c>
      <c r="E226" s="281">
        <v>0</v>
      </c>
      <c r="F226" s="281">
        <v>0</v>
      </c>
    </row>
    <row r="227" spans="1:6" ht="24.75" hidden="1" customHeight="1" x14ac:dyDescent="0.25">
      <c r="A227" s="282">
        <v>170202</v>
      </c>
      <c r="B227" s="282" t="s">
        <v>235</v>
      </c>
      <c r="C227" s="281"/>
      <c r="D227" s="281"/>
      <c r="E227" s="281"/>
      <c r="F227" s="281"/>
    </row>
    <row r="228" spans="1:6" ht="24.75" customHeight="1" x14ac:dyDescent="0.25">
      <c r="A228" s="282">
        <v>170203</v>
      </c>
      <c r="B228" s="282" t="s">
        <v>1758</v>
      </c>
      <c r="C228" s="281">
        <v>467332740</v>
      </c>
      <c r="D228" s="281">
        <v>350000000</v>
      </c>
      <c r="E228" s="279">
        <v>770330000</v>
      </c>
      <c r="F228" s="279">
        <v>770330000</v>
      </c>
    </row>
    <row r="229" spans="1:6" ht="24.75" hidden="1" customHeight="1" x14ac:dyDescent="0.25">
      <c r="A229" s="282">
        <v>170204</v>
      </c>
      <c r="B229" s="282" t="s">
        <v>236</v>
      </c>
      <c r="C229" s="281"/>
      <c r="D229" s="281"/>
      <c r="E229" s="281"/>
      <c r="F229" s="281"/>
    </row>
    <row r="230" spans="1:6" ht="24.75" hidden="1" customHeight="1" x14ac:dyDescent="0.25">
      <c r="A230" s="278">
        <v>170205</v>
      </c>
      <c r="B230" s="278" t="s">
        <v>237</v>
      </c>
      <c r="C230" s="279"/>
      <c r="D230" s="279"/>
      <c r="E230" s="281"/>
      <c r="F230" s="281"/>
    </row>
    <row r="231" spans="1:6" ht="24.75" hidden="1" customHeight="1" x14ac:dyDescent="0.25">
      <c r="A231" s="278">
        <v>170206</v>
      </c>
      <c r="B231" s="278" t="s">
        <v>238</v>
      </c>
      <c r="C231" s="279"/>
      <c r="D231" s="279"/>
      <c r="E231" s="281"/>
      <c r="F231" s="281"/>
    </row>
    <row r="232" spans="1:6" ht="24.75" customHeight="1" x14ac:dyDescent="0.25">
      <c r="A232" s="282">
        <v>170207</v>
      </c>
      <c r="B232" s="282" t="s">
        <v>239</v>
      </c>
      <c r="C232" s="279">
        <v>11365739</v>
      </c>
      <c r="D232" s="279">
        <v>30000000</v>
      </c>
      <c r="E232" s="279">
        <v>62000000</v>
      </c>
      <c r="F232" s="279">
        <v>62000000</v>
      </c>
    </row>
    <row r="233" spans="1:6" ht="24.75" hidden="1" customHeight="1" x14ac:dyDescent="0.25">
      <c r="A233" s="282">
        <v>170208</v>
      </c>
      <c r="B233" s="282" t="s">
        <v>240</v>
      </c>
      <c r="C233" s="279"/>
      <c r="D233" s="279"/>
      <c r="E233" s="281"/>
      <c r="F233" s="281"/>
    </row>
    <row r="234" spans="1:6" ht="32.25" hidden="1" customHeight="1" x14ac:dyDescent="0.25">
      <c r="A234" s="282">
        <v>170209</v>
      </c>
      <c r="B234" s="278" t="s">
        <v>1759</v>
      </c>
      <c r="C234" s="279"/>
      <c r="D234" s="279"/>
      <c r="E234" s="281"/>
      <c r="F234" s="281"/>
    </row>
    <row r="235" spans="1:6" ht="24" hidden="1" customHeight="1" x14ac:dyDescent="0.25">
      <c r="A235" s="282">
        <v>170210</v>
      </c>
      <c r="B235" s="282" t="s">
        <v>241</v>
      </c>
      <c r="C235" s="279"/>
      <c r="D235" s="279"/>
      <c r="E235" s="281"/>
      <c r="F235" s="281"/>
    </row>
    <row r="236" spans="1:6" ht="24.75" hidden="1" customHeight="1" x14ac:dyDescent="0.25">
      <c r="A236" s="282">
        <v>170211</v>
      </c>
      <c r="B236" s="282" t="s">
        <v>242</v>
      </c>
      <c r="C236" s="281"/>
      <c r="D236" s="281"/>
      <c r="E236" s="281"/>
      <c r="F236" s="281"/>
    </row>
    <row r="237" spans="1:6" ht="24.75" customHeight="1" x14ac:dyDescent="0.25">
      <c r="A237" s="282">
        <v>170212</v>
      </c>
      <c r="B237" s="282" t="s">
        <v>243</v>
      </c>
      <c r="C237" s="281"/>
      <c r="D237" s="281"/>
      <c r="E237" s="279">
        <v>400000</v>
      </c>
      <c r="F237" s="279">
        <v>400000</v>
      </c>
    </row>
    <row r="238" spans="1:6" ht="24.75" hidden="1" customHeight="1" x14ac:dyDescent="0.25">
      <c r="A238" s="282">
        <v>170213</v>
      </c>
      <c r="B238" s="282" t="s">
        <v>244</v>
      </c>
      <c r="C238" s="281"/>
      <c r="D238" s="281"/>
      <c r="E238" s="281"/>
      <c r="F238" s="281"/>
    </row>
    <row r="239" spans="1:6" ht="24.75" customHeight="1" x14ac:dyDescent="0.25">
      <c r="A239" s="282">
        <v>170214</v>
      </c>
      <c r="B239" s="282" t="s">
        <v>245</v>
      </c>
      <c r="C239" s="279">
        <v>6512750</v>
      </c>
      <c r="D239" s="279">
        <v>18525000</v>
      </c>
      <c r="E239" s="279">
        <v>22000000</v>
      </c>
      <c r="F239" s="279">
        <v>22000000</v>
      </c>
    </row>
    <row r="240" spans="1:6" ht="24.75" hidden="1" customHeight="1" x14ac:dyDescent="0.25">
      <c r="A240" s="282">
        <v>170215</v>
      </c>
      <c r="B240" s="282" t="s">
        <v>587</v>
      </c>
      <c r="C240" s="279"/>
      <c r="D240" s="279"/>
      <c r="E240" s="281"/>
      <c r="F240" s="281"/>
    </row>
    <row r="241" spans="1:6" ht="24.75" customHeight="1" x14ac:dyDescent="0.25">
      <c r="A241" s="282">
        <v>170290</v>
      </c>
      <c r="B241" s="282" t="s">
        <v>131</v>
      </c>
      <c r="C241" s="281"/>
      <c r="D241" s="281"/>
      <c r="E241" s="279">
        <v>36360000</v>
      </c>
      <c r="F241" s="279">
        <v>36360000</v>
      </c>
    </row>
    <row r="242" spans="1:6" ht="33.75" customHeight="1" x14ac:dyDescent="0.25">
      <c r="A242" s="435" t="s">
        <v>1635</v>
      </c>
      <c r="B242" s="435"/>
      <c r="C242" s="286">
        <f>SUM(C6,C23,C127,C135,C169,C189,C219)</f>
        <v>24782329659</v>
      </c>
      <c r="D242" s="286">
        <f>SUM(D6,D23,D127,D135,D169,D189,D219)</f>
        <v>38310625529.5</v>
      </c>
      <c r="E242" s="286">
        <f>SUM(E6,E23,E127,E135,E169,E189,E219)</f>
        <v>50738395000</v>
      </c>
      <c r="F242" s="286">
        <f>SUM(F6,F23,F127,F135,F169,F189,F219)</f>
        <v>50863715000</v>
      </c>
    </row>
    <row r="243" spans="1:6" x14ac:dyDescent="0.25">
      <c r="F243" s="208">
        <f>F242-F135</f>
        <v>49003715000</v>
      </c>
    </row>
    <row r="244" spans="1:6" x14ac:dyDescent="0.25">
      <c r="F244" s="208">
        <f>F242-E242</f>
        <v>125320000</v>
      </c>
    </row>
    <row r="245" spans="1:6" x14ac:dyDescent="0.25">
      <c r="D245" s="208"/>
    </row>
    <row r="246" spans="1:6" x14ac:dyDescent="0.25">
      <c r="D246" s="208"/>
    </row>
  </sheetData>
  <mergeCells count="3">
    <mergeCell ref="B1:E1"/>
    <mergeCell ref="B2:E2"/>
    <mergeCell ref="A242:B242"/>
  </mergeCells>
  <phoneticPr fontId="23" type="noConversion"/>
  <printOptions horizontalCentered="1"/>
  <pageMargins left="0.4" right="0.9" top="0.3" bottom="1" header="0" footer="0.5"/>
  <pageSetup paperSize="9" scale="76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Z436"/>
  <sheetViews>
    <sheetView rightToLeft="1" view="pageBreakPreview" zoomScale="80" zoomScaleNormal="100" zoomScaleSheetLayoutView="80" workbookViewId="0">
      <pane xSplit="5" ySplit="6" topLeftCell="F423" activePane="bottomRight" state="frozen"/>
      <selection activeCell="C1" sqref="C1"/>
      <selection pane="topRight" activeCell="I1" sqref="I1"/>
      <selection pane="bottomLeft" activeCell="C8" sqref="C8"/>
      <selection pane="bottomRight" activeCell="E2" sqref="E2:I2"/>
    </sheetView>
  </sheetViews>
  <sheetFormatPr defaultColWidth="9" defaultRowHeight="18.75" x14ac:dyDescent="0.5"/>
  <cols>
    <col min="1" max="1" width="7.85546875" style="167" customWidth="1"/>
    <col min="2" max="3" width="7.85546875" style="144" customWidth="1"/>
    <col min="4" max="4" width="7.85546875" style="152" customWidth="1"/>
    <col min="5" max="5" width="80.140625" style="144" customWidth="1"/>
    <col min="6" max="7" width="21.85546875" style="144" customWidth="1"/>
    <col min="8" max="11" width="19.42578125" style="144" customWidth="1"/>
    <col min="12" max="12" width="14.140625" style="144" customWidth="1"/>
    <col min="13" max="13" width="16.42578125" style="146" customWidth="1"/>
    <col min="14" max="17" width="13.5703125" style="146" customWidth="1"/>
    <col min="18" max="26" width="13.5703125" style="144" customWidth="1"/>
    <col min="27" max="16384" width="9" style="144"/>
  </cols>
  <sheetData>
    <row r="1" spans="1:26" ht="44.25" customHeight="1" x14ac:dyDescent="0.5">
      <c r="A1" s="436" t="s">
        <v>1816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145"/>
    </row>
    <row r="2" spans="1:26" ht="27.75" customHeight="1" x14ac:dyDescent="0.5">
      <c r="A2" s="445" t="s">
        <v>1814</v>
      </c>
      <c r="B2" s="445"/>
      <c r="C2" s="445"/>
      <c r="D2" s="445"/>
      <c r="E2" s="437" t="s">
        <v>1836</v>
      </c>
      <c r="F2" s="437"/>
      <c r="G2" s="437"/>
      <c r="H2" s="437"/>
      <c r="I2" s="437"/>
      <c r="J2" s="145"/>
      <c r="K2" s="145"/>
      <c r="L2" s="145"/>
    </row>
    <row r="3" spans="1:26" ht="27.75" customHeight="1" x14ac:dyDescent="0.5">
      <c r="A3" s="444" t="s">
        <v>1812</v>
      </c>
      <c r="B3" s="444"/>
      <c r="C3" s="444"/>
      <c r="D3" s="444"/>
      <c r="E3" s="438" t="s">
        <v>1835</v>
      </c>
      <c r="F3" s="438"/>
      <c r="G3" s="438"/>
      <c r="H3" s="438"/>
      <c r="I3" s="438"/>
      <c r="J3" s="206"/>
      <c r="K3" s="225"/>
      <c r="L3" s="206"/>
    </row>
    <row r="4" spans="1:26" ht="27.75" customHeight="1" x14ac:dyDescent="0.5">
      <c r="A4" s="443" t="s">
        <v>1813</v>
      </c>
      <c r="B4" s="443"/>
      <c r="C4" s="443"/>
      <c r="D4" s="443"/>
      <c r="E4" s="210"/>
      <c r="F4" s="211"/>
      <c r="G4" s="211"/>
      <c r="H4" s="206"/>
      <c r="I4" s="206"/>
      <c r="K4" s="331" t="s">
        <v>86</v>
      </c>
      <c r="L4" s="206"/>
    </row>
    <row r="5" spans="1:26" s="146" customFormat="1" ht="29.25" customHeight="1" x14ac:dyDescent="0.5">
      <c r="A5" s="439" t="s">
        <v>367</v>
      </c>
      <c r="B5" s="440"/>
      <c r="C5" s="440"/>
      <c r="D5" s="441"/>
      <c r="E5" s="442" t="s">
        <v>368</v>
      </c>
      <c r="F5" s="442" t="s">
        <v>1049</v>
      </c>
      <c r="G5" s="442" t="s">
        <v>1606</v>
      </c>
      <c r="H5" s="442" t="s">
        <v>1834</v>
      </c>
      <c r="I5" s="442" t="s">
        <v>1699</v>
      </c>
      <c r="J5" s="442" t="s">
        <v>1700</v>
      </c>
      <c r="K5" s="442" t="s">
        <v>1712</v>
      </c>
      <c r="L5" s="455" t="s">
        <v>1642</v>
      </c>
      <c r="M5" s="456" t="s">
        <v>1304</v>
      </c>
      <c r="N5" s="457"/>
      <c r="O5" s="457"/>
      <c r="P5" s="458"/>
      <c r="Q5" s="459" t="s">
        <v>1305</v>
      </c>
      <c r="R5" s="460"/>
      <c r="S5" s="460"/>
      <c r="T5" s="461"/>
      <c r="U5" s="448" t="s">
        <v>599</v>
      </c>
      <c r="V5" s="462" t="s">
        <v>247</v>
      </c>
      <c r="W5" s="448" t="s">
        <v>602</v>
      </c>
      <c r="X5" s="446" t="s">
        <v>604</v>
      </c>
      <c r="Y5" s="448" t="s">
        <v>606</v>
      </c>
      <c r="Z5" s="450" t="s">
        <v>1306</v>
      </c>
    </row>
    <row r="6" spans="1:26" s="146" customFormat="1" ht="38.25" customHeight="1" x14ac:dyDescent="0.5">
      <c r="A6" s="298" t="s">
        <v>633</v>
      </c>
      <c r="B6" s="299" t="s">
        <v>90</v>
      </c>
      <c r="C6" s="300" t="s">
        <v>634</v>
      </c>
      <c r="D6" s="301" t="s">
        <v>635</v>
      </c>
      <c r="E6" s="442"/>
      <c r="F6" s="442"/>
      <c r="G6" s="442"/>
      <c r="H6" s="442"/>
      <c r="I6" s="442"/>
      <c r="J6" s="442"/>
      <c r="K6" s="442"/>
      <c r="L6" s="455"/>
      <c r="M6" s="154" t="s">
        <v>246</v>
      </c>
      <c r="N6" s="154" t="s">
        <v>591</v>
      </c>
      <c r="O6" s="154" t="s">
        <v>592</v>
      </c>
      <c r="P6" s="155" t="s">
        <v>593</v>
      </c>
      <c r="Q6" s="53" t="s">
        <v>595</v>
      </c>
      <c r="R6" s="53" t="s">
        <v>596</v>
      </c>
      <c r="S6" s="53" t="s">
        <v>597</v>
      </c>
      <c r="T6" s="53" t="s">
        <v>131</v>
      </c>
      <c r="U6" s="449"/>
      <c r="V6" s="463"/>
      <c r="W6" s="449"/>
      <c r="X6" s="447"/>
      <c r="Y6" s="449"/>
      <c r="Z6" s="451"/>
    </row>
    <row r="7" spans="1:26" s="146" customFormat="1" ht="30.75" customHeight="1" x14ac:dyDescent="0.5">
      <c r="A7" s="294" t="s">
        <v>636</v>
      </c>
      <c r="B7" s="295" t="s">
        <v>637</v>
      </c>
      <c r="C7" s="296" t="s">
        <v>639</v>
      </c>
      <c r="D7" s="297">
        <v>1</v>
      </c>
      <c r="E7" s="302" t="s">
        <v>662</v>
      </c>
      <c r="F7" s="302"/>
      <c r="G7" s="302"/>
      <c r="H7" s="303">
        <f>SUM(H17,H40,H56)</f>
        <v>5318953473</v>
      </c>
      <c r="I7" s="304">
        <f t="shared" ref="I7" si="0">SUM(I17,I40,I56)</f>
        <v>5439052372</v>
      </c>
      <c r="J7" s="303">
        <f t="shared" ref="J7" si="1">SUM(J17,J40,J56)</f>
        <v>6694400000</v>
      </c>
      <c r="K7" s="303">
        <f t="shared" ref="K7" si="2">SUM(K17,K40,K56)</f>
        <v>7948770000</v>
      </c>
      <c r="L7" s="213"/>
      <c r="M7" s="212">
        <f t="shared" ref="M7:Z7" si="3">SUM(M17,M40,M56)</f>
        <v>0</v>
      </c>
      <c r="N7" s="212">
        <f t="shared" si="3"/>
        <v>0</v>
      </c>
      <c r="O7" s="212">
        <f t="shared" si="3"/>
        <v>0</v>
      </c>
      <c r="P7" s="212">
        <f t="shared" si="3"/>
        <v>0</v>
      </c>
      <c r="Q7" s="212">
        <f t="shared" si="3"/>
        <v>0</v>
      </c>
      <c r="R7" s="212">
        <f t="shared" si="3"/>
        <v>0</v>
      </c>
      <c r="S7" s="212">
        <f t="shared" si="3"/>
        <v>0</v>
      </c>
      <c r="T7" s="212">
        <f t="shared" si="3"/>
        <v>0</v>
      </c>
      <c r="U7" s="212">
        <f t="shared" si="3"/>
        <v>0</v>
      </c>
      <c r="V7" s="212">
        <f t="shared" si="3"/>
        <v>0</v>
      </c>
      <c r="W7" s="212">
        <f t="shared" si="3"/>
        <v>0</v>
      </c>
      <c r="X7" s="212">
        <f t="shared" si="3"/>
        <v>0</v>
      </c>
      <c r="Y7" s="212">
        <f t="shared" si="3"/>
        <v>0</v>
      </c>
      <c r="Z7" s="212">
        <f t="shared" si="3"/>
        <v>0</v>
      </c>
    </row>
    <row r="8" spans="1:26" s="146" customFormat="1" ht="35.25" hidden="1" customHeight="1" x14ac:dyDescent="0.5">
      <c r="A8" s="294" t="s">
        <v>636</v>
      </c>
      <c r="B8" s="295" t="s">
        <v>637</v>
      </c>
      <c r="C8" s="296" t="s">
        <v>669</v>
      </c>
      <c r="D8" s="297">
        <v>1</v>
      </c>
      <c r="E8" s="305" t="s">
        <v>369</v>
      </c>
      <c r="F8" s="305"/>
      <c r="G8" s="305"/>
      <c r="H8" s="306">
        <f>H9+H13</f>
        <v>0</v>
      </c>
      <c r="I8" s="307">
        <f>I9+I13</f>
        <v>0</v>
      </c>
      <c r="J8" s="306" t="e">
        <f>#REF!</f>
        <v>#REF!</v>
      </c>
      <c r="K8" s="306" t="e">
        <f>#REF!</f>
        <v>#REF!</v>
      </c>
      <c r="L8" s="214"/>
      <c r="M8" s="215">
        <f t="shared" ref="M8:Z8" si="4">M9+M13</f>
        <v>0</v>
      </c>
      <c r="N8" s="215">
        <f t="shared" si="4"/>
        <v>0</v>
      </c>
      <c r="O8" s="215">
        <f t="shared" si="4"/>
        <v>0</v>
      </c>
      <c r="P8" s="215">
        <f t="shared" si="4"/>
        <v>0</v>
      </c>
      <c r="Q8" s="215">
        <f t="shared" si="4"/>
        <v>0</v>
      </c>
      <c r="R8" s="215">
        <f t="shared" si="4"/>
        <v>0</v>
      </c>
      <c r="S8" s="215">
        <f t="shared" si="4"/>
        <v>0</v>
      </c>
      <c r="T8" s="215">
        <f t="shared" si="4"/>
        <v>0</v>
      </c>
      <c r="U8" s="215">
        <f t="shared" si="4"/>
        <v>0</v>
      </c>
      <c r="V8" s="215">
        <f t="shared" si="4"/>
        <v>0</v>
      </c>
      <c r="W8" s="215">
        <f t="shared" si="4"/>
        <v>0</v>
      </c>
      <c r="X8" s="215">
        <f t="shared" si="4"/>
        <v>0</v>
      </c>
      <c r="Y8" s="215">
        <f t="shared" si="4"/>
        <v>0</v>
      </c>
      <c r="Z8" s="215">
        <f t="shared" si="4"/>
        <v>0</v>
      </c>
    </row>
    <row r="9" spans="1:26" s="146" customFormat="1" ht="35.25" hidden="1" customHeight="1" x14ac:dyDescent="0.5">
      <c r="A9" s="294" t="s">
        <v>636</v>
      </c>
      <c r="B9" s="295" t="s">
        <v>640</v>
      </c>
      <c r="C9" s="296" t="s">
        <v>669</v>
      </c>
      <c r="D9" s="297">
        <v>1</v>
      </c>
      <c r="E9" s="308" t="s">
        <v>370</v>
      </c>
      <c r="F9" s="308"/>
      <c r="G9" s="308"/>
      <c r="H9" s="309">
        <f>SUM(H10:H12)</f>
        <v>0</v>
      </c>
      <c r="I9" s="310">
        <f>SUM(I10:I12)</f>
        <v>0</v>
      </c>
      <c r="J9" s="309" t="e">
        <f>#REF!</f>
        <v>#REF!</v>
      </c>
      <c r="K9" s="309" t="e">
        <f>#REF!</f>
        <v>#REF!</v>
      </c>
      <c r="L9" s="217"/>
      <c r="M9" s="216">
        <f t="shared" ref="M9:Z9" si="5">SUM(M10:M12)</f>
        <v>0</v>
      </c>
      <c r="N9" s="216">
        <f t="shared" si="5"/>
        <v>0</v>
      </c>
      <c r="O9" s="216">
        <f t="shared" si="5"/>
        <v>0</v>
      </c>
      <c r="P9" s="216">
        <f t="shared" si="5"/>
        <v>0</v>
      </c>
      <c r="Q9" s="216">
        <f t="shared" si="5"/>
        <v>0</v>
      </c>
      <c r="R9" s="216">
        <f t="shared" si="5"/>
        <v>0</v>
      </c>
      <c r="S9" s="216">
        <f t="shared" si="5"/>
        <v>0</v>
      </c>
      <c r="T9" s="216">
        <f t="shared" si="5"/>
        <v>0</v>
      </c>
      <c r="U9" s="216">
        <f t="shared" si="5"/>
        <v>0</v>
      </c>
      <c r="V9" s="216">
        <f t="shared" si="5"/>
        <v>0</v>
      </c>
      <c r="W9" s="216">
        <f t="shared" si="5"/>
        <v>0</v>
      </c>
      <c r="X9" s="216">
        <f t="shared" si="5"/>
        <v>0</v>
      </c>
      <c r="Y9" s="216">
        <f t="shared" si="5"/>
        <v>0</v>
      </c>
      <c r="Z9" s="216">
        <f t="shared" si="5"/>
        <v>0</v>
      </c>
    </row>
    <row r="10" spans="1:26" s="146" customFormat="1" ht="35.25" hidden="1" customHeight="1" x14ac:dyDescent="0.5">
      <c r="A10" s="294" t="s">
        <v>641</v>
      </c>
      <c r="B10" s="295" t="s">
        <v>640</v>
      </c>
      <c r="C10" s="296" t="s">
        <v>669</v>
      </c>
      <c r="D10" s="297">
        <v>1</v>
      </c>
      <c r="E10" s="311" t="s">
        <v>371</v>
      </c>
      <c r="F10" s="311"/>
      <c r="G10" s="311"/>
      <c r="H10" s="312"/>
      <c r="I10" s="313"/>
      <c r="J10" s="314"/>
      <c r="K10" s="314"/>
      <c r="L10" s="21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>
        <f>SUM(M10:Y10)</f>
        <v>0</v>
      </c>
    </row>
    <row r="11" spans="1:26" s="146" customFormat="1" ht="35.25" hidden="1" customHeight="1" x14ac:dyDescent="0.5">
      <c r="A11" s="294" t="s">
        <v>643</v>
      </c>
      <c r="B11" s="295" t="s">
        <v>640</v>
      </c>
      <c r="C11" s="296" t="s">
        <v>669</v>
      </c>
      <c r="D11" s="297">
        <v>1</v>
      </c>
      <c r="E11" s="311" t="s">
        <v>371</v>
      </c>
      <c r="F11" s="311"/>
      <c r="G11" s="311"/>
      <c r="H11" s="312"/>
      <c r="I11" s="313"/>
      <c r="J11" s="314"/>
      <c r="K11" s="314"/>
      <c r="L11" s="21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>
        <f t="shared" ref="Z11:Z12" si="6">SUM(M11:Y11)</f>
        <v>0</v>
      </c>
    </row>
    <row r="12" spans="1:26" s="146" customFormat="1" ht="35.25" hidden="1" customHeight="1" x14ac:dyDescent="0.5">
      <c r="A12" s="294" t="s">
        <v>644</v>
      </c>
      <c r="B12" s="295" t="s">
        <v>640</v>
      </c>
      <c r="C12" s="296" t="s">
        <v>669</v>
      </c>
      <c r="D12" s="297">
        <v>1</v>
      </c>
      <c r="E12" s="311" t="s">
        <v>371</v>
      </c>
      <c r="F12" s="311"/>
      <c r="G12" s="311"/>
      <c r="H12" s="312"/>
      <c r="I12" s="313"/>
      <c r="J12" s="314"/>
      <c r="K12" s="314"/>
      <c r="L12" s="21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>
        <f t="shared" si="6"/>
        <v>0</v>
      </c>
    </row>
    <row r="13" spans="1:26" s="146" customFormat="1" ht="35.25" hidden="1" customHeight="1" x14ac:dyDescent="0.5">
      <c r="A13" s="294" t="s">
        <v>636</v>
      </c>
      <c r="B13" s="295" t="s">
        <v>642</v>
      </c>
      <c r="C13" s="296" t="s">
        <v>669</v>
      </c>
      <c r="D13" s="297">
        <v>1</v>
      </c>
      <c r="E13" s="308" t="s">
        <v>370</v>
      </c>
      <c r="F13" s="308"/>
      <c r="G13" s="308"/>
      <c r="H13" s="309">
        <f>SUM(H14:H16)</f>
        <v>0</v>
      </c>
      <c r="I13" s="310">
        <f t="shared" ref="I13" si="7">SUM(I14:I16)</f>
        <v>0</v>
      </c>
      <c r="J13" s="309" t="e">
        <f>#REF!</f>
        <v>#REF!</v>
      </c>
      <c r="K13" s="309" t="e">
        <f>#REF!</f>
        <v>#REF!</v>
      </c>
      <c r="L13" s="217"/>
      <c r="M13" s="216">
        <f t="shared" ref="M13:Z13" si="8">SUM(M14:M16)</f>
        <v>0</v>
      </c>
      <c r="N13" s="216">
        <f t="shared" si="8"/>
        <v>0</v>
      </c>
      <c r="O13" s="216">
        <f t="shared" si="8"/>
        <v>0</v>
      </c>
      <c r="P13" s="216">
        <f t="shared" si="8"/>
        <v>0</v>
      </c>
      <c r="Q13" s="216">
        <f t="shared" si="8"/>
        <v>0</v>
      </c>
      <c r="R13" s="216">
        <f t="shared" si="8"/>
        <v>0</v>
      </c>
      <c r="S13" s="216">
        <f t="shared" si="8"/>
        <v>0</v>
      </c>
      <c r="T13" s="216">
        <f t="shared" si="8"/>
        <v>0</v>
      </c>
      <c r="U13" s="216">
        <f t="shared" si="8"/>
        <v>0</v>
      </c>
      <c r="V13" s="216">
        <f t="shared" si="8"/>
        <v>0</v>
      </c>
      <c r="W13" s="216">
        <f t="shared" si="8"/>
        <v>0</v>
      </c>
      <c r="X13" s="216">
        <f t="shared" si="8"/>
        <v>0</v>
      </c>
      <c r="Y13" s="216">
        <f t="shared" si="8"/>
        <v>0</v>
      </c>
      <c r="Z13" s="216">
        <f t="shared" si="8"/>
        <v>0</v>
      </c>
    </row>
    <row r="14" spans="1:26" s="146" customFormat="1" ht="35.25" hidden="1" customHeight="1" x14ac:dyDescent="0.5">
      <c r="A14" s="294" t="s">
        <v>641</v>
      </c>
      <c r="B14" s="295" t="s">
        <v>642</v>
      </c>
      <c r="C14" s="296" t="s">
        <v>669</v>
      </c>
      <c r="D14" s="297">
        <v>1</v>
      </c>
      <c r="E14" s="311" t="s">
        <v>371</v>
      </c>
      <c r="F14" s="311"/>
      <c r="G14" s="311"/>
      <c r="H14" s="312"/>
      <c r="I14" s="315"/>
      <c r="J14" s="314"/>
      <c r="K14" s="314"/>
      <c r="L14" s="218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8">
        <f t="shared" ref="Z14:Z16" si="9">SUM(M14:Y14)</f>
        <v>0</v>
      </c>
    </row>
    <row r="15" spans="1:26" s="146" customFormat="1" ht="35.25" hidden="1" customHeight="1" x14ac:dyDescent="0.5">
      <c r="A15" s="294" t="s">
        <v>643</v>
      </c>
      <c r="B15" s="295" t="s">
        <v>642</v>
      </c>
      <c r="C15" s="296" t="s">
        <v>669</v>
      </c>
      <c r="D15" s="297">
        <v>1</v>
      </c>
      <c r="E15" s="311" t="s">
        <v>371</v>
      </c>
      <c r="F15" s="311"/>
      <c r="G15" s="311"/>
      <c r="H15" s="312"/>
      <c r="I15" s="315"/>
      <c r="J15" s="314"/>
      <c r="K15" s="314"/>
      <c r="L15" s="218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8">
        <f t="shared" si="9"/>
        <v>0</v>
      </c>
    </row>
    <row r="16" spans="1:26" s="146" customFormat="1" ht="35.25" hidden="1" customHeight="1" x14ac:dyDescent="0.5">
      <c r="A16" s="294" t="s">
        <v>644</v>
      </c>
      <c r="B16" s="295" t="s">
        <v>642</v>
      </c>
      <c r="C16" s="296" t="s">
        <v>669</v>
      </c>
      <c r="D16" s="297">
        <v>1</v>
      </c>
      <c r="E16" s="311" t="s">
        <v>371</v>
      </c>
      <c r="F16" s="311"/>
      <c r="G16" s="311"/>
      <c r="H16" s="312"/>
      <c r="I16" s="313"/>
      <c r="J16" s="314"/>
      <c r="K16" s="314"/>
      <c r="L16" s="21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>
        <f t="shared" si="9"/>
        <v>0</v>
      </c>
    </row>
    <row r="17" spans="1:26" s="146" customFormat="1" ht="30.75" customHeight="1" x14ac:dyDescent="0.5">
      <c r="A17" s="294" t="s">
        <v>636</v>
      </c>
      <c r="B17" s="295" t="s">
        <v>637</v>
      </c>
      <c r="C17" s="296" t="s">
        <v>638</v>
      </c>
      <c r="D17" s="297">
        <v>1</v>
      </c>
      <c r="E17" s="305" t="s">
        <v>663</v>
      </c>
      <c r="F17" s="305"/>
      <c r="G17" s="305"/>
      <c r="H17" s="306">
        <f>SUM(H18,H21)</f>
        <v>3996909685</v>
      </c>
      <c r="I17" s="307">
        <f>SUM(I18,I21)</f>
        <v>3489500000</v>
      </c>
      <c r="J17" s="306">
        <f>SUM(J18,J21)</f>
        <v>4554190000</v>
      </c>
      <c r="K17" s="306">
        <f>SUM(K18,K21)</f>
        <v>5358560000</v>
      </c>
      <c r="L17" s="214"/>
      <c r="M17" s="215">
        <f t="shared" ref="M17:Z17" si="10">SUM(M18,M21)</f>
        <v>0</v>
      </c>
      <c r="N17" s="215">
        <f t="shared" si="10"/>
        <v>0</v>
      </c>
      <c r="O17" s="215">
        <f t="shared" si="10"/>
        <v>0</v>
      </c>
      <c r="P17" s="215">
        <f t="shared" si="10"/>
        <v>0</v>
      </c>
      <c r="Q17" s="215">
        <f t="shared" si="10"/>
        <v>0</v>
      </c>
      <c r="R17" s="215">
        <f t="shared" si="10"/>
        <v>0</v>
      </c>
      <c r="S17" s="215">
        <f t="shared" si="10"/>
        <v>0</v>
      </c>
      <c r="T17" s="215">
        <f t="shared" si="10"/>
        <v>0</v>
      </c>
      <c r="U17" s="215">
        <f t="shared" si="10"/>
        <v>0</v>
      </c>
      <c r="V17" s="215">
        <f t="shared" si="10"/>
        <v>0</v>
      </c>
      <c r="W17" s="215">
        <f t="shared" si="10"/>
        <v>0</v>
      </c>
      <c r="X17" s="215">
        <f t="shared" si="10"/>
        <v>0</v>
      </c>
      <c r="Y17" s="215">
        <f t="shared" si="10"/>
        <v>0</v>
      </c>
      <c r="Z17" s="215">
        <f t="shared" si="10"/>
        <v>0</v>
      </c>
    </row>
    <row r="18" spans="1:26" s="146" customFormat="1" ht="30.75" customHeight="1" x14ac:dyDescent="0.5">
      <c r="A18" s="294" t="s">
        <v>636</v>
      </c>
      <c r="B18" s="295" t="s">
        <v>640</v>
      </c>
      <c r="C18" s="296" t="s">
        <v>638</v>
      </c>
      <c r="D18" s="297">
        <v>1</v>
      </c>
      <c r="E18" s="308" t="s">
        <v>372</v>
      </c>
      <c r="F18" s="308"/>
      <c r="G18" s="308"/>
      <c r="H18" s="309">
        <f>SUM(H19:H20)</f>
        <v>3943785507</v>
      </c>
      <c r="I18" s="309">
        <f t="shared" ref="I18:J18" si="11">SUM(I19:I20)</f>
        <v>3000000000</v>
      </c>
      <c r="J18" s="309">
        <f t="shared" si="11"/>
        <v>3432150000</v>
      </c>
      <c r="K18" s="309">
        <f t="shared" ref="K18" si="12">SUM(K19:K20)</f>
        <v>4358560000</v>
      </c>
      <c r="L18" s="217"/>
      <c r="M18" s="216">
        <f t="shared" ref="M18:Z18" si="13">SUM(M19:M19)</f>
        <v>0</v>
      </c>
      <c r="N18" s="216">
        <f t="shared" si="13"/>
        <v>0</v>
      </c>
      <c r="O18" s="216">
        <f t="shared" si="13"/>
        <v>0</v>
      </c>
      <c r="P18" s="216">
        <f t="shared" si="13"/>
        <v>0</v>
      </c>
      <c r="Q18" s="216">
        <f t="shared" si="13"/>
        <v>0</v>
      </c>
      <c r="R18" s="216">
        <f t="shared" si="13"/>
        <v>0</v>
      </c>
      <c r="S18" s="216">
        <f t="shared" si="13"/>
        <v>0</v>
      </c>
      <c r="T18" s="216">
        <f t="shared" si="13"/>
        <v>0</v>
      </c>
      <c r="U18" s="216">
        <f t="shared" si="13"/>
        <v>0</v>
      </c>
      <c r="V18" s="216">
        <f t="shared" si="13"/>
        <v>0</v>
      </c>
      <c r="W18" s="216">
        <f t="shared" si="13"/>
        <v>0</v>
      </c>
      <c r="X18" s="216">
        <f t="shared" si="13"/>
        <v>0</v>
      </c>
      <c r="Y18" s="216">
        <f t="shared" si="13"/>
        <v>0</v>
      </c>
      <c r="Z18" s="216">
        <f t="shared" si="13"/>
        <v>0</v>
      </c>
    </row>
    <row r="19" spans="1:26" s="146" customFormat="1" ht="30.75" customHeight="1" x14ac:dyDescent="0.5">
      <c r="A19" s="294" t="s">
        <v>641</v>
      </c>
      <c r="B19" s="295" t="s">
        <v>640</v>
      </c>
      <c r="C19" s="296" t="s">
        <v>638</v>
      </c>
      <c r="D19" s="297">
        <v>1</v>
      </c>
      <c r="E19" s="311" t="s">
        <v>373</v>
      </c>
      <c r="F19" s="311" t="s">
        <v>1643</v>
      </c>
      <c r="G19" s="311" t="s">
        <v>1643</v>
      </c>
      <c r="H19" s="312">
        <v>3943785507</v>
      </c>
      <c r="I19" s="315">
        <v>1000000000</v>
      </c>
      <c r="J19" s="314">
        <v>3432150000</v>
      </c>
      <c r="K19" s="314">
        <v>4358560000</v>
      </c>
      <c r="L19" s="218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8">
        <f>SUM(M19:Y19)</f>
        <v>0</v>
      </c>
    </row>
    <row r="20" spans="1:26" s="146" customFormat="1" ht="30.75" customHeight="1" x14ac:dyDescent="0.5">
      <c r="A20" s="294" t="s">
        <v>643</v>
      </c>
      <c r="B20" s="295" t="s">
        <v>640</v>
      </c>
      <c r="C20" s="296" t="s">
        <v>638</v>
      </c>
      <c r="D20" s="297">
        <v>1</v>
      </c>
      <c r="E20" s="311" t="s">
        <v>1587</v>
      </c>
      <c r="F20" s="311" t="s">
        <v>1643</v>
      </c>
      <c r="G20" s="311" t="s">
        <v>1643</v>
      </c>
      <c r="H20" s="312"/>
      <c r="I20" s="315">
        <v>2000000000</v>
      </c>
      <c r="J20" s="314">
        <v>0</v>
      </c>
      <c r="K20" s="314">
        <v>0</v>
      </c>
      <c r="L20" s="218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8"/>
    </row>
    <row r="21" spans="1:26" s="146" customFormat="1" ht="30.75" customHeight="1" x14ac:dyDescent="0.5">
      <c r="A21" s="294" t="s">
        <v>636</v>
      </c>
      <c r="B21" s="295" t="s">
        <v>642</v>
      </c>
      <c r="C21" s="296" t="s">
        <v>638</v>
      </c>
      <c r="D21" s="297">
        <v>1</v>
      </c>
      <c r="E21" s="308" t="s">
        <v>375</v>
      </c>
      <c r="F21" s="308"/>
      <c r="G21" s="308"/>
      <c r="H21" s="309">
        <f>SUM(H22:H39)</f>
        <v>53124178</v>
      </c>
      <c r="I21" s="310">
        <f t="shared" ref="I21:Z21" si="14">SUM(I22:I39)</f>
        <v>489500000</v>
      </c>
      <c r="J21" s="309">
        <f t="shared" si="14"/>
        <v>1122040000</v>
      </c>
      <c r="K21" s="309">
        <f t="shared" ref="K21" si="15">SUM(K22:K39)</f>
        <v>1000000000</v>
      </c>
      <c r="L21" s="216">
        <f t="shared" si="14"/>
        <v>0</v>
      </c>
      <c r="M21" s="216">
        <f t="shared" si="14"/>
        <v>0</v>
      </c>
      <c r="N21" s="216">
        <f t="shared" si="14"/>
        <v>0</v>
      </c>
      <c r="O21" s="216">
        <f t="shared" si="14"/>
        <v>0</v>
      </c>
      <c r="P21" s="216">
        <f t="shared" si="14"/>
        <v>0</v>
      </c>
      <c r="Q21" s="216">
        <f t="shared" si="14"/>
        <v>0</v>
      </c>
      <c r="R21" s="216">
        <f t="shared" si="14"/>
        <v>0</v>
      </c>
      <c r="S21" s="216">
        <f t="shared" si="14"/>
        <v>0</v>
      </c>
      <c r="T21" s="216">
        <f t="shared" si="14"/>
        <v>0</v>
      </c>
      <c r="U21" s="216">
        <f t="shared" si="14"/>
        <v>0</v>
      </c>
      <c r="V21" s="216">
        <f t="shared" si="14"/>
        <v>0</v>
      </c>
      <c r="W21" s="216">
        <f t="shared" si="14"/>
        <v>0</v>
      </c>
      <c r="X21" s="216">
        <f t="shared" si="14"/>
        <v>0</v>
      </c>
      <c r="Y21" s="216">
        <f t="shared" si="14"/>
        <v>0</v>
      </c>
      <c r="Z21" s="216">
        <f t="shared" si="14"/>
        <v>0</v>
      </c>
    </row>
    <row r="22" spans="1:26" s="146" customFormat="1" ht="30.75" customHeight="1" x14ac:dyDescent="0.5">
      <c r="A22" s="294" t="s">
        <v>641</v>
      </c>
      <c r="B22" s="295" t="s">
        <v>642</v>
      </c>
      <c r="C22" s="296" t="s">
        <v>638</v>
      </c>
      <c r="D22" s="297">
        <v>1</v>
      </c>
      <c r="E22" s="311" t="s">
        <v>376</v>
      </c>
      <c r="F22" s="311" t="s">
        <v>1644</v>
      </c>
      <c r="G22" s="311" t="s">
        <v>1646</v>
      </c>
      <c r="H22" s="312"/>
      <c r="I22" s="315">
        <v>5000000</v>
      </c>
      <c r="J22" s="314">
        <v>31150000</v>
      </c>
      <c r="K22" s="314">
        <v>28000000</v>
      </c>
      <c r="L22" s="218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8">
        <f t="shared" ref="Z22:Z39" si="16">SUM(M22:Y22)</f>
        <v>0</v>
      </c>
    </row>
    <row r="23" spans="1:26" s="146" customFormat="1" ht="30.75" customHeight="1" x14ac:dyDescent="0.5">
      <c r="A23" s="294" t="s">
        <v>643</v>
      </c>
      <c r="B23" s="295" t="s">
        <v>642</v>
      </c>
      <c r="C23" s="296" t="s">
        <v>638</v>
      </c>
      <c r="D23" s="297">
        <v>1</v>
      </c>
      <c r="E23" s="311" t="s">
        <v>377</v>
      </c>
      <c r="F23" s="311" t="s">
        <v>1644</v>
      </c>
      <c r="G23" s="311" t="s">
        <v>1644</v>
      </c>
      <c r="H23" s="312">
        <v>120721</v>
      </c>
      <c r="I23" s="315">
        <v>15000000</v>
      </c>
      <c r="J23" s="314">
        <v>60000000</v>
      </c>
      <c r="K23" s="314">
        <v>50000000</v>
      </c>
      <c r="L23" s="218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8">
        <f t="shared" si="16"/>
        <v>0</v>
      </c>
    </row>
    <row r="24" spans="1:26" s="146" customFormat="1" ht="30.75" customHeight="1" x14ac:dyDescent="0.5">
      <c r="A24" s="294" t="s">
        <v>644</v>
      </c>
      <c r="B24" s="295" t="s">
        <v>642</v>
      </c>
      <c r="C24" s="296" t="s">
        <v>638</v>
      </c>
      <c r="D24" s="297">
        <v>1</v>
      </c>
      <c r="E24" s="311" t="s">
        <v>378</v>
      </c>
      <c r="F24" s="311" t="s">
        <v>1646</v>
      </c>
      <c r="G24" s="311" t="s">
        <v>1646</v>
      </c>
      <c r="H24" s="312"/>
      <c r="I24" s="315">
        <v>5000000</v>
      </c>
      <c r="J24" s="314">
        <v>14380000</v>
      </c>
      <c r="K24" s="314">
        <v>14000000</v>
      </c>
      <c r="L24" s="218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8">
        <f t="shared" si="16"/>
        <v>0</v>
      </c>
    </row>
    <row r="25" spans="1:26" s="146" customFormat="1" ht="30.75" customHeight="1" x14ac:dyDescent="0.5">
      <c r="A25" s="294" t="s">
        <v>645</v>
      </c>
      <c r="B25" s="295" t="s">
        <v>642</v>
      </c>
      <c r="C25" s="296" t="s">
        <v>638</v>
      </c>
      <c r="D25" s="297">
        <v>1</v>
      </c>
      <c r="E25" s="311" t="s">
        <v>379</v>
      </c>
      <c r="F25" s="311" t="s">
        <v>1646</v>
      </c>
      <c r="G25" s="311" t="s">
        <v>1646</v>
      </c>
      <c r="H25" s="312">
        <v>4358847</v>
      </c>
      <c r="I25" s="315">
        <v>10000000</v>
      </c>
      <c r="J25" s="314">
        <v>54140000</v>
      </c>
      <c r="K25" s="314">
        <v>50000000</v>
      </c>
      <c r="L25" s="218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8">
        <f t="shared" si="16"/>
        <v>0</v>
      </c>
    </row>
    <row r="26" spans="1:26" s="146" customFormat="1" ht="30.75" customHeight="1" x14ac:dyDescent="0.5">
      <c r="A26" s="294" t="s">
        <v>646</v>
      </c>
      <c r="B26" s="295" t="s">
        <v>642</v>
      </c>
      <c r="C26" s="296" t="s">
        <v>638</v>
      </c>
      <c r="D26" s="297">
        <v>1</v>
      </c>
      <c r="E26" s="311" t="s">
        <v>380</v>
      </c>
      <c r="F26" s="311" t="s">
        <v>317</v>
      </c>
      <c r="G26" s="311" t="s">
        <v>317</v>
      </c>
      <c r="H26" s="312">
        <v>5237108</v>
      </c>
      <c r="I26" s="315">
        <v>140000000</v>
      </c>
      <c r="J26" s="314">
        <v>239010000</v>
      </c>
      <c r="K26" s="314">
        <v>200000000</v>
      </c>
      <c r="L26" s="218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8">
        <f t="shared" si="16"/>
        <v>0</v>
      </c>
    </row>
    <row r="27" spans="1:26" s="146" customFormat="1" ht="30.75" customHeight="1" x14ac:dyDescent="0.5">
      <c r="A27" s="294" t="s">
        <v>647</v>
      </c>
      <c r="B27" s="295" t="s">
        <v>642</v>
      </c>
      <c r="C27" s="296" t="s">
        <v>638</v>
      </c>
      <c r="D27" s="297">
        <v>1</v>
      </c>
      <c r="E27" s="311" t="s">
        <v>381</v>
      </c>
      <c r="F27" s="311" t="s">
        <v>1644</v>
      </c>
      <c r="G27" s="311" t="s">
        <v>1644</v>
      </c>
      <c r="H27" s="312">
        <v>2205000</v>
      </c>
      <c r="I27" s="315">
        <v>100000000</v>
      </c>
      <c r="J27" s="314">
        <v>111510000</v>
      </c>
      <c r="K27" s="314">
        <v>100000000</v>
      </c>
      <c r="L27" s="218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8">
        <f t="shared" si="16"/>
        <v>0</v>
      </c>
    </row>
    <row r="28" spans="1:26" s="146" customFormat="1" ht="30.75" customHeight="1" x14ac:dyDescent="0.5">
      <c r="A28" s="294" t="s">
        <v>648</v>
      </c>
      <c r="B28" s="295" t="s">
        <v>642</v>
      </c>
      <c r="C28" s="296" t="s">
        <v>638</v>
      </c>
      <c r="D28" s="297">
        <v>1</v>
      </c>
      <c r="E28" s="311" t="s">
        <v>1030</v>
      </c>
      <c r="F28" s="311" t="s">
        <v>1647</v>
      </c>
      <c r="G28" s="311" t="s">
        <v>1646</v>
      </c>
      <c r="H28" s="312"/>
      <c r="I28" s="315">
        <v>20000000</v>
      </c>
      <c r="J28" s="314">
        <v>42750000</v>
      </c>
      <c r="K28" s="314">
        <v>40000000</v>
      </c>
      <c r="L28" s="218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8">
        <f t="shared" si="16"/>
        <v>0</v>
      </c>
    </row>
    <row r="29" spans="1:26" s="146" customFormat="1" ht="30.75" customHeight="1" x14ac:dyDescent="0.5">
      <c r="A29" s="294" t="s">
        <v>649</v>
      </c>
      <c r="B29" s="295" t="s">
        <v>642</v>
      </c>
      <c r="C29" s="296" t="s">
        <v>638</v>
      </c>
      <c r="D29" s="297">
        <v>1</v>
      </c>
      <c r="E29" s="311" t="s">
        <v>382</v>
      </c>
      <c r="F29" s="311" t="s">
        <v>1647</v>
      </c>
      <c r="G29" s="311" t="s">
        <v>1782</v>
      </c>
      <c r="H29" s="312">
        <v>25583681</v>
      </c>
      <c r="I29" s="315">
        <v>1000000</v>
      </c>
      <c r="J29" s="314">
        <v>1000000</v>
      </c>
      <c r="K29" s="314">
        <v>1000000</v>
      </c>
      <c r="L29" s="218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8">
        <f t="shared" si="16"/>
        <v>0</v>
      </c>
    </row>
    <row r="30" spans="1:26" s="146" customFormat="1" ht="30.75" customHeight="1" x14ac:dyDescent="0.5">
      <c r="A30" s="294" t="s">
        <v>650</v>
      </c>
      <c r="B30" s="295" t="s">
        <v>642</v>
      </c>
      <c r="C30" s="296" t="s">
        <v>638</v>
      </c>
      <c r="D30" s="297">
        <v>1</v>
      </c>
      <c r="E30" s="311" t="s">
        <v>383</v>
      </c>
      <c r="F30" s="311" t="s">
        <v>317</v>
      </c>
      <c r="G30" s="311" t="s">
        <v>1644</v>
      </c>
      <c r="H30" s="312">
        <v>2009907</v>
      </c>
      <c r="I30" s="315">
        <v>50000000</v>
      </c>
      <c r="J30" s="314">
        <v>96000000</v>
      </c>
      <c r="K30" s="314">
        <v>90000000</v>
      </c>
      <c r="L30" s="218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8">
        <f t="shared" si="16"/>
        <v>0</v>
      </c>
    </row>
    <row r="31" spans="1:26" s="146" customFormat="1" ht="30.75" customHeight="1" x14ac:dyDescent="0.5">
      <c r="A31" s="294" t="s">
        <v>651</v>
      </c>
      <c r="B31" s="295" t="s">
        <v>642</v>
      </c>
      <c r="C31" s="296" t="s">
        <v>638</v>
      </c>
      <c r="D31" s="297">
        <v>1</v>
      </c>
      <c r="E31" s="311" t="s">
        <v>384</v>
      </c>
      <c r="F31" s="311" t="s">
        <v>1643</v>
      </c>
      <c r="G31" s="311" t="s">
        <v>1643</v>
      </c>
      <c r="H31" s="312"/>
      <c r="I31" s="315">
        <v>0</v>
      </c>
      <c r="J31" s="314">
        <v>30000000</v>
      </c>
      <c r="K31" s="314">
        <v>27000000</v>
      </c>
      <c r="L31" s="218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8">
        <f t="shared" si="16"/>
        <v>0</v>
      </c>
    </row>
    <row r="32" spans="1:26" s="146" customFormat="1" ht="30.75" customHeight="1" x14ac:dyDescent="0.5">
      <c r="A32" s="294" t="s">
        <v>652</v>
      </c>
      <c r="B32" s="295" t="s">
        <v>642</v>
      </c>
      <c r="C32" s="296" t="s">
        <v>638</v>
      </c>
      <c r="D32" s="297">
        <v>1</v>
      </c>
      <c r="E32" s="311" t="s">
        <v>1031</v>
      </c>
      <c r="F32" s="311" t="s">
        <v>1648</v>
      </c>
      <c r="G32" s="311" t="s">
        <v>1648</v>
      </c>
      <c r="H32" s="312">
        <v>13242060</v>
      </c>
      <c r="I32" s="315">
        <v>88000000</v>
      </c>
      <c r="J32" s="314">
        <v>323000000</v>
      </c>
      <c r="K32" s="314">
        <v>290000000</v>
      </c>
      <c r="L32" s="218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8">
        <f t="shared" si="16"/>
        <v>0</v>
      </c>
    </row>
    <row r="33" spans="1:26" s="146" customFormat="1" ht="30.75" customHeight="1" x14ac:dyDescent="0.5">
      <c r="A33" s="294" t="s">
        <v>653</v>
      </c>
      <c r="B33" s="295" t="s">
        <v>642</v>
      </c>
      <c r="C33" s="296" t="s">
        <v>638</v>
      </c>
      <c r="D33" s="297">
        <v>1</v>
      </c>
      <c r="E33" s="311" t="s">
        <v>385</v>
      </c>
      <c r="F33" s="311" t="s">
        <v>1649</v>
      </c>
      <c r="G33" s="311" t="s">
        <v>1786</v>
      </c>
      <c r="H33" s="316"/>
      <c r="I33" s="315">
        <v>500000</v>
      </c>
      <c r="J33" s="314">
        <v>0</v>
      </c>
      <c r="K33" s="314">
        <v>0</v>
      </c>
      <c r="L33" s="218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8">
        <f t="shared" si="16"/>
        <v>0</v>
      </c>
    </row>
    <row r="34" spans="1:26" s="146" customFormat="1" ht="30.75" hidden="1" customHeight="1" x14ac:dyDescent="0.5">
      <c r="A34" s="294" t="s">
        <v>705</v>
      </c>
      <c r="B34" s="295" t="s">
        <v>642</v>
      </c>
      <c r="C34" s="296" t="s">
        <v>638</v>
      </c>
      <c r="D34" s="297">
        <v>1</v>
      </c>
      <c r="E34" s="311" t="s">
        <v>982</v>
      </c>
      <c r="F34" s="311" t="s">
        <v>1647</v>
      </c>
      <c r="G34" s="311" t="s">
        <v>1647</v>
      </c>
      <c r="H34" s="312"/>
      <c r="I34" s="315">
        <v>0</v>
      </c>
      <c r="J34" s="314"/>
      <c r="K34" s="314"/>
      <c r="L34" s="218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8">
        <f t="shared" si="16"/>
        <v>0</v>
      </c>
    </row>
    <row r="35" spans="1:26" s="146" customFormat="1" ht="30.75" hidden="1" customHeight="1" x14ac:dyDescent="0.5">
      <c r="A35" s="294" t="s">
        <v>654</v>
      </c>
      <c r="B35" s="295" t="s">
        <v>642</v>
      </c>
      <c r="C35" s="296" t="s">
        <v>638</v>
      </c>
      <c r="D35" s="297">
        <v>1</v>
      </c>
      <c r="E35" s="311" t="s">
        <v>386</v>
      </c>
      <c r="F35" s="311" t="s">
        <v>1647</v>
      </c>
      <c r="G35" s="311" t="s">
        <v>1647</v>
      </c>
      <c r="H35" s="312"/>
      <c r="I35" s="315">
        <v>0</v>
      </c>
      <c r="J35" s="314"/>
      <c r="K35" s="314"/>
      <c r="L35" s="218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>
        <f t="shared" si="16"/>
        <v>0</v>
      </c>
    </row>
    <row r="36" spans="1:26" s="146" customFormat="1" ht="30.75" customHeight="1" x14ac:dyDescent="0.5">
      <c r="A36" s="294" t="s">
        <v>655</v>
      </c>
      <c r="B36" s="295" t="s">
        <v>642</v>
      </c>
      <c r="C36" s="296" t="s">
        <v>638</v>
      </c>
      <c r="D36" s="297">
        <v>1</v>
      </c>
      <c r="E36" s="311" t="s">
        <v>387</v>
      </c>
      <c r="F36" s="311" t="s">
        <v>1648</v>
      </c>
      <c r="G36" s="311" t="s">
        <v>1648</v>
      </c>
      <c r="H36" s="312">
        <v>366854</v>
      </c>
      <c r="I36" s="317">
        <v>0</v>
      </c>
      <c r="J36" s="314">
        <v>0</v>
      </c>
      <c r="K36" s="314">
        <v>0</v>
      </c>
      <c r="L36" s="21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8">
        <f t="shared" si="16"/>
        <v>0</v>
      </c>
    </row>
    <row r="37" spans="1:26" s="146" customFormat="1" ht="30.75" customHeight="1" x14ac:dyDescent="0.5">
      <c r="A37" s="294" t="s">
        <v>656</v>
      </c>
      <c r="B37" s="295" t="s">
        <v>642</v>
      </c>
      <c r="C37" s="296" t="s">
        <v>638</v>
      </c>
      <c r="D37" s="297">
        <v>1</v>
      </c>
      <c r="E37" s="311" t="s">
        <v>928</v>
      </c>
      <c r="F37" s="311" t="s">
        <v>1647</v>
      </c>
      <c r="G37" s="311" t="s">
        <v>1647</v>
      </c>
      <c r="H37" s="312"/>
      <c r="I37" s="315">
        <v>5000000</v>
      </c>
      <c r="J37" s="314">
        <v>69100000</v>
      </c>
      <c r="K37" s="314">
        <v>60000000</v>
      </c>
      <c r="L37" s="218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8">
        <f t="shared" si="16"/>
        <v>0</v>
      </c>
    </row>
    <row r="38" spans="1:26" s="146" customFormat="1" ht="30.75" hidden="1" customHeight="1" x14ac:dyDescent="0.5">
      <c r="A38" s="294" t="s">
        <v>744</v>
      </c>
      <c r="B38" s="295" t="s">
        <v>642</v>
      </c>
      <c r="C38" s="296" t="s">
        <v>638</v>
      </c>
      <c r="D38" s="297">
        <v>1</v>
      </c>
      <c r="E38" s="311" t="s">
        <v>929</v>
      </c>
      <c r="F38" s="311" t="s">
        <v>1648</v>
      </c>
      <c r="G38" s="311" t="s">
        <v>1648</v>
      </c>
      <c r="H38" s="312"/>
      <c r="I38" s="315">
        <v>0</v>
      </c>
      <c r="J38" s="314"/>
      <c r="K38" s="314"/>
      <c r="L38" s="218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8">
        <f t="shared" si="16"/>
        <v>0</v>
      </c>
    </row>
    <row r="39" spans="1:26" s="146" customFormat="1" ht="30.75" customHeight="1" x14ac:dyDescent="0.5">
      <c r="A39" s="294" t="s">
        <v>745</v>
      </c>
      <c r="B39" s="295" t="s">
        <v>642</v>
      </c>
      <c r="C39" s="296" t="s">
        <v>638</v>
      </c>
      <c r="D39" s="297">
        <v>1</v>
      </c>
      <c r="E39" s="311" t="s">
        <v>1516</v>
      </c>
      <c r="F39" s="311" t="s">
        <v>1643</v>
      </c>
      <c r="G39" s="311" t="s">
        <v>1643</v>
      </c>
      <c r="H39" s="312"/>
      <c r="I39" s="315">
        <v>50000000</v>
      </c>
      <c r="J39" s="314">
        <v>50000000</v>
      </c>
      <c r="K39" s="314">
        <v>50000000</v>
      </c>
      <c r="L39" s="218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8">
        <f t="shared" si="16"/>
        <v>0</v>
      </c>
    </row>
    <row r="40" spans="1:26" s="146" customFormat="1" ht="30.75" customHeight="1" x14ac:dyDescent="0.5">
      <c r="A40" s="294" t="s">
        <v>636</v>
      </c>
      <c r="B40" s="295" t="s">
        <v>637</v>
      </c>
      <c r="C40" s="296" t="s">
        <v>657</v>
      </c>
      <c r="D40" s="297">
        <v>1</v>
      </c>
      <c r="E40" s="305" t="s">
        <v>664</v>
      </c>
      <c r="F40" s="305"/>
      <c r="G40" s="305"/>
      <c r="H40" s="306">
        <f>SUM(H41,H43,H46,H52)</f>
        <v>737491497</v>
      </c>
      <c r="I40" s="307">
        <f>SUM(I41,I43,I46,I52)</f>
        <v>1849552372</v>
      </c>
      <c r="J40" s="306">
        <f>SUM(J41,J43,J46,J52)</f>
        <v>2139210000</v>
      </c>
      <c r="K40" s="306">
        <f>SUM(K41,K43,K46,K52)</f>
        <v>2589210000</v>
      </c>
      <c r="L40" s="214"/>
      <c r="M40" s="215">
        <f t="shared" ref="M40:Z40" si="17">SUM(M41,M43,M46,M52)</f>
        <v>0</v>
      </c>
      <c r="N40" s="215">
        <f t="shared" si="17"/>
        <v>0</v>
      </c>
      <c r="O40" s="215">
        <f t="shared" si="17"/>
        <v>0</v>
      </c>
      <c r="P40" s="215">
        <f t="shared" si="17"/>
        <v>0</v>
      </c>
      <c r="Q40" s="215">
        <f t="shared" si="17"/>
        <v>0</v>
      </c>
      <c r="R40" s="215">
        <f t="shared" si="17"/>
        <v>0</v>
      </c>
      <c r="S40" s="215">
        <f t="shared" si="17"/>
        <v>0</v>
      </c>
      <c r="T40" s="215">
        <f t="shared" si="17"/>
        <v>0</v>
      </c>
      <c r="U40" s="215">
        <f t="shared" si="17"/>
        <v>0</v>
      </c>
      <c r="V40" s="215">
        <f t="shared" si="17"/>
        <v>0</v>
      </c>
      <c r="W40" s="215">
        <f t="shared" si="17"/>
        <v>0</v>
      </c>
      <c r="X40" s="215">
        <f t="shared" si="17"/>
        <v>0</v>
      </c>
      <c r="Y40" s="215">
        <f t="shared" si="17"/>
        <v>0</v>
      </c>
      <c r="Z40" s="215">
        <f t="shared" si="17"/>
        <v>0</v>
      </c>
    </row>
    <row r="41" spans="1:26" s="146" customFormat="1" ht="30.75" customHeight="1" x14ac:dyDescent="0.5">
      <c r="A41" s="294" t="s">
        <v>636</v>
      </c>
      <c r="B41" s="295" t="s">
        <v>640</v>
      </c>
      <c r="C41" s="296" t="s">
        <v>657</v>
      </c>
      <c r="D41" s="297">
        <v>1</v>
      </c>
      <c r="E41" s="318" t="s">
        <v>665</v>
      </c>
      <c r="F41" s="318"/>
      <c r="G41" s="318"/>
      <c r="H41" s="309">
        <f>SUM(H42:H42)</f>
        <v>362625580</v>
      </c>
      <c r="I41" s="310">
        <f>SUM(I42:I42)</f>
        <v>440400000</v>
      </c>
      <c r="J41" s="309">
        <f>SUM(J42:J42)</f>
        <v>772680000</v>
      </c>
      <c r="K41" s="309">
        <f>SUM(K42:K42)</f>
        <v>942680000</v>
      </c>
      <c r="L41" s="217"/>
      <c r="M41" s="216">
        <f t="shared" ref="M41:Z41" si="18">SUM(M42:M42)</f>
        <v>0</v>
      </c>
      <c r="N41" s="216">
        <f t="shared" si="18"/>
        <v>0</v>
      </c>
      <c r="O41" s="216">
        <f t="shared" si="18"/>
        <v>0</v>
      </c>
      <c r="P41" s="216">
        <f t="shared" si="18"/>
        <v>0</v>
      </c>
      <c r="Q41" s="216">
        <f t="shared" si="18"/>
        <v>0</v>
      </c>
      <c r="R41" s="216">
        <f t="shared" si="18"/>
        <v>0</v>
      </c>
      <c r="S41" s="216">
        <f t="shared" si="18"/>
        <v>0</v>
      </c>
      <c r="T41" s="216">
        <f t="shared" si="18"/>
        <v>0</v>
      </c>
      <c r="U41" s="216">
        <f t="shared" si="18"/>
        <v>0</v>
      </c>
      <c r="V41" s="216">
        <f t="shared" si="18"/>
        <v>0</v>
      </c>
      <c r="W41" s="216">
        <f t="shared" si="18"/>
        <v>0</v>
      </c>
      <c r="X41" s="216">
        <f t="shared" si="18"/>
        <v>0</v>
      </c>
      <c r="Y41" s="216">
        <f t="shared" si="18"/>
        <v>0</v>
      </c>
      <c r="Z41" s="216">
        <f t="shared" si="18"/>
        <v>0</v>
      </c>
    </row>
    <row r="42" spans="1:26" s="146" customFormat="1" ht="30.75" customHeight="1" x14ac:dyDescent="0.5">
      <c r="A42" s="294" t="s">
        <v>641</v>
      </c>
      <c r="B42" s="295" t="s">
        <v>640</v>
      </c>
      <c r="C42" s="296" t="s">
        <v>657</v>
      </c>
      <c r="D42" s="297">
        <v>1</v>
      </c>
      <c r="E42" s="311" t="s">
        <v>389</v>
      </c>
      <c r="F42" s="311" t="s">
        <v>1648</v>
      </c>
      <c r="G42" s="311" t="s">
        <v>1648</v>
      </c>
      <c r="H42" s="312">
        <v>362625580</v>
      </c>
      <c r="I42" s="317">
        <v>440400000</v>
      </c>
      <c r="J42" s="314">
        <v>772680000</v>
      </c>
      <c r="K42" s="314">
        <v>942680000</v>
      </c>
      <c r="L42" s="21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8">
        <f>SUM(M42:Y42)</f>
        <v>0</v>
      </c>
    </row>
    <row r="43" spans="1:26" s="146" customFormat="1" ht="30.75" customHeight="1" x14ac:dyDescent="0.5">
      <c r="A43" s="294" t="s">
        <v>636</v>
      </c>
      <c r="B43" s="295" t="s">
        <v>642</v>
      </c>
      <c r="C43" s="296" t="s">
        <v>657</v>
      </c>
      <c r="D43" s="297">
        <v>1</v>
      </c>
      <c r="E43" s="318" t="s">
        <v>666</v>
      </c>
      <c r="F43" s="318"/>
      <c r="G43" s="318"/>
      <c r="H43" s="309">
        <f>SUM(H44:H45)</f>
        <v>1562330</v>
      </c>
      <c r="I43" s="310">
        <f>SUM(I44:I45)</f>
        <v>50000000</v>
      </c>
      <c r="J43" s="309">
        <f>SUM(J44:J45)</f>
        <v>48000000</v>
      </c>
      <c r="K43" s="309">
        <f>SUM(K44:K45)</f>
        <v>48000000</v>
      </c>
      <c r="L43" s="217"/>
      <c r="M43" s="216">
        <f t="shared" ref="M43:Z43" si="19">SUM(M44:M45)</f>
        <v>0</v>
      </c>
      <c r="N43" s="216">
        <f t="shared" si="19"/>
        <v>0</v>
      </c>
      <c r="O43" s="216">
        <f t="shared" si="19"/>
        <v>0</v>
      </c>
      <c r="P43" s="216">
        <f t="shared" si="19"/>
        <v>0</v>
      </c>
      <c r="Q43" s="216">
        <f t="shared" si="19"/>
        <v>0</v>
      </c>
      <c r="R43" s="216">
        <f t="shared" si="19"/>
        <v>0</v>
      </c>
      <c r="S43" s="216">
        <f t="shared" si="19"/>
        <v>0</v>
      </c>
      <c r="T43" s="216">
        <f t="shared" si="19"/>
        <v>0</v>
      </c>
      <c r="U43" s="216">
        <f t="shared" si="19"/>
        <v>0</v>
      </c>
      <c r="V43" s="216">
        <f t="shared" si="19"/>
        <v>0</v>
      </c>
      <c r="W43" s="216">
        <f t="shared" si="19"/>
        <v>0</v>
      </c>
      <c r="X43" s="216">
        <f t="shared" si="19"/>
        <v>0</v>
      </c>
      <c r="Y43" s="216">
        <f t="shared" si="19"/>
        <v>0</v>
      </c>
      <c r="Z43" s="216">
        <f t="shared" si="19"/>
        <v>0</v>
      </c>
    </row>
    <row r="44" spans="1:26" s="146" customFormat="1" ht="42" customHeight="1" x14ac:dyDescent="0.5">
      <c r="A44" s="294" t="s">
        <v>641</v>
      </c>
      <c r="B44" s="295" t="s">
        <v>642</v>
      </c>
      <c r="C44" s="296" t="s">
        <v>657</v>
      </c>
      <c r="D44" s="297">
        <v>1</v>
      </c>
      <c r="E44" s="319" t="s">
        <v>1804</v>
      </c>
      <c r="F44" s="320" t="s">
        <v>1648</v>
      </c>
      <c r="G44" s="321" t="s">
        <v>1788</v>
      </c>
      <c r="H44" s="312">
        <v>912330</v>
      </c>
      <c r="I44" s="317">
        <v>42000000</v>
      </c>
      <c r="J44" s="314">
        <v>40000000</v>
      </c>
      <c r="K44" s="314">
        <v>40000000</v>
      </c>
      <c r="L44" s="218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8">
        <f t="shared" ref="Z44:Z45" si="20">SUM(M44:Y44)</f>
        <v>0</v>
      </c>
    </row>
    <row r="45" spans="1:26" s="146" customFormat="1" ht="30.75" customHeight="1" x14ac:dyDescent="0.5">
      <c r="A45" s="294" t="s">
        <v>643</v>
      </c>
      <c r="B45" s="295" t="s">
        <v>642</v>
      </c>
      <c r="C45" s="296" t="s">
        <v>657</v>
      </c>
      <c r="D45" s="297">
        <v>1</v>
      </c>
      <c r="E45" s="311" t="s">
        <v>390</v>
      </c>
      <c r="F45" s="311" t="s">
        <v>1648</v>
      </c>
      <c r="G45" s="321" t="s">
        <v>1788</v>
      </c>
      <c r="H45" s="312">
        <v>650000</v>
      </c>
      <c r="I45" s="315">
        <v>8000000</v>
      </c>
      <c r="J45" s="314">
        <v>8000000</v>
      </c>
      <c r="K45" s="314">
        <v>8000000</v>
      </c>
      <c r="L45" s="218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8">
        <f t="shared" si="20"/>
        <v>0</v>
      </c>
    </row>
    <row r="46" spans="1:26" s="146" customFormat="1" ht="30.75" customHeight="1" x14ac:dyDescent="0.5">
      <c r="A46" s="294" t="s">
        <v>636</v>
      </c>
      <c r="B46" s="295" t="s">
        <v>658</v>
      </c>
      <c r="C46" s="296" t="s">
        <v>657</v>
      </c>
      <c r="D46" s="297">
        <v>1</v>
      </c>
      <c r="E46" s="318" t="s">
        <v>667</v>
      </c>
      <c r="F46" s="318"/>
      <c r="G46" s="318"/>
      <c r="H46" s="309">
        <f>SUM(H47:H51)</f>
        <v>33245487</v>
      </c>
      <c r="I46" s="310">
        <f t="shared" ref="I46:Z46" si="21">SUM(I47:I51)</f>
        <v>808652372</v>
      </c>
      <c r="J46" s="309">
        <f t="shared" si="21"/>
        <v>395130000</v>
      </c>
      <c r="K46" s="309">
        <f t="shared" ref="K46" si="22">SUM(K47:K51)</f>
        <v>625130000</v>
      </c>
      <c r="L46" s="216">
        <f t="shared" si="21"/>
        <v>0</v>
      </c>
      <c r="M46" s="216">
        <f t="shared" si="21"/>
        <v>0</v>
      </c>
      <c r="N46" s="216">
        <f t="shared" si="21"/>
        <v>0</v>
      </c>
      <c r="O46" s="216">
        <f t="shared" si="21"/>
        <v>0</v>
      </c>
      <c r="P46" s="216">
        <f t="shared" si="21"/>
        <v>0</v>
      </c>
      <c r="Q46" s="216">
        <f t="shared" si="21"/>
        <v>0</v>
      </c>
      <c r="R46" s="216">
        <f t="shared" si="21"/>
        <v>0</v>
      </c>
      <c r="S46" s="216">
        <f t="shared" si="21"/>
        <v>0</v>
      </c>
      <c r="T46" s="216">
        <f t="shared" si="21"/>
        <v>0</v>
      </c>
      <c r="U46" s="216">
        <f t="shared" si="21"/>
        <v>0</v>
      </c>
      <c r="V46" s="216">
        <f t="shared" si="21"/>
        <v>0</v>
      </c>
      <c r="W46" s="216">
        <f t="shared" si="21"/>
        <v>0</v>
      </c>
      <c r="X46" s="216">
        <f t="shared" si="21"/>
        <v>0</v>
      </c>
      <c r="Y46" s="216">
        <f t="shared" si="21"/>
        <v>0</v>
      </c>
      <c r="Z46" s="216">
        <f t="shared" si="21"/>
        <v>0</v>
      </c>
    </row>
    <row r="47" spans="1:26" s="146" customFormat="1" ht="30.75" customHeight="1" x14ac:dyDescent="0.5">
      <c r="A47" s="294" t="s">
        <v>641</v>
      </c>
      <c r="B47" s="295" t="s">
        <v>658</v>
      </c>
      <c r="C47" s="296" t="s">
        <v>657</v>
      </c>
      <c r="D47" s="297">
        <v>1</v>
      </c>
      <c r="E47" s="311" t="s">
        <v>391</v>
      </c>
      <c r="F47" s="311" t="s">
        <v>1648</v>
      </c>
      <c r="G47" s="321" t="s">
        <v>1646</v>
      </c>
      <c r="H47" s="312">
        <v>2263390</v>
      </c>
      <c r="I47" s="317">
        <v>278530000</v>
      </c>
      <c r="J47" s="314">
        <v>278530000</v>
      </c>
      <c r="K47" s="314">
        <v>438530000</v>
      </c>
      <c r="L47" s="218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8">
        <f t="shared" ref="Z47:Z51" si="23">SUM(M47:Y47)</f>
        <v>0</v>
      </c>
    </row>
    <row r="48" spans="1:26" s="146" customFormat="1" ht="30.75" customHeight="1" x14ac:dyDescent="0.5">
      <c r="A48" s="294" t="s">
        <v>643</v>
      </c>
      <c r="B48" s="295" t="s">
        <v>658</v>
      </c>
      <c r="C48" s="296" t="s">
        <v>657</v>
      </c>
      <c r="D48" s="297">
        <v>1</v>
      </c>
      <c r="E48" s="311" t="s">
        <v>392</v>
      </c>
      <c r="F48" s="311" t="s">
        <v>1648</v>
      </c>
      <c r="G48" s="321" t="s">
        <v>1646</v>
      </c>
      <c r="H48" s="312">
        <v>30982097</v>
      </c>
      <c r="I48" s="317">
        <v>108000000</v>
      </c>
      <c r="J48" s="314">
        <v>116600000</v>
      </c>
      <c r="K48" s="314">
        <v>186600000</v>
      </c>
      <c r="L48" s="218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8">
        <f t="shared" si="23"/>
        <v>0</v>
      </c>
    </row>
    <row r="49" spans="1:26" s="146" customFormat="1" ht="30.75" hidden="1" customHeight="1" x14ac:dyDescent="0.5">
      <c r="A49" s="294" t="s">
        <v>644</v>
      </c>
      <c r="B49" s="295" t="s">
        <v>658</v>
      </c>
      <c r="C49" s="296" t="s">
        <v>657</v>
      </c>
      <c r="D49" s="297">
        <v>1</v>
      </c>
      <c r="E49" s="311" t="s">
        <v>393</v>
      </c>
      <c r="F49" s="311" t="s">
        <v>1648</v>
      </c>
      <c r="G49" s="321" t="s">
        <v>1648</v>
      </c>
      <c r="H49" s="312"/>
      <c r="I49" s="317">
        <v>0</v>
      </c>
      <c r="J49" s="314"/>
      <c r="K49" s="314"/>
      <c r="L49" s="218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8">
        <f t="shared" si="23"/>
        <v>0</v>
      </c>
    </row>
    <row r="50" spans="1:26" s="146" customFormat="1" ht="30.75" hidden="1" customHeight="1" x14ac:dyDescent="0.5">
      <c r="A50" s="294" t="s">
        <v>645</v>
      </c>
      <c r="B50" s="295" t="s">
        <v>658</v>
      </c>
      <c r="C50" s="296" t="s">
        <v>657</v>
      </c>
      <c r="D50" s="297">
        <v>1</v>
      </c>
      <c r="E50" s="311" t="s">
        <v>394</v>
      </c>
      <c r="F50" s="311" t="s">
        <v>1648</v>
      </c>
      <c r="G50" s="321" t="s">
        <v>1648</v>
      </c>
      <c r="H50" s="312"/>
      <c r="I50" s="317">
        <v>0</v>
      </c>
      <c r="J50" s="314"/>
      <c r="K50" s="314"/>
      <c r="L50" s="218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8">
        <f t="shared" si="23"/>
        <v>0</v>
      </c>
    </row>
    <row r="51" spans="1:26" s="146" customFormat="1" ht="32.25" customHeight="1" x14ac:dyDescent="0.5">
      <c r="A51" s="294" t="s">
        <v>646</v>
      </c>
      <c r="B51" s="295" t="s">
        <v>658</v>
      </c>
      <c r="C51" s="296" t="s">
        <v>657</v>
      </c>
      <c r="D51" s="297">
        <v>1</v>
      </c>
      <c r="E51" s="311" t="s">
        <v>1650</v>
      </c>
      <c r="F51" s="311" t="s">
        <v>1643</v>
      </c>
      <c r="G51" s="321" t="s">
        <v>1645</v>
      </c>
      <c r="H51" s="312"/>
      <c r="I51" s="317">
        <v>422122372</v>
      </c>
      <c r="J51" s="314">
        <v>0</v>
      </c>
      <c r="K51" s="314">
        <v>0</v>
      </c>
      <c r="L51" s="218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8">
        <f t="shared" si="23"/>
        <v>0</v>
      </c>
    </row>
    <row r="52" spans="1:26" s="146" customFormat="1" ht="30.75" customHeight="1" x14ac:dyDescent="0.5">
      <c r="A52" s="294" t="s">
        <v>636</v>
      </c>
      <c r="B52" s="295" t="s">
        <v>659</v>
      </c>
      <c r="C52" s="296" t="s">
        <v>657</v>
      </c>
      <c r="D52" s="297">
        <v>1</v>
      </c>
      <c r="E52" s="318" t="s">
        <v>396</v>
      </c>
      <c r="F52" s="318"/>
      <c r="G52" s="318"/>
      <c r="H52" s="309">
        <f>SUM(H53:H55)</f>
        <v>340058100</v>
      </c>
      <c r="I52" s="310">
        <f>SUM(I53:I55)</f>
        <v>550500000</v>
      </c>
      <c r="J52" s="309">
        <f>SUM(J53:J55)</f>
        <v>923400000</v>
      </c>
      <c r="K52" s="309">
        <f>SUM(K53:K55)</f>
        <v>973400000</v>
      </c>
      <c r="L52" s="217"/>
      <c r="M52" s="216">
        <f t="shared" ref="M52:Z52" si="24">SUM(M53:M55)</f>
        <v>0</v>
      </c>
      <c r="N52" s="216">
        <f t="shared" si="24"/>
        <v>0</v>
      </c>
      <c r="O52" s="216">
        <f t="shared" si="24"/>
        <v>0</v>
      </c>
      <c r="P52" s="216">
        <f t="shared" si="24"/>
        <v>0</v>
      </c>
      <c r="Q52" s="216">
        <f t="shared" si="24"/>
        <v>0</v>
      </c>
      <c r="R52" s="216">
        <f t="shared" si="24"/>
        <v>0</v>
      </c>
      <c r="S52" s="216">
        <f t="shared" si="24"/>
        <v>0</v>
      </c>
      <c r="T52" s="216">
        <f t="shared" si="24"/>
        <v>0</v>
      </c>
      <c r="U52" s="216">
        <f t="shared" si="24"/>
        <v>0</v>
      </c>
      <c r="V52" s="216">
        <f t="shared" si="24"/>
        <v>0</v>
      </c>
      <c r="W52" s="216">
        <f t="shared" si="24"/>
        <v>0</v>
      </c>
      <c r="X52" s="216">
        <f t="shared" si="24"/>
        <v>0</v>
      </c>
      <c r="Y52" s="216">
        <f t="shared" si="24"/>
        <v>0</v>
      </c>
      <c r="Z52" s="216">
        <f t="shared" si="24"/>
        <v>0</v>
      </c>
    </row>
    <row r="53" spans="1:26" s="146" customFormat="1" ht="42" customHeight="1" x14ac:dyDescent="0.5">
      <c r="A53" s="294" t="s">
        <v>641</v>
      </c>
      <c r="B53" s="295" t="s">
        <v>659</v>
      </c>
      <c r="C53" s="296" t="s">
        <v>657</v>
      </c>
      <c r="D53" s="297">
        <v>1</v>
      </c>
      <c r="E53" s="311" t="s">
        <v>397</v>
      </c>
      <c r="F53" s="321" t="s">
        <v>1648</v>
      </c>
      <c r="G53" s="321" t="s">
        <v>1646</v>
      </c>
      <c r="H53" s="312">
        <v>79700274</v>
      </c>
      <c r="I53" s="317">
        <v>300500000</v>
      </c>
      <c r="J53" s="314">
        <v>417900000</v>
      </c>
      <c r="K53" s="314">
        <v>417900000</v>
      </c>
      <c r="L53" s="218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8">
        <f t="shared" ref="Z53:Z55" si="25">SUM(M53:Y53)</f>
        <v>0</v>
      </c>
    </row>
    <row r="54" spans="1:26" s="146" customFormat="1" ht="42" customHeight="1" x14ac:dyDescent="0.5">
      <c r="A54" s="294" t="s">
        <v>643</v>
      </c>
      <c r="B54" s="295" t="s">
        <v>659</v>
      </c>
      <c r="C54" s="296" t="s">
        <v>657</v>
      </c>
      <c r="D54" s="297">
        <v>1</v>
      </c>
      <c r="E54" s="311" t="s">
        <v>398</v>
      </c>
      <c r="F54" s="311" t="s">
        <v>1648</v>
      </c>
      <c r="G54" s="321" t="s">
        <v>1646</v>
      </c>
      <c r="H54" s="312">
        <v>260357826</v>
      </c>
      <c r="I54" s="315">
        <v>250000000</v>
      </c>
      <c r="J54" s="314">
        <v>505500000</v>
      </c>
      <c r="K54" s="314">
        <v>555500000</v>
      </c>
      <c r="L54" s="218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8">
        <f t="shared" si="25"/>
        <v>0</v>
      </c>
    </row>
    <row r="55" spans="1:26" s="146" customFormat="1" ht="30.75" hidden="1" customHeight="1" x14ac:dyDescent="0.5">
      <c r="A55" s="294" t="s">
        <v>644</v>
      </c>
      <c r="B55" s="295" t="s">
        <v>659</v>
      </c>
      <c r="C55" s="296" t="s">
        <v>657</v>
      </c>
      <c r="D55" s="297">
        <v>1</v>
      </c>
      <c r="E55" s="311" t="s">
        <v>399</v>
      </c>
      <c r="F55" s="311" t="s">
        <v>1648</v>
      </c>
      <c r="G55" s="321" t="s">
        <v>1644</v>
      </c>
      <c r="H55" s="312"/>
      <c r="I55" s="315"/>
      <c r="J55" s="314"/>
      <c r="K55" s="314"/>
      <c r="L55" s="218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8">
        <f t="shared" si="25"/>
        <v>0</v>
      </c>
    </row>
    <row r="56" spans="1:26" s="146" customFormat="1" ht="30.75" customHeight="1" x14ac:dyDescent="0.5">
      <c r="A56" s="294" t="s">
        <v>636</v>
      </c>
      <c r="B56" s="295" t="s">
        <v>637</v>
      </c>
      <c r="C56" s="296" t="s">
        <v>699</v>
      </c>
      <c r="D56" s="297">
        <v>1</v>
      </c>
      <c r="E56" s="305" t="s">
        <v>292</v>
      </c>
      <c r="F56" s="305"/>
      <c r="G56" s="305"/>
      <c r="H56" s="306">
        <f>SUM(H57)</f>
        <v>584552291</v>
      </c>
      <c r="I56" s="306">
        <f t="shared" ref="I56:K57" si="26">SUM(I57)</f>
        <v>100000000</v>
      </c>
      <c r="J56" s="306">
        <f t="shared" si="26"/>
        <v>1000000</v>
      </c>
      <c r="K56" s="306">
        <f t="shared" si="26"/>
        <v>1000000</v>
      </c>
      <c r="L56" s="214"/>
      <c r="M56" s="215">
        <f t="shared" ref="M56:Z57" si="27">M57</f>
        <v>0</v>
      </c>
      <c r="N56" s="215">
        <f t="shared" si="27"/>
        <v>0</v>
      </c>
      <c r="O56" s="215">
        <f t="shared" si="27"/>
        <v>0</v>
      </c>
      <c r="P56" s="215">
        <f t="shared" si="27"/>
        <v>0</v>
      </c>
      <c r="Q56" s="215">
        <f t="shared" si="27"/>
        <v>0</v>
      </c>
      <c r="R56" s="215">
        <f t="shared" si="27"/>
        <v>0</v>
      </c>
      <c r="S56" s="215">
        <f t="shared" si="27"/>
        <v>0</v>
      </c>
      <c r="T56" s="215">
        <f t="shared" si="27"/>
        <v>0</v>
      </c>
      <c r="U56" s="215">
        <f t="shared" si="27"/>
        <v>0</v>
      </c>
      <c r="V56" s="215">
        <f t="shared" si="27"/>
        <v>0</v>
      </c>
      <c r="W56" s="215">
        <f t="shared" si="27"/>
        <v>0</v>
      </c>
      <c r="X56" s="215">
        <f t="shared" si="27"/>
        <v>0</v>
      </c>
      <c r="Y56" s="215">
        <f t="shared" si="27"/>
        <v>0</v>
      </c>
      <c r="Z56" s="215">
        <f t="shared" si="27"/>
        <v>0</v>
      </c>
    </row>
    <row r="57" spans="1:26" s="146" customFormat="1" ht="30.75" customHeight="1" x14ac:dyDescent="0.5">
      <c r="A57" s="294" t="s">
        <v>636</v>
      </c>
      <c r="B57" s="295" t="s">
        <v>640</v>
      </c>
      <c r="C57" s="296" t="s">
        <v>699</v>
      </c>
      <c r="D57" s="297">
        <v>1</v>
      </c>
      <c r="E57" s="308" t="s">
        <v>794</v>
      </c>
      <c r="F57" s="308"/>
      <c r="G57" s="308"/>
      <c r="H57" s="309">
        <f>SUM(H58)</f>
        <v>584552291</v>
      </c>
      <c r="I57" s="309">
        <f t="shared" si="26"/>
        <v>100000000</v>
      </c>
      <c r="J57" s="309">
        <f t="shared" si="26"/>
        <v>1000000</v>
      </c>
      <c r="K57" s="309">
        <f t="shared" si="26"/>
        <v>1000000</v>
      </c>
      <c r="L57" s="217"/>
      <c r="M57" s="216">
        <f t="shared" si="27"/>
        <v>0</v>
      </c>
      <c r="N57" s="216">
        <f t="shared" si="27"/>
        <v>0</v>
      </c>
      <c r="O57" s="216">
        <f t="shared" si="27"/>
        <v>0</v>
      </c>
      <c r="P57" s="216">
        <f t="shared" si="27"/>
        <v>0</v>
      </c>
      <c r="Q57" s="216">
        <f t="shared" si="27"/>
        <v>0</v>
      </c>
      <c r="R57" s="216">
        <f t="shared" si="27"/>
        <v>0</v>
      </c>
      <c r="S57" s="216">
        <f t="shared" si="27"/>
        <v>0</v>
      </c>
      <c r="T57" s="216">
        <f t="shared" si="27"/>
        <v>0</v>
      </c>
      <c r="U57" s="216">
        <f t="shared" si="27"/>
        <v>0</v>
      </c>
      <c r="V57" s="216">
        <f t="shared" si="27"/>
        <v>0</v>
      </c>
      <c r="W57" s="216">
        <f t="shared" si="27"/>
        <v>0</v>
      </c>
      <c r="X57" s="216">
        <f t="shared" si="27"/>
        <v>0</v>
      </c>
      <c r="Y57" s="216">
        <f t="shared" si="27"/>
        <v>0</v>
      </c>
      <c r="Z57" s="216">
        <f t="shared" si="27"/>
        <v>0</v>
      </c>
    </row>
    <row r="58" spans="1:26" s="146" customFormat="1" ht="30.75" customHeight="1" x14ac:dyDescent="0.5">
      <c r="A58" s="294" t="s">
        <v>641</v>
      </c>
      <c r="B58" s="295" t="s">
        <v>640</v>
      </c>
      <c r="C58" s="296" t="s">
        <v>699</v>
      </c>
      <c r="D58" s="297">
        <v>1</v>
      </c>
      <c r="E58" s="311" t="s">
        <v>794</v>
      </c>
      <c r="F58" s="311" t="s">
        <v>1643</v>
      </c>
      <c r="G58" s="321" t="s">
        <v>1643</v>
      </c>
      <c r="H58" s="312">
        <v>584552291</v>
      </c>
      <c r="I58" s="313">
        <v>100000000</v>
      </c>
      <c r="J58" s="314">
        <v>1000000</v>
      </c>
      <c r="K58" s="314">
        <v>1000000</v>
      </c>
      <c r="L58" s="21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>
        <f>SUM(M58:Y58)</f>
        <v>0</v>
      </c>
    </row>
    <row r="59" spans="1:26" s="146" customFormat="1" ht="30.75" customHeight="1" x14ac:dyDescent="0.5">
      <c r="A59" s="294" t="s">
        <v>636</v>
      </c>
      <c r="B59" s="295" t="s">
        <v>637</v>
      </c>
      <c r="C59" s="296" t="s">
        <v>639</v>
      </c>
      <c r="D59" s="297">
        <v>2</v>
      </c>
      <c r="E59" s="302" t="s">
        <v>668</v>
      </c>
      <c r="F59" s="302"/>
      <c r="G59" s="322"/>
      <c r="H59" s="303">
        <f>SUM(H60,H81,H85,H93,H98,H106,H119)</f>
        <v>1969729960</v>
      </c>
      <c r="I59" s="304">
        <f>SUM(I60,I81,I85,I93,I98,I106,I119)</f>
        <v>7398267243</v>
      </c>
      <c r="J59" s="303">
        <f>SUM(J60,J81,J85,J93,J98,J106,J119)</f>
        <v>9053780000</v>
      </c>
      <c r="K59" s="303">
        <f>SUM(K60,K81,K85,K93,K98,K106,K119)</f>
        <v>9340780000</v>
      </c>
      <c r="L59" s="213"/>
      <c r="M59" s="212">
        <f t="shared" ref="M59:Z59" si="28">SUM(M60,M81,M85,M93,M98,M106,M119)</f>
        <v>0</v>
      </c>
      <c r="N59" s="212">
        <f t="shared" si="28"/>
        <v>0</v>
      </c>
      <c r="O59" s="212">
        <f t="shared" si="28"/>
        <v>0</v>
      </c>
      <c r="P59" s="212">
        <f t="shared" si="28"/>
        <v>0</v>
      </c>
      <c r="Q59" s="212">
        <f t="shared" si="28"/>
        <v>0</v>
      </c>
      <c r="R59" s="212">
        <f t="shared" si="28"/>
        <v>0</v>
      </c>
      <c r="S59" s="212">
        <f t="shared" si="28"/>
        <v>0</v>
      </c>
      <c r="T59" s="212">
        <f t="shared" si="28"/>
        <v>0</v>
      </c>
      <c r="U59" s="212">
        <f t="shared" si="28"/>
        <v>0</v>
      </c>
      <c r="V59" s="212">
        <f t="shared" si="28"/>
        <v>0</v>
      </c>
      <c r="W59" s="212">
        <f t="shared" si="28"/>
        <v>0</v>
      </c>
      <c r="X59" s="212">
        <f t="shared" si="28"/>
        <v>0</v>
      </c>
      <c r="Y59" s="212">
        <f t="shared" si="28"/>
        <v>0</v>
      </c>
      <c r="Z59" s="212">
        <f t="shared" si="28"/>
        <v>0</v>
      </c>
    </row>
    <row r="60" spans="1:26" s="146" customFormat="1" ht="30.75" customHeight="1" x14ac:dyDescent="0.5">
      <c r="A60" s="294" t="s">
        <v>636</v>
      </c>
      <c r="B60" s="295" t="s">
        <v>637</v>
      </c>
      <c r="C60" s="296" t="s">
        <v>669</v>
      </c>
      <c r="D60" s="297">
        <v>2</v>
      </c>
      <c r="E60" s="305" t="s">
        <v>670</v>
      </c>
      <c r="F60" s="305"/>
      <c r="G60" s="305"/>
      <c r="H60" s="306">
        <f>SUM(H65,H79)</f>
        <v>516293539</v>
      </c>
      <c r="I60" s="307">
        <f t="shared" ref="I60" si="29">SUM(I65,I79)</f>
        <v>3352928104</v>
      </c>
      <c r="J60" s="306">
        <f t="shared" ref="J60" si="30">SUM(J65,J79)</f>
        <v>5519550000</v>
      </c>
      <c r="K60" s="306">
        <f t="shared" ref="K60" si="31">SUM(K65,K79)</f>
        <v>5686550000</v>
      </c>
      <c r="L60" s="214"/>
      <c r="M60" s="215">
        <f t="shared" ref="M60:Z60" si="32">SUM(M65,M79)</f>
        <v>0</v>
      </c>
      <c r="N60" s="215">
        <f t="shared" si="32"/>
        <v>0</v>
      </c>
      <c r="O60" s="215">
        <f t="shared" si="32"/>
        <v>0</v>
      </c>
      <c r="P60" s="215">
        <f t="shared" si="32"/>
        <v>0</v>
      </c>
      <c r="Q60" s="215">
        <f t="shared" si="32"/>
        <v>0</v>
      </c>
      <c r="R60" s="215">
        <f t="shared" si="32"/>
        <v>0</v>
      </c>
      <c r="S60" s="215">
        <f t="shared" si="32"/>
        <v>0</v>
      </c>
      <c r="T60" s="215">
        <f t="shared" si="32"/>
        <v>0</v>
      </c>
      <c r="U60" s="215">
        <f t="shared" si="32"/>
        <v>0</v>
      </c>
      <c r="V60" s="215">
        <f t="shared" si="32"/>
        <v>0</v>
      </c>
      <c r="W60" s="215">
        <f t="shared" si="32"/>
        <v>0</v>
      </c>
      <c r="X60" s="215">
        <f t="shared" si="32"/>
        <v>0</v>
      </c>
      <c r="Y60" s="215">
        <f t="shared" si="32"/>
        <v>0</v>
      </c>
      <c r="Z60" s="215">
        <f t="shared" si="32"/>
        <v>0</v>
      </c>
    </row>
    <row r="61" spans="1:26" s="146" customFormat="1" ht="30.75" hidden="1" customHeight="1" x14ac:dyDescent="0.5">
      <c r="A61" s="294"/>
      <c r="B61" s="295"/>
      <c r="C61" s="296"/>
      <c r="D61" s="297">
        <v>2</v>
      </c>
      <c r="E61" s="318" t="s">
        <v>401</v>
      </c>
      <c r="F61" s="318"/>
      <c r="G61" s="318"/>
      <c r="H61" s="323">
        <f>SUM(H62:H64)</f>
        <v>0</v>
      </c>
      <c r="I61" s="310">
        <f t="shared" ref="I61" si="33">SUM(I62:I64)</f>
        <v>0</v>
      </c>
      <c r="J61" s="323" t="e">
        <f>#REF!</f>
        <v>#REF!</v>
      </c>
      <c r="K61" s="323" t="e">
        <f>#REF!</f>
        <v>#REF!</v>
      </c>
      <c r="L61" s="219"/>
      <c r="M61" s="220">
        <f t="shared" ref="M61:Z61" si="34">SUM(M62:M64)</f>
        <v>0</v>
      </c>
      <c r="N61" s="220">
        <f t="shared" si="34"/>
        <v>0</v>
      </c>
      <c r="O61" s="220">
        <f t="shared" si="34"/>
        <v>0</v>
      </c>
      <c r="P61" s="220">
        <f t="shared" si="34"/>
        <v>0</v>
      </c>
      <c r="Q61" s="220">
        <f t="shared" si="34"/>
        <v>0</v>
      </c>
      <c r="R61" s="220">
        <f t="shared" si="34"/>
        <v>0</v>
      </c>
      <c r="S61" s="220">
        <f t="shared" si="34"/>
        <v>0</v>
      </c>
      <c r="T61" s="220">
        <f t="shared" si="34"/>
        <v>0</v>
      </c>
      <c r="U61" s="220">
        <f t="shared" si="34"/>
        <v>0</v>
      </c>
      <c r="V61" s="220">
        <f t="shared" si="34"/>
        <v>0</v>
      </c>
      <c r="W61" s="220">
        <f t="shared" si="34"/>
        <v>0</v>
      </c>
      <c r="X61" s="220">
        <f t="shared" si="34"/>
        <v>0</v>
      </c>
      <c r="Y61" s="220">
        <f t="shared" si="34"/>
        <v>0</v>
      </c>
      <c r="Z61" s="220">
        <f t="shared" si="34"/>
        <v>0</v>
      </c>
    </row>
    <row r="62" spans="1:26" s="146" customFormat="1" ht="30.75" hidden="1" customHeight="1" x14ac:dyDescent="0.5">
      <c r="A62" s="294"/>
      <c r="B62" s="295"/>
      <c r="C62" s="296"/>
      <c r="D62" s="297">
        <v>2</v>
      </c>
      <c r="E62" s="311" t="s">
        <v>371</v>
      </c>
      <c r="F62" s="311"/>
      <c r="G62" s="311"/>
      <c r="H62" s="312"/>
      <c r="I62" s="315"/>
      <c r="J62" s="314"/>
      <c r="K62" s="314"/>
      <c r="L62" s="218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8">
        <f t="shared" ref="Z62:Z64" si="35">SUM(M62:Y62)</f>
        <v>0</v>
      </c>
    </row>
    <row r="63" spans="1:26" s="146" customFormat="1" ht="30.75" hidden="1" customHeight="1" x14ac:dyDescent="0.5">
      <c r="A63" s="294"/>
      <c r="B63" s="295"/>
      <c r="C63" s="296"/>
      <c r="D63" s="297">
        <v>2</v>
      </c>
      <c r="E63" s="311" t="s">
        <v>371</v>
      </c>
      <c r="F63" s="311"/>
      <c r="G63" s="311"/>
      <c r="H63" s="312"/>
      <c r="I63" s="315"/>
      <c r="J63" s="314"/>
      <c r="K63" s="314"/>
      <c r="L63" s="218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8">
        <f t="shared" si="35"/>
        <v>0</v>
      </c>
    </row>
    <row r="64" spans="1:26" s="146" customFormat="1" ht="30.75" hidden="1" customHeight="1" x14ac:dyDescent="0.5">
      <c r="A64" s="294"/>
      <c r="B64" s="295"/>
      <c r="C64" s="296"/>
      <c r="D64" s="297">
        <v>2</v>
      </c>
      <c r="E64" s="311" t="s">
        <v>371</v>
      </c>
      <c r="F64" s="311"/>
      <c r="G64" s="311"/>
      <c r="H64" s="312"/>
      <c r="I64" s="315"/>
      <c r="J64" s="314"/>
      <c r="K64" s="314"/>
      <c r="L64" s="218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8">
        <f t="shared" si="35"/>
        <v>0</v>
      </c>
    </row>
    <row r="65" spans="1:26" s="146" customFormat="1" ht="30.75" customHeight="1" x14ac:dyDescent="0.5">
      <c r="A65" s="294" t="s">
        <v>636</v>
      </c>
      <c r="B65" s="295" t="s">
        <v>642</v>
      </c>
      <c r="C65" s="296" t="s">
        <v>669</v>
      </c>
      <c r="D65" s="297">
        <v>2</v>
      </c>
      <c r="E65" s="318" t="s">
        <v>671</v>
      </c>
      <c r="F65" s="318"/>
      <c r="G65" s="318"/>
      <c r="H65" s="309">
        <f>SUM(H66:H78)</f>
        <v>279720733</v>
      </c>
      <c r="I65" s="309">
        <f t="shared" ref="I65:J65" si="36">SUM(I66:I78)</f>
        <v>2943928104</v>
      </c>
      <c r="J65" s="309">
        <f t="shared" si="36"/>
        <v>4928680000</v>
      </c>
      <c r="K65" s="309">
        <f t="shared" ref="K65" si="37">SUM(K66:K78)</f>
        <v>5075680000</v>
      </c>
      <c r="L65" s="217"/>
      <c r="M65" s="216">
        <f t="shared" ref="M65:Z65" si="38">SUM(M66:M77)</f>
        <v>0</v>
      </c>
      <c r="N65" s="216">
        <f t="shared" si="38"/>
        <v>0</v>
      </c>
      <c r="O65" s="216">
        <f t="shared" si="38"/>
        <v>0</v>
      </c>
      <c r="P65" s="216">
        <f t="shared" si="38"/>
        <v>0</v>
      </c>
      <c r="Q65" s="216">
        <f t="shared" si="38"/>
        <v>0</v>
      </c>
      <c r="R65" s="216">
        <f t="shared" si="38"/>
        <v>0</v>
      </c>
      <c r="S65" s="216">
        <f t="shared" si="38"/>
        <v>0</v>
      </c>
      <c r="T65" s="216">
        <f t="shared" si="38"/>
        <v>0</v>
      </c>
      <c r="U65" s="216">
        <f t="shared" si="38"/>
        <v>0</v>
      </c>
      <c r="V65" s="216">
        <f t="shared" si="38"/>
        <v>0</v>
      </c>
      <c r="W65" s="216">
        <f t="shared" si="38"/>
        <v>0</v>
      </c>
      <c r="X65" s="216">
        <f t="shared" si="38"/>
        <v>0</v>
      </c>
      <c r="Y65" s="216">
        <f t="shared" si="38"/>
        <v>0</v>
      </c>
      <c r="Z65" s="216">
        <f t="shared" si="38"/>
        <v>0</v>
      </c>
    </row>
    <row r="66" spans="1:26" s="146" customFormat="1" ht="40.5" x14ac:dyDescent="0.5">
      <c r="A66" s="294" t="s">
        <v>641</v>
      </c>
      <c r="B66" s="295" t="s">
        <v>642</v>
      </c>
      <c r="C66" s="296" t="s">
        <v>669</v>
      </c>
      <c r="D66" s="297">
        <v>2</v>
      </c>
      <c r="E66" s="319" t="s">
        <v>1805</v>
      </c>
      <c r="F66" s="311" t="s">
        <v>1647</v>
      </c>
      <c r="G66" s="324" t="s">
        <v>1646</v>
      </c>
      <c r="H66" s="315">
        <v>226499923</v>
      </c>
      <c r="I66" s="315">
        <v>1483900000</v>
      </c>
      <c r="J66" s="314">
        <v>2601980000</v>
      </c>
      <c r="K66" s="314">
        <v>2403980000</v>
      </c>
      <c r="L66" s="218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48">
        <f t="shared" ref="Z66:Z77" si="39">SUM(M66:Y66)</f>
        <v>0</v>
      </c>
    </row>
    <row r="67" spans="1:26" s="146" customFormat="1" ht="30.75" customHeight="1" x14ac:dyDescent="0.5">
      <c r="A67" s="294" t="s">
        <v>643</v>
      </c>
      <c r="B67" s="295" t="s">
        <v>642</v>
      </c>
      <c r="C67" s="296" t="s">
        <v>669</v>
      </c>
      <c r="D67" s="297">
        <v>2</v>
      </c>
      <c r="E67" s="311" t="s">
        <v>402</v>
      </c>
      <c r="F67" s="311" t="s">
        <v>1647</v>
      </c>
      <c r="G67" s="324" t="s">
        <v>1646</v>
      </c>
      <c r="H67" s="315">
        <v>53220810</v>
      </c>
      <c r="I67" s="315">
        <v>136500000</v>
      </c>
      <c r="J67" s="314">
        <v>217700000</v>
      </c>
      <c r="K67" s="314">
        <v>217700000</v>
      </c>
      <c r="L67" s="218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48">
        <f t="shared" si="39"/>
        <v>0</v>
      </c>
    </row>
    <row r="68" spans="1:26" s="146" customFormat="1" ht="30.75" hidden="1" customHeight="1" x14ac:dyDescent="0.5">
      <c r="A68" s="294" t="s">
        <v>644</v>
      </c>
      <c r="B68" s="295" t="s">
        <v>642</v>
      </c>
      <c r="C68" s="296" t="s">
        <v>669</v>
      </c>
      <c r="D68" s="297">
        <v>2</v>
      </c>
      <c r="E68" s="311"/>
      <c r="F68" s="311" t="s">
        <v>1647</v>
      </c>
      <c r="G68" s="324" t="s">
        <v>1647</v>
      </c>
      <c r="H68" s="315"/>
      <c r="I68" s="315">
        <v>0</v>
      </c>
      <c r="J68" s="314"/>
      <c r="K68" s="314"/>
      <c r="L68" s="218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48">
        <f t="shared" si="39"/>
        <v>0</v>
      </c>
    </row>
    <row r="69" spans="1:26" s="146" customFormat="1" ht="30.75" hidden="1" customHeight="1" x14ac:dyDescent="0.5">
      <c r="A69" s="294" t="s">
        <v>645</v>
      </c>
      <c r="B69" s="295" t="s">
        <v>642</v>
      </c>
      <c r="C69" s="296" t="s">
        <v>669</v>
      </c>
      <c r="D69" s="297">
        <v>2</v>
      </c>
      <c r="E69" s="311" t="s">
        <v>1627</v>
      </c>
      <c r="F69" s="311"/>
      <c r="G69" s="324" t="s">
        <v>1646</v>
      </c>
      <c r="H69" s="315"/>
      <c r="I69" s="315">
        <v>0</v>
      </c>
      <c r="J69" s="314">
        <v>0</v>
      </c>
      <c r="K69" s="314">
        <v>0</v>
      </c>
      <c r="L69" s="218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48">
        <f t="shared" si="39"/>
        <v>0</v>
      </c>
    </row>
    <row r="70" spans="1:26" s="146" customFormat="1" ht="30.75" hidden="1" customHeight="1" x14ac:dyDescent="0.5">
      <c r="A70" s="294" t="s">
        <v>646</v>
      </c>
      <c r="B70" s="295" t="s">
        <v>642</v>
      </c>
      <c r="C70" s="296" t="s">
        <v>669</v>
      </c>
      <c r="D70" s="297">
        <v>2</v>
      </c>
      <c r="E70" s="311"/>
      <c r="F70" s="311" t="s">
        <v>1647</v>
      </c>
      <c r="G70" s="324" t="s">
        <v>1647</v>
      </c>
      <c r="H70" s="315"/>
      <c r="I70" s="315">
        <v>0</v>
      </c>
      <c r="J70" s="314"/>
      <c r="K70" s="314"/>
      <c r="L70" s="218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48">
        <f t="shared" si="39"/>
        <v>0</v>
      </c>
    </row>
    <row r="71" spans="1:26" s="146" customFormat="1" ht="30.75" customHeight="1" x14ac:dyDescent="0.5">
      <c r="A71" s="294" t="s">
        <v>647</v>
      </c>
      <c r="B71" s="295" t="s">
        <v>642</v>
      </c>
      <c r="C71" s="296" t="s">
        <v>669</v>
      </c>
      <c r="D71" s="297">
        <v>2</v>
      </c>
      <c r="E71" s="311" t="s">
        <v>403</v>
      </c>
      <c r="F71" s="311" t="s">
        <v>1647</v>
      </c>
      <c r="G71" s="324" t="s">
        <v>1647</v>
      </c>
      <c r="H71" s="315"/>
      <c r="I71" s="315">
        <v>100000000</v>
      </c>
      <c r="J71" s="314">
        <v>100000000</v>
      </c>
      <c r="K71" s="314">
        <v>100000000</v>
      </c>
      <c r="L71" s="218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48">
        <f t="shared" si="39"/>
        <v>0</v>
      </c>
    </row>
    <row r="72" spans="1:26" s="146" customFormat="1" ht="30.75" hidden="1" customHeight="1" x14ac:dyDescent="0.5">
      <c r="A72" s="294" t="s">
        <v>648</v>
      </c>
      <c r="B72" s="295" t="s">
        <v>642</v>
      </c>
      <c r="C72" s="296" t="s">
        <v>669</v>
      </c>
      <c r="D72" s="297">
        <v>2</v>
      </c>
      <c r="E72" s="311"/>
      <c r="F72" s="311" t="s">
        <v>1647</v>
      </c>
      <c r="G72" s="324" t="s">
        <v>1647</v>
      </c>
      <c r="H72" s="315"/>
      <c r="I72" s="315">
        <v>0</v>
      </c>
      <c r="J72" s="314"/>
      <c r="K72" s="314"/>
      <c r="L72" s="218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48">
        <f t="shared" si="39"/>
        <v>0</v>
      </c>
    </row>
    <row r="73" spans="1:26" s="146" customFormat="1" ht="30.75" customHeight="1" x14ac:dyDescent="0.5">
      <c r="A73" s="294" t="s">
        <v>649</v>
      </c>
      <c r="B73" s="295" t="s">
        <v>642</v>
      </c>
      <c r="C73" s="296" t="s">
        <v>669</v>
      </c>
      <c r="D73" s="297">
        <v>2</v>
      </c>
      <c r="E73" s="311" t="s">
        <v>1652</v>
      </c>
      <c r="F73" s="311" t="s">
        <v>1646</v>
      </c>
      <c r="G73" s="324" t="s">
        <v>1647</v>
      </c>
      <c r="H73" s="315"/>
      <c r="I73" s="315">
        <v>5000000</v>
      </c>
      <c r="J73" s="314">
        <v>5000000</v>
      </c>
      <c r="K73" s="314">
        <v>50000000</v>
      </c>
      <c r="L73" s="218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8">
        <f t="shared" si="39"/>
        <v>0</v>
      </c>
    </row>
    <row r="74" spans="1:26" s="146" customFormat="1" ht="30.75" hidden="1" customHeight="1" x14ac:dyDescent="0.5">
      <c r="A74" s="294" t="s">
        <v>650</v>
      </c>
      <c r="B74" s="295" t="s">
        <v>642</v>
      </c>
      <c r="C74" s="296" t="s">
        <v>669</v>
      </c>
      <c r="D74" s="297">
        <v>2</v>
      </c>
      <c r="E74" s="311" t="s">
        <v>1032</v>
      </c>
      <c r="F74" s="311" t="s">
        <v>1648</v>
      </c>
      <c r="G74" s="324" t="s">
        <v>1647</v>
      </c>
      <c r="H74" s="315"/>
      <c r="I74" s="315">
        <v>0</v>
      </c>
      <c r="J74" s="314"/>
      <c r="K74" s="314"/>
      <c r="L74" s="218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48">
        <f t="shared" si="39"/>
        <v>0</v>
      </c>
    </row>
    <row r="75" spans="1:26" s="146" customFormat="1" ht="39" customHeight="1" x14ac:dyDescent="0.5">
      <c r="A75" s="294" t="s">
        <v>651</v>
      </c>
      <c r="B75" s="295" t="s">
        <v>642</v>
      </c>
      <c r="C75" s="296" t="s">
        <v>669</v>
      </c>
      <c r="D75" s="297">
        <v>2</v>
      </c>
      <c r="E75" s="311" t="s">
        <v>404</v>
      </c>
      <c r="F75" s="319" t="s">
        <v>317</v>
      </c>
      <c r="G75" s="311" t="s">
        <v>1646</v>
      </c>
      <c r="H75" s="315"/>
      <c r="I75" s="315">
        <v>4000000</v>
      </c>
      <c r="J75" s="314">
        <v>4000000</v>
      </c>
      <c r="K75" s="314">
        <v>4000000</v>
      </c>
      <c r="L75" s="218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48">
        <f t="shared" si="39"/>
        <v>0</v>
      </c>
    </row>
    <row r="76" spans="1:26" s="146" customFormat="1" ht="30.75" customHeight="1" x14ac:dyDescent="0.5">
      <c r="A76" s="294" t="s">
        <v>652</v>
      </c>
      <c r="B76" s="295" t="s">
        <v>642</v>
      </c>
      <c r="C76" s="296" t="s">
        <v>669</v>
      </c>
      <c r="D76" s="297">
        <v>2</v>
      </c>
      <c r="E76" s="311" t="s">
        <v>1789</v>
      </c>
      <c r="F76" s="311" t="s">
        <v>1647</v>
      </c>
      <c r="G76" s="324" t="s">
        <v>1644</v>
      </c>
      <c r="H76" s="315"/>
      <c r="I76" s="313">
        <v>50000000</v>
      </c>
      <c r="J76" s="314">
        <v>0</v>
      </c>
      <c r="K76" s="314">
        <v>300000000</v>
      </c>
      <c r="L76" s="218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48">
        <f t="shared" si="39"/>
        <v>0</v>
      </c>
    </row>
    <row r="77" spans="1:26" s="146" customFormat="1" ht="30.75" customHeight="1" x14ac:dyDescent="0.5">
      <c r="A77" s="294" t="s">
        <v>653</v>
      </c>
      <c r="B77" s="295" t="s">
        <v>642</v>
      </c>
      <c r="C77" s="296" t="s">
        <v>669</v>
      </c>
      <c r="D77" s="297">
        <v>2</v>
      </c>
      <c r="E77" s="311" t="s">
        <v>930</v>
      </c>
      <c r="F77" s="311" t="s">
        <v>1648</v>
      </c>
      <c r="G77" s="324" t="s">
        <v>1644</v>
      </c>
      <c r="H77" s="315"/>
      <c r="I77" s="313">
        <v>800000000</v>
      </c>
      <c r="J77" s="314">
        <v>2000000000</v>
      </c>
      <c r="K77" s="314">
        <v>2000000000</v>
      </c>
      <c r="L77" s="218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48">
        <f t="shared" si="39"/>
        <v>0</v>
      </c>
    </row>
    <row r="78" spans="1:26" s="146" customFormat="1" ht="37.5" customHeight="1" x14ac:dyDescent="0.5">
      <c r="A78" s="294" t="s">
        <v>705</v>
      </c>
      <c r="B78" s="295" t="s">
        <v>642</v>
      </c>
      <c r="C78" s="296" t="s">
        <v>669</v>
      </c>
      <c r="D78" s="297">
        <v>2</v>
      </c>
      <c r="E78" s="311" t="s">
        <v>1653</v>
      </c>
      <c r="F78" s="311" t="s">
        <v>1648</v>
      </c>
      <c r="G78" s="324" t="s">
        <v>1645</v>
      </c>
      <c r="H78" s="315"/>
      <c r="I78" s="313">
        <v>364528104</v>
      </c>
      <c r="J78" s="314">
        <v>0</v>
      </c>
      <c r="K78" s="314">
        <v>0</v>
      </c>
      <c r="L78" s="218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48"/>
    </row>
    <row r="79" spans="1:26" s="146" customFormat="1" ht="30.75" customHeight="1" x14ac:dyDescent="0.5">
      <c r="A79" s="294" t="s">
        <v>636</v>
      </c>
      <c r="B79" s="295" t="s">
        <v>658</v>
      </c>
      <c r="C79" s="296" t="s">
        <v>669</v>
      </c>
      <c r="D79" s="297">
        <v>2</v>
      </c>
      <c r="E79" s="318" t="s">
        <v>672</v>
      </c>
      <c r="F79" s="318"/>
      <c r="G79" s="318"/>
      <c r="H79" s="309">
        <f>SUM(H80:H80)</f>
        <v>236572806</v>
      </c>
      <c r="I79" s="310">
        <f>SUM(I80:I80)</f>
        <v>409000000</v>
      </c>
      <c r="J79" s="309">
        <f>SUM(J80:J80)</f>
        <v>590870000</v>
      </c>
      <c r="K79" s="309">
        <f>SUM(K80:K80)</f>
        <v>610870000</v>
      </c>
      <c r="L79" s="217"/>
      <c r="M79" s="216">
        <f t="shared" ref="M79:Z79" si="40">SUM(M80:M80)</f>
        <v>0</v>
      </c>
      <c r="N79" s="216">
        <f t="shared" si="40"/>
        <v>0</v>
      </c>
      <c r="O79" s="216">
        <f t="shared" si="40"/>
        <v>0</v>
      </c>
      <c r="P79" s="216">
        <f t="shared" si="40"/>
        <v>0</v>
      </c>
      <c r="Q79" s="216">
        <f t="shared" si="40"/>
        <v>0</v>
      </c>
      <c r="R79" s="216">
        <f t="shared" si="40"/>
        <v>0</v>
      </c>
      <c r="S79" s="216">
        <f t="shared" si="40"/>
        <v>0</v>
      </c>
      <c r="T79" s="216">
        <f t="shared" si="40"/>
        <v>0</v>
      </c>
      <c r="U79" s="216">
        <f t="shared" si="40"/>
        <v>0</v>
      </c>
      <c r="V79" s="216">
        <f t="shared" si="40"/>
        <v>0</v>
      </c>
      <c r="W79" s="216">
        <f t="shared" si="40"/>
        <v>0</v>
      </c>
      <c r="X79" s="216">
        <f t="shared" si="40"/>
        <v>0</v>
      </c>
      <c r="Y79" s="216">
        <f t="shared" si="40"/>
        <v>0</v>
      </c>
      <c r="Z79" s="216">
        <f t="shared" si="40"/>
        <v>0</v>
      </c>
    </row>
    <row r="80" spans="1:26" s="146" customFormat="1" ht="30.75" customHeight="1" x14ac:dyDescent="0.5">
      <c r="A80" s="294" t="s">
        <v>641</v>
      </c>
      <c r="B80" s="295" t="s">
        <v>658</v>
      </c>
      <c r="C80" s="296" t="s">
        <v>669</v>
      </c>
      <c r="D80" s="297">
        <v>2</v>
      </c>
      <c r="E80" s="311" t="s">
        <v>405</v>
      </c>
      <c r="F80" s="311" t="s">
        <v>1647</v>
      </c>
      <c r="G80" s="311" t="s">
        <v>1647</v>
      </c>
      <c r="H80" s="315">
        <v>236572806</v>
      </c>
      <c r="I80" s="313">
        <v>409000000</v>
      </c>
      <c r="J80" s="314">
        <v>590870000</v>
      </c>
      <c r="K80" s="314">
        <v>610870000</v>
      </c>
      <c r="L80" s="218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48">
        <f>SUM(M80:Y80)</f>
        <v>0</v>
      </c>
    </row>
    <row r="81" spans="1:26" s="146" customFormat="1" ht="30.75" customHeight="1" x14ac:dyDescent="0.5">
      <c r="A81" s="294" t="s">
        <v>636</v>
      </c>
      <c r="B81" s="295" t="s">
        <v>637</v>
      </c>
      <c r="C81" s="296" t="s">
        <v>638</v>
      </c>
      <c r="D81" s="297">
        <v>2</v>
      </c>
      <c r="E81" s="305" t="s">
        <v>673</v>
      </c>
      <c r="F81" s="305"/>
      <c r="G81" s="305"/>
      <c r="H81" s="306">
        <f>SUM(H82)</f>
        <v>0</v>
      </c>
      <c r="I81" s="307">
        <f t="shared" ref="I81" si="41">SUM(I82)</f>
        <v>300000000</v>
      </c>
      <c r="J81" s="306">
        <f t="shared" ref="J81:Z81" si="42">SUM(J82)</f>
        <v>300000000</v>
      </c>
      <c r="K81" s="306">
        <f t="shared" si="42"/>
        <v>300000000</v>
      </c>
      <c r="L81" s="214"/>
      <c r="M81" s="215">
        <f t="shared" si="42"/>
        <v>0</v>
      </c>
      <c r="N81" s="215">
        <f t="shared" si="42"/>
        <v>0</v>
      </c>
      <c r="O81" s="215">
        <f t="shared" si="42"/>
        <v>0</v>
      </c>
      <c r="P81" s="215">
        <f t="shared" si="42"/>
        <v>0</v>
      </c>
      <c r="Q81" s="215">
        <f t="shared" si="42"/>
        <v>0</v>
      </c>
      <c r="R81" s="215">
        <f t="shared" si="42"/>
        <v>0</v>
      </c>
      <c r="S81" s="215">
        <f t="shared" si="42"/>
        <v>0</v>
      </c>
      <c r="T81" s="215">
        <f t="shared" si="42"/>
        <v>0</v>
      </c>
      <c r="U81" s="215">
        <f t="shared" si="42"/>
        <v>0</v>
      </c>
      <c r="V81" s="215">
        <f t="shared" si="42"/>
        <v>0</v>
      </c>
      <c r="W81" s="215">
        <f t="shared" si="42"/>
        <v>0</v>
      </c>
      <c r="X81" s="215">
        <f t="shared" si="42"/>
        <v>0</v>
      </c>
      <c r="Y81" s="215">
        <f t="shared" si="42"/>
        <v>0</v>
      </c>
      <c r="Z81" s="215">
        <f t="shared" si="42"/>
        <v>0</v>
      </c>
    </row>
    <row r="82" spans="1:26" s="146" customFormat="1" ht="30.75" customHeight="1" x14ac:dyDescent="0.5">
      <c r="A82" s="294" t="s">
        <v>636</v>
      </c>
      <c r="B82" s="295" t="s">
        <v>640</v>
      </c>
      <c r="C82" s="296" t="s">
        <v>638</v>
      </c>
      <c r="D82" s="297">
        <v>2</v>
      </c>
      <c r="E82" s="318" t="s">
        <v>674</v>
      </c>
      <c r="F82" s="318"/>
      <c r="G82" s="318"/>
      <c r="H82" s="309">
        <f>SUM(H83:H84)</f>
        <v>0</v>
      </c>
      <c r="I82" s="310">
        <f t="shared" ref="I82:Z82" si="43">SUM(I83:I84)</f>
        <v>300000000</v>
      </c>
      <c r="J82" s="309">
        <f t="shared" si="43"/>
        <v>300000000</v>
      </c>
      <c r="K82" s="309">
        <f t="shared" ref="K82" si="44">SUM(K83:K84)</f>
        <v>300000000</v>
      </c>
      <c r="L82" s="216">
        <f t="shared" si="43"/>
        <v>0</v>
      </c>
      <c r="M82" s="216">
        <f t="shared" si="43"/>
        <v>0</v>
      </c>
      <c r="N82" s="216">
        <f t="shared" si="43"/>
        <v>0</v>
      </c>
      <c r="O82" s="216">
        <f t="shared" si="43"/>
        <v>0</v>
      </c>
      <c r="P82" s="216">
        <f t="shared" si="43"/>
        <v>0</v>
      </c>
      <c r="Q82" s="216">
        <f t="shared" si="43"/>
        <v>0</v>
      </c>
      <c r="R82" s="216">
        <f t="shared" si="43"/>
        <v>0</v>
      </c>
      <c r="S82" s="216">
        <f t="shared" si="43"/>
        <v>0</v>
      </c>
      <c r="T82" s="216">
        <f t="shared" si="43"/>
        <v>0</v>
      </c>
      <c r="U82" s="216">
        <f t="shared" si="43"/>
        <v>0</v>
      </c>
      <c r="V82" s="216">
        <f t="shared" si="43"/>
        <v>0</v>
      </c>
      <c r="W82" s="216">
        <f t="shared" si="43"/>
        <v>0</v>
      </c>
      <c r="X82" s="216">
        <f t="shared" si="43"/>
        <v>0</v>
      </c>
      <c r="Y82" s="216">
        <f t="shared" si="43"/>
        <v>0</v>
      </c>
      <c r="Z82" s="216">
        <f t="shared" si="43"/>
        <v>0</v>
      </c>
    </row>
    <row r="83" spans="1:26" s="146" customFormat="1" ht="30.75" customHeight="1" x14ac:dyDescent="0.5">
      <c r="A83" s="294" t="s">
        <v>641</v>
      </c>
      <c r="B83" s="295" t="s">
        <v>640</v>
      </c>
      <c r="C83" s="296" t="s">
        <v>638</v>
      </c>
      <c r="D83" s="297">
        <v>2</v>
      </c>
      <c r="E83" s="311" t="s">
        <v>407</v>
      </c>
      <c r="F83" s="311" t="s">
        <v>1647</v>
      </c>
      <c r="G83" s="311" t="s">
        <v>1647</v>
      </c>
      <c r="H83" s="315"/>
      <c r="I83" s="313">
        <v>300000000</v>
      </c>
      <c r="J83" s="314">
        <v>300000000</v>
      </c>
      <c r="K83" s="314">
        <v>300000000</v>
      </c>
      <c r="L83" s="218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48">
        <f>SUM(M83:Y83)</f>
        <v>0</v>
      </c>
    </row>
    <row r="84" spans="1:26" s="146" customFormat="1" ht="30.75" hidden="1" customHeight="1" x14ac:dyDescent="0.5">
      <c r="A84" s="294" t="s">
        <v>643</v>
      </c>
      <c r="B84" s="295" t="s">
        <v>640</v>
      </c>
      <c r="C84" s="296" t="s">
        <v>638</v>
      </c>
      <c r="D84" s="297">
        <v>2</v>
      </c>
      <c r="E84" s="311" t="s">
        <v>1654</v>
      </c>
      <c r="F84" s="311" t="s">
        <v>1643</v>
      </c>
      <c r="G84" s="311" t="s">
        <v>1645</v>
      </c>
      <c r="H84" s="315"/>
      <c r="I84" s="313">
        <v>0</v>
      </c>
      <c r="J84" s="314"/>
      <c r="K84" s="314"/>
      <c r="L84" s="218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48">
        <f>SUM(M84:Y84)</f>
        <v>0</v>
      </c>
    </row>
    <row r="85" spans="1:26" s="146" customFormat="1" ht="30.75" customHeight="1" x14ac:dyDescent="0.5">
      <c r="A85" s="294" t="s">
        <v>636</v>
      </c>
      <c r="B85" s="295" t="s">
        <v>637</v>
      </c>
      <c r="C85" s="296" t="s">
        <v>657</v>
      </c>
      <c r="D85" s="297">
        <v>2</v>
      </c>
      <c r="E85" s="305" t="s">
        <v>675</v>
      </c>
      <c r="F85" s="305"/>
      <c r="G85" s="305"/>
      <c r="H85" s="306">
        <f>SUM(H86,H91)</f>
        <v>485798632</v>
      </c>
      <c r="I85" s="307">
        <f>SUM(I86,I91)</f>
        <v>797667682</v>
      </c>
      <c r="J85" s="306">
        <f>SUM(J86,J91)</f>
        <v>763000000</v>
      </c>
      <c r="K85" s="306">
        <f>SUM(K86,K91)</f>
        <v>763000000</v>
      </c>
      <c r="L85" s="214"/>
      <c r="M85" s="215">
        <f t="shared" ref="M85:Z85" si="45">SUM(M86,M91)</f>
        <v>0</v>
      </c>
      <c r="N85" s="215">
        <f t="shared" si="45"/>
        <v>0</v>
      </c>
      <c r="O85" s="215">
        <f t="shared" si="45"/>
        <v>0</v>
      </c>
      <c r="P85" s="215">
        <f t="shared" si="45"/>
        <v>0</v>
      </c>
      <c r="Q85" s="215">
        <f t="shared" si="45"/>
        <v>0</v>
      </c>
      <c r="R85" s="215">
        <f t="shared" si="45"/>
        <v>0</v>
      </c>
      <c r="S85" s="215">
        <f t="shared" si="45"/>
        <v>0</v>
      </c>
      <c r="T85" s="215">
        <f t="shared" si="45"/>
        <v>0</v>
      </c>
      <c r="U85" s="215">
        <f t="shared" si="45"/>
        <v>0</v>
      </c>
      <c r="V85" s="215">
        <f t="shared" si="45"/>
        <v>0</v>
      </c>
      <c r="W85" s="215">
        <f t="shared" si="45"/>
        <v>0</v>
      </c>
      <c r="X85" s="215">
        <f t="shared" si="45"/>
        <v>0</v>
      </c>
      <c r="Y85" s="215">
        <f t="shared" si="45"/>
        <v>0</v>
      </c>
      <c r="Z85" s="215">
        <f t="shared" si="45"/>
        <v>0</v>
      </c>
    </row>
    <row r="86" spans="1:26" s="146" customFormat="1" ht="30.75" customHeight="1" x14ac:dyDescent="0.5">
      <c r="A86" s="294" t="s">
        <v>636</v>
      </c>
      <c r="B86" s="295" t="s">
        <v>640</v>
      </c>
      <c r="C86" s="296" t="s">
        <v>657</v>
      </c>
      <c r="D86" s="297">
        <v>2</v>
      </c>
      <c r="E86" s="318" t="s">
        <v>676</v>
      </c>
      <c r="F86" s="318"/>
      <c r="G86" s="318"/>
      <c r="H86" s="309">
        <f>SUM(H87:H90)</f>
        <v>448353839</v>
      </c>
      <c r="I86" s="310">
        <f t="shared" ref="I86:Z86" si="46">SUM(I87:I90)</f>
        <v>697667682</v>
      </c>
      <c r="J86" s="309">
        <f t="shared" si="46"/>
        <v>538000000</v>
      </c>
      <c r="K86" s="309">
        <f t="shared" ref="K86" si="47">SUM(K87:K90)</f>
        <v>538000000</v>
      </c>
      <c r="L86" s="216">
        <f t="shared" si="46"/>
        <v>0</v>
      </c>
      <c r="M86" s="216">
        <f t="shared" si="46"/>
        <v>0</v>
      </c>
      <c r="N86" s="216">
        <f t="shared" si="46"/>
        <v>0</v>
      </c>
      <c r="O86" s="216">
        <f t="shared" si="46"/>
        <v>0</v>
      </c>
      <c r="P86" s="216">
        <f t="shared" si="46"/>
        <v>0</v>
      </c>
      <c r="Q86" s="216">
        <f t="shared" si="46"/>
        <v>0</v>
      </c>
      <c r="R86" s="216">
        <f t="shared" si="46"/>
        <v>0</v>
      </c>
      <c r="S86" s="216">
        <f t="shared" si="46"/>
        <v>0</v>
      </c>
      <c r="T86" s="216">
        <f t="shared" si="46"/>
        <v>0</v>
      </c>
      <c r="U86" s="216">
        <f t="shared" si="46"/>
        <v>0</v>
      </c>
      <c r="V86" s="216">
        <f t="shared" si="46"/>
        <v>0</v>
      </c>
      <c r="W86" s="216">
        <f t="shared" si="46"/>
        <v>0</v>
      </c>
      <c r="X86" s="216">
        <f t="shared" si="46"/>
        <v>0</v>
      </c>
      <c r="Y86" s="216">
        <f t="shared" si="46"/>
        <v>0</v>
      </c>
      <c r="Z86" s="216">
        <f t="shared" si="46"/>
        <v>0</v>
      </c>
    </row>
    <row r="87" spans="1:26" s="146" customFormat="1" ht="30.75" customHeight="1" x14ac:dyDescent="0.5">
      <c r="A87" s="294" t="s">
        <v>641</v>
      </c>
      <c r="B87" s="295" t="s">
        <v>640</v>
      </c>
      <c r="C87" s="296" t="s">
        <v>657</v>
      </c>
      <c r="D87" s="297">
        <v>2</v>
      </c>
      <c r="E87" s="311" t="s">
        <v>409</v>
      </c>
      <c r="F87" s="311" t="s">
        <v>1647</v>
      </c>
      <c r="G87" s="311" t="s">
        <v>1647</v>
      </c>
      <c r="H87" s="315">
        <v>394251729</v>
      </c>
      <c r="I87" s="315">
        <v>400000000</v>
      </c>
      <c r="J87" s="314">
        <v>538000000</v>
      </c>
      <c r="K87" s="314">
        <v>538000000</v>
      </c>
      <c r="L87" s="218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48">
        <f t="shared" ref="Z87:Z90" si="48">SUM(M87:Y87)</f>
        <v>0</v>
      </c>
    </row>
    <row r="88" spans="1:26" s="146" customFormat="1" ht="30.75" customHeight="1" x14ac:dyDescent="0.5">
      <c r="A88" s="294" t="s">
        <v>643</v>
      </c>
      <c r="B88" s="295" t="s">
        <v>640</v>
      </c>
      <c r="C88" s="296" t="s">
        <v>657</v>
      </c>
      <c r="D88" s="297">
        <v>2</v>
      </c>
      <c r="E88" s="311" t="s">
        <v>410</v>
      </c>
      <c r="F88" s="311" t="s">
        <v>1647</v>
      </c>
      <c r="G88" s="311" t="s">
        <v>1646</v>
      </c>
      <c r="H88" s="315">
        <v>54102110</v>
      </c>
      <c r="I88" s="315">
        <v>86400000</v>
      </c>
      <c r="J88" s="314">
        <v>0</v>
      </c>
      <c r="K88" s="314">
        <v>0</v>
      </c>
      <c r="L88" s="218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48">
        <f t="shared" si="48"/>
        <v>0</v>
      </c>
    </row>
    <row r="89" spans="1:26" s="146" customFormat="1" ht="30.75" hidden="1" customHeight="1" x14ac:dyDescent="0.5">
      <c r="A89" s="294" t="s">
        <v>644</v>
      </c>
      <c r="B89" s="295" t="s">
        <v>640</v>
      </c>
      <c r="C89" s="296" t="s">
        <v>657</v>
      </c>
      <c r="D89" s="297">
        <v>2</v>
      </c>
      <c r="E89" s="311" t="s">
        <v>1655</v>
      </c>
      <c r="F89" s="311" t="s">
        <v>1647</v>
      </c>
      <c r="G89" s="311" t="s">
        <v>1647</v>
      </c>
      <c r="H89" s="315"/>
      <c r="I89" s="315">
        <v>0</v>
      </c>
      <c r="J89" s="314"/>
      <c r="K89" s="314"/>
      <c r="L89" s="218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48">
        <f t="shared" si="48"/>
        <v>0</v>
      </c>
    </row>
    <row r="90" spans="1:26" s="146" customFormat="1" ht="30.75" customHeight="1" x14ac:dyDescent="0.5">
      <c r="A90" s="294" t="s">
        <v>645</v>
      </c>
      <c r="B90" s="295" t="s">
        <v>640</v>
      </c>
      <c r="C90" s="296" t="s">
        <v>657</v>
      </c>
      <c r="D90" s="297">
        <v>2</v>
      </c>
      <c r="E90" s="311" t="s">
        <v>1656</v>
      </c>
      <c r="F90" s="311" t="s">
        <v>1643</v>
      </c>
      <c r="G90" s="311" t="s">
        <v>1645</v>
      </c>
      <c r="H90" s="315"/>
      <c r="I90" s="315">
        <v>211267682</v>
      </c>
      <c r="J90" s="314">
        <v>0</v>
      </c>
      <c r="K90" s="314">
        <v>0</v>
      </c>
      <c r="L90" s="218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48">
        <f t="shared" si="48"/>
        <v>0</v>
      </c>
    </row>
    <row r="91" spans="1:26" s="146" customFormat="1" ht="30.75" customHeight="1" x14ac:dyDescent="0.5">
      <c r="A91" s="294" t="s">
        <v>636</v>
      </c>
      <c r="B91" s="295" t="s">
        <v>642</v>
      </c>
      <c r="C91" s="296" t="s">
        <v>657</v>
      </c>
      <c r="D91" s="297">
        <v>2</v>
      </c>
      <c r="E91" s="318" t="s">
        <v>677</v>
      </c>
      <c r="F91" s="318"/>
      <c r="G91" s="318"/>
      <c r="H91" s="309">
        <f>SUM(H92:H92)</f>
        <v>37444793</v>
      </c>
      <c r="I91" s="310">
        <f>SUM(I92:I92)</f>
        <v>100000000</v>
      </c>
      <c r="J91" s="309">
        <f>SUM(J92:J92)</f>
        <v>225000000</v>
      </c>
      <c r="K91" s="309">
        <f>SUM(K92:K92)</f>
        <v>225000000</v>
      </c>
      <c r="L91" s="217"/>
      <c r="M91" s="216">
        <f t="shared" ref="M91:Z91" si="49">SUM(M92:M92)</f>
        <v>0</v>
      </c>
      <c r="N91" s="216">
        <f t="shared" si="49"/>
        <v>0</v>
      </c>
      <c r="O91" s="216">
        <f t="shared" si="49"/>
        <v>0</v>
      </c>
      <c r="P91" s="216">
        <f t="shared" si="49"/>
        <v>0</v>
      </c>
      <c r="Q91" s="216">
        <f t="shared" si="49"/>
        <v>0</v>
      </c>
      <c r="R91" s="216">
        <f t="shared" si="49"/>
        <v>0</v>
      </c>
      <c r="S91" s="216">
        <f t="shared" si="49"/>
        <v>0</v>
      </c>
      <c r="T91" s="216">
        <f t="shared" si="49"/>
        <v>0</v>
      </c>
      <c r="U91" s="216">
        <f t="shared" si="49"/>
        <v>0</v>
      </c>
      <c r="V91" s="216">
        <f t="shared" si="49"/>
        <v>0</v>
      </c>
      <c r="W91" s="216">
        <f t="shared" si="49"/>
        <v>0</v>
      </c>
      <c r="X91" s="216">
        <f t="shared" si="49"/>
        <v>0</v>
      </c>
      <c r="Y91" s="216">
        <f t="shared" si="49"/>
        <v>0</v>
      </c>
      <c r="Z91" s="216">
        <f t="shared" si="49"/>
        <v>0</v>
      </c>
    </row>
    <row r="92" spans="1:26" s="146" customFormat="1" ht="30.75" customHeight="1" x14ac:dyDescent="0.5">
      <c r="A92" s="294" t="s">
        <v>641</v>
      </c>
      <c r="B92" s="295" t="s">
        <v>642</v>
      </c>
      <c r="C92" s="296" t="s">
        <v>657</v>
      </c>
      <c r="D92" s="297">
        <v>2</v>
      </c>
      <c r="E92" s="311" t="s">
        <v>1033</v>
      </c>
      <c r="F92" s="311" t="s">
        <v>1647</v>
      </c>
      <c r="G92" s="311" t="s">
        <v>1647</v>
      </c>
      <c r="H92" s="315">
        <v>37444793</v>
      </c>
      <c r="I92" s="315">
        <v>100000000</v>
      </c>
      <c r="J92" s="314">
        <v>225000000</v>
      </c>
      <c r="K92" s="314">
        <v>225000000</v>
      </c>
      <c r="L92" s="218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48">
        <f>SUM(M92:Y92)</f>
        <v>0</v>
      </c>
    </row>
    <row r="93" spans="1:26" s="146" customFormat="1" ht="30.75" customHeight="1" x14ac:dyDescent="0.5">
      <c r="A93" s="294" t="s">
        <v>636</v>
      </c>
      <c r="B93" s="295" t="s">
        <v>637</v>
      </c>
      <c r="C93" s="296" t="s">
        <v>699</v>
      </c>
      <c r="D93" s="297">
        <v>2</v>
      </c>
      <c r="E93" s="305" t="s">
        <v>302</v>
      </c>
      <c r="F93" s="305"/>
      <c r="G93" s="305"/>
      <c r="H93" s="306">
        <f>SUM(H94)</f>
        <v>15359250</v>
      </c>
      <c r="I93" s="306">
        <f t="shared" ref="I93:K93" si="50">SUM(I94)</f>
        <v>1488566365</v>
      </c>
      <c r="J93" s="306">
        <f t="shared" si="50"/>
        <v>214000000</v>
      </c>
      <c r="K93" s="306">
        <f t="shared" si="50"/>
        <v>214000000</v>
      </c>
      <c r="L93" s="214"/>
      <c r="M93" s="215">
        <f t="shared" ref="M93:Z93" si="51">M94</f>
        <v>0</v>
      </c>
      <c r="N93" s="215">
        <f t="shared" si="51"/>
        <v>0</v>
      </c>
      <c r="O93" s="215">
        <f t="shared" si="51"/>
        <v>0</v>
      </c>
      <c r="P93" s="215">
        <f t="shared" si="51"/>
        <v>0</v>
      </c>
      <c r="Q93" s="215">
        <f t="shared" si="51"/>
        <v>0</v>
      </c>
      <c r="R93" s="215">
        <f t="shared" si="51"/>
        <v>0</v>
      </c>
      <c r="S93" s="215">
        <f t="shared" si="51"/>
        <v>0</v>
      </c>
      <c r="T93" s="215">
        <f t="shared" si="51"/>
        <v>0</v>
      </c>
      <c r="U93" s="215">
        <f t="shared" si="51"/>
        <v>0</v>
      </c>
      <c r="V93" s="215">
        <f t="shared" si="51"/>
        <v>0</v>
      </c>
      <c r="W93" s="215">
        <f t="shared" si="51"/>
        <v>0</v>
      </c>
      <c r="X93" s="215">
        <f t="shared" si="51"/>
        <v>0</v>
      </c>
      <c r="Y93" s="215">
        <f t="shared" si="51"/>
        <v>0</v>
      </c>
      <c r="Z93" s="215">
        <f t="shared" si="51"/>
        <v>0</v>
      </c>
    </row>
    <row r="94" spans="1:26" s="146" customFormat="1" ht="30.75" customHeight="1" x14ac:dyDescent="0.5">
      <c r="A94" s="294" t="s">
        <v>636</v>
      </c>
      <c r="B94" s="295" t="s">
        <v>640</v>
      </c>
      <c r="C94" s="296" t="s">
        <v>699</v>
      </c>
      <c r="D94" s="297">
        <v>2</v>
      </c>
      <c r="E94" s="308" t="s">
        <v>954</v>
      </c>
      <c r="F94" s="308"/>
      <c r="G94" s="308"/>
      <c r="H94" s="309">
        <f>SUM(H95:H97)</f>
        <v>15359250</v>
      </c>
      <c r="I94" s="309">
        <f t="shared" ref="I94:J94" si="52">SUM(I95:I97)</f>
        <v>1488566365</v>
      </c>
      <c r="J94" s="309">
        <f t="shared" si="52"/>
        <v>214000000</v>
      </c>
      <c r="K94" s="309">
        <f t="shared" ref="K94" si="53">SUM(K95:K97)</f>
        <v>214000000</v>
      </c>
      <c r="L94" s="216">
        <f t="shared" ref="L94:Z94" si="54">SUM(L95:L97)</f>
        <v>0</v>
      </c>
      <c r="M94" s="216">
        <f t="shared" si="54"/>
        <v>0</v>
      </c>
      <c r="N94" s="216">
        <f t="shared" si="54"/>
        <v>0</v>
      </c>
      <c r="O94" s="216">
        <f t="shared" si="54"/>
        <v>0</v>
      </c>
      <c r="P94" s="216">
        <f t="shared" si="54"/>
        <v>0</v>
      </c>
      <c r="Q94" s="216">
        <f t="shared" si="54"/>
        <v>0</v>
      </c>
      <c r="R94" s="216">
        <f t="shared" si="54"/>
        <v>0</v>
      </c>
      <c r="S94" s="216">
        <f t="shared" si="54"/>
        <v>0</v>
      </c>
      <c r="T94" s="216">
        <f t="shared" si="54"/>
        <v>0</v>
      </c>
      <c r="U94" s="216">
        <f t="shared" si="54"/>
        <v>0</v>
      </c>
      <c r="V94" s="216">
        <f t="shared" si="54"/>
        <v>0</v>
      </c>
      <c r="W94" s="216">
        <f t="shared" si="54"/>
        <v>0</v>
      </c>
      <c r="X94" s="216">
        <f t="shared" si="54"/>
        <v>0</v>
      </c>
      <c r="Y94" s="216">
        <f t="shared" si="54"/>
        <v>0</v>
      </c>
      <c r="Z94" s="216">
        <f t="shared" si="54"/>
        <v>0</v>
      </c>
    </row>
    <row r="95" spans="1:26" s="146" customFormat="1" ht="30.75" customHeight="1" x14ac:dyDescent="0.5">
      <c r="A95" s="294" t="s">
        <v>641</v>
      </c>
      <c r="B95" s="295" t="s">
        <v>640</v>
      </c>
      <c r="C95" s="296" t="s">
        <v>699</v>
      </c>
      <c r="D95" s="297">
        <v>2</v>
      </c>
      <c r="E95" s="311" t="s">
        <v>955</v>
      </c>
      <c r="F95" s="311" t="s">
        <v>1646</v>
      </c>
      <c r="G95" s="311" t="s">
        <v>1646</v>
      </c>
      <c r="H95" s="312">
        <v>15359250</v>
      </c>
      <c r="I95" s="313">
        <v>39000000</v>
      </c>
      <c r="J95" s="314">
        <v>64000000</v>
      </c>
      <c r="K95" s="314">
        <v>64000000</v>
      </c>
      <c r="L95" s="21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>
        <f t="shared" ref="Z95:Z97" si="55">SUM(M95:Y95)</f>
        <v>0</v>
      </c>
    </row>
    <row r="96" spans="1:26" s="146" customFormat="1" ht="30.75" customHeight="1" x14ac:dyDescent="0.5">
      <c r="A96" s="294" t="s">
        <v>643</v>
      </c>
      <c r="B96" s="295" t="s">
        <v>640</v>
      </c>
      <c r="C96" s="296" t="s">
        <v>699</v>
      </c>
      <c r="D96" s="297">
        <v>2</v>
      </c>
      <c r="E96" s="311" t="s">
        <v>1495</v>
      </c>
      <c r="F96" s="311" t="s">
        <v>1643</v>
      </c>
      <c r="G96" s="311" t="s">
        <v>1643</v>
      </c>
      <c r="H96" s="312"/>
      <c r="I96" s="313">
        <v>30000000</v>
      </c>
      <c r="J96" s="314">
        <v>150000000</v>
      </c>
      <c r="K96" s="314">
        <v>150000000</v>
      </c>
      <c r="L96" s="21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>
        <f t="shared" si="55"/>
        <v>0</v>
      </c>
    </row>
    <row r="97" spans="1:26" s="146" customFormat="1" ht="30.75" customHeight="1" x14ac:dyDescent="0.5">
      <c r="A97" s="294" t="s">
        <v>644</v>
      </c>
      <c r="B97" s="295" t="s">
        <v>640</v>
      </c>
      <c r="C97" s="296" t="s">
        <v>699</v>
      </c>
      <c r="D97" s="297">
        <v>2</v>
      </c>
      <c r="E97" s="311" t="s">
        <v>1657</v>
      </c>
      <c r="F97" s="311" t="s">
        <v>1643</v>
      </c>
      <c r="G97" s="311" t="s">
        <v>1645</v>
      </c>
      <c r="H97" s="312"/>
      <c r="I97" s="313">
        <v>1419566365</v>
      </c>
      <c r="J97" s="314">
        <v>0</v>
      </c>
      <c r="K97" s="314">
        <v>0</v>
      </c>
      <c r="L97" s="21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>
        <f t="shared" si="55"/>
        <v>0</v>
      </c>
    </row>
    <row r="98" spans="1:26" s="146" customFormat="1" ht="30.75" customHeight="1" x14ac:dyDescent="0.5">
      <c r="A98" s="294" t="s">
        <v>636</v>
      </c>
      <c r="B98" s="295" t="s">
        <v>637</v>
      </c>
      <c r="C98" s="296" t="s">
        <v>660</v>
      </c>
      <c r="D98" s="297">
        <v>2</v>
      </c>
      <c r="E98" s="305" t="s">
        <v>678</v>
      </c>
      <c r="F98" s="305"/>
      <c r="G98" s="305"/>
      <c r="H98" s="306">
        <f>SUM(H101)</f>
        <v>19525865</v>
      </c>
      <c r="I98" s="306">
        <f t="shared" ref="I98:J98" si="56">SUM(I101)</f>
        <v>125000000</v>
      </c>
      <c r="J98" s="306">
        <f t="shared" si="56"/>
        <v>172520000</v>
      </c>
      <c r="K98" s="306">
        <f t="shared" ref="K98" si="57">SUM(K101)</f>
        <v>172520000</v>
      </c>
      <c r="L98" s="214"/>
      <c r="M98" s="215">
        <f t="shared" ref="M98:Z98" si="58">SUM(M99,M101,M103)</f>
        <v>0</v>
      </c>
      <c r="N98" s="215">
        <f t="shared" si="58"/>
        <v>0</v>
      </c>
      <c r="O98" s="215">
        <f t="shared" si="58"/>
        <v>0</v>
      </c>
      <c r="P98" s="215">
        <f t="shared" si="58"/>
        <v>0</v>
      </c>
      <c r="Q98" s="215">
        <f t="shared" si="58"/>
        <v>0</v>
      </c>
      <c r="R98" s="215">
        <f t="shared" si="58"/>
        <v>0</v>
      </c>
      <c r="S98" s="215">
        <f t="shared" si="58"/>
        <v>0</v>
      </c>
      <c r="T98" s="215">
        <f t="shared" si="58"/>
        <v>0</v>
      </c>
      <c r="U98" s="215">
        <f t="shared" si="58"/>
        <v>0</v>
      </c>
      <c r="V98" s="215">
        <f t="shared" si="58"/>
        <v>0</v>
      </c>
      <c r="W98" s="215">
        <f t="shared" si="58"/>
        <v>0</v>
      </c>
      <c r="X98" s="215">
        <f t="shared" si="58"/>
        <v>0</v>
      </c>
      <c r="Y98" s="215">
        <f t="shared" si="58"/>
        <v>0</v>
      </c>
      <c r="Z98" s="215">
        <f t="shared" si="58"/>
        <v>0</v>
      </c>
    </row>
    <row r="99" spans="1:26" s="146" customFormat="1" ht="30.75" hidden="1" customHeight="1" x14ac:dyDescent="0.5">
      <c r="A99" s="294" t="s">
        <v>636</v>
      </c>
      <c r="B99" s="295" t="s">
        <v>640</v>
      </c>
      <c r="C99" s="296" t="s">
        <v>660</v>
      </c>
      <c r="D99" s="297">
        <v>2</v>
      </c>
      <c r="E99" s="325" t="s">
        <v>680</v>
      </c>
      <c r="F99" s="325"/>
      <c r="G99" s="325"/>
      <c r="H99" s="309">
        <f>SUM(H100)</f>
        <v>0</v>
      </c>
      <c r="I99" s="309">
        <f t="shared" ref="I99:K99" si="59">SUM(I100)</f>
        <v>0</v>
      </c>
      <c r="J99" s="309">
        <f t="shared" si="59"/>
        <v>0</v>
      </c>
      <c r="K99" s="309">
        <f t="shared" si="59"/>
        <v>0</v>
      </c>
      <c r="L99" s="217"/>
      <c r="M99" s="216">
        <f t="shared" ref="M99:Z99" si="60">SUM(M100)</f>
        <v>0</v>
      </c>
      <c r="N99" s="216">
        <f t="shared" si="60"/>
        <v>0</v>
      </c>
      <c r="O99" s="216">
        <f t="shared" si="60"/>
        <v>0</v>
      </c>
      <c r="P99" s="216">
        <f t="shared" si="60"/>
        <v>0</v>
      </c>
      <c r="Q99" s="216">
        <f t="shared" si="60"/>
        <v>0</v>
      </c>
      <c r="R99" s="216">
        <f t="shared" si="60"/>
        <v>0</v>
      </c>
      <c r="S99" s="216">
        <f t="shared" si="60"/>
        <v>0</v>
      </c>
      <c r="T99" s="216">
        <f t="shared" si="60"/>
        <v>0</v>
      </c>
      <c r="U99" s="216">
        <f t="shared" si="60"/>
        <v>0</v>
      </c>
      <c r="V99" s="216">
        <f t="shared" si="60"/>
        <v>0</v>
      </c>
      <c r="W99" s="216">
        <f t="shared" si="60"/>
        <v>0</v>
      </c>
      <c r="X99" s="216">
        <f t="shared" si="60"/>
        <v>0</v>
      </c>
      <c r="Y99" s="216">
        <f t="shared" si="60"/>
        <v>0</v>
      </c>
      <c r="Z99" s="216">
        <f t="shared" si="60"/>
        <v>0</v>
      </c>
    </row>
    <row r="100" spans="1:26" s="146" customFormat="1" ht="30.75" hidden="1" customHeight="1" x14ac:dyDescent="0.5">
      <c r="A100" s="294" t="s">
        <v>641</v>
      </c>
      <c r="B100" s="295" t="s">
        <v>640</v>
      </c>
      <c r="C100" s="296" t="s">
        <v>660</v>
      </c>
      <c r="D100" s="297">
        <v>2</v>
      </c>
      <c r="E100" s="311" t="s">
        <v>1790</v>
      </c>
      <c r="F100" s="311" t="s">
        <v>1643</v>
      </c>
      <c r="G100" s="311" t="s">
        <v>1643</v>
      </c>
      <c r="H100" s="312"/>
      <c r="I100" s="312"/>
      <c r="J100" s="312"/>
      <c r="K100" s="312"/>
      <c r="L100" s="21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>
        <f>SUM(M100:Y100)</f>
        <v>0</v>
      </c>
    </row>
    <row r="101" spans="1:26" s="146" customFormat="1" ht="30.75" customHeight="1" x14ac:dyDescent="0.5">
      <c r="A101" s="294" t="s">
        <v>636</v>
      </c>
      <c r="B101" s="295" t="s">
        <v>642</v>
      </c>
      <c r="C101" s="296" t="s">
        <v>660</v>
      </c>
      <c r="D101" s="297">
        <v>2</v>
      </c>
      <c r="E101" s="325" t="s">
        <v>679</v>
      </c>
      <c r="F101" s="325"/>
      <c r="G101" s="325"/>
      <c r="H101" s="309">
        <f>SUM(H102:H102)</f>
        <v>19525865</v>
      </c>
      <c r="I101" s="309">
        <f t="shared" ref="I101:K101" si="61">SUM(I102:I102)</f>
        <v>125000000</v>
      </c>
      <c r="J101" s="309">
        <f t="shared" si="61"/>
        <v>172520000</v>
      </c>
      <c r="K101" s="309">
        <f t="shared" si="61"/>
        <v>172520000</v>
      </c>
      <c r="L101" s="217"/>
      <c r="M101" s="216">
        <f t="shared" ref="M101:Z101" si="62">SUM(M102:M102)</f>
        <v>0</v>
      </c>
      <c r="N101" s="216">
        <f t="shared" si="62"/>
        <v>0</v>
      </c>
      <c r="O101" s="216">
        <f t="shared" si="62"/>
        <v>0</v>
      </c>
      <c r="P101" s="216">
        <f t="shared" si="62"/>
        <v>0</v>
      </c>
      <c r="Q101" s="216">
        <f t="shared" si="62"/>
        <v>0</v>
      </c>
      <c r="R101" s="216">
        <f t="shared" si="62"/>
        <v>0</v>
      </c>
      <c r="S101" s="216">
        <f t="shared" si="62"/>
        <v>0</v>
      </c>
      <c r="T101" s="216">
        <f t="shared" si="62"/>
        <v>0</v>
      </c>
      <c r="U101" s="216">
        <f t="shared" si="62"/>
        <v>0</v>
      </c>
      <c r="V101" s="216">
        <f t="shared" si="62"/>
        <v>0</v>
      </c>
      <c r="W101" s="216">
        <f t="shared" si="62"/>
        <v>0</v>
      </c>
      <c r="X101" s="216">
        <f t="shared" si="62"/>
        <v>0</v>
      </c>
      <c r="Y101" s="216">
        <f t="shared" si="62"/>
        <v>0</v>
      </c>
      <c r="Z101" s="216">
        <f t="shared" si="62"/>
        <v>0</v>
      </c>
    </row>
    <row r="102" spans="1:26" s="146" customFormat="1" ht="30.75" customHeight="1" x14ac:dyDescent="0.5">
      <c r="A102" s="294" t="s">
        <v>641</v>
      </c>
      <c r="B102" s="295" t="s">
        <v>642</v>
      </c>
      <c r="C102" s="296" t="s">
        <v>660</v>
      </c>
      <c r="D102" s="297">
        <v>2</v>
      </c>
      <c r="E102" s="311" t="s">
        <v>412</v>
      </c>
      <c r="F102" s="311" t="s">
        <v>1647</v>
      </c>
      <c r="G102" s="311" t="s">
        <v>1646</v>
      </c>
      <c r="H102" s="315">
        <v>19525865</v>
      </c>
      <c r="I102" s="315">
        <v>125000000</v>
      </c>
      <c r="J102" s="314">
        <v>172520000</v>
      </c>
      <c r="K102" s="314">
        <v>172520000</v>
      </c>
      <c r="L102" s="218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48">
        <f>SUM(M102:Y102)</f>
        <v>0</v>
      </c>
    </row>
    <row r="103" spans="1:26" s="146" customFormat="1" ht="30.75" hidden="1" customHeight="1" x14ac:dyDescent="0.5">
      <c r="A103" s="294" t="s">
        <v>636</v>
      </c>
      <c r="B103" s="295" t="s">
        <v>658</v>
      </c>
      <c r="C103" s="296" t="s">
        <v>660</v>
      </c>
      <c r="D103" s="297">
        <v>2</v>
      </c>
      <c r="E103" s="325" t="s">
        <v>681</v>
      </c>
      <c r="F103" s="325"/>
      <c r="G103" s="325"/>
      <c r="H103" s="309">
        <f>SUM(H104:H105)</f>
        <v>0</v>
      </c>
      <c r="I103" s="310">
        <f>SUM(I104:I105)</f>
        <v>0</v>
      </c>
      <c r="J103" s="309">
        <f t="shared" ref="J103" si="63">SUM(J104:J105)</f>
        <v>0</v>
      </c>
      <c r="K103" s="309">
        <f t="shared" ref="K103" si="64">SUM(K104:K105)</f>
        <v>0</v>
      </c>
      <c r="L103" s="217"/>
      <c r="M103" s="216">
        <f t="shared" ref="M103:Z103" si="65">SUM(M104:M105)</f>
        <v>0</v>
      </c>
      <c r="N103" s="216">
        <f t="shared" si="65"/>
        <v>0</v>
      </c>
      <c r="O103" s="216">
        <f t="shared" si="65"/>
        <v>0</v>
      </c>
      <c r="P103" s="216">
        <f t="shared" si="65"/>
        <v>0</v>
      </c>
      <c r="Q103" s="216">
        <f t="shared" si="65"/>
        <v>0</v>
      </c>
      <c r="R103" s="216">
        <f t="shared" si="65"/>
        <v>0</v>
      </c>
      <c r="S103" s="216">
        <f t="shared" si="65"/>
        <v>0</v>
      </c>
      <c r="T103" s="216">
        <f t="shared" si="65"/>
        <v>0</v>
      </c>
      <c r="U103" s="216">
        <f t="shared" si="65"/>
        <v>0</v>
      </c>
      <c r="V103" s="216">
        <f t="shared" si="65"/>
        <v>0</v>
      </c>
      <c r="W103" s="216">
        <f t="shared" si="65"/>
        <v>0</v>
      </c>
      <c r="X103" s="216">
        <f t="shared" si="65"/>
        <v>0</v>
      </c>
      <c r="Y103" s="216">
        <f t="shared" si="65"/>
        <v>0</v>
      </c>
      <c r="Z103" s="216">
        <f t="shared" si="65"/>
        <v>0</v>
      </c>
    </row>
    <row r="104" spans="1:26" s="146" customFormat="1" ht="30.75" hidden="1" customHeight="1" x14ac:dyDescent="0.5">
      <c r="A104" s="294" t="s">
        <v>641</v>
      </c>
      <c r="B104" s="295" t="s">
        <v>658</v>
      </c>
      <c r="C104" s="296" t="s">
        <v>660</v>
      </c>
      <c r="D104" s="297">
        <v>2</v>
      </c>
      <c r="E104" s="311" t="s">
        <v>682</v>
      </c>
      <c r="F104" s="311" t="s">
        <v>1647</v>
      </c>
      <c r="G104" s="311" t="s">
        <v>1647</v>
      </c>
      <c r="H104" s="315"/>
      <c r="I104" s="315"/>
      <c r="J104" s="314"/>
      <c r="K104" s="314"/>
      <c r="L104" s="218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48">
        <f t="shared" ref="Z104:Z105" si="66">SUM(M104:Y104)</f>
        <v>0</v>
      </c>
    </row>
    <row r="105" spans="1:26" s="146" customFormat="1" ht="30.75" hidden="1" customHeight="1" x14ac:dyDescent="0.5">
      <c r="A105" s="294" t="s">
        <v>643</v>
      </c>
      <c r="B105" s="295" t="s">
        <v>658</v>
      </c>
      <c r="C105" s="296" t="s">
        <v>660</v>
      </c>
      <c r="D105" s="297">
        <v>2</v>
      </c>
      <c r="E105" s="311" t="s">
        <v>683</v>
      </c>
      <c r="F105" s="311" t="s">
        <v>1647</v>
      </c>
      <c r="G105" s="311" t="s">
        <v>1647</v>
      </c>
      <c r="H105" s="315"/>
      <c r="I105" s="315"/>
      <c r="J105" s="314"/>
      <c r="K105" s="314"/>
      <c r="L105" s="218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48">
        <f t="shared" si="66"/>
        <v>0</v>
      </c>
    </row>
    <row r="106" spans="1:26" s="146" customFormat="1" ht="30.75" customHeight="1" x14ac:dyDescent="0.5">
      <c r="A106" s="294" t="s">
        <v>636</v>
      </c>
      <c r="B106" s="295" t="s">
        <v>637</v>
      </c>
      <c r="C106" s="296" t="s">
        <v>684</v>
      </c>
      <c r="D106" s="297">
        <v>2</v>
      </c>
      <c r="E106" s="305" t="s">
        <v>685</v>
      </c>
      <c r="F106" s="305"/>
      <c r="G106" s="305"/>
      <c r="H106" s="306">
        <f t="shared" ref="H106:I106" si="67">SUM(H107,H112,H115,H117)</f>
        <v>45902935</v>
      </c>
      <c r="I106" s="307">
        <f t="shared" si="67"/>
        <v>334105092</v>
      </c>
      <c r="J106" s="306">
        <f>SUM(J107,J112,J115,J117)</f>
        <v>203710000</v>
      </c>
      <c r="K106" s="306">
        <f>SUM(K107,K112,K115,K117)</f>
        <v>323710000</v>
      </c>
      <c r="L106" s="214"/>
      <c r="M106" s="215">
        <f t="shared" ref="M106:Z106" si="68">SUM(M107,M112,M115,M117)</f>
        <v>0</v>
      </c>
      <c r="N106" s="215">
        <f t="shared" si="68"/>
        <v>0</v>
      </c>
      <c r="O106" s="215">
        <f t="shared" si="68"/>
        <v>0</v>
      </c>
      <c r="P106" s="215">
        <f t="shared" si="68"/>
        <v>0</v>
      </c>
      <c r="Q106" s="215">
        <f t="shared" si="68"/>
        <v>0</v>
      </c>
      <c r="R106" s="215">
        <f t="shared" si="68"/>
        <v>0</v>
      </c>
      <c r="S106" s="215">
        <f t="shared" si="68"/>
        <v>0</v>
      </c>
      <c r="T106" s="215">
        <f t="shared" si="68"/>
        <v>0</v>
      </c>
      <c r="U106" s="215">
        <f t="shared" si="68"/>
        <v>0</v>
      </c>
      <c r="V106" s="215">
        <f t="shared" si="68"/>
        <v>0</v>
      </c>
      <c r="W106" s="215">
        <f t="shared" si="68"/>
        <v>0</v>
      </c>
      <c r="X106" s="215">
        <f t="shared" si="68"/>
        <v>0</v>
      </c>
      <c r="Y106" s="215">
        <f t="shared" si="68"/>
        <v>0</v>
      </c>
      <c r="Z106" s="215">
        <f t="shared" si="68"/>
        <v>0</v>
      </c>
    </row>
    <row r="107" spans="1:26" s="146" customFormat="1" ht="30.75" hidden="1" customHeight="1" x14ac:dyDescent="0.5">
      <c r="A107" s="294" t="s">
        <v>636</v>
      </c>
      <c r="B107" s="295" t="s">
        <v>661</v>
      </c>
      <c r="C107" s="296" t="s">
        <v>684</v>
      </c>
      <c r="D107" s="297">
        <v>2</v>
      </c>
      <c r="E107" s="325" t="s">
        <v>414</v>
      </c>
      <c r="F107" s="325"/>
      <c r="G107" s="325"/>
      <c r="H107" s="309">
        <f t="shared" ref="H107:Z107" si="69">H108</f>
        <v>0</v>
      </c>
      <c r="I107" s="310">
        <f t="shared" si="69"/>
        <v>0</v>
      </c>
      <c r="J107" s="309">
        <f t="shared" si="69"/>
        <v>0</v>
      </c>
      <c r="K107" s="309">
        <f t="shared" si="69"/>
        <v>0</v>
      </c>
      <c r="L107" s="217"/>
      <c r="M107" s="216">
        <f t="shared" si="69"/>
        <v>0</v>
      </c>
      <c r="N107" s="216">
        <f t="shared" si="69"/>
        <v>0</v>
      </c>
      <c r="O107" s="216">
        <f t="shared" si="69"/>
        <v>0</v>
      </c>
      <c r="P107" s="216">
        <f t="shared" si="69"/>
        <v>0</v>
      </c>
      <c r="Q107" s="216">
        <f t="shared" si="69"/>
        <v>0</v>
      </c>
      <c r="R107" s="216">
        <f t="shared" si="69"/>
        <v>0</v>
      </c>
      <c r="S107" s="216">
        <f t="shared" si="69"/>
        <v>0</v>
      </c>
      <c r="T107" s="216">
        <f t="shared" si="69"/>
        <v>0</v>
      </c>
      <c r="U107" s="216">
        <f t="shared" si="69"/>
        <v>0</v>
      </c>
      <c r="V107" s="216">
        <f t="shared" si="69"/>
        <v>0</v>
      </c>
      <c r="W107" s="216">
        <f t="shared" si="69"/>
        <v>0</v>
      </c>
      <c r="X107" s="216">
        <f t="shared" si="69"/>
        <v>0</v>
      </c>
      <c r="Y107" s="216">
        <f t="shared" si="69"/>
        <v>0</v>
      </c>
      <c r="Z107" s="216">
        <f t="shared" si="69"/>
        <v>0</v>
      </c>
    </row>
    <row r="108" spans="1:26" s="146" customFormat="1" ht="30.75" hidden="1" customHeight="1" x14ac:dyDescent="0.5">
      <c r="A108" s="294" t="s">
        <v>641</v>
      </c>
      <c r="B108" s="295" t="s">
        <v>661</v>
      </c>
      <c r="C108" s="296" t="s">
        <v>684</v>
      </c>
      <c r="D108" s="297">
        <v>2</v>
      </c>
      <c r="E108" s="311" t="s">
        <v>931</v>
      </c>
      <c r="F108" s="311" t="s">
        <v>1647</v>
      </c>
      <c r="G108" s="311" t="s">
        <v>1647</v>
      </c>
      <c r="H108" s="312"/>
      <c r="I108" s="313"/>
      <c r="J108" s="314"/>
      <c r="K108" s="314"/>
      <c r="L108" s="218"/>
      <c r="M108" s="148">
        <v>0</v>
      </c>
      <c r="N108" s="148">
        <v>0</v>
      </c>
      <c r="O108" s="148">
        <v>0</v>
      </c>
      <c r="P108" s="148">
        <v>0</v>
      </c>
      <c r="Q108" s="148">
        <v>0</v>
      </c>
      <c r="R108" s="148">
        <v>0</v>
      </c>
      <c r="S108" s="148">
        <v>0</v>
      </c>
      <c r="T108" s="148">
        <v>0</v>
      </c>
      <c r="U108" s="148">
        <v>0</v>
      </c>
      <c r="V108" s="148">
        <v>0</v>
      </c>
      <c r="W108" s="148">
        <v>0</v>
      </c>
      <c r="X108" s="148">
        <v>0</v>
      </c>
      <c r="Y108" s="148">
        <v>0</v>
      </c>
      <c r="Z108" s="148">
        <f>SUM(M108:Y108)</f>
        <v>0</v>
      </c>
    </row>
    <row r="109" spans="1:26" s="146" customFormat="1" ht="30.75" hidden="1" customHeight="1" x14ac:dyDescent="0.5">
      <c r="A109" s="294" t="s">
        <v>636</v>
      </c>
      <c r="B109" s="295" t="s">
        <v>642</v>
      </c>
      <c r="C109" s="296" t="s">
        <v>684</v>
      </c>
      <c r="D109" s="297">
        <v>2</v>
      </c>
      <c r="E109" s="325" t="s">
        <v>686</v>
      </c>
      <c r="F109" s="325"/>
      <c r="G109" s="325"/>
      <c r="H109" s="309">
        <f>SUM(H110:H111)</f>
        <v>0</v>
      </c>
      <c r="I109" s="310">
        <f t="shared" ref="I109" si="70">SUM(I110:I111)</f>
        <v>0</v>
      </c>
      <c r="J109" s="309">
        <f t="shared" ref="J109" si="71">SUM(J110:J111)</f>
        <v>0</v>
      </c>
      <c r="K109" s="309">
        <f t="shared" ref="K109" si="72">SUM(K110:K111)</f>
        <v>0</v>
      </c>
      <c r="L109" s="217"/>
      <c r="M109" s="216">
        <f t="shared" ref="M109:Z109" si="73">SUM(M110:M111)</f>
        <v>0</v>
      </c>
      <c r="N109" s="216">
        <f t="shared" si="73"/>
        <v>0</v>
      </c>
      <c r="O109" s="216">
        <f t="shared" si="73"/>
        <v>0</v>
      </c>
      <c r="P109" s="216">
        <f t="shared" si="73"/>
        <v>0</v>
      </c>
      <c r="Q109" s="216">
        <f t="shared" si="73"/>
        <v>0</v>
      </c>
      <c r="R109" s="216">
        <f t="shared" si="73"/>
        <v>0</v>
      </c>
      <c r="S109" s="216">
        <f t="shared" si="73"/>
        <v>0</v>
      </c>
      <c r="T109" s="216">
        <f t="shared" si="73"/>
        <v>0</v>
      </c>
      <c r="U109" s="216">
        <f t="shared" si="73"/>
        <v>0</v>
      </c>
      <c r="V109" s="216">
        <f t="shared" si="73"/>
        <v>0</v>
      </c>
      <c r="W109" s="216">
        <f t="shared" si="73"/>
        <v>0</v>
      </c>
      <c r="X109" s="216">
        <f t="shared" si="73"/>
        <v>0</v>
      </c>
      <c r="Y109" s="216">
        <f t="shared" si="73"/>
        <v>0</v>
      </c>
      <c r="Z109" s="216">
        <f t="shared" si="73"/>
        <v>0</v>
      </c>
    </row>
    <row r="110" spans="1:26" s="146" customFormat="1" ht="30.75" hidden="1" customHeight="1" x14ac:dyDescent="0.5">
      <c r="A110" s="294" t="s">
        <v>641</v>
      </c>
      <c r="B110" s="295" t="s">
        <v>642</v>
      </c>
      <c r="C110" s="296" t="s">
        <v>684</v>
      </c>
      <c r="D110" s="297">
        <v>2</v>
      </c>
      <c r="E110" s="311"/>
      <c r="F110" s="311"/>
      <c r="G110" s="311"/>
      <c r="H110" s="315"/>
      <c r="I110" s="315"/>
      <c r="J110" s="314"/>
      <c r="K110" s="314"/>
      <c r="L110" s="218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48">
        <f t="shared" ref="Z110:Z111" si="74">SUM(M110:Y110)</f>
        <v>0</v>
      </c>
    </row>
    <row r="111" spans="1:26" s="146" customFormat="1" ht="30.75" hidden="1" customHeight="1" x14ac:dyDescent="0.5">
      <c r="A111" s="294" t="s">
        <v>643</v>
      </c>
      <c r="B111" s="295" t="s">
        <v>642</v>
      </c>
      <c r="C111" s="296" t="s">
        <v>684</v>
      </c>
      <c r="D111" s="297">
        <v>2</v>
      </c>
      <c r="E111" s="311"/>
      <c r="F111" s="311"/>
      <c r="G111" s="311"/>
      <c r="H111" s="315"/>
      <c r="I111" s="315"/>
      <c r="J111" s="314"/>
      <c r="K111" s="314"/>
      <c r="L111" s="218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48">
        <f t="shared" si="74"/>
        <v>0</v>
      </c>
    </row>
    <row r="112" spans="1:26" s="146" customFormat="1" ht="30.75" customHeight="1" x14ac:dyDescent="0.5">
      <c r="A112" s="294" t="s">
        <v>636</v>
      </c>
      <c r="B112" s="295" t="s">
        <v>658</v>
      </c>
      <c r="C112" s="296" t="s">
        <v>684</v>
      </c>
      <c r="D112" s="297">
        <v>2</v>
      </c>
      <c r="E112" s="325" t="s">
        <v>687</v>
      </c>
      <c r="F112" s="325"/>
      <c r="G112" s="325"/>
      <c r="H112" s="309">
        <f>SUM(H113:H114)</f>
        <v>0</v>
      </c>
      <c r="I112" s="310">
        <f t="shared" ref="I112:Z112" si="75">SUM(I113:I114)</f>
        <v>234095092</v>
      </c>
      <c r="J112" s="309">
        <f t="shared" si="75"/>
        <v>0</v>
      </c>
      <c r="K112" s="309">
        <f t="shared" ref="K112" si="76">SUM(K113:K114)</f>
        <v>0</v>
      </c>
      <c r="L112" s="216">
        <f t="shared" si="75"/>
        <v>0</v>
      </c>
      <c r="M112" s="216">
        <f t="shared" si="75"/>
        <v>0</v>
      </c>
      <c r="N112" s="216">
        <f t="shared" si="75"/>
        <v>0</v>
      </c>
      <c r="O112" s="216">
        <f t="shared" si="75"/>
        <v>0</v>
      </c>
      <c r="P112" s="216">
        <f t="shared" si="75"/>
        <v>0</v>
      </c>
      <c r="Q112" s="216">
        <f t="shared" si="75"/>
        <v>0</v>
      </c>
      <c r="R112" s="216">
        <f t="shared" si="75"/>
        <v>0</v>
      </c>
      <c r="S112" s="216">
        <f t="shared" si="75"/>
        <v>0</v>
      </c>
      <c r="T112" s="216">
        <f t="shared" si="75"/>
        <v>0</v>
      </c>
      <c r="U112" s="216">
        <f t="shared" si="75"/>
        <v>0</v>
      </c>
      <c r="V112" s="216">
        <f t="shared" si="75"/>
        <v>0</v>
      </c>
      <c r="W112" s="216">
        <f t="shared" si="75"/>
        <v>0</v>
      </c>
      <c r="X112" s="216">
        <f t="shared" si="75"/>
        <v>0</v>
      </c>
      <c r="Y112" s="216">
        <f t="shared" si="75"/>
        <v>0</v>
      </c>
      <c r="Z112" s="216">
        <f t="shared" si="75"/>
        <v>0</v>
      </c>
    </row>
    <row r="113" spans="1:26" s="146" customFormat="1" ht="30.75" hidden="1" customHeight="1" x14ac:dyDescent="0.5">
      <c r="A113" s="294" t="s">
        <v>641</v>
      </c>
      <c r="B113" s="295" t="s">
        <v>658</v>
      </c>
      <c r="C113" s="296" t="s">
        <v>684</v>
      </c>
      <c r="D113" s="297">
        <v>2</v>
      </c>
      <c r="E113" s="311" t="s">
        <v>932</v>
      </c>
      <c r="F113" s="311" t="s">
        <v>1647</v>
      </c>
      <c r="G113" s="311" t="s">
        <v>1647</v>
      </c>
      <c r="H113" s="315"/>
      <c r="I113" s="315">
        <v>0</v>
      </c>
      <c r="J113" s="314"/>
      <c r="K113" s="314"/>
      <c r="L113" s="218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48">
        <f>SUM(M113:Y113)</f>
        <v>0</v>
      </c>
    </row>
    <row r="114" spans="1:26" s="146" customFormat="1" ht="30.75" customHeight="1" x14ac:dyDescent="0.5">
      <c r="A114" s="294" t="s">
        <v>643</v>
      </c>
      <c r="B114" s="295" t="s">
        <v>658</v>
      </c>
      <c r="C114" s="296" t="s">
        <v>684</v>
      </c>
      <c r="D114" s="297">
        <v>3</v>
      </c>
      <c r="E114" s="311" t="s">
        <v>1658</v>
      </c>
      <c r="F114" s="311" t="s">
        <v>1643</v>
      </c>
      <c r="G114" s="311" t="s">
        <v>1645</v>
      </c>
      <c r="H114" s="315"/>
      <c r="I114" s="315">
        <v>234095092</v>
      </c>
      <c r="J114" s="314">
        <v>0</v>
      </c>
      <c r="K114" s="314">
        <v>0</v>
      </c>
      <c r="L114" s="218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48">
        <f>SUM(M114:Y114)</f>
        <v>0</v>
      </c>
    </row>
    <row r="115" spans="1:26" s="146" customFormat="1" ht="30.75" customHeight="1" x14ac:dyDescent="0.5">
      <c r="A115" s="294" t="s">
        <v>636</v>
      </c>
      <c r="B115" s="295" t="s">
        <v>659</v>
      </c>
      <c r="C115" s="296" t="s">
        <v>684</v>
      </c>
      <c r="D115" s="297">
        <v>2</v>
      </c>
      <c r="E115" s="325" t="s">
        <v>688</v>
      </c>
      <c r="F115" s="325"/>
      <c r="G115" s="325"/>
      <c r="H115" s="309">
        <f>SUM(H116:H116)</f>
        <v>45902935</v>
      </c>
      <c r="I115" s="310">
        <f>SUM(I116:I116)</f>
        <v>100010000</v>
      </c>
      <c r="J115" s="309">
        <f>SUM(J116:J116)</f>
        <v>203710000</v>
      </c>
      <c r="K115" s="309">
        <f>SUM(K116:K116)</f>
        <v>323710000</v>
      </c>
      <c r="L115" s="217"/>
      <c r="M115" s="216">
        <f t="shared" ref="M115:Z115" si="77">SUM(M116:M116)</f>
        <v>0</v>
      </c>
      <c r="N115" s="216">
        <f t="shared" si="77"/>
        <v>0</v>
      </c>
      <c r="O115" s="216">
        <f t="shared" si="77"/>
        <v>0</v>
      </c>
      <c r="P115" s="216">
        <f t="shared" si="77"/>
        <v>0</v>
      </c>
      <c r="Q115" s="216">
        <f t="shared" si="77"/>
        <v>0</v>
      </c>
      <c r="R115" s="216">
        <f t="shared" si="77"/>
        <v>0</v>
      </c>
      <c r="S115" s="216">
        <f t="shared" si="77"/>
        <v>0</v>
      </c>
      <c r="T115" s="216">
        <f t="shared" si="77"/>
        <v>0</v>
      </c>
      <c r="U115" s="216">
        <f t="shared" si="77"/>
        <v>0</v>
      </c>
      <c r="V115" s="216">
        <f t="shared" si="77"/>
        <v>0</v>
      </c>
      <c r="W115" s="216">
        <f t="shared" si="77"/>
        <v>0</v>
      </c>
      <c r="X115" s="216">
        <f t="shared" si="77"/>
        <v>0</v>
      </c>
      <c r="Y115" s="216">
        <f t="shared" si="77"/>
        <v>0</v>
      </c>
      <c r="Z115" s="216">
        <f t="shared" si="77"/>
        <v>0</v>
      </c>
    </row>
    <row r="116" spans="1:26" s="146" customFormat="1" ht="30.75" customHeight="1" x14ac:dyDescent="0.5">
      <c r="A116" s="294" t="s">
        <v>641</v>
      </c>
      <c r="B116" s="295" t="s">
        <v>659</v>
      </c>
      <c r="C116" s="296" t="s">
        <v>684</v>
      </c>
      <c r="D116" s="297">
        <v>2</v>
      </c>
      <c r="E116" s="311" t="s">
        <v>416</v>
      </c>
      <c r="F116" s="311" t="s">
        <v>1647</v>
      </c>
      <c r="G116" s="311" t="s">
        <v>1646</v>
      </c>
      <c r="H116" s="315">
        <v>45902935</v>
      </c>
      <c r="I116" s="315">
        <v>100010000</v>
      </c>
      <c r="J116" s="314">
        <v>203710000</v>
      </c>
      <c r="K116" s="314">
        <v>323710000</v>
      </c>
      <c r="L116" s="218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48">
        <f>SUM(M116:Y116)</f>
        <v>0</v>
      </c>
    </row>
    <row r="117" spans="1:26" s="146" customFormat="1" ht="30.75" hidden="1" customHeight="1" x14ac:dyDescent="0.5">
      <c r="A117" s="294" t="s">
        <v>636</v>
      </c>
      <c r="B117" s="295" t="s">
        <v>689</v>
      </c>
      <c r="C117" s="296" t="s">
        <v>684</v>
      </c>
      <c r="D117" s="297">
        <v>2</v>
      </c>
      <c r="E117" s="325" t="s">
        <v>690</v>
      </c>
      <c r="F117" s="325"/>
      <c r="G117" s="325"/>
      <c r="H117" s="309">
        <f>SUM(H118:H118)</f>
        <v>0</v>
      </c>
      <c r="I117" s="310">
        <f>SUM(I118:I118)</f>
        <v>0</v>
      </c>
      <c r="J117" s="309">
        <f>SUM(J118:J118)</f>
        <v>0</v>
      </c>
      <c r="K117" s="309">
        <f>SUM(K118:K118)</f>
        <v>0</v>
      </c>
      <c r="L117" s="217"/>
      <c r="M117" s="216">
        <f t="shared" ref="M117:Z117" si="78">SUM(M118:M118)</f>
        <v>0</v>
      </c>
      <c r="N117" s="216">
        <f t="shared" si="78"/>
        <v>0</v>
      </c>
      <c r="O117" s="216">
        <f t="shared" si="78"/>
        <v>0</v>
      </c>
      <c r="P117" s="216">
        <f t="shared" si="78"/>
        <v>0</v>
      </c>
      <c r="Q117" s="216">
        <f t="shared" si="78"/>
        <v>0</v>
      </c>
      <c r="R117" s="216">
        <f t="shared" si="78"/>
        <v>0</v>
      </c>
      <c r="S117" s="216">
        <f t="shared" si="78"/>
        <v>0</v>
      </c>
      <c r="T117" s="216">
        <f t="shared" si="78"/>
        <v>0</v>
      </c>
      <c r="U117" s="216">
        <f t="shared" si="78"/>
        <v>0</v>
      </c>
      <c r="V117" s="216">
        <f t="shared" si="78"/>
        <v>0</v>
      </c>
      <c r="W117" s="216">
        <f t="shared" si="78"/>
        <v>0</v>
      </c>
      <c r="X117" s="216">
        <f t="shared" si="78"/>
        <v>0</v>
      </c>
      <c r="Y117" s="216">
        <f t="shared" si="78"/>
        <v>0</v>
      </c>
      <c r="Z117" s="216">
        <f t="shared" si="78"/>
        <v>0</v>
      </c>
    </row>
    <row r="118" spans="1:26" s="146" customFormat="1" ht="30.75" hidden="1" customHeight="1" x14ac:dyDescent="0.5">
      <c r="A118" s="294" t="s">
        <v>641</v>
      </c>
      <c r="B118" s="295" t="s">
        <v>689</v>
      </c>
      <c r="C118" s="296" t="s">
        <v>684</v>
      </c>
      <c r="D118" s="297">
        <v>2</v>
      </c>
      <c r="E118" s="311" t="s">
        <v>418</v>
      </c>
      <c r="F118" s="311" t="s">
        <v>1647</v>
      </c>
      <c r="G118" s="311" t="s">
        <v>1647</v>
      </c>
      <c r="H118" s="315"/>
      <c r="I118" s="315"/>
      <c r="J118" s="314"/>
      <c r="K118" s="314"/>
      <c r="L118" s="218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48">
        <f>SUM(M118:Y118)</f>
        <v>0</v>
      </c>
    </row>
    <row r="119" spans="1:26" s="146" customFormat="1" ht="30.75" customHeight="1" x14ac:dyDescent="0.5">
      <c r="A119" s="294" t="s">
        <v>636</v>
      </c>
      <c r="B119" s="295" t="s">
        <v>637</v>
      </c>
      <c r="C119" s="296" t="s">
        <v>691</v>
      </c>
      <c r="D119" s="297">
        <v>2</v>
      </c>
      <c r="E119" s="305" t="s">
        <v>692</v>
      </c>
      <c r="F119" s="305"/>
      <c r="G119" s="305"/>
      <c r="H119" s="306">
        <f>SUM(H123)</f>
        <v>886849739</v>
      </c>
      <c r="I119" s="307">
        <f t="shared" ref="I119" si="79">SUM(I123)</f>
        <v>1000000000</v>
      </c>
      <c r="J119" s="306">
        <f t="shared" ref="J119" si="80">SUM(J123)</f>
        <v>1881000000</v>
      </c>
      <c r="K119" s="306">
        <f t="shared" ref="K119" si="81">SUM(K123)</f>
        <v>1881000000</v>
      </c>
      <c r="L119" s="214"/>
      <c r="M119" s="215">
        <f t="shared" ref="M119:Z119" si="82">SUM(M123)</f>
        <v>0</v>
      </c>
      <c r="N119" s="215">
        <f t="shared" si="82"/>
        <v>0</v>
      </c>
      <c r="O119" s="215">
        <f t="shared" si="82"/>
        <v>0</v>
      </c>
      <c r="P119" s="215">
        <f t="shared" si="82"/>
        <v>0</v>
      </c>
      <c r="Q119" s="215">
        <f t="shared" si="82"/>
        <v>0</v>
      </c>
      <c r="R119" s="215">
        <f t="shared" si="82"/>
        <v>0</v>
      </c>
      <c r="S119" s="215">
        <f t="shared" si="82"/>
        <v>0</v>
      </c>
      <c r="T119" s="215">
        <f t="shared" si="82"/>
        <v>0</v>
      </c>
      <c r="U119" s="215">
        <f t="shared" si="82"/>
        <v>0</v>
      </c>
      <c r="V119" s="215">
        <f t="shared" si="82"/>
        <v>0</v>
      </c>
      <c r="W119" s="215">
        <f t="shared" si="82"/>
        <v>0</v>
      </c>
      <c r="X119" s="215">
        <f t="shared" si="82"/>
        <v>0</v>
      </c>
      <c r="Y119" s="215">
        <f t="shared" si="82"/>
        <v>0</v>
      </c>
      <c r="Z119" s="215">
        <f t="shared" si="82"/>
        <v>0</v>
      </c>
    </row>
    <row r="120" spans="1:26" s="146" customFormat="1" ht="30.75" hidden="1" customHeight="1" x14ac:dyDescent="0.5">
      <c r="A120" s="294"/>
      <c r="B120" s="295"/>
      <c r="C120" s="296"/>
      <c r="D120" s="297">
        <v>2</v>
      </c>
      <c r="E120" s="325" t="s">
        <v>420</v>
      </c>
      <c r="F120" s="325"/>
      <c r="G120" s="325"/>
      <c r="H120" s="309">
        <f>H121+H122</f>
        <v>0</v>
      </c>
      <c r="I120" s="310">
        <f t="shared" ref="I120" si="83">I121+I122</f>
        <v>0</v>
      </c>
      <c r="J120" s="309" t="e">
        <f>#REF!</f>
        <v>#REF!</v>
      </c>
      <c r="K120" s="309" t="e">
        <f>#REF!</f>
        <v>#REF!</v>
      </c>
      <c r="L120" s="217"/>
      <c r="M120" s="216">
        <f t="shared" ref="M120:Z120" si="84">M121+M122</f>
        <v>0</v>
      </c>
      <c r="N120" s="216">
        <f t="shared" si="84"/>
        <v>0</v>
      </c>
      <c r="O120" s="216">
        <f t="shared" si="84"/>
        <v>0</v>
      </c>
      <c r="P120" s="216">
        <f t="shared" si="84"/>
        <v>0</v>
      </c>
      <c r="Q120" s="216">
        <f t="shared" si="84"/>
        <v>0</v>
      </c>
      <c r="R120" s="216">
        <f t="shared" si="84"/>
        <v>0</v>
      </c>
      <c r="S120" s="216">
        <f t="shared" si="84"/>
        <v>0</v>
      </c>
      <c r="T120" s="216">
        <f t="shared" si="84"/>
        <v>0</v>
      </c>
      <c r="U120" s="216">
        <f t="shared" si="84"/>
        <v>0</v>
      </c>
      <c r="V120" s="216">
        <f t="shared" si="84"/>
        <v>0</v>
      </c>
      <c r="W120" s="216">
        <f t="shared" si="84"/>
        <v>0</v>
      </c>
      <c r="X120" s="216">
        <f t="shared" si="84"/>
        <v>0</v>
      </c>
      <c r="Y120" s="216">
        <f t="shared" si="84"/>
        <v>0</v>
      </c>
      <c r="Z120" s="216">
        <f t="shared" si="84"/>
        <v>0</v>
      </c>
    </row>
    <row r="121" spans="1:26" s="146" customFormat="1" ht="30.75" hidden="1" customHeight="1" x14ac:dyDescent="0.5">
      <c r="A121" s="294"/>
      <c r="B121" s="295"/>
      <c r="C121" s="296"/>
      <c r="D121" s="297">
        <v>2</v>
      </c>
      <c r="E121" s="311" t="s">
        <v>371</v>
      </c>
      <c r="F121" s="311"/>
      <c r="G121" s="311"/>
      <c r="H121" s="312"/>
      <c r="I121" s="313"/>
      <c r="J121" s="314"/>
      <c r="K121" s="314"/>
      <c r="L121" s="21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>
        <f t="shared" ref="Z121:Z122" si="85">SUM(M121:Y121)</f>
        <v>0</v>
      </c>
    </row>
    <row r="122" spans="1:26" s="146" customFormat="1" ht="30.75" hidden="1" customHeight="1" x14ac:dyDescent="0.5">
      <c r="A122" s="294"/>
      <c r="B122" s="295"/>
      <c r="C122" s="296"/>
      <c r="D122" s="297">
        <v>2</v>
      </c>
      <c r="E122" s="311" t="s">
        <v>371</v>
      </c>
      <c r="F122" s="311"/>
      <c r="G122" s="311"/>
      <c r="H122" s="312"/>
      <c r="I122" s="313"/>
      <c r="J122" s="314"/>
      <c r="K122" s="314"/>
      <c r="L122" s="21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>
        <f t="shared" si="85"/>
        <v>0</v>
      </c>
    </row>
    <row r="123" spans="1:26" s="146" customFormat="1" ht="30.75" customHeight="1" x14ac:dyDescent="0.5">
      <c r="A123" s="294" t="s">
        <v>636</v>
      </c>
      <c r="B123" s="295" t="s">
        <v>642</v>
      </c>
      <c r="C123" s="296" t="s">
        <v>691</v>
      </c>
      <c r="D123" s="297">
        <v>2</v>
      </c>
      <c r="E123" s="325" t="s">
        <v>693</v>
      </c>
      <c r="F123" s="325"/>
      <c r="G123" s="325"/>
      <c r="H123" s="309">
        <f>SUM(H124:H126)</f>
        <v>886849739</v>
      </c>
      <c r="I123" s="310">
        <f t="shared" ref="I123:Z123" si="86">SUM(I124:I126)</f>
        <v>1000000000</v>
      </c>
      <c r="J123" s="309">
        <f t="shared" si="86"/>
        <v>1881000000</v>
      </c>
      <c r="K123" s="309">
        <f t="shared" ref="K123" si="87">SUM(K124:K126)</f>
        <v>1881000000</v>
      </c>
      <c r="L123" s="216">
        <f t="shared" si="86"/>
        <v>0</v>
      </c>
      <c r="M123" s="216">
        <f t="shared" si="86"/>
        <v>0</v>
      </c>
      <c r="N123" s="216">
        <f t="shared" si="86"/>
        <v>0</v>
      </c>
      <c r="O123" s="216">
        <f t="shared" si="86"/>
        <v>0</v>
      </c>
      <c r="P123" s="216">
        <f t="shared" si="86"/>
        <v>0</v>
      </c>
      <c r="Q123" s="216">
        <f t="shared" si="86"/>
        <v>0</v>
      </c>
      <c r="R123" s="216">
        <f t="shared" si="86"/>
        <v>0</v>
      </c>
      <c r="S123" s="216">
        <f t="shared" si="86"/>
        <v>0</v>
      </c>
      <c r="T123" s="216">
        <f t="shared" si="86"/>
        <v>0</v>
      </c>
      <c r="U123" s="216">
        <f t="shared" si="86"/>
        <v>0</v>
      </c>
      <c r="V123" s="216">
        <f t="shared" si="86"/>
        <v>0</v>
      </c>
      <c r="W123" s="216">
        <f t="shared" si="86"/>
        <v>0</v>
      </c>
      <c r="X123" s="216">
        <f t="shared" si="86"/>
        <v>0</v>
      </c>
      <c r="Y123" s="216">
        <f t="shared" si="86"/>
        <v>0</v>
      </c>
      <c r="Z123" s="216">
        <f t="shared" si="86"/>
        <v>0</v>
      </c>
    </row>
    <row r="124" spans="1:26" s="146" customFormat="1" ht="30.75" customHeight="1" x14ac:dyDescent="0.5">
      <c r="A124" s="294" t="s">
        <v>641</v>
      </c>
      <c r="B124" s="295" t="s">
        <v>642</v>
      </c>
      <c r="C124" s="296" t="s">
        <v>691</v>
      </c>
      <c r="D124" s="297">
        <v>2</v>
      </c>
      <c r="E124" s="311" t="s">
        <v>694</v>
      </c>
      <c r="F124" s="311" t="s">
        <v>1647</v>
      </c>
      <c r="G124" s="311" t="s">
        <v>1646</v>
      </c>
      <c r="H124" s="315">
        <v>698471827</v>
      </c>
      <c r="I124" s="315">
        <v>799000000</v>
      </c>
      <c r="J124" s="314">
        <v>1595500000</v>
      </c>
      <c r="K124" s="314">
        <v>1595500000</v>
      </c>
      <c r="L124" s="218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48">
        <f t="shared" ref="Z124:Z126" si="88">SUM(M124:Y124)</f>
        <v>0</v>
      </c>
    </row>
    <row r="125" spans="1:26" s="146" customFormat="1" ht="30.75" customHeight="1" x14ac:dyDescent="0.5">
      <c r="A125" s="294" t="s">
        <v>643</v>
      </c>
      <c r="B125" s="295" t="s">
        <v>642</v>
      </c>
      <c r="C125" s="296" t="s">
        <v>691</v>
      </c>
      <c r="D125" s="297">
        <v>2</v>
      </c>
      <c r="E125" s="311" t="s">
        <v>1517</v>
      </c>
      <c r="F125" s="311" t="s">
        <v>1647</v>
      </c>
      <c r="G125" s="311" t="s">
        <v>1646</v>
      </c>
      <c r="H125" s="315">
        <v>188377912</v>
      </c>
      <c r="I125" s="315">
        <v>130000000</v>
      </c>
      <c r="J125" s="314">
        <v>162000000</v>
      </c>
      <c r="K125" s="314">
        <v>162000000</v>
      </c>
      <c r="L125" s="218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48">
        <f t="shared" si="88"/>
        <v>0</v>
      </c>
    </row>
    <row r="126" spans="1:26" s="146" customFormat="1" ht="30.75" customHeight="1" x14ac:dyDescent="0.5">
      <c r="A126" s="294" t="s">
        <v>644</v>
      </c>
      <c r="B126" s="295" t="s">
        <v>642</v>
      </c>
      <c r="C126" s="296" t="s">
        <v>691</v>
      </c>
      <c r="D126" s="297">
        <v>2</v>
      </c>
      <c r="E126" s="311" t="s">
        <v>1518</v>
      </c>
      <c r="F126" s="311" t="s">
        <v>1647</v>
      </c>
      <c r="G126" s="311" t="s">
        <v>1646</v>
      </c>
      <c r="H126" s="315"/>
      <c r="I126" s="315">
        <v>71000000</v>
      </c>
      <c r="J126" s="314">
        <v>123500000</v>
      </c>
      <c r="K126" s="314">
        <v>123500000</v>
      </c>
      <c r="L126" s="218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48">
        <f t="shared" si="88"/>
        <v>0</v>
      </c>
    </row>
    <row r="127" spans="1:26" s="146" customFormat="1" ht="30.75" hidden="1" customHeight="1" x14ac:dyDescent="0.5">
      <c r="A127" s="294"/>
      <c r="B127" s="295"/>
      <c r="C127" s="296"/>
      <c r="D127" s="297">
        <v>2</v>
      </c>
      <c r="E127" s="325" t="s">
        <v>422</v>
      </c>
      <c r="F127" s="325"/>
      <c r="G127" s="325"/>
      <c r="H127" s="309">
        <f t="shared" ref="H127:I127" si="89">H128</f>
        <v>0</v>
      </c>
      <c r="I127" s="310">
        <f t="shared" si="89"/>
        <v>0</v>
      </c>
      <c r="J127" s="309" t="e">
        <f>#REF!</f>
        <v>#REF!</v>
      </c>
      <c r="K127" s="309" t="e">
        <f>#REF!</f>
        <v>#REF!</v>
      </c>
      <c r="L127" s="217"/>
      <c r="M127" s="216">
        <f t="shared" ref="M127:Z127" si="90">M128</f>
        <v>0</v>
      </c>
      <c r="N127" s="216">
        <f t="shared" si="90"/>
        <v>0</v>
      </c>
      <c r="O127" s="216">
        <f t="shared" si="90"/>
        <v>0</v>
      </c>
      <c r="P127" s="216">
        <f t="shared" si="90"/>
        <v>0</v>
      </c>
      <c r="Q127" s="216">
        <f t="shared" si="90"/>
        <v>0</v>
      </c>
      <c r="R127" s="216">
        <f t="shared" si="90"/>
        <v>0</v>
      </c>
      <c r="S127" s="216">
        <f t="shared" si="90"/>
        <v>0</v>
      </c>
      <c r="T127" s="216">
        <f t="shared" si="90"/>
        <v>0</v>
      </c>
      <c r="U127" s="216">
        <f t="shared" si="90"/>
        <v>0</v>
      </c>
      <c r="V127" s="216">
        <f t="shared" si="90"/>
        <v>0</v>
      </c>
      <c r="W127" s="216">
        <f t="shared" si="90"/>
        <v>0</v>
      </c>
      <c r="X127" s="216">
        <f t="shared" si="90"/>
        <v>0</v>
      </c>
      <c r="Y127" s="216">
        <f t="shared" si="90"/>
        <v>0</v>
      </c>
      <c r="Z127" s="216">
        <f t="shared" si="90"/>
        <v>0</v>
      </c>
    </row>
    <row r="128" spans="1:26" s="146" customFormat="1" ht="30.75" hidden="1" customHeight="1" x14ac:dyDescent="0.5">
      <c r="A128" s="294"/>
      <c r="B128" s="295"/>
      <c r="C128" s="296"/>
      <c r="D128" s="297">
        <v>2</v>
      </c>
      <c r="E128" s="311" t="s">
        <v>371</v>
      </c>
      <c r="F128" s="311"/>
      <c r="G128" s="311"/>
      <c r="H128" s="312"/>
      <c r="I128" s="313"/>
      <c r="J128" s="314"/>
      <c r="K128" s="314"/>
      <c r="L128" s="21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>
        <f>SUM(M128:Y128)</f>
        <v>0</v>
      </c>
    </row>
    <row r="129" spans="1:26" s="146" customFormat="1" ht="30.75" hidden="1" customHeight="1" x14ac:dyDescent="0.5">
      <c r="A129" s="294"/>
      <c r="B129" s="295"/>
      <c r="C129" s="296"/>
      <c r="D129" s="297">
        <v>2</v>
      </c>
      <c r="E129" s="325" t="s">
        <v>423</v>
      </c>
      <c r="F129" s="325"/>
      <c r="G129" s="325"/>
      <c r="H129" s="309">
        <f t="shared" ref="H129:I129" si="91">H130</f>
        <v>0</v>
      </c>
      <c r="I129" s="310">
        <f t="shared" si="91"/>
        <v>0</v>
      </c>
      <c r="J129" s="309" t="e">
        <f>#REF!</f>
        <v>#REF!</v>
      </c>
      <c r="K129" s="309" t="e">
        <f>#REF!</f>
        <v>#REF!</v>
      </c>
      <c r="L129" s="217"/>
      <c r="M129" s="216">
        <f t="shared" ref="M129:Z129" si="92">M130</f>
        <v>0</v>
      </c>
      <c r="N129" s="216">
        <f t="shared" si="92"/>
        <v>0</v>
      </c>
      <c r="O129" s="216">
        <f t="shared" si="92"/>
        <v>0</v>
      </c>
      <c r="P129" s="216">
        <f t="shared" si="92"/>
        <v>0</v>
      </c>
      <c r="Q129" s="216">
        <f t="shared" si="92"/>
        <v>0</v>
      </c>
      <c r="R129" s="216">
        <f t="shared" si="92"/>
        <v>0</v>
      </c>
      <c r="S129" s="216">
        <f t="shared" si="92"/>
        <v>0</v>
      </c>
      <c r="T129" s="216">
        <f t="shared" si="92"/>
        <v>0</v>
      </c>
      <c r="U129" s="216">
        <f t="shared" si="92"/>
        <v>0</v>
      </c>
      <c r="V129" s="216">
        <f t="shared" si="92"/>
        <v>0</v>
      </c>
      <c r="W129" s="216">
        <f t="shared" si="92"/>
        <v>0</v>
      </c>
      <c r="X129" s="216">
        <f t="shared" si="92"/>
        <v>0</v>
      </c>
      <c r="Y129" s="216">
        <f t="shared" si="92"/>
        <v>0</v>
      </c>
      <c r="Z129" s="216">
        <f t="shared" si="92"/>
        <v>0</v>
      </c>
    </row>
    <row r="130" spans="1:26" s="146" customFormat="1" ht="30.75" hidden="1" customHeight="1" x14ac:dyDescent="0.5">
      <c r="A130" s="294"/>
      <c r="B130" s="295"/>
      <c r="C130" s="296"/>
      <c r="D130" s="297">
        <v>2</v>
      </c>
      <c r="E130" s="311" t="s">
        <v>371</v>
      </c>
      <c r="F130" s="311"/>
      <c r="G130" s="311"/>
      <c r="H130" s="312"/>
      <c r="I130" s="313"/>
      <c r="J130" s="314"/>
      <c r="K130" s="314"/>
      <c r="L130" s="21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>
        <f>SUM(M130:Y130)</f>
        <v>0</v>
      </c>
    </row>
    <row r="131" spans="1:26" s="146" customFormat="1" ht="30.75" customHeight="1" x14ac:dyDescent="0.5">
      <c r="A131" s="294" t="s">
        <v>636</v>
      </c>
      <c r="B131" s="295" t="s">
        <v>637</v>
      </c>
      <c r="C131" s="296" t="s">
        <v>639</v>
      </c>
      <c r="D131" s="297">
        <v>3</v>
      </c>
      <c r="E131" s="302" t="s">
        <v>263</v>
      </c>
      <c r="F131" s="302"/>
      <c r="G131" s="302"/>
      <c r="H131" s="303">
        <f>SUM(H132,H135,H149)</f>
        <v>689215208</v>
      </c>
      <c r="I131" s="304">
        <f>SUM(I132,I135,I149)</f>
        <v>875000000</v>
      </c>
      <c r="J131" s="303">
        <f>SUM(J132,J135,J149)</f>
        <v>2119280000</v>
      </c>
      <c r="K131" s="303">
        <f>SUM(K132,K135,K149)</f>
        <v>2119280000</v>
      </c>
      <c r="L131" s="213"/>
      <c r="M131" s="212">
        <f t="shared" ref="M131:Z131" si="93">SUM(M132,M135,M149)</f>
        <v>0</v>
      </c>
      <c r="N131" s="212">
        <f t="shared" si="93"/>
        <v>0</v>
      </c>
      <c r="O131" s="212">
        <f t="shared" si="93"/>
        <v>0</v>
      </c>
      <c r="P131" s="212">
        <f t="shared" si="93"/>
        <v>0</v>
      </c>
      <c r="Q131" s="212">
        <f t="shared" si="93"/>
        <v>0</v>
      </c>
      <c r="R131" s="212">
        <f t="shared" si="93"/>
        <v>0</v>
      </c>
      <c r="S131" s="212">
        <f t="shared" si="93"/>
        <v>0</v>
      </c>
      <c r="T131" s="212">
        <f t="shared" si="93"/>
        <v>0</v>
      </c>
      <c r="U131" s="212">
        <f t="shared" si="93"/>
        <v>0</v>
      </c>
      <c r="V131" s="212">
        <f t="shared" si="93"/>
        <v>0</v>
      </c>
      <c r="W131" s="212">
        <f t="shared" si="93"/>
        <v>0</v>
      </c>
      <c r="X131" s="212">
        <f t="shared" si="93"/>
        <v>0</v>
      </c>
      <c r="Y131" s="212">
        <f t="shared" si="93"/>
        <v>0</v>
      </c>
      <c r="Z131" s="212">
        <f t="shared" si="93"/>
        <v>0</v>
      </c>
    </row>
    <row r="132" spans="1:26" s="146" customFormat="1" ht="30.75" customHeight="1" x14ac:dyDescent="0.5">
      <c r="A132" s="294" t="s">
        <v>636</v>
      </c>
      <c r="B132" s="295" t="s">
        <v>637</v>
      </c>
      <c r="C132" s="296" t="s">
        <v>669</v>
      </c>
      <c r="D132" s="297">
        <v>3</v>
      </c>
      <c r="E132" s="305" t="s">
        <v>696</v>
      </c>
      <c r="F132" s="305"/>
      <c r="G132" s="305"/>
      <c r="H132" s="306">
        <f>SUM(H133)</f>
        <v>72086056</v>
      </c>
      <c r="I132" s="307">
        <f t="shared" ref="I132" si="94">SUM(I133)</f>
        <v>450000000</v>
      </c>
      <c r="J132" s="306">
        <f t="shared" ref="J132:Z132" si="95">SUM(J133)</f>
        <v>1426000000</v>
      </c>
      <c r="K132" s="306">
        <f t="shared" si="95"/>
        <v>1426000000</v>
      </c>
      <c r="L132" s="214"/>
      <c r="M132" s="215">
        <f t="shared" si="95"/>
        <v>0</v>
      </c>
      <c r="N132" s="215">
        <f t="shared" si="95"/>
        <v>0</v>
      </c>
      <c r="O132" s="215">
        <f t="shared" si="95"/>
        <v>0</v>
      </c>
      <c r="P132" s="215">
        <f t="shared" si="95"/>
        <v>0</v>
      </c>
      <c r="Q132" s="215">
        <f t="shared" si="95"/>
        <v>0</v>
      </c>
      <c r="R132" s="215">
        <f t="shared" si="95"/>
        <v>0</v>
      </c>
      <c r="S132" s="215">
        <f t="shared" si="95"/>
        <v>0</v>
      </c>
      <c r="T132" s="215">
        <f t="shared" si="95"/>
        <v>0</v>
      </c>
      <c r="U132" s="215">
        <f t="shared" si="95"/>
        <v>0</v>
      </c>
      <c r="V132" s="215">
        <f t="shared" si="95"/>
        <v>0</v>
      </c>
      <c r="W132" s="215">
        <f t="shared" si="95"/>
        <v>0</v>
      </c>
      <c r="X132" s="215">
        <f t="shared" si="95"/>
        <v>0</v>
      </c>
      <c r="Y132" s="215">
        <f t="shared" si="95"/>
        <v>0</v>
      </c>
      <c r="Z132" s="215">
        <f t="shared" si="95"/>
        <v>0</v>
      </c>
    </row>
    <row r="133" spans="1:26" s="146" customFormat="1" ht="30.75" customHeight="1" x14ac:dyDescent="0.5">
      <c r="A133" s="294" t="s">
        <v>636</v>
      </c>
      <c r="B133" s="295" t="s">
        <v>640</v>
      </c>
      <c r="C133" s="296" t="s">
        <v>669</v>
      </c>
      <c r="D133" s="297">
        <v>3</v>
      </c>
      <c r="E133" s="325" t="s">
        <v>424</v>
      </c>
      <c r="F133" s="325"/>
      <c r="G133" s="325"/>
      <c r="H133" s="309">
        <f>SUM(H134:H134)</f>
        <v>72086056</v>
      </c>
      <c r="I133" s="310">
        <f>SUM(I134:I134)</f>
        <v>450000000</v>
      </c>
      <c r="J133" s="309">
        <f>SUM(J134:J134)</f>
        <v>1426000000</v>
      </c>
      <c r="K133" s="309">
        <f>SUM(K134:K134)</f>
        <v>1426000000</v>
      </c>
      <c r="L133" s="217"/>
      <c r="M133" s="216">
        <f t="shared" ref="M133:Z133" si="96">SUM(M134:M134)</f>
        <v>0</v>
      </c>
      <c r="N133" s="216">
        <f t="shared" si="96"/>
        <v>0</v>
      </c>
      <c r="O133" s="216">
        <f t="shared" si="96"/>
        <v>0</v>
      </c>
      <c r="P133" s="216">
        <f t="shared" si="96"/>
        <v>0</v>
      </c>
      <c r="Q133" s="216">
        <f t="shared" si="96"/>
        <v>0</v>
      </c>
      <c r="R133" s="216">
        <f t="shared" si="96"/>
        <v>0</v>
      </c>
      <c r="S133" s="216">
        <f t="shared" si="96"/>
        <v>0</v>
      </c>
      <c r="T133" s="216">
        <f t="shared" si="96"/>
        <v>0</v>
      </c>
      <c r="U133" s="216">
        <f t="shared" si="96"/>
        <v>0</v>
      </c>
      <c r="V133" s="216">
        <f t="shared" si="96"/>
        <v>0</v>
      </c>
      <c r="W133" s="216">
        <f t="shared" si="96"/>
        <v>0</v>
      </c>
      <c r="X133" s="216">
        <f t="shared" si="96"/>
        <v>0</v>
      </c>
      <c r="Y133" s="216">
        <f t="shared" si="96"/>
        <v>0</v>
      </c>
      <c r="Z133" s="216">
        <f t="shared" si="96"/>
        <v>0</v>
      </c>
    </row>
    <row r="134" spans="1:26" s="146" customFormat="1" ht="30.75" customHeight="1" x14ac:dyDescent="0.5">
      <c r="A134" s="294" t="s">
        <v>641</v>
      </c>
      <c r="B134" s="295" t="s">
        <v>640</v>
      </c>
      <c r="C134" s="296" t="s">
        <v>669</v>
      </c>
      <c r="D134" s="297">
        <v>3</v>
      </c>
      <c r="E134" s="311" t="s">
        <v>425</v>
      </c>
      <c r="F134" s="311" t="s">
        <v>1646</v>
      </c>
      <c r="G134" s="311" t="s">
        <v>1646</v>
      </c>
      <c r="H134" s="315">
        <v>72086056</v>
      </c>
      <c r="I134" s="315">
        <v>450000000</v>
      </c>
      <c r="J134" s="314">
        <v>1426000000</v>
      </c>
      <c r="K134" s="314">
        <v>1426000000</v>
      </c>
      <c r="L134" s="218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48">
        <f>SUM(M134:Y134)</f>
        <v>0</v>
      </c>
    </row>
    <row r="135" spans="1:26" s="146" customFormat="1" ht="30.75" customHeight="1" x14ac:dyDescent="0.5">
      <c r="A135" s="294" t="s">
        <v>636</v>
      </c>
      <c r="B135" s="295" t="s">
        <v>637</v>
      </c>
      <c r="C135" s="296" t="s">
        <v>638</v>
      </c>
      <c r="D135" s="297">
        <v>3</v>
      </c>
      <c r="E135" s="305" t="s">
        <v>697</v>
      </c>
      <c r="F135" s="305"/>
      <c r="G135" s="305"/>
      <c r="H135" s="306">
        <f>SUM(H136,H147)</f>
        <v>601912000</v>
      </c>
      <c r="I135" s="307">
        <f>SUM(I136,I147)</f>
        <v>341000000</v>
      </c>
      <c r="J135" s="306">
        <f>SUM(J136,J147)</f>
        <v>596000000</v>
      </c>
      <c r="K135" s="306">
        <f>SUM(K136,K147)</f>
        <v>596000000</v>
      </c>
      <c r="L135" s="214"/>
      <c r="M135" s="215">
        <f t="shared" ref="M135:Z135" si="97">SUM(M136,M147)</f>
        <v>0</v>
      </c>
      <c r="N135" s="215">
        <f t="shared" si="97"/>
        <v>0</v>
      </c>
      <c r="O135" s="215">
        <f t="shared" si="97"/>
        <v>0</v>
      </c>
      <c r="P135" s="215">
        <f t="shared" si="97"/>
        <v>0</v>
      </c>
      <c r="Q135" s="215">
        <f t="shared" si="97"/>
        <v>0</v>
      </c>
      <c r="R135" s="215">
        <f t="shared" si="97"/>
        <v>0</v>
      </c>
      <c r="S135" s="215">
        <f t="shared" si="97"/>
        <v>0</v>
      </c>
      <c r="T135" s="215">
        <f t="shared" si="97"/>
        <v>0</v>
      </c>
      <c r="U135" s="215">
        <f t="shared" si="97"/>
        <v>0</v>
      </c>
      <c r="V135" s="215">
        <f t="shared" si="97"/>
        <v>0</v>
      </c>
      <c r="W135" s="215">
        <f t="shared" si="97"/>
        <v>0</v>
      </c>
      <c r="X135" s="215">
        <f t="shared" si="97"/>
        <v>0</v>
      </c>
      <c r="Y135" s="215">
        <f t="shared" si="97"/>
        <v>0</v>
      </c>
      <c r="Z135" s="215">
        <f t="shared" si="97"/>
        <v>0</v>
      </c>
    </row>
    <row r="136" spans="1:26" s="146" customFormat="1" ht="30.75" customHeight="1" x14ac:dyDescent="0.5">
      <c r="A136" s="294" t="s">
        <v>636</v>
      </c>
      <c r="B136" s="295" t="s">
        <v>640</v>
      </c>
      <c r="C136" s="296" t="s">
        <v>638</v>
      </c>
      <c r="D136" s="297">
        <v>3</v>
      </c>
      <c r="E136" s="325" t="s">
        <v>698</v>
      </c>
      <c r="F136" s="325"/>
      <c r="G136" s="325"/>
      <c r="H136" s="309">
        <f>SUM(H137:H144)</f>
        <v>601912000</v>
      </c>
      <c r="I136" s="309">
        <f t="shared" ref="I136:J136" si="98">SUM(I137:I144)</f>
        <v>339000000</v>
      </c>
      <c r="J136" s="309">
        <f t="shared" si="98"/>
        <v>587000000</v>
      </c>
      <c r="K136" s="309">
        <f t="shared" ref="K136" si="99">SUM(K137:K144)</f>
        <v>587000000</v>
      </c>
      <c r="L136" s="216">
        <f t="shared" ref="L136:Z136" si="100">SUM(L137:L144)</f>
        <v>0</v>
      </c>
      <c r="M136" s="216">
        <f t="shared" si="100"/>
        <v>0</v>
      </c>
      <c r="N136" s="216">
        <f t="shared" si="100"/>
        <v>0</v>
      </c>
      <c r="O136" s="216">
        <f t="shared" si="100"/>
        <v>0</v>
      </c>
      <c r="P136" s="216">
        <f t="shared" si="100"/>
        <v>0</v>
      </c>
      <c r="Q136" s="216">
        <f t="shared" si="100"/>
        <v>0</v>
      </c>
      <c r="R136" s="216">
        <f t="shared" si="100"/>
        <v>0</v>
      </c>
      <c r="S136" s="216">
        <f t="shared" si="100"/>
        <v>0</v>
      </c>
      <c r="T136" s="216">
        <f t="shared" si="100"/>
        <v>0</v>
      </c>
      <c r="U136" s="216">
        <f t="shared" si="100"/>
        <v>0</v>
      </c>
      <c r="V136" s="216">
        <f t="shared" si="100"/>
        <v>0</v>
      </c>
      <c r="W136" s="216">
        <f t="shared" si="100"/>
        <v>0</v>
      </c>
      <c r="X136" s="216">
        <f t="shared" si="100"/>
        <v>0</v>
      </c>
      <c r="Y136" s="216">
        <f t="shared" si="100"/>
        <v>0</v>
      </c>
      <c r="Z136" s="216">
        <f t="shared" si="100"/>
        <v>0</v>
      </c>
    </row>
    <row r="137" spans="1:26" s="146" customFormat="1" ht="30.75" customHeight="1" x14ac:dyDescent="0.5">
      <c r="A137" s="294" t="s">
        <v>641</v>
      </c>
      <c r="B137" s="295" t="s">
        <v>640</v>
      </c>
      <c r="C137" s="296" t="s">
        <v>638</v>
      </c>
      <c r="D137" s="297">
        <v>3</v>
      </c>
      <c r="E137" s="319" t="s">
        <v>427</v>
      </c>
      <c r="F137" s="311" t="s">
        <v>1647</v>
      </c>
      <c r="G137" s="311" t="s">
        <v>1775</v>
      </c>
      <c r="H137" s="315"/>
      <c r="I137" s="315">
        <v>90000000</v>
      </c>
      <c r="J137" s="314">
        <v>2000000</v>
      </c>
      <c r="K137" s="314">
        <v>2000000</v>
      </c>
      <c r="L137" s="218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48">
        <f t="shared" ref="Z137:Z144" si="101">SUM(M137:Y137)</f>
        <v>0</v>
      </c>
    </row>
    <row r="138" spans="1:26" s="146" customFormat="1" ht="30.75" customHeight="1" x14ac:dyDescent="0.5">
      <c r="A138" s="294" t="s">
        <v>643</v>
      </c>
      <c r="B138" s="295" t="s">
        <v>640</v>
      </c>
      <c r="C138" s="296" t="s">
        <v>638</v>
      </c>
      <c r="D138" s="297">
        <v>3</v>
      </c>
      <c r="E138" s="319" t="s">
        <v>428</v>
      </c>
      <c r="F138" s="311" t="s">
        <v>1647</v>
      </c>
      <c r="G138" s="311" t="s">
        <v>1776</v>
      </c>
      <c r="H138" s="315"/>
      <c r="I138" s="315">
        <v>10000000</v>
      </c>
      <c r="J138" s="314">
        <v>0</v>
      </c>
      <c r="K138" s="314">
        <v>0</v>
      </c>
      <c r="L138" s="218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48">
        <f t="shared" si="101"/>
        <v>0</v>
      </c>
    </row>
    <row r="139" spans="1:26" s="146" customFormat="1" ht="30.75" customHeight="1" x14ac:dyDescent="0.5">
      <c r="A139" s="294" t="s">
        <v>644</v>
      </c>
      <c r="B139" s="295" t="s">
        <v>640</v>
      </c>
      <c r="C139" s="296" t="s">
        <v>638</v>
      </c>
      <c r="D139" s="297">
        <v>3</v>
      </c>
      <c r="E139" s="319" t="s">
        <v>429</v>
      </c>
      <c r="F139" s="311" t="s">
        <v>1647</v>
      </c>
      <c r="G139" s="311" t="s">
        <v>1777</v>
      </c>
      <c r="H139" s="315"/>
      <c r="I139" s="315">
        <v>40000000</v>
      </c>
      <c r="J139" s="314">
        <v>50000000</v>
      </c>
      <c r="K139" s="314">
        <v>50000000</v>
      </c>
      <c r="L139" s="218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48">
        <f t="shared" si="101"/>
        <v>0</v>
      </c>
    </row>
    <row r="140" spans="1:26" s="146" customFormat="1" ht="30.75" hidden="1" customHeight="1" x14ac:dyDescent="0.5">
      <c r="A140" s="294" t="s">
        <v>645</v>
      </c>
      <c r="B140" s="295" t="s">
        <v>640</v>
      </c>
      <c r="C140" s="296" t="s">
        <v>638</v>
      </c>
      <c r="D140" s="297">
        <v>3</v>
      </c>
      <c r="E140" s="319" t="s">
        <v>933</v>
      </c>
      <c r="F140" s="311" t="s">
        <v>1647</v>
      </c>
      <c r="G140" s="311" t="s">
        <v>1778</v>
      </c>
      <c r="H140" s="315"/>
      <c r="I140" s="315">
        <v>0</v>
      </c>
      <c r="J140" s="314"/>
      <c r="K140" s="314"/>
      <c r="L140" s="218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48">
        <f t="shared" si="101"/>
        <v>0</v>
      </c>
    </row>
    <row r="141" spans="1:26" s="146" customFormat="1" ht="30.75" hidden="1" customHeight="1" x14ac:dyDescent="0.5">
      <c r="A141" s="294" t="s">
        <v>646</v>
      </c>
      <c r="B141" s="295" t="s">
        <v>640</v>
      </c>
      <c r="C141" s="296" t="s">
        <v>638</v>
      </c>
      <c r="D141" s="297">
        <v>3</v>
      </c>
      <c r="E141" s="319" t="s">
        <v>934</v>
      </c>
      <c r="F141" s="311" t="s">
        <v>1647</v>
      </c>
      <c r="G141" s="311" t="s">
        <v>1778</v>
      </c>
      <c r="H141" s="315"/>
      <c r="I141" s="315">
        <v>0</v>
      </c>
      <c r="J141" s="314"/>
      <c r="K141" s="314"/>
      <c r="L141" s="218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48">
        <f t="shared" si="101"/>
        <v>0</v>
      </c>
    </row>
    <row r="142" spans="1:26" s="146" customFormat="1" ht="30.75" customHeight="1" x14ac:dyDescent="0.5">
      <c r="A142" s="294" t="s">
        <v>647</v>
      </c>
      <c r="B142" s="295" t="s">
        <v>640</v>
      </c>
      <c r="C142" s="296" t="s">
        <v>638</v>
      </c>
      <c r="D142" s="297">
        <v>3</v>
      </c>
      <c r="E142" s="319" t="s">
        <v>1034</v>
      </c>
      <c r="F142" s="311" t="s">
        <v>1647</v>
      </c>
      <c r="G142" s="311" t="s">
        <v>1779</v>
      </c>
      <c r="H142" s="315"/>
      <c r="I142" s="315">
        <v>5000000</v>
      </c>
      <c r="J142" s="314">
        <v>0</v>
      </c>
      <c r="K142" s="314">
        <v>0</v>
      </c>
      <c r="L142" s="218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48">
        <f t="shared" si="101"/>
        <v>0</v>
      </c>
    </row>
    <row r="143" spans="1:26" s="146" customFormat="1" ht="49.5" customHeight="1" x14ac:dyDescent="0.5">
      <c r="A143" s="294" t="s">
        <v>648</v>
      </c>
      <c r="B143" s="295" t="s">
        <v>640</v>
      </c>
      <c r="C143" s="296" t="s">
        <v>638</v>
      </c>
      <c r="D143" s="297">
        <v>3</v>
      </c>
      <c r="E143" s="319" t="s">
        <v>1806</v>
      </c>
      <c r="F143" s="311" t="s">
        <v>1647</v>
      </c>
      <c r="G143" s="311" t="s">
        <v>1647</v>
      </c>
      <c r="H143" s="315">
        <v>601912000</v>
      </c>
      <c r="I143" s="315">
        <v>154000000</v>
      </c>
      <c r="J143" s="314">
        <v>535000000</v>
      </c>
      <c r="K143" s="314">
        <v>535000000</v>
      </c>
      <c r="L143" s="218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48">
        <f t="shared" si="101"/>
        <v>0</v>
      </c>
    </row>
    <row r="144" spans="1:26" s="146" customFormat="1" ht="30.75" customHeight="1" x14ac:dyDescent="0.5">
      <c r="A144" s="294" t="s">
        <v>649</v>
      </c>
      <c r="B144" s="295" t="s">
        <v>640</v>
      </c>
      <c r="C144" s="296" t="s">
        <v>638</v>
      </c>
      <c r="D144" s="297">
        <v>3</v>
      </c>
      <c r="E144" s="319" t="s">
        <v>1519</v>
      </c>
      <c r="F144" s="311" t="s">
        <v>1647</v>
      </c>
      <c r="G144" s="311" t="s">
        <v>1647</v>
      </c>
      <c r="H144" s="315"/>
      <c r="I144" s="315">
        <v>40000000</v>
      </c>
      <c r="J144" s="314">
        <v>0</v>
      </c>
      <c r="K144" s="314">
        <v>0</v>
      </c>
      <c r="L144" s="218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48">
        <f t="shared" si="101"/>
        <v>0</v>
      </c>
    </row>
    <row r="145" spans="1:26" s="146" customFormat="1" ht="30.75" hidden="1" customHeight="1" x14ac:dyDescent="0.5">
      <c r="A145" s="294"/>
      <c r="B145" s="295"/>
      <c r="C145" s="296" t="s">
        <v>657</v>
      </c>
      <c r="D145" s="297">
        <v>3</v>
      </c>
      <c r="E145" s="325" t="s">
        <v>432</v>
      </c>
      <c r="F145" s="325"/>
      <c r="G145" s="325"/>
      <c r="H145" s="309">
        <f t="shared" ref="H145:I145" si="102">H146</f>
        <v>0</v>
      </c>
      <c r="I145" s="310">
        <f t="shared" si="102"/>
        <v>0</v>
      </c>
      <c r="J145" s="309" t="e">
        <f>#REF!</f>
        <v>#REF!</v>
      </c>
      <c r="K145" s="309" t="e">
        <f>#REF!</f>
        <v>#REF!</v>
      </c>
      <c r="L145" s="217"/>
      <c r="M145" s="216">
        <f t="shared" ref="M145:Z145" si="103">M146</f>
        <v>0</v>
      </c>
      <c r="N145" s="216">
        <f t="shared" si="103"/>
        <v>0</v>
      </c>
      <c r="O145" s="216">
        <f t="shared" si="103"/>
        <v>0</v>
      </c>
      <c r="P145" s="216">
        <f t="shared" si="103"/>
        <v>0</v>
      </c>
      <c r="Q145" s="216">
        <f t="shared" si="103"/>
        <v>0</v>
      </c>
      <c r="R145" s="216">
        <f t="shared" si="103"/>
        <v>0</v>
      </c>
      <c r="S145" s="216">
        <f t="shared" si="103"/>
        <v>0</v>
      </c>
      <c r="T145" s="216">
        <f t="shared" si="103"/>
        <v>0</v>
      </c>
      <c r="U145" s="216">
        <f t="shared" si="103"/>
        <v>0</v>
      </c>
      <c r="V145" s="216">
        <f t="shared" si="103"/>
        <v>0</v>
      </c>
      <c r="W145" s="216">
        <f t="shared" si="103"/>
        <v>0</v>
      </c>
      <c r="X145" s="216">
        <f t="shared" si="103"/>
        <v>0</v>
      </c>
      <c r="Y145" s="216">
        <f t="shared" si="103"/>
        <v>0</v>
      </c>
      <c r="Z145" s="216">
        <f t="shared" si="103"/>
        <v>0</v>
      </c>
    </row>
    <row r="146" spans="1:26" s="146" customFormat="1" ht="30.75" hidden="1" customHeight="1" x14ac:dyDescent="0.5">
      <c r="A146" s="294"/>
      <c r="B146" s="295"/>
      <c r="C146" s="296"/>
      <c r="D146" s="297">
        <v>3</v>
      </c>
      <c r="E146" s="311" t="s">
        <v>371</v>
      </c>
      <c r="F146" s="311"/>
      <c r="G146" s="311"/>
      <c r="H146" s="326"/>
      <c r="I146" s="313"/>
      <c r="J146" s="314"/>
      <c r="K146" s="314"/>
      <c r="L146" s="218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148">
        <f>SUM(M146:Y146)</f>
        <v>0</v>
      </c>
    </row>
    <row r="147" spans="1:26" s="146" customFormat="1" ht="30.75" customHeight="1" x14ac:dyDescent="0.5">
      <c r="A147" s="294" t="s">
        <v>636</v>
      </c>
      <c r="B147" s="295" t="s">
        <v>642</v>
      </c>
      <c r="C147" s="296" t="s">
        <v>638</v>
      </c>
      <c r="D147" s="297">
        <v>3</v>
      </c>
      <c r="E147" s="325" t="s">
        <v>433</v>
      </c>
      <c r="F147" s="325"/>
      <c r="G147" s="325"/>
      <c r="H147" s="309">
        <f>SUM(H148:H148)</f>
        <v>0</v>
      </c>
      <c r="I147" s="310">
        <f>SUM(I148:I148)</f>
        <v>2000000</v>
      </c>
      <c r="J147" s="309">
        <f>SUM(J148:J148)</f>
        <v>9000000</v>
      </c>
      <c r="K147" s="309">
        <f>SUM(K148:K148)</f>
        <v>9000000</v>
      </c>
      <c r="L147" s="217"/>
      <c r="M147" s="216">
        <f t="shared" ref="M147:Z147" si="104">SUM(M148:M148)</f>
        <v>0</v>
      </c>
      <c r="N147" s="216">
        <f t="shared" si="104"/>
        <v>0</v>
      </c>
      <c r="O147" s="216">
        <f t="shared" si="104"/>
        <v>0</v>
      </c>
      <c r="P147" s="216">
        <f t="shared" si="104"/>
        <v>0</v>
      </c>
      <c r="Q147" s="216">
        <f t="shared" si="104"/>
        <v>0</v>
      </c>
      <c r="R147" s="216">
        <f t="shared" si="104"/>
        <v>0</v>
      </c>
      <c r="S147" s="216">
        <f t="shared" si="104"/>
        <v>0</v>
      </c>
      <c r="T147" s="216">
        <f t="shared" si="104"/>
        <v>0</v>
      </c>
      <c r="U147" s="216">
        <f t="shared" si="104"/>
        <v>0</v>
      </c>
      <c r="V147" s="216">
        <f t="shared" si="104"/>
        <v>0</v>
      </c>
      <c r="W147" s="216">
        <f t="shared" si="104"/>
        <v>0</v>
      </c>
      <c r="X147" s="216">
        <f t="shared" si="104"/>
        <v>0</v>
      </c>
      <c r="Y147" s="216">
        <f t="shared" si="104"/>
        <v>0</v>
      </c>
      <c r="Z147" s="216">
        <f t="shared" si="104"/>
        <v>0</v>
      </c>
    </row>
    <row r="148" spans="1:26" s="146" customFormat="1" ht="30.75" customHeight="1" x14ac:dyDescent="0.5">
      <c r="A148" s="294" t="s">
        <v>641</v>
      </c>
      <c r="B148" s="295" t="s">
        <v>642</v>
      </c>
      <c r="C148" s="296" t="s">
        <v>638</v>
      </c>
      <c r="D148" s="297">
        <v>3</v>
      </c>
      <c r="E148" s="311" t="s">
        <v>430</v>
      </c>
      <c r="F148" s="311" t="s">
        <v>1647</v>
      </c>
      <c r="G148" s="311" t="s">
        <v>1647</v>
      </c>
      <c r="H148" s="312"/>
      <c r="I148" s="315">
        <v>2000000</v>
      </c>
      <c r="J148" s="314">
        <v>9000000</v>
      </c>
      <c r="K148" s="314">
        <v>9000000</v>
      </c>
      <c r="L148" s="218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8">
        <f>SUM(M148:Y148)</f>
        <v>0</v>
      </c>
    </row>
    <row r="149" spans="1:26" s="146" customFormat="1" ht="30.75" customHeight="1" x14ac:dyDescent="0.5">
      <c r="A149" s="294" t="s">
        <v>636</v>
      </c>
      <c r="B149" s="295" t="s">
        <v>637</v>
      </c>
      <c r="C149" s="296" t="s">
        <v>657</v>
      </c>
      <c r="D149" s="297">
        <v>3</v>
      </c>
      <c r="E149" s="305" t="s">
        <v>700</v>
      </c>
      <c r="F149" s="305"/>
      <c r="G149" s="305"/>
      <c r="H149" s="306">
        <f>SUM(H150)</f>
        <v>15217152</v>
      </c>
      <c r="I149" s="307">
        <f t="shared" ref="I149" si="105">SUM(I150)</f>
        <v>84000000</v>
      </c>
      <c r="J149" s="306">
        <f t="shared" ref="J149:Z149" si="106">SUM(J150)</f>
        <v>97280000</v>
      </c>
      <c r="K149" s="306">
        <f t="shared" si="106"/>
        <v>97280000</v>
      </c>
      <c r="L149" s="214"/>
      <c r="M149" s="215">
        <f t="shared" si="106"/>
        <v>0</v>
      </c>
      <c r="N149" s="215">
        <f t="shared" si="106"/>
        <v>0</v>
      </c>
      <c r="O149" s="215">
        <f t="shared" si="106"/>
        <v>0</v>
      </c>
      <c r="P149" s="215">
        <f t="shared" si="106"/>
        <v>0</v>
      </c>
      <c r="Q149" s="215">
        <f t="shared" si="106"/>
        <v>0</v>
      </c>
      <c r="R149" s="215">
        <f t="shared" si="106"/>
        <v>0</v>
      </c>
      <c r="S149" s="215">
        <f t="shared" si="106"/>
        <v>0</v>
      </c>
      <c r="T149" s="215">
        <f t="shared" si="106"/>
        <v>0</v>
      </c>
      <c r="U149" s="215">
        <f t="shared" si="106"/>
        <v>0</v>
      </c>
      <c r="V149" s="215">
        <f t="shared" si="106"/>
        <v>0</v>
      </c>
      <c r="W149" s="215">
        <f t="shared" si="106"/>
        <v>0</v>
      </c>
      <c r="X149" s="215">
        <f t="shared" si="106"/>
        <v>0</v>
      </c>
      <c r="Y149" s="215">
        <f t="shared" si="106"/>
        <v>0</v>
      </c>
      <c r="Z149" s="215">
        <f t="shared" si="106"/>
        <v>0</v>
      </c>
    </row>
    <row r="150" spans="1:26" s="146" customFormat="1" ht="30.75" customHeight="1" x14ac:dyDescent="0.5">
      <c r="A150" s="294" t="s">
        <v>636</v>
      </c>
      <c r="B150" s="295" t="s">
        <v>640</v>
      </c>
      <c r="C150" s="296" t="s">
        <v>657</v>
      </c>
      <c r="D150" s="297">
        <v>3</v>
      </c>
      <c r="E150" s="308" t="s">
        <v>434</v>
      </c>
      <c r="F150" s="308"/>
      <c r="G150" s="308"/>
      <c r="H150" s="309">
        <f>SUM(H151:H156)</f>
        <v>15217152</v>
      </c>
      <c r="I150" s="310">
        <f t="shared" ref="I150:Z150" si="107">SUM(I151:I156)</f>
        <v>84000000</v>
      </c>
      <c r="J150" s="309">
        <f t="shared" si="107"/>
        <v>97280000</v>
      </c>
      <c r="K150" s="309">
        <f t="shared" ref="K150" si="108">SUM(K151:K156)</f>
        <v>97280000</v>
      </c>
      <c r="L150" s="216">
        <f t="shared" si="107"/>
        <v>0</v>
      </c>
      <c r="M150" s="216">
        <f t="shared" si="107"/>
        <v>0</v>
      </c>
      <c r="N150" s="216">
        <f t="shared" si="107"/>
        <v>0</v>
      </c>
      <c r="O150" s="216">
        <f t="shared" si="107"/>
        <v>0</v>
      </c>
      <c r="P150" s="216">
        <f t="shared" si="107"/>
        <v>0</v>
      </c>
      <c r="Q150" s="216">
        <f t="shared" si="107"/>
        <v>0</v>
      </c>
      <c r="R150" s="216">
        <f t="shared" si="107"/>
        <v>0</v>
      </c>
      <c r="S150" s="216">
        <f t="shared" si="107"/>
        <v>0</v>
      </c>
      <c r="T150" s="216">
        <f t="shared" si="107"/>
        <v>0</v>
      </c>
      <c r="U150" s="216">
        <f t="shared" si="107"/>
        <v>0</v>
      </c>
      <c r="V150" s="216">
        <f t="shared" si="107"/>
        <v>0</v>
      </c>
      <c r="W150" s="216">
        <f t="shared" si="107"/>
        <v>0</v>
      </c>
      <c r="X150" s="216">
        <f t="shared" si="107"/>
        <v>0</v>
      </c>
      <c r="Y150" s="216">
        <f t="shared" si="107"/>
        <v>0</v>
      </c>
      <c r="Z150" s="216">
        <f t="shared" si="107"/>
        <v>0</v>
      </c>
    </row>
    <row r="151" spans="1:26" s="146" customFormat="1" ht="30.75" hidden="1" customHeight="1" x14ac:dyDescent="0.5">
      <c r="A151" s="294" t="s">
        <v>641</v>
      </c>
      <c r="B151" s="295" t="s">
        <v>640</v>
      </c>
      <c r="C151" s="296" t="s">
        <v>657</v>
      </c>
      <c r="D151" s="297">
        <v>3</v>
      </c>
      <c r="E151" s="311" t="s">
        <v>435</v>
      </c>
      <c r="F151" s="311" t="s">
        <v>1647</v>
      </c>
      <c r="G151" s="311" t="s">
        <v>1651</v>
      </c>
      <c r="H151" s="312"/>
      <c r="I151" s="313">
        <v>0</v>
      </c>
      <c r="J151" s="314"/>
      <c r="K151" s="314"/>
      <c r="L151" s="21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>
        <f t="shared" ref="Z151:Z156" si="109">SUM(M151:Y151)</f>
        <v>0</v>
      </c>
    </row>
    <row r="152" spans="1:26" s="146" customFormat="1" ht="30.75" hidden="1" customHeight="1" x14ac:dyDescent="0.5">
      <c r="A152" s="294" t="s">
        <v>643</v>
      </c>
      <c r="B152" s="295" t="s">
        <v>640</v>
      </c>
      <c r="C152" s="296" t="s">
        <v>657</v>
      </c>
      <c r="D152" s="297">
        <v>3</v>
      </c>
      <c r="E152" s="311" t="s">
        <v>701</v>
      </c>
      <c r="F152" s="311" t="s">
        <v>1647</v>
      </c>
      <c r="G152" s="311" t="s">
        <v>1647</v>
      </c>
      <c r="H152" s="312"/>
      <c r="I152" s="313">
        <v>0</v>
      </c>
      <c r="J152" s="314"/>
      <c r="K152" s="314"/>
      <c r="L152" s="21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>
        <f t="shared" si="109"/>
        <v>0</v>
      </c>
    </row>
    <row r="153" spans="1:26" s="146" customFormat="1" ht="30.75" customHeight="1" x14ac:dyDescent="0.5">
      <c r="A153" s="294" t="s">
        <v>644</v>
      </c>
      <c r="B153" s="295" t="s">
        <v>640</v>
      </c>
      <c r="C153" s="296" t="s">
        <v>657</v>
      </c>
      <c r="D153" s="297">
        <v>3</v>
      </c>
      <c r="E153" s="311" t="s">
        <v>1802</v>
      </c>
      <c r="F153" s="311" t="s">
        <v>1647</v>
      </c>
      <c r="G153" s="311" t="s">
        <v>1647</v>
      </c>
      <c r="H153" s="312">
        <v>3448268</v>
      </c>
      <c r="I153" s="313">
        <v>50000000</v>
      </c>
      <c r="J153" s="314">
        <v>50000000</v>
      </c>
      <c r="K153" s="314">
        <v>50000000</v>
      </c>
      <c r="L153" s="21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>
        <f t="shared" si="109"/>
        <v>0</v>
      </c>
    </row>
    <row r="154" spans="1:26" s="146" customFormat="1" ht="50.25" customHeight="1" x14ac:dyDescent="0.5">
      <c r="A154" s="294" t="s">
        <v>645</v>
      </c>
      <c r="B154" s="295" t="s">
        <v>640</v>
      </c>
      <c r="C154" s="296" t="s">
        <v>657</v>
      </c>
      <c r="D154" s="297">
        <v>3</v>
      </c>
      <c r="E154" s="319" t="s">
        <v>1801</v>
      </c>
      <c r="F154" s="311" t="s">
        <v>1659</v>
      </c>
      <c r="G154" s="311" t="s">
        <v>1659</v>
      </c>
      <c r="H154" s="312">
        <v>11768884</v>
      </c>
      <c r="I154" s="313">
        <v>10000000</v>
      </c>
      <c r="J154" s="314">
        <v>25000000</v>
      </c>
      <c r="K154" s="314">
        <v>25000000</v>
      </c>
      <c r="L154" s="21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>
        <f t="shared" si="109"/>
        <v>0</v>
      </c>
    </row>
    <row r="155" spans="1:26" s="146" customFormat="1" ht="30.75" customHeight="1" x14ac:dyDescent="0.5">
      <c r="A155" s="294" t="s">
        <v>646</v>
      </c>
      <c r="B155" s="295" t="s">
        <v>640</v>
      </c>
      <c r="C155" s="296" t="s">
        <v>657</v>
      </c>
      <c r="D155" s="297">
        <v>3</v>
      </c>
      <c r="E155" s="311" t="s">
        <v>436</v>
      </c>
      <c r="F155" s="311" t="s">
        <v>1647</v>
      </c>
      <c r="G155" s="311" t="s">
        <v>1780</v>
      </c>
      <c r="H155" s="312"/>
      <c r="I155" s="313">
        <v>14000000</v>
      </c>
      <c r="J155" s="314">
        <v>17280000</v>
      </c>
      <c r="K155" s="314">
        <v>17280000</v>
      </c>
      <c r="L155" s="21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>
        <f t="shared" si="109"/>
        <v>0</v>
      </c>
    </row>
    <row r="156" spans="1:26" s="146" customFormat="1" ht="30.75" customHeight="1" x14ac:dyDescent="0.5">
      <c r="A156" s="294" t="s">
        <v>647</v>
      </c>
      <c r="B156" s="295" t="s">
        <v>640</v>
      </c>
      <c r="C156" s="296" t="s">
        <v>657</v>
      </c>
      <c r="D156" s="297">
        <v>3</v>
      </c>
      <c r="E156" s="311" t="s">
        <v>1496</v>
      </c>
      <c r="F156" s="311" t="s">
        <v>1647</v>
      </c>
      <c r="G156" s="311" t="s">
        <v>1647</v>
      </c>
      <c r="H156" s="312"/>
      <c r="I156" s="313">
        <v>10000000</v>
      </c>
      <c r="J156" s="314">
        <v>5000000</v>
      </c>
      <c r="K156" s="314">
        <v>5000000</v>
      </c>
      <c r="L156" s="21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>
        <f t="shared" si="109"/>
        <v>0</v>
      </c>
    </row>
    <row r="157" spans="1:26" s="146" customFormat="1" ht="35.25" customHeight="1" x14ac:dyDescent="0.5">
      <c r="A157" s="294" t="s">
        <v>636</v>
      </c>
      <c r="B157" s="295" t="s">
        <v>637</v>
      </c>
      <c r="C157" s="296" t="s">
        <v>639</v>
      </c>
      <c r="D157" s="297">
        <v>4</v>
      </c>
      <c r="E157" s="302" t="s">
        <v>702</v>
      </c>
      <c r="F157" s="302"/>
      <c r="G157" s="302"/>
      <c r="H157" s="303">
        <f>SUM(H158,H231,H258,H276,H283,H286,H293,H302)</f>
        <v>8983705330</v>
      </c>
      <c r="I157" s="304">
        <f>SUM(I158,I231,I258,I276,I283,I286,I293,I302)</f>
        <v>26501220355</v>
      </c>
      <c r="J157" s="303">
        <f>SUM(J158,J231,J258,J276,J283,J286,J293,J302)</f>
        <v>39411220000</v>
      </c>
      <c r="K157" s="303">
        <f>SUM(K158,K231,K258,K276,K283,K286,K293,K302)</f>
        <v>55024530000</v>
      </c>
      <c r="L157" s="213"/>
      <c r="M157" s="212">
        <f t="shared" ref="M157:Z157" si="110">SUM(M158,M231,M258,M276,M283,M286,M293,M302)</f>
        <v>0</v>
      </c>
      <c r="N157" s="212">
        <f t="shared" si="110"/>
        <v>0</v>
      </c>
      <c r="O157" s="212">
        <f t="shared" si="110"/>
        <v>0</v>
      </c>
      <c r="P157" s="212">
        <f t="shared" si="110"/>
        <v>0</v>
      </c>
      <c r="Q157" s="212">
        <f t="shared" si="110"/>
        <v>0</v>
      </c>
      <c r="R157" s="212">
        <f t="shared" si="110"/>
        <v>0</v>
      </c>
      <c r="S157" s="212">
        <f t="shared" si="110"/>
        <v>0</v>
      </c>
      <c r="T157" s="212">
        <f t="shared" si="110"/>
        <v>0</v>
      </c>
      <c r="U157" s="212">
        <f t="shared" si="110"/>
        <v>0</v>
      </c>
      <c r="V157" s="212">
        <f t="shared" si="110"/>
        <v>0</v>
      </c>
      <c r="W157" s="212">
        <f t="shared" si="110"/>
        <v>0</v>
      </c>
      <c r="X157" s="212">
        <f t="shared" si="110"/>
        <v>0</v>
      </c>
      <c r="Y157" s="212">
        <f t="shared" si="110"/>
        <v>0</v>
      </c>
      <c r="Z157" s="212">
        <f t="shared" si="110"/>
        <v>0</v>
      </c>
    </row>
    <row r="158" spans="1:26" s="146" customFormat="1" ht="35.25" customHeight="1" x14ac:dyDescent="0.5">
      <c r="A158" s="294" t="s">
        <v>636</v>
      </c>
      <c r="B158" s="295" t="s">
        <v>637</v>
      </c>
      <c r="C158" s="296" t="s">
        <v>669</v>
      </c>
      <c r="D158" s="297">
        <v>4</v>
      </c>
      <c r="E158" s="305" t="s">
        <v>703</v>
      </c>
      <c r="F158" s="305"/>
      <c r="G158" s="305"/>
      <c r="H158" s="307">
        <f>SUM(H159,H186,H204,H209,H215,H219,H223,H227)</f>
        <v>5094896436</v>
      </c>
      <c r="I158" s="307">
        <f>SUM(I159,I186,I204,I209,I215,I219,I223,I227)</f>
        <v>7316500000</v>
      </c>
      <c r="J158" s="306">
        <f>SUM(J159,J186,J204,J209,J215,J219,J223,J227)</f>
        <v>11163000000</v>
      </c>
      <c r="K158" s="306">
        <f>SUM(K159,K186,K204,K209,K215,K219,K223,K227)</f>
        <v>12063000000</v>
      </c>
      <c r="L158" s="214"/>
      <c r="M158" s="215">
        <f t="shared" ref="M158:Z158" si="111">SUM(M159,M186,M204,M209,M215,M219,M223,M227)</f>
        <v>0</v>
      </c>
      <c r="N158" s="215">
        <f t="shared" si="111"/>
        <v>0</v>
      </c>
      <c r="O158" s="215">
        <f t="shared" si="111"/>
        <v>0</v>
      </c>
      <c r="P158" s="215">
        <f t="shared" si="111"/>
        <v>0</v>
      </c>
      <c r="Q158" s="215">
        <f t="shared" si="111"/>
        <v>0</v>
      </c>
      <c r="R158" s="215">
        <f t="shared" si="111"/>
        <v>0</v>
      </c>
      <c r="S158" s="215">
        <f t="shared" si="111"/>
        <v>0</v>
      </c>
      <c r="T158" s="215">
        <f t="shared" si="111"/>
        <v>0</v>
      </c>
      <c r="U158" s="215">
        <f t="shared" si="111"/>
        <v>0</v>
      </c>
      <c r="V158" s="215">
        <f t="shared" si="111"/>
        <v>0</v>
      </c>
      <c r="W158" s="215">
        <f t="shared" si="111"/>
        <v>0</v>
      </c>
      <c r="X158" s="215">
        <f t="shared" si="111"/>
        <v>0</v>
      </c>
      <c r="Y158" s="215">
        <f t="shared" si="111"/>
        <v>0</v>
      </c>
      <c r="Z158" s="215">
        <f t="shared" si="111"/>
        <v>0</v>
      </c>
    </row>
    <row r="159" spans="1:26" s="146" customFormat="1" ht="35.25" customHeight="1" x14ac:dyDescent="0.5">
      <c r="A159" s="294" t="s">
        <v>636</v>
      </c>
      <c r="B159" s="295" t="s">
        <v>640</v>
      </c>
      <c r="C159" s="296" t="s">
        <v>669</v>
      </c>
      <c r="D159" s="297">
        <v>4</v>
      </c>
      <c r="E159" s="308" t="s">
        <v>438</v>
      </c>
      <c r="F159" s="308"/>
      <c r="G159" s="308"/>
      <c r="H159" s="310">
        <f t="shared" ref="H159:J159" si="112">SUM(H160:H185)</f>
        <v>376395134</v>
      </c>
      <c r="I159" s="310">
        <f t="shared" si="112"/>
        <v>571500000</v>
      </c>
      <c r="J159" s="310">
        <f t="shared" si="112"/>
        <v>500000000</v>
      </c>
      <c r="K159" s="310">
        <f t="shared" ref="K159" si="113">SUM(K160:K185)</f>
        <v>500000000</v>
      </c>
      <c r="L159" s="216">
        <f t="shared" ref="L159:Z159" si="114">SUM(L160:L182)</f>
        <v>0</v>
      </c>
      <c r="M159" s="216">
        <f t="shared" si="114"/>
        <v>0</v>
      </c>
      <c r="N159" s="216">
        <f t="shared" si="114"/>
        <v>0</v>
      </c>
      <c r="O159" s="216">
        <f t="shared" si="114"/>
        <v>0</v>
      </c>
      <c r="P159" s="216">
        <f t="shared" si="114"/>
        <v>0</v>
      </c>
      <c r="Q159" s="216">
        <f t="shared" si="114"/>
        <v>0</v>
      </c>
      <c r="R159" s="216">
        <f t="shared" si="114"/>
        <v>0</v>
      </c>
      <c r="S159" s="216">
        <f t="shared" si="114"/>
        <v>0</v>
      </c>
      <c r="T159" s="216">
        <f t="shared" si="114"/>
        <v>0</v>
      </c>
      <c r="U159" s="216">
        <f t="shared" si="114"/>
        <v>0</v>
      </c>
      <c r="V159" s="216">
        <f t="shared" si="114"/>
        <v>0</v>
      </c>
      <c r="W159" s="216">
        <f t="shared" si="114"/>
        <v>0</v>
      </c>
      <c r="X159" s="216">
        <f t="shared" si="114"/>
        <v>0</v>
      </c>
      <c r="Y159" s="216">
        <f t="shared" si="114"/>
        <v>0</v>
      </c>
      <c r="Z159" s="216">
        <f t="shared" si="114"/>
        <v>0</v>
      </c>
    </row>
    <row r="160" spans="1:26" s="146" customFormat="1" ht="30.75" hidden="1" customHeight="1" x14ac:dyDescent="0.5">
      <c r="A160" s="294" t="s">
        <v>641</v>
      </c>
      <c r="B160" s="295" t="s">
        <v>640</v>
      </c>
      <c r="C160" s="296" t="s">
        <v>669</v>
      </c>
      <c r="D160" s="297">
        <v>4</v>
      </c>
      <c r="E160" s="311" t="s">
        <v>1660</v>
      </c>
      <c r="F160" s="311" t="s">
        <v>317</v>
      </c>
      <c r="G160" s="311" t="s">
        <v>1644</v>
      </c>
      <c r="H160" s="312"/>
      <c r="I160" s="313">
        <v>0</v>
      </c>
      <c r="J160" s="314"/>
      <c r="K160" s="314"/>
      <c r="L160" s="21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>
        <f t="shared" ref="Z160:Z182" si="115">SUM(M160:Y160)</f>
        <v>0</v>
      </c>
    </row>
    <row r="161" spans="1:26" s="146" customFormat="1" ht="30.75" customHeight="1" x14ac:dyDescent="0.5">
      <c r="A161" s="294" t="s">
        <v>643</v>
      </c>
      <c r="B161" s="295" t="s">
        <v>640</v>
      </c>
      <c r="C161" s="296" t="s">
        <v>669</v>
      </c>
      <c r="D161" s="297">
        <v>4</v>
      </c>
      <c r="E161" s="311" t="s">
        <v>704</v>
      </c>
      <c r="F161" s="311" t="s">
        <v>1644</v>
      </c>
      <c r="G161" s="311" t="s">
        <v>1644</v>
      </c>
      <c r="H161" s="312">
        <v>108088</v>
      </c>
      <c r="I161" s="313">
        <v>1500000</v>
      </c>
      <c r="J161" s="314">
        <v>0</v>
      </c>
      <c r="K161" s="314">
        <v>0</v>
      </c>
      <c r="L161" s="21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>
        <f t="shared" si="115"/>
        <v>0</v>
      </c>
    </row>
    <row r="162" spans="1:26" s="146" customFormat="1" ht="30.75" customHeight="1" x14ac:dyDescent="0.5">
      <c r="A162" s="294" t="s">
        <v>644</v>
      </c>
      <c r="B162" s="295" t="s">
        <v>640</v>
      </c>
      <c r="C162" s="296" t="s">
        <v>669</v>
      </c>
      <c r="D162" s="297">
        <v>4</v>
      </c>
      <c r="E162" s="311" t="s">
        <v>1035</v>
      </c>
      <c r="F162" s="311" t="s">
        <v>1644</v>
      </c>
      <c r="G162" s="311" t="s">
        <v>1781</v>
      </c>
      <c r="H162" s="312">
        <v>1340233</v>
      </c>
      <c r="I162" s="313">
        <v>1000000</v>
      </c>
      <c r="J162" s="314">
        <v>0</v>
      </c>
      <c r="K162" s="314">
        <v>0</v>
      </c>
      <c r="L162" s="21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>
        <f t="shared" si="115"/>
        <v>0</v>
      </c>
    </row>
    <row r="163" spans="1:26" s="146" customFormat="1" ht="30.75" hidden="1" customHeight="1" x14ac:dyDescent="0.5">
      <c r="A163" s="294" t="s">
        <v>645</v>
      </c>
      <c r="B163" s="295" t="s">
        <v>640</v>
      </c>
      <c r="C163" s="296" t="s">
        <v>669</v>
      </c>
      <c r="D163" s="297">
        <v>4</v>
      </c>
      <c r="E163" s="311" t="s">
        <v>1661</v>
      </c>
      <c r="F163" s="311" t="s">
        <v>1644</v>
      </c>
      <c r="G163" s="311" t="s">
        <v>1782</v>
      </c>
      <c r="H163" s="312"/>
      <c r="I163" s="313">
        <v>0</v>
      </c>
      <c r="J163" s="314"/>
      <c r="K163" s="314"/>
      <c r="L163" s="21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>
        <f t="shared" si="115"/>
        <v>0</v>
      </c>
    </row>
    <row r="164" spans="1:26" s="146" customFormat="1" ht="30.75" hidden="1" customHeight="1" x14ac:dyDescent="0.5">
      <c r="A164" s="294" t="s">
        <v>646</v>
      </c>
      <c r="B164" s="295" t="s">
        <v>640</v>
      </c>
      <c r="C164" s="296" t="s">
        <v>669</v>
      </c>
      <c r="D164" s="297">
        <v>4</v>
      </c>
      <c r="E164" s="311" t="s">
        <v>439</v>
      </c>
      <c r="F164" s="311" t="s">
        <v>317</v>
      </c>
      <c r="G164" s="311" t="s">
        <v>1644</v>
      </c>
      <c r="H164" s="312"/>
      <c r="I164" s="313">
        <v>0</v>
      </c>
      <c r="J164" s="314"/>
      <c r="K164" s="314"/>
      <c r="L164" s="21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>
        <f t="shared" si="115"/>
        <v>0</v>
      </c>
    </row>
    <row r="165" spans="1:26" s="146" customFormat="1" ht="30.75" hidden="1" customHeight="1" x14ac:dyDescent="0.5">
      <c r="A165" s="294" t="s">
        <v>647</v>
      </c>
      <c r="B165" s="295" t="s">
        <v>640</v>
      </c>
      <c r="C165" s="296" t="s">
        <v>669</v>
      </c>
      <c r="D165" s="297">
        <v>4</v>
      </c>
      <c r="E165" s="311" t="s">
        <v>935</v>
      </c>
      <c r="F165" s="311" t="s">
        <v>317</v>
      </c>
      <c r="G165" s="311" t="s">
        <v>1644</v>
      </c>
      <c r="H165" s="312"/>
      <c r="I165" s="313">
        <v>0</v>
      </c>
      <c r="J165" s="314"/>
      <c r="K165" s="314"/>
      <c r="L165" s="21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>
        <f t="shared" si="115"/>
        <v>0</v>
      </c>
    </row>
    <row r="166" spans="1:26" s="146" customFormat="1" ht="30.75" customHeight="1" x14ac:dyDescent="0.5">
      <c r="A166" s="294" t="s">
        <v>648</v>
      </c>
      <c r="B166" s="295" t="s">
        <v>640</v>
      </c>
      <c r="C166" s="296" t="s">
        <v>669</v>
      </c>
      <c r="D166" s="297">
        <v>4</v>
      </c>
      <c r="E166" s="311" t="s">
        <v>936</v>
      </c>
      <c r="F166" s="311" t="s">
        <v>317</v>
      </c>
      <c r="G166" s="311" t="s">
        <v>1783</v>
      </c>
      <c r="H166" s="312">
        <v>22377027</v>
      </c>
      <c r="I166" s="313">
        <v>0</v>
      </c>
      <c r="J166" s="314">
        <v>20000000</v>
      </c>
      <c r="K166" s="314">
        <v>20000000</v>
      </c>
      <c r="L166" s="21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>
        <f t="shared" si="115"/>
        <v>0</v>
      </c>
    </row>
    <row r="167" spans="1:26" s="146" customFormat="1" ht="30.75" customHeight="1" x14ac:dyDescent="0.5">
      <c r="A167" s="294" t="s">
        <v>649</v>
      </c>
      <c r="B167" s="295" t="s">
        <v>640</v>
      </c>
      <c r="C167" s="296" t="s">
        <v>669</v>
      </c>
      <c r="D167" s="297">
        <v>4</v>
      </c>
      <c r="E167" s="311" t="s">
        <v>937</v>
      </c>
      <c r="F167" s="311" t="s">
        <v>317</v>
      </c>
      <c r="G167" s="311" t="s">
        <v>1784</v>
      </c>
      <c r="H167" s="312">
        <v>61726598</v>
      </c>
      <c r="I167" s="313">
        <v>20000000</v>
      </c>
      <c r="J167" s="314">
        <v>0</v>
      </c>
      <c r="K167" s="314">
        <v>0</v>
      </c>
      <c r="L167" s="21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>
        <f t="shared" si="115"/>
        <v>0</v>
      </c>
    </row>
    <row r="168" spans="1:26" s="146" customFormat="1" ht="30.75" customHeight="1" x14ac:dyDescent="0.5">
      <c r="A168" s="294" t="s">
        <v>650</v>
      </c>
      <c r="B168" s="295" t="s">
        <v>640</v>
      </c>
      <c r="C168" s="296" t="s">
        <v>669</v>
      </c>
      <c r="D168" s="297">
        <v>4</v>
      </c>
      <c r="E168" s="311" t="s">
        <v>938</v>
      </c>
      <c r="F168" s="311" t="s">
        <v>317</v>
      </c>
      <c r="G168" s="311" t="s">
        <v>1784</v>
      </c>
      <c r="H168" s="312">
        <v>80642589</v>
      </c>
      <c r="I168" s="313">
        <v>10000000</v>
      </c>
      <c r="J168" s="314">
        <v>0</v>
      </c>
      <c r="K168" s="314">
        <v>0</v>
      </c>
      <c r="L168" s="21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>
        <f t="shared" si="115"/>
        <v>0</v>
      </c>
    </row>
    <row r="169" spans="1:26" s="146" customFormat="1" ht="30.75" customHeight="1" x14ac:dyDescent="0.5">
      <c r="A169" s="294" t="s">
        <v>651</v>
      </c>
      <c r="B169" s="295" t="s">
        <v>640</v>
      </c>
      <c r="C169" s="296" t="s">
        <v>669</v>
      </c>
      <c r="D169" s="297">
        <v>4</v>
      </c>
      <c r="E169" s="311" t="s">
        <v>939</v>
      </c>
      <c r="F169" s="311" t="s">
        <v>317</v>
      </c>
      <c r="G169" s="311" t="s">
        <v>1784</v>
      </c>
      <c r="H169" s="312"/>
      <c r="I169" s="313">
        <v>2000000</v>
      </c>
      <c r="J169" s="314">
        <v>0</v>
      </c>
      <c r="K169" s="314">
        <v>0</v>
      </c>
      <c r="L169" s="21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>
        <f t="shared" si="115"/>
        <v>0</v>
      </c>
    </row>
    <row r="170" spans="1:26" s="146" customFormat="1" ht="30.75" hidden="1" customHeight="1" x14ac:dyDescent="0.5">
      <c r="A170" s="294" t="s">
        <v>652</v>
      </c>
      <c r="B170" s="295" t="s">
        <v>640</v>
      </c>
      <c r="C170" s="296" t="s">
        <v>669</v>
      </c>
      <c r="D170" s="297">
        <v>4</v>
      </c>
      <c r="E170" s="311" t="s">
        <v>1662</v>
      </c>
      <c r="F170" s="311" t="s">
        <v>317</v>
      </c>
      <c r="G170" s="311" t="s">
        <v>1644</v>
      </c>
      <c r="H170" s="312"/>
      <c r="I170" s="313">
        <v>0</v>
      </c>
      <c r="J170" s="314"/>
      <c r="K170" s="314"/>
      <c r="L170" s="21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>
        <f t="shared" si="115"/>
        <v>0</v>
      </c>
    </row>
    <row r="171" spans="1:26" s="146" customFormat="1" ht="30.75" customHeight="1" x14ac:dyDescent="0.5">
      <c r="A171" s="294" t="s">
        <v>653</v>
      </c>
      <c r="B171" s="295" t="s">
        <v>640</v>
      </c>
      <c r="C171" s="296" t="s">
        <v>669</v>
      </c>
      <c r="D171" s="297">
        <v>4</v>
      </c>
      <c r="E171" s="311" t="s">
        <v>1520</v>
      </c>
      <c r="F171" s="311" t="s">
        <v>317</v>
      </c>
      <c r="G171" s="311" t="s">
        <v>1785</v>
      </c>
      <c r="H171" s="312"/>
      <c r="I171" s="313">
        <v>70000000</v>
      </c>
      <c r="J171" s="314">
        <v>100000000</v>
      </c>
      <c r="K171" s="314">
        <v>100000000</v>
      </c>
      <c r="L171" s="21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>
        <f t="shared" si="115"/>
        <v>0</v>
      </c>
    </row>
    <row r="172" spans="1:26" s="146" customFormat="1" ht="30.75" customHeight="1" x14ac:dyDescent="0.5">
      <c r="A172" s="294" t="s">
        <v>705</v>
      </c>
      <c r="B172" s="295" t="s">
        <v>640</v>
      </c>
      <c r="C172" s="296" t="s">
        <v>669</v>
      </c>
      <c r="D172" s="297">
        <v>4</v>
      </c>
      <c r="E172" s="311" t="s">
        <v>940</v>
      </c>
      <c r="F172" s="311" t="s">
        <v>317</v>
      </c>
      <c r="G172" s="311" t="s">
        <v>1785</v>
      </c>
      <c r="H172" s="312"/>
      <c r="I172" s="313">
        <v>65000000</v>
      </c>
      <c r="J172" s="314"/>
      <c r="K172" s="314"/>
      <c r="L172" s="21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>
        <f t="shared" si="115"/>
        <v>0</v>
      </c>
    </row>
    <row r="173" spans="1:26" s="146" customFormat="1" ht="30.75" customHeight="1" x14ac:dyDescent="0.5">
      <c r="A173" s="294" t="s">
        <v>654</v>
      </c>
      <c r="B173" s="295" t="s">
        <v>640</v>
      </c>
      <c r="C173" s="296" t="s">
        <v>669</v>
      </c>
      <c r="D173" s="297">
        <v>4</v>
      </c>
      <c r="E173" s="311" t="s">
        <v>1036</v>
      </c>
      <c r="F173" s="311" t="s">
        <v>317</v>
      </c>
      <c r="G173" s="311" t="s">
        <v>1644</v>
      </c>
      <c r="H173" s="312">
        <v>103927270</v>
      </c>
      <c r="I173" s="313">
        <v>25000000</v>
      </c>
      <c r="J173" s="314">
        <v>40000000</v>
      </c>
      <c r="K173" s="314">
        <v>40000000</v>
      </c>
      <c r="L173" s="21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>
        <f t="shared" si="115"/>
        <v>0</v>
      </c>
    </row>
    <row r="174" spans="1:26" s="146" customFormat="1" ht="30.75" customHeight="1" x14ac:dyDescent="0.5">
      <c r="A174" s="294" t="s">
        <v>655</v>
      </c>
      <c r="B174" s="295" t="s">
        <v>640</v>
      </c>
      <c r="C174" s="296" t="s">
        <v>669</v>
      </c>
      <c r="D174" s="297">
        <v>4</v>
      </c>
      <c r="E174" s="311" t="s">
        <v>941</v>
      </c>
      <c r="F174" s="311" t="s">
        <v>317</v>
      </c>
      <c r="G174" s="311" t="s">
        <v>1786</v>
      </c>
      <c r="H174" s="312">
        <v>7865102</v>
      </c>
      <c r="I174" s="313">
        <v>5000000</v>
      </c>
      <c r="J174" s="314">
        <v>0</v>
      </c>
      <c r="K174" s="314">
        <v>0</v>
      </c>
      <c r="L174" s="21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>
        <f t="shared" si="115"/>
        <v>0</v>
      </c>
    </row>
    <row r="175" spans="1:26" s="146" customFormat="1" ht="30.75" hidden="1" customHeight="1" x14ac:dyDescent="0.5">
      <c r="A175" s="294" t="s">
        <v>656</v>
      </c>
      <c r="B175" s="295" t="s">
        <v>640</v>
      </c>
      <c r="C175" s="296" t="s">
        <v>669</v>
      </c>
      <c r="D175" s="297">
        <v>4</v>
      </c>
      <c r="E175" s="311" t="s">
        <v>1663</v>
      </c>
      <c r="F175" s="311" t="s">
        <v>317</v>
      </c>
      <c r="G175" s="311" t="s">
        <v>1778</v>
      </c>
      <c r="H175" s="312"/>
      <c r="I175" s="313">
        <v>0</v>
      </c>
      <c r="J175" s="314"/>
      <c r="K175" s="314"/>
      <c r="L175" s="21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>
        <f t="shared" si="115"/>
        <v>0</v>
      </c>
    </row>
    <row r="176" spans="1:26" s="146" customFormat="1" ht="30.75" hidden="1" customHeight="1" x14ac:dyDescent="0.5">
      <c r="A176" s="294" t="s">
        <v>744</v>
      </c>
      <c r="B176" s="295" t="s">
        <v>640</v>
      </c>
      <c r="C176" s="296" t="s">
        <v>669</v>
      </c>
      <c r="D176" s="297">
        <v>4</v>
      </c>
      <c r="E176" s="311" t="s">
        <v>1664</v>
      </c>
      <c r="F176" s="311" t="s">
        <v>1644</v>
      </c>
      <c r="G176" s="311" t="s">
        <v>1644</v>
      </c>
      <c r="H176" s="312"/>
      <c r="I176" s="313">
        <v>0</v>
      </c>
      <c r="J176" s="314"/>
      <c r="K176" s="314"/>
      <c r="L176" s="21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>
        <f t="shared" si="115"/>
        <v>0</v>
      </c>
    </row>
    <row r="177" spans="1:26" s="146" customFormat="1" ht="30.75" customHeight="1" x14ac:dyDescent="0.5">
      <c r="A177" s="294" t="s">
        <v>745</v>
      </c>
      <c r="B177" s="295" t="s">
        <v>640</v>
      </c>
      <c r="C177" s="296" t="s">
        <v>669</v>
      </c>
      <c r="D177" s="297">
        <v>4</v>
      </c>
      <c r="E177" s="311" t="s">
        <v>1521</v>
      </c>
      <c r="F177" s="311" t="s">
        <v>317</v>
      </c>
      <c r="G177" s="311" t="s">
        <v>1644</v>
      </c>
      <c r="H177" s="312">
        <v>98408227</v>
      </c>
      <c r="I177" s="313">
        <v>100000000</v>
      </c>
      <c r="J177" s="314">
        <v>200000000</v>
      </c>
      <c r="K177" s="314">
        <v>200000000</v>
      </c>
      <c r="L177" s="21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>
        <f t="shared" si="115"/>
        <v>0</v>
      </c>
    </row>
    <row r="178" spans="1:26" s="146" customFormat="1" ht="30.75" hidden="1" customHeight="1" x14ac:dyDescent="0.5">
      <c r="A178" s="294" t="s">
        <v>746</v>
      </c>
      <c r="B178" s="295" t="s">
        <v>640</v>
      </c>
      <c r="C178" s="296" t="s">
        <v>669</v>
      </c>
      <c r="D178" s="297">
        <v>4</v>
      </c>
      <c r="E178" s="311" t="s">
        <v>942</v>
      </c>
      <c r="F178" s="311" t="s">
        <v>317</v>
      </c>
      <c r="G178" s="311" t="s">
        <v>1644</v>
      </c>
      <c r="H178" s="312"/>
      <c r="I178" s="313">
        <v>0</v>
      </c>
      <c r="J178" s="314"/>
      <c r="K178" s="314"/>
      <c r="L178" s="21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>
        <f t="shared" si="115"/>
        <v>0</v>
      </c>
    </row>
    <row r="179" spans="1:26" s="146" customFormat="1" ht="30.75" hidden="1" customHeight="1" x14ac:dyDescent="0.5">
      <c r="A179" s="294" t="s">
        <v>962</v>
      </c>
      <c r="B179" s="295" t="s">
        <v>640</v>
      </c>
      <c r="C179" s="296" t="s">
        <v>669</v>
      </c>
      <c r="D179" s="297">
        <v>4</v>
      </c>
      <c r="E179" s="311" t="s">
        <v>943</v>
      </c>
      <c r="F179" s="311" t="s">
        <v>317</v>
      </c>
      <c r="G179" s="311" t="s">
        <v>1644</v>
      </c>
      <c r="H179" s="312"/>
      <c r="I179" s="313">
        <v>0</v>
      </c>
      <c r="J179" s="314"/>
      <c r="K179" s="314"/>
      <c r="L179" s="21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>
        <f t="shared" si="115"/>
        <v>0</v>
      </c>
    </row>
    <row r="180" spans="1:26" s="146" customFormat="1" ht="60.75" x14ac:dyDescent="0.5">
      <c r="A180" s="294" t="s">
        <v>963</v>
      </c>
      <c r="B180" s="295" t="s">
        <v>640</v>
      </c>
      <c r="C180" s="296" t="s">
        <v>669</v>
      </c>
      <c r="D180" s="297">
        <v>4</v>
      </c>
      <c r="E180" s="319" t="s">
        <v>1522</v>
      </c>
      <c r="F180" s="311" t="s">
        <v>317</v>
      </c>
      <c r="G180" s="311" t="s">
        <v>1644</v>
      </c>
      <c r="H180" s="312"/>
      <c r="I180" s="313">
        <v>39000000</v>
      </c>
      <c r="J180" s="314">
        <v>0</v>
      </c>
      <c r="K180" s="314">
        <v>0</v>
      </c>
      <c r="L180" s="21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>
        <f t="shared" si="115"/>
        <v>0</v>
      </c>
    </row>
    <row r="181" spans="1:26" s="146" customFormat="1" ht="30.75" customHeight="1" x14ac:dyDescent="0.5">
      <c r="A181" s="294" t="s">
        <v>964</v>
      </c>
      <c r="B181" s="295" t="s">
        <v>640</v>
      </c>
      <c r="C181" s="296" t="s">
        <v>669</v>
      </c>
      <c r="D181" s="297">
        <v>4</v>
      </c>
      <c r="E181" s="311" t="s">
        <v>1523</v>
      </c>
      <c r="F181" s="311" t="s">
        <v>317</v>
      </c>
      <c r="G181" s="311" t="s">
        <v>1784</v>
      </c>
      <c r="H181" s="312"/>
      <c r="I181" s="313">
        <v>117000000</v>
      </c>
      <c r="J181" s="314">
        <v>0</v>
      </c>
      <c r="K181" s="314">
        <v>0</v>
      </c>
      <c r="L181" s="21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>
        <f t="shared" si="115"/>
        <v>0</v>
      </c>
    </row>
    <row r="182" spans="1:26" s="146" customFormat="1" ht="30.75" customHeight="1" x14ac:dyDescent="0.5">
      <c r="A182" s="294" t="s">
        <v>965</v>
      </c>
      <c r="B182" s="295" t="s">
        <v>640</v>
      </c>
      <c r="C182" s="296" t="s">
        <v>669</v>
      </c>
      <c r="D182" s="297">
        <v>4</v>
      </c>
      <c r="E182" s="311" t="s">
        <v>1524</v>
      </c>
      <c r="F182" s="311" t="s">
        <v>317</v>
      </c>
      <c r="G182" s="311" t="s">
        <v>1778</v>
      </c>
      <c r="H182" s="312"/>
      <c r="I182" s="313">
        <v>104000000</v>
      </c>
      <c r="J182" s="314">
        <v>140000000</v>
      </c>
      <c r="K182" s="314">
        <v>140000000</v>
      </c>
      <c r="L182" s="21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>
        <f t="shared" si="115"/>
        <v>0</v>
      </c>
    </row>
    <row r="183" spans="1:26" s="146" customFormat="1" ht="30.75" customHeight="1" x14ac:dyDescent="0.5">
      <c r="A183" s="294" t="s">
        <v>1303</v>
      </c>
      <c r="B183" s="295" t="s">
        <v>640</v>
      </c>
      <c r="C183" s="296" t="s">
        <v>669</v>
      </c>
      <c r="D183" s="297">
        <v>4</v>
      </c>
      <c r="E183" s="311" t="s">
        <v>1588</v>
      </c>
      <c r="F183" s="311"/>
      <c r="G183" s="311" t="s">
        <v>1776</v>
      </c>
      <c r="H183" s="312"/>
      <c r="I183" s="313">
        <v>5000000</v>
      </c>
      <c r="J183" s="314">
        <v>0</v>
      </c>
      <c r="K183" s="314">
        <v>0</v>
      </c>
      <c r="L183" s="21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spans="1:26" s="146" customFormat="1" ht="30.75" customHeight="1" x14ac:dyDescent="0.5">
      <c r="A184" s="294" t="s">
        <v>1665</v>
      </c>
      <c r="B184" s="295" t="s">
        <v>640</v>
      </c>
      <c r="C184" s="296" t="s">
        <v>669</v>
      </c>
      <c r="D184" s="297">
        <v>4</v>
      </c>
      <c r="E184" s="311" t="s">
        <v>1589</v>
      </c>
      <c r="F184" s="311" t="s">
        <v>317</v>
      </c>
      <c r="G184" s="311" t="s">
        <v>1786</v>
      </c>
      <c r="H184" s="312"/>
      <c r="I184" s="313">
        <v>7000000</v>
      </c>
      <c r="J184" s="314">
        <v>0</v>
      </c>
      <c r="K184" s="314">
        <v>0</v>
      </c>
      <c r="L184" s="21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spans="1:26" s="146" customFormat="1" ht="30.75" hidden="1" customHeight="1" x14ac:dyDescent="0.5">
      <c r="A185" s="294" t="s">
        <v>1692</v>
      </c>
      <c r="B185" s="295" t="s">
        <v>640</v>
      </c>
      <c r="C185" s="296" t="s">
        <v>669</v>
      </c>
      <c r="D185" s="297">
        <v>4</v>
      </c>
      <c r="E185" s="311" t="s">
        <v>1628</v>
      </c>
      <c r="F185" s="311"/>
      <c r="G185" s="311" t="s">
        <v>1644</v>
      </c>
      <c r="H185" s="312"/>
      <c r="I185" s="313">
        <v>0</v>
      </c>
      <c r="J185" s="314"/>
      <c r="K185" s="314"/>
      <c r="L185" s="21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spans="1:26" s="146" customFormat="1" ht="30.75" customHeight="1" x14ac:dyDescent="0.5">
      <c r="A186" s="294" t="s">
        <v>636</v>
      </c>
      <c r="B186" s="295" t="s">
        <v>659</v>
      </c>
      <c r="C186" s="296" t="s">
        <v>669</v>
      </c>
      <c r="D186" s="297">
        <v>4</v>
      </c>
      <c r="E186" s="308" t="s">
        <v>440</v>
      </c>
      <c r="F186" s="308"/>
      <c r="G186" s="308"/>
      <c r="H186" s="310">
        <f>SUM(H187:H203)+247955685</f>
        <v>3772827617</v>
      </c>
      <c r="I186" s="310">
        <f t="shared" ref="I186:Z186" si="116">SUM(I187:I203)</f>
        <v>2800000000</v>
      </c>
      <c r="J186" s="309">
        <f t="shared" si="116"/>
        <v>5125000000</v>
      </c>
      <c r="K186" s="309">
        <f t="shared" ref="K186" si="117">SUM(K187:K203)</f>
        <v>5125000000</v>
      </c>
      <c r="L186" s="216">
        <f t="shared" si="116"/>
        <v>0</v>
      </c>
      <c r="M186" s="216">
        <f t="shared" si="116"/>
        <v>0</v>
      </c>
      <c r="N186" s="216">
        <f t="shared" si="116"/>
        <v>0</v>
      </c>
      <c r="O186" s="216">
        <f t="shared" si="116"/>
        <v>0</v>
      </c>
      <c r="P186" s="216">
        <f t="shared" si="116"/>
        <v>0</v>
      </c>
      <c r="Q186" s="216">
        <f t="shared" si="116"/>
        <v>0</v>
      </c>
      <c r="R186" s="216">
        <f t="shared" si="116"/>
        <v>0</v>
      </c>
      <c r="S186" s="216">
        <f t="shared" si="116"/>
        <v>0</v>
      </c>
      <c r="T186" s="216">
        <f t="shared" si="116"/>
        <v>0</v>
      </c>
      <c r="U186" s="216">
        <f t="shared" si="116"/>
        <v>0</v>
      </c>
      <c r="V186" s="216">
        <f t="shared" si="116"/>
        <v>0</v>
      </c>
      <c r="W186" s="216">
        <f t="shared" si="116"/>
        <v>0</v>
      </c>
      <c r="X186" s="216">
        <f t="shared" si="116"/>
        <v>0</v>
      </c>
      <c r="Y186" s="216">
        <f t="shared" si="116"/>
        <v>0</v>
      </c>
      <c r="Z186" s="216">
        <f t="shared" si="116"/>
        <v>0</v>
      </c>
    </row>
    <row r="187" spans="1:26" s="146" customFormat="1" ht="30.75" hidden="1" customHeight="1" x14ac:dyDescent="0.5">
      <c r="A187" s="294" t="s">
        <v>641</v>
      </c>
      <c r="B187" s="295" t="s">
        <v>659</v>
      </c>
      <c r="C187" s="296" t="s">
        <v>669</v>
      </c>
      <c r="D187" s="297">
        <v>4</v>
      </c>
      <c r="E187" s="311" t="s">
        <v>1525</v>
      </c>
      <c r="F187" s="311" t="s">
        <v>317</v>
      </c>
      <c r="G187" s="311" t="s">
        <v>1644</v>
      </c>
      <c r="H187" s="312"/>
      <c r="I187" s="313"/>
      <c r="J187" s="314"/>
      <c r="K187" s="314"/>
      <c r="L187" s="21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>
        <f t="shared" ref="Z187:Z203" si="118">SUM(M187:Y187)</f>
        <v>0</v>
      </c>
    </row>
    <row r="188" spans="1:26" s="146" customFormat="1" ht="30.75" customHeight="1" x14ac:dyDescent="0.5">
      <c r="A188" s="294" t="s">
        <v>643</v>
      </c>
      <c r="B188" s="295" t="s">
        <v>659</v>
      </c>
      <c r="C188" s="296" t="s">
        <v>669</v>
      </c>
      <c r="D188" s="297">
        <v>4</v>
      </c>
      <c r="E188" s="311" t="s">
        <v>1822</v>
      </c>
      <c r="F188" s="311" t="s">
        <v>317</v>
      </c>
      <c r="G188" s="311" t="s">
        <v>1644</v>
      </c>
      <c r="H188" s="312">
        <v>1102199335</v>
      </c>
      <c r="I188" s="313">
        <v>1300000000</v>
      </c>
      <c r="J188" s="314">
        <v>445000000</v>
      </c>
      <c r="K188" s="314">
        <v>445000000</v>
      </c>
      <c r="L188" s="21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>
        <f t="shared" si="118"/>
        <v>0</v>
      </c>
    </row>
    <row r="189" spans="1:26" s="146" customFormat="1" ht="30.75" hidden="1" customHeight="1" x14ac:dyDescent="0.5">
      <c r="A189" s="294" t="s">
        <v>644</v>
      </c>
      <c r="B189" s="295" t="s">
        <v>659</v>
      </c>
      <c r="C189" s="296" t="s">
        <v>669</v>
      </c>
      <c r="D189" s="297">
        <v>4</v>
      </c>
      <c r="E189" s="311" t="s">
        <v>441</v>
      </c>
      <c r="F189" s="311" t="s">
        <v>317</v>
      </c>
      <c r="G189" s="311" t="s">
        <v>1644</v>
      </c>
      <c r="H189" s="312"/>
      <c r="I189" s="313">
        <v>0</v>
      </c>
      <c r="J189" s="314"/>
      <c r="K189" s="314"/>
      <c r="L189" s="21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>
        <f t="shared" si="118"/>
        <v>0</v>
      </c>
    </row>
    <row r="190" spans="1:26" s="146" customFormat="1" ht="30.75" customHeight="1" x14ac:dyDescent="0.5">
      <c r="A190" s="294" t="s">
        <v>645</v>
      </c>
      <c r="B190" s="295" t="s">
        <v>659</v>
      </c>
      <c r="C190" s="296" t="s">
        <v>669</v>
      </c>
      <c r="D190" s="297">
        <v>4</v>
      </c>
      <c r="E190" s="311" t="s">
        <v>1526</v>
      </c>
      <c r="F190" s="311" t="s">
        <v>317</v>
      </c>
      <c r="G190" s="311" t="s">
        <v>1644</v>
      </c>
      <c r="H190" s="312"/>
      <c r="I190" s="313">
        <v>500000000</v>
      </c>
      <c r="J190" s="314"/>
      <c r="K190" s="314">
        <v>1000000000</v>
      </c>
      <c r="L190" s="21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>
        <f t="shared" si="118"/>
        <v>0</v>
      </c>
    </row>
    <row r="191" spans="1:26" s="146" customFormat="1" ht="30.75" hidden="1" customHeight="1" x14ac:dyDescent="0.5">
      <c r="A191" s="294" t="s">
        <v>646</v>
      </c>
      <c r="B191" s="295" t="s">
        <v>659</v>
      </c>
      <c r="C191" s="296" t="s">
        <v>669</v>
      </c>
      <c r="D191" s="297">
        <v>4</v>
      </c>
      <c r="E191" s="311" t="s">
        <v>1791</v>
      </c>
      <c r="F191" s="311" t="s">
        <v>317</v>
      </c>
      <c r="G191" s="311" t="s">
        <v>1644</v>
      </c>
      <c r="H191" s="312"/>
      <c r="I191" s="313">
        <v>0</v>
      </c>
      <c r="J191" s="314"/>
      <c r="K191" s="314"/>
      <c r="L191" s="21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>
        <f t="shared" si="118"/>
        <v>0</v>
      </c>
    </row>
    <row r="192" spans="1:26" s="146" customFormat="1" ht="30.75" hidden="1" customHeight="1" x14ac:dyDescent="0.5">
      <c r="A192" s="294" t="s">
        <v>647</v>
      </c>
      <c r="B192" s="295" t="s">
        <v>659</v>
      </c>
      <c r="C192" s="296" t="s">
        <v>669</v>
      </c>
      <c r="D192" s="297">
        <v>4</v>
      </c>
      <c r="E192" s="311" t="s">
        <v>1666</v>
      </c>
      <c r="F192" s="311" t="s">
        <v>317</v>
      </c>
      <c r="G192" s="311" t="s">
        <v>1644</v>
      </c>
      <c r="H192" s="312"/>
      <c r="I192" s="313">
        <v>0</v>
      </c>
      <c r="J192" s="314"/>
      <c r="K192" s="314"/>
      <c r="L192" s="21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>
        <f t="shared" si="118"/>
        <v>0</v>
      </c>
    </row>
    <row r="193" spans="1:26" s="146" customFormat="1" ht="31.5" customHeight="1" x14ac:dyDescent="0.5">
      <c r="A193" s="294" t="s">
        <v>648</v>
      </c>
      <c r="B193" s="295" t="s">
        <v>659</v>
      </c>
      <c r="C193" s="296" t="s">
        <v>669</v>
      </c>
      <c r="D193" s="297">
        <v>4</v>
      </c>
      <c r="E193" s="319" t="s">
        <v>1823</v>
      </c>
      <c r="F193" s="311" t="s">
        <v>317</v>
      </c>
      <c r="G193" s="311" t="s">
        <v>1644</v>
      </c>
      <c r="H193" s="312">
        <v>2020976986</v>
      </c>
      <c r="I193" s="313">
        <v>1000000000</v>
      </c>
      <c r="J193" s="314">
        <v>4600000000</v>
      </c>
      <c r="K193" s="314">
        <v>1100000000</v>
      </c>
      <c r="L193" s="21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>
        <f t="shared" si="118"/>
        <v>0</v>
      </c>
    </row>
    <row r="194" spans="1:26" s="146" customFormat="1" ht="30.75" customHeight="1" x14ac:dyDescent="0.5">
      <c r="A194" s="294" t="s">
        <v>649</v>
      </c>
      <c r="B194" s="295" t="s">
        <v>659</v>
      </c>
      <c r="C194" s="296" t="s">
        <v>669</v>
      </c>
      <c r="D194" s="297">
        <v>4</v>
      </c>
      <c r="E194" s="311" t="s">
        <v>1792</v>
      </c>
      <c r="F194" s="311" t="s">
        <v>317</v>
      </c>
      <c r="G194" s="311" t="s">
        <v>1644</v>
      </c>
      <c r="H194" s="312"/>
      <c r="I194" s="313"/>
      <c r="J194" s="314">
        <v>70000000</v>
      </c>
      <c r="K194" s="314">
        <v>70000000</v>
      </c>
      <c r="L194" s="21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>
        <f t="shared" si="118"/>
        <v>0</v>
      </c>
    </row>
    <row r="195" spans="1:26" s="146" customFormat="1" ht="30.75" customHeight="1" x14ac:dyDescent="0.5">
      <c r="A195" s="294" t="s">
        <v>650</v>
      </c>
      <c r="B195" s="295" t="s">
        <v>659</v>
      </c>
      <c r="C195" s="296" t="s">
        <v>669</v>
      </c>
      <c r="D195" s="297">
        <v>4</v>
      </c>
      <c r="E195" s="311" t="s">
        <v>1824</v>
      </c>
      <c r="F195" s="311" t="s">
        <v>317</v>
      </c>
      <c r="G195" s="311" t="s">
        <v>1667</v>
      </c>
      <c r="H195" s="312"/>
      <c r="I195" s="313"/>
      <c r="J195" s="314"/>
      <c r="K195" s="314">
        <v>2500000000</v>
      </c>
      <c r="L195" s="21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>
        <f t="shared" si="118"/>
        <v>0</v>
      </c>
    </row>
    <row r="196" spans="1:26" s="146" customFormat="1" ht="39" customHeight="1" x14ac:dyDescent="0.5">
      <c r="A196" s="294" t="s">
        <v>651</v>
      </c>
      <c r="B196" s="295" t="s">
        <v>659</v>
      </c>
      <c r="C196" s="296" t="s">
        <v>669</v>
      </c>
      <c r="D196" s="297">
        <v>4</v>
      </c>
      <c r="E196" s="319" t="s">
        <v>1815</v>
      </c>
      <c r="F196" s="311" t="s">
        <v>317</v>
      </c>
      <c r="G196" s="311" t="s">
        <v>1644</v>
      </c>
      <c r="H196" s="312"/>
      <c r="I196" s="313"/>
      <c r="J196" s="314">
        <v>10000000</v>
      </c>
      <c r="K196" s="314">
        <v>10000000</v>
      </c>
      <c r="L196" s="21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>
        <f t="shared" si="118"/>
        <v>0</v>
      </c>
    </row>
    <row r="197" spans="1:26" s="146" customFormat="1" ht="30.75" customHeight="1" x14ac:dyDescent="0.5">
      <c r="A197" s="294" t="s">
        <v>652</v>
      </c>
      <c r="B197" s="295" t="s">
        <v>659</v>
      </c>
      <c r="C197" s="296" t="s">
        <v>669</v>
      </c>
      <c r="D197" s="297">
        <v>4</v>
      </c>
      <c r="E197" s="311" t="s">
        <v>1668</v>
      </c>
      <c r="F197" s="311" t="s">
        <v>1644</v>
      </c>
      <c r="G197" s="311" t="s">
        <v>1644</v>
      </c>
      <c r="H197" s="312">
        <v>401695611</v>
      </c>
      <c r="I197" s="313"/>
      <c r="J197" s="314"/>
      <c r="K197" s="314"/>
      <c r="L197" s="21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>
        <f t="shared" si="118"/>
        <v>0</v>
      </c>
    </row>
    <row r="198" spans="1:26" s="146" customFormat="1" ht="30.75" hidden="1" customHeight="1" x14ac:dyDescent="0.5">
      <c r="A198" s="294" t="s">
        <v>653</v>
      </c>
      <c r="B198" s="295" t="s">
        <v>659</v>
      </c>
      <c r="C198" s="296" t="s">
        <v>669</v>
      </c>
      <c r="D198" s="297">
        <v>4</v>
      </c>
      <c r="E198" s="311" t="s">
        <v>1793</v>
      </c>
      <c r="F198" s="311" t="s">
        <v>317</v>
      </c>
      <c r="G198" s="311" t="s">
        <v>1644</v>
      </c>
      <c r="H198" s="312"/>
      <c r="I198" s="313"/>
      <c r="J198" s="314"/>
      <c r="K198" s="314"/>
      <c r="L198" s="21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>
        <f t="shared" si="118"/>
        <v>0</v>
      </c>
    </row>
    <row r="199" spans="1:26" s="146" customFormat="1" ht="30.75" hidden="1" customHeight="1" x14ac:dyDescent="0.5">
      <c r="A199" s="294" t="s">
        <v>705</v>
      </c>
      <c r="B199" s="295" t="s">
        <v>659</v>
      </c>
      <c r="C199" s="296" t="s">
        <v>669</v>
      </c>
      <c r="D199" s="297">
        <v>4</v>
      </c>
      <c r="E199" s="311" t="s">
        <v>1794</v>
      </c>
      <c r="F199" s="311" t="s">
        <v>317</v>
      </c>
      <c r="G199" s="311" t="s">
        <v>1644</v>
      </c>
      <c r="H199" s="312"/>
      <c r="I199" s="313"/>
      <c r="J199" s="314"/>
      <c r="K199" s="314"/>
      <c r="L199" s="21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>
        <f t="shared" si="118"/>
        <v>0</v>
      </c>
    </row>
    <row r="200" spans="1:26" s="146" customFormat="1" ht="30.75" hidden="1" customHeight="1" x14ac:dyDescent="0.5">
      <c r="A200" s="294" t="s">
        <v>654</v>
      </c>
      <c r="B200" s="295" t="s">
        <v>659</v>
      </c>
      <c r="C200" s="296" t="s">
        <v>669</v>
      </c>
      <c r="D200" s="297">
        <v>4</v>
      </c>
      <c r="E200" s="311" t="s">
        <v>1795</v>
      </c>
      <c r="F200" s="311" t="s">
        <v>317</v>
      </c>
      <c r="G200" s="311" t="s">
        <v>1644</v>
      </c>
      <c r="H200" s="312"/>
      <c r="I200" s="313"/>
      <c r="J200" s="314"/>
      <c r="K200" s="314"/>
      <c r="L200" s="21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>
        <f t="shared" si="118"/>
        <v>0</v>
      </c>
    </row>
    <row r="201" spans="1:26" s="146" customFormat="1" ht="30.75" hidden="1" customHeight="1" x14ac:dyDescent="0.5">
      <c r="A201" s="294" t="s">
        <v>655</v>
      </c>
      <c r="B201" s="295" t="s">
        <v>659</v>
      </c>
      <c r="C201" s="296" t="s">
        <v>669</v>
      </c>
      <c r="D201" s="297">
        <v>4</v>
      </c>
      <c r="E201" s="311" t="s">
        <v>944</v>
      </c>
      <c r="F201" s="311" t="s">
        <v>317</v>
      </c>
      <c r="G201" s="311" t="s">
        <v>1644</v>
      </c>
      <c r="H201" s="312"/>
      <c r="I201" s="313"/>
      <c r="J201" s="314"/>
      <c r="K201" s="314"/>
      <c r="L201" s="21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>
        <f t="shared" si="118"/>
        <v>0</v>
      </c>
    </row>
    <row r="202" spans="1:26" s="146" customFormat="1" ht="30.75" hidden="1" customHeight="1" x14ac:dyDescent="0.5">
      <c r="A202" s="294" t="s">
        <v>656</v>
      </c>
      <c r="B202" s="295" t="s">
        <v>659</v>
      </c>
      <c r="C202" s="296" t="s">
        <v>669</v>
      </c>
      <c r="D202" s="297">
        <v>4</v>
      </c>
      <c r="E202" s="311" t="s">
        <v>1669</v>
      </c>
      <c r="F202" s="311" t="s">
        <v>317</v>
      </c>
      <c r="G202" s="311" t="s">
        <v>1644</v>
      </c>
      <c r="H202" s="312"/>
      <c r="I202" s="313"/>
      <c r="J202" s="314"/>
      <c r="K202" s="314"/>
      <c r="L202" s="21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>
        <f t="shared" si="118"/>
        <v>0</v>
      </c>
    </row>
    <row r="203" spans="1:26" s="146" customFormat="1" ht="30.75" hidden="1" customHeight="1" x14ac:dyDescent="0.5">
      <c r="A203" s="294" t="s">
        <v>744</v>
      </c>
      <c r="B203" s="295" t="s">
        <v>659</v>
      </c>
      <c r="C203" s="296" t="s">
        <v>669</v>
      </c>
      <c r="D203" s="297">
        <v>4</v>
      </c>
      <c r="E203" s="311" t="s">
        <v>1670</v>
      </c>
      <c r="F203" s="311" t="s">
        <v>317</v>
      </c>
      <c r="G203" s="311" t="s">
        <v>1644</v>
      </c>
      <c r="H203" s="312"/>
      <c r="I203" s="313"/>
      <c r="J203" s="314"/>
      <c r="K203" s="314"/>
      <c r="L203" s="21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>
        <f t="shared" si="118"/>
        <v>0</v>
      </c>
    </row>
    <row r="204" spans="1:26" s="146" customFormat="1" ht="30.75" customHeight="1" x14ac:dyDescent="0.5">
      <c r="A204" s="294" t="s">
        <v>636</v>
      </c>
      <c r="B204" s="295" t="s">
        <v>689</v>
      </c>
      <c r="C204" s="296" t="s">
        <v>669</v>
      </c>
      <c r="D204" s="297">
        <v>4</v>
      </c>
      <c r="E204" s="308" t="s">
        <v>706</v>
      </c>
      <c r="F204" s="308"/>
      <c r="G204" s="308"/>
      <c r="H204" s="309">
        <f>SUM(H205:H207)</f>
        <v>774566089</v>
      </c>
      <c r="I204" s="310">
        <f>SUM(I205:I208)</f>
        <v>1505000000</v>
      </c>
      <c r="J204" s="310">
        <f t="shared" ref="J204" si="119">SUM(J205:J208)</f>
        <v>2070000000</v>
      </c>
      <c r="K204" s="310">
        <f t="shared" ref="K204" si="120">SUM(K205:K208)</f>
        <v>2570000000</v>
      </c>
      <c r="L204" s="217"/>
      <c r="M204" s="216">
        <f t="shared" ref="M204:Z204" si="121">SUM(M205:M207)</f>
        <v>0</v>
      </c>
      <c r="N204" s="216">
        <f t="shared" si="121"/>
        <v>0</v>
      </c>
      <c r="O204" s="216">
        <f t="shared" si="121"/>
        <v>0</v>
      </c>
      <c r="P204" s="216">
        <f t="shared" si="121"/>
        <v>0</v>
      </c>
      <c r="Q204" s="216">
        <f t="shared" si="121"/>
        <v>0</v>
      </c>
      <c r="R204" s="216">
        <f t="shared" si="121"/>
        <v>0</v>
      </c>
      <c r="S204" s="216">
        <f t="shared" si="121"/>
        <v>0</v>
      </c>
      <c r="T204" s="216">
        <f t="shared" si="121"/>
        <v>0</v>
      </c>
      <c r="U204" s="216">
        <f t="shared" si="121"/>
        <v>0</v>
      </c>
      <c r="V204" s="216">
        <f t="shared" si="121"/>
        <v>0</v>
      </c>
      <c r="W204" s="216">
        <f t="shared" si="121"/>
        <v>0</v>
      </c>
      <c r="X204" s="216">
        <f t="shared" si="121"/>
        <v>0</v>
      </c>
      <c r="Y204" s="216">
        <f t="shared" si="121"/>
        <v>0</v>
      </c>
      <c r="Z204" s="216">
        <f t="shared" si="121"/>
        <v>0</v>
      </c>
    </row>
    <row r="205" spans="1:26" s="146" customFormat="1" ht="51" customHeight="1" x14ac:dyDescent="0.5">
      <c r="A205" s="294" t="s">
        <v>641</v>
      </c>
      <c r="B205" s="295" t="s">
        <v>689</v>
      </c>
      <c r="C205" s="296" t="s">
        <v>669</v>
      </c>
      <c r="D205" s="297">
        <v>4</v>
      </c>
      <c r="E205" s="319" t="s">
        <v>1807</v>
      </c>
      <c r="F205" s="311" t="s">
        <v>1646</v>
      </c>
      <c r="G205" s="311" t="s">
        <v>1644</v>
      </c>
      <c r="H205" s="312">
        <v>660724553</v>
      </c>
      <c r="I205" s="313">
        <v>1500000000</v>
      </c>
      <c r="J205" s="314">
        <v>1500000000</v>
      </c>
      <c r="K205" s="314">
        <v>2000000000</v>
      </c>
      <c r="L205" s="21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>
        <f t="shared" ref="Z205:Z207" si="122">SUM(M205:Y205)</f>
        <v>0</v>
      </c>
    </row>
    <row r="206" spans="1:26" s="146" customFormat="1" ht="33.75" customHeight="1" x14ac:dyDescent="0.5">
      <c r="A206" s="294" t="s">
        <v>643</v>
      </c>
      <c r="B206" s="295" t="s">
        <v>689</v>
      </c>
      <c r="C206" s="296" t="s">
        <v>669</v>
      </c>
      <c r="D206" s="297" t="s">
        <v>316</v>
      </c>
      <c r="E206" s="319" t="s">
        <v>1026</v>
      </c>
      <c r="F206" s="311" t="s">
        <v>1646</v>
      </c>
      <c r="G206" s="311" t="s">
        <v>1644</v>
      </c>
      <c r="H206" s="312"/>
      <c r="I206" s="313">
        <v>5000000</v>
      </c>
      <c r="J206" s="314">
        <v>70000000</v>
      </c>
      <c r="K206" s="314">
        <v>70000000</v>
      </c>
      <c r="L206" s="21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>
        <f t="shared" si="122"/>
        <v>0</v>
      </c>
    </row>
    <row r="207" spans="1:26" s="146" customFormat="1" ht="30.75" customHeight="1" x14ac:dyDescent="0.5">
      <c r="A207" s="294" t="s">
        <v>644</v>
      </c>
      <c r="B207" s="295" t="s">
        <v>689</v>
      </c>
      <c r="C207" s="296" t="s">
        <v>669</v>
      </c>
      <c r="D207" s="297">
        <v>4</v>
      </c>
      <c r="E207" s="311" t="s">
        <v>1604</v>
      </c>
      <c r="F207" s="311" t="s">
        <v>1646</v>
      </c>
      <c r="G207" s="311" t="s">
        <v>1644</v>
      </c>
      <c r="H207" s="312">
        <v>113841536</v>
      </c>
      <c r="I207" s="313">
        <v>0</v>
      </c>
      <c r="J207" s="314">
        <v>500000000</v>
      </c>
      <c r="K207" s="314">
        <v>500000000</v>
      </c>
      <c r="L207" s="21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>
        <f t="shared" si="122"/>
        <v>0</v>
      </c>
    </row>
    <row r="208" spans="1:26" s="146" customFormat="1" ht="30.75" hidden="1" customHeight="1" x14ac:dyDescent="0.5">
      <c r="A208" s="294" t="s">
        <v>645</v>
      </c>
      <c r="B208" s="295" t="s">
        <v>689</v>
      </c>
      <c r="C208" s="296" t="s">
        <v>669</v>
      </c>
      <c r="D208" s="297">
        <v>4</v>
      </c>
      <c r="E208" s="311" t="s">
        <v>1629</v>
      </c>
      <c r="F208" s="311"/>
      <c r="G208" s="311" t="s">
        <v>1644</v>
      </c>
      <c r="H208" s="312"/>
      <c r="I208" s="313">
        <v>0</v>
      </c>
      <c r="J208" s="314"/>
      <c r="K208" s="314">
        <v>0</v>
      </c>
      <c r="L208" s="21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spans="1:26" s="146" customFormat="1" ht="30.75" customHeight="1" x14ac:dyDescent="0.5">
      <c r="A209" s="294" t="s">
        <v>636</v>
      </c>
      <c r="B209" s="295" t="s">
        <v>707</v>
      </c>
      <c r="C209" s="296" t="s">
        <v>669</v>
      </c>
      <c r="D209" s="297">
        <v>4</v>
      </c>
      <c r="E209" s="308" t="s">
        <v>443</v>
      </c>
      <c r="F209" s="308"/>
      <c r="G209" s="308"/>
      <c r="H209" s="309">
        <f>SUM(H210:H214)</f>
        <v>171107596</v>
      </c>
      <c r="I209" s="310">
        <f t="shared" ref="I209:Z209" si="123">SUM(I210:I214)</f>
        <v>2440000000</v>
      </c>
      <c r="J209" s="309">
        <f t="shared" si="123"/>
        <v>3468000000</v>
      </c>
      <c r="K209" s="309">
        <f t="shared" ref="K209" si="124">SUM(K210:K214)</f>
        <v>3868000000</v>
      </c>
      <c r="L209" s="216">
        <f t="shared" si="123"/>
        <v>0</v>
      </c>
      <c r="M209" s="216">
        <f t="shared" si="123"/>
        <v>0</v>
      </c>
      <c r="N209" s="216">
        <f t="shared" si="123"/>
        <v>0</v>
      </c>
      <c r="O209" s="216">
        <f t="shared" si="123"/>
        <v>0</v>
      </c>
      <c r="P209" s="216">
        <f t="shared" si="123"/>
        <v>0</v>
      </c>
      <c r="Q209" s="216">
        <f t="shared" si="123"/>
        <v>0</v>
      </c>
      <c r="R209" s="216">
        <f t="shared" si="123"/>
        <v>0</v>
      </c>
      <c r="S209" s="216">
        <f t="shared" si="123"/>
        <v>0</v>
      </c>
      <c r="T209" s="216">
        <f t="shared" si="123"/>
        <v>0</v>
      </c>
      <c r="U209" s="216">
        <f t="shared" si="123"/>
        <v>0</v>
      </c>
      <c r="V209" s="216">
        <f t="shared" si="123"/>
        <v>0</v>
      </c>
      <c r="W209" s="216">
        <f t="shared" si="123"/>
        <v>0</v>
      </c>
      <c r="X209" s="216">
        <f t="shared" si="123"/>
        <v>0</v>
      </c>
      <c r="Y209" s="216">
        <f t="shared" si="123"/>
        <v>0</v>
      </c>
      <c r="Z209" s="216">
        <f t="shared" si="123"/>
        <v>0</v>
      </c>
    </row>
    <row r="210" spans="1:26" s="146" customFormat="1" ht="33.75" customHeight="1" x14ac:dyDescent="0.5">
      <c r="A210" s="294" t="s">
        <v>641</v>
      </c>
      <c r="B210" s="295" t="s">
        <v>707</v>
      </c>
      <c r="C210" s="296" t="s">
        <v>669</v>
      </c>
      <c r="D210" s="297">
        <v>4</v>
      </c>
      <c r="E210" s="311" t="s">
        <v>444</v>
      </c>
      <c r="F210" s="311" t="s">
        <v>317</v>
      </c>
      <c r="G210" s="311" t="s">
        <v>1644</v>
      </c>
      <c r="H210" s="312"/>
      <c r="I210" s="313">
        <v>20000000</v>
      </c>
      <c r="J210" s="314">
        <v>0</v>
      </c>
      <c r="K210" s="314">
        <v>0</v>
      </c>
      <c r="L210" s="21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>
        <f t="shared" ref="Z210:Z214" si="125">SUM(M210:Y210)</f>
        <v>0</v>
      </c>
    </row>
    <row r="211" spans="1:26" s="146" customFormat="1" ht="37.5" customHeight="1" x14ac:dyDescent="0.5">
      <c r="A211" s="294" t="s">
        <v>643</v>
      </c>
      <c r="B211" s="295" t="s">
        <v>707</v>
      </c>
      <c r="C211" s="296" t="s">
        <v>669</v>
      </c>
      <c r="D211" s="297">
        <v>4</v>
      </c>
      <c r="E211" s="319" t="s">
        <v>1045</v>
      </c>
      <c r="F211" s="311" t="s">
        <v>317</v>
      </c>
      <c r="G211" s="311" t="s">
        <v>1644</v>
      </c>
      <c r="H211" s="312"/>
      <c r="I211" s="313">
        <v>800000000</v>
      </c>
      <c r="J211" s="314">
        <v>740000000</v>
      </c>
      <c r="K211" s="314">
        <v>1040000000</v>
      </c>
      <c r="L211" s="21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>
        <f t="shared" si="125"/>
        <v>0</v>
      </c>
    </row>
    <row r="212" spans="1:26" s="146" customFormat="1" ht="30.75" hidden="1" customHeight="1" x14ac:dyDescent="0.5">
      <c r="A212" s="294" t="s">
        <v>644</v>
      </c>
      <c r="B212" s="295" t="s">
        <v>707</v>
      </c>
      <c r="C212" s="296" t="s">
        <v>669</v>
      </c>
      <c r="D212" s="297">
        <v>4</v>
      </c>
      <c r="E212" s="311" t="s">
        <v>1671</v>
      </c>
      <c r="F212" s="311" t="s">
        <v>317</v>
      </c>
      <c r="G212" s="311" t="s">
        <v>1644</v>
      </c>
      <c r="H212" s="312"/>
      <c r="I212" s="313">
        <v>0</v>
      </c>
      <c r="J212" s="314"/>
      <c r="K212" s="314"/>
      <c r="L212" s="21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>
        <f t="shared" si="125"/>
        <v>0</v>
      </c>
    </row>
    <row r="213" spans="1:26" s="146" customFormat="1" ht="33.75" customHeight="1" x14ac:dyDescent="0.5">
      <c r="A213" s="294" t="s">
        <v>645</v>
      </c>
      <c r="B213" s="295" t="s">
        <v>707</v>
      </c>
      <c r="C213" s="296" t="s">
        <v>669</v>
      </c>
      <c r="D213" s="297">
        <v>4</v>
      </c>
      <c r="E213" s="311" t="s">
        <v>1701</v>
      </c>
      <c r="F213" s="311" t="s">
        <v>317</v>
      </c>
      <c r="G213" s="311" t="s">
        <v>1646</v>
      </c>
      <c r="H213" s="312">
        <v>171107596</v>
      </c>
      <c r="I213" s="313">
        <v>1620000000</v>
      </c>
      <c r="J213" s="314">
        <v>2728000000</v>
      </c>
      <c r="K213" s="314">
        <v>2828000000</v>
      </c>
      <c r="L213" s="21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>
        <f t="shared" si="125"/>
        <v>0</v>
      </c>
    </row>
    <row r="214" spans="1:26" s="146" customFormat="1" ht="30.75" hidden="1" customHeight="1" x14ac:dyDescent="0.5">
      <c r="A214" s="294" t="s">
        <v>646</v>
      </c>
      <c r="B214" s="295" t="s">
        <v>707</v>
      </c>
      <c r="C214" s="296" t="s">
        <v>669</v>
      </c>
      <c r="D214" s="297">
        <v>4</v>
      </c>
      <c r="E214" s="311" t="s">
        <v>1499</v>
      </c>
      <c r="F214" s="311" t="s">
        <v>317</v>
      </c>
      <c r="G214" s="311" t="s">
        <v>1644</v>
      </c>
      <c r="H214" s="312"/>
      <c r="I214" s="313"/>
      <c r="J214" s="314"/>
      <c r="K214" s="314"/>
      <c r="L214" s="21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>
        <f t="shared" si="125"/>
        <v>0</v>
      </c>
    </row>
    <row r="215" spans="1:26" s="146" customFormat="1" ht="30.75" hidden="1" customHeight="1" x14ac:dyDescent="0.5">
      <c r="A215" s="294"/>
      <c r="B215" s="295"/>
      <c r="C215" s="296"/>
      <c r="D215" s="297">
        <v>4</v>
      </c>
      <c r="E215" s="308" t="s">
        <v>370</v>
      </c>
      <c r="F215" s="308"/>
      <c r="G215" s="308"/>
      <c r="H215" s="309">
        <f>SUM(H216:H218)</f>
        <v>0</v>
      </c>
      <c r="I215" s="310">
        <f t="shared" ref="I215" si="126">SUM(I216:I218)</f>
        <v>0</v>
      </c>
      <c r="J215" s="309">
        <f t="shared" ref="J215" si="127">SUM(J216:J218)</f>
        <v>0</v>
      </c>
      <c r="K215" s="309">
        <f t="shared" ref="K215" si="128">SUM(K216:K218)</f>
        <v>0</v>
      </c>
      <c r="L215" s="217"/>
      <c r="M215" s="216">
        <f t="shared" ref="M215:Z215" si="129">SUM(M216:M218)</f>
        <v>0</v>
      </c>
      <c r="N215" s="216">
        <f t="shared" si="129"/>
        <v>0</v>
      </c>
      <c r="O215" s="216">
        <f t="shared" si="129"/>
        <v>0</v>
      </c>
      <c r="P215" s="216">
        <f t="shared" si="129"/>
        <v>0</v>
      </c>
      <c r="Q215" s="216">
        <f t="shared" si="129"/>
        <v>0</v>
      </c>
      <c r="R215" s="216">
        <f t="shared" si="129"/>
        <v>0</v>
      </c>
      <c r="S215" s="216">
        <f t="shared" si="129"/>
        <v>0</v>
      </c>
      <c r="T215" s="216">
        <f t="shared" si="129"/>
        <v>0</v>
      </c>
      <c r="U215" s="216">
        <f t="shared" si="129"/>
        <v>0</v>
      </c>
      <c r="V215" s="216">
        <f t="shared" si="129"/>
        <v>0</v>
      </c>
      <c r="W215" s="216">
        <f t="shared" si="129"/>
        <v>0</v>
      </c>
      <c r="X215" s="216">
        <f t="shared" si="129"/>
        <v>0</v>
      </c>
      <c r="Y215" s="216">
        <f t="shared" si="129"/>
        <v>0</v>
      </c>
      <c r="Z215" s="216">
        <f t="shared" si="129"/>
        <v>0</v>
      </c>
    </row>
    <row r="216" spans="1:26" s="146" customFormat="1" ht="30.75" hidden="1" customHeight="1" x14ac:dyDescent="0.5">
      <c r="A216" s="294"/>
      <c r="B216" s="295"/>
      <c r="C216" s="296"/>
      <c r="D216" s="297">
        <v>4</v>
      </c>
      <c r="E216" s="311" t="s">
        <v>371</v>
      </c>
      <c r="F216" s="311"/>
      <c r="G216" s="311"/>
      <c r="H216" s="312"/>
      <c r="I216" s="315"/>
      <c r="J216" s="314"/>
      <c r="K216" s="314"/>
      <c r="L216" s="218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8">
        <f t="shared" ref="Z216:Z218" si="130">SUM(M216:Y216)</f>
        <v>0</v>
      </c>
    </row>
    <row r="217" spans="1:26" s="146" customFormat="1" ht="30.75" hidden="1" customHeight="1" x14ac:dyDescent="0.5">
      <c r="A217" s="294"/>
      <c r="B217" s="295"/>
      <c r="C217" s="296"/>
      <c r="D217" s="297">
        <v>4</v>
      </c>
      <c r="E217" s="311" t="s">
        <v>371</v>
      </c>
      <c r="F217" s="311"/>
      <c r="G217" s="311"/>
      <c r="H217" s="312"/>
      <c r="I217" s="315"/>
      <c r="J217" s="314"/>
      <c r="K217" s="314"/>
      <c r="L217" s="218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8">
        <f t="shared" si="130"/>
        <v>0</v>
      </c>
    </row>
    <row r="218" spans="1:26" s="146" customFormat="1" ht="30.75" hidden="1" customHeight="1" x14ac:dyDescent="0.5">
      <c r="A218" s="294"/>
      <c r="B218" s="295"/>
      <c r="C218" s="296"/>
      <c r="D218" s="297">
        <v>4</v>
      </c>
      <c r="E218" s="311" t="s">
        <v>371</v>
      </c>
      <c r="F218" s="311"/>
      <c r="G218" s="311"/>
      <c r="H218" s="312"/>
      <c r="I218" s="315"/>
      <c r="J218" s="314"/>
      <c r="K218" s="314"/>
      <c r="L218" s="218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8">
        <f t="shared" si="130"/>
        <v>0</v>
      </c>
    </row>
    <row r="219" spans="1:26" s="146" customFormat="1" ht="30.75" hidden="1" customHeight="1" x14ac:dyDescent="0.5">
      <c r="A219" s="294"/>
      <c r="B219" s="295"/>
      <c r="C219" s="296"/>
      <c r="D219" s="297">
        <v>4</v>
      </c>
      <c r="E219" s="308" t="s">
        <v>370</v>
      </c>
      <c r="F219" s="308"/>
      <c r="G219" s="308"/>
      <c r="H219" s="309">
        <f>SUM(H220:H222)</f>
        <v>0</v>
      </c>
      <c r="I219" s="310">
        <f t="shared" ref="I219" si="131">SUM(I220:I222)</f>
        <v>0</v>
      </c>
      <c r="J219" s="309">
        <f t="shared" ref="J219" si="132">SUM(J220:J222)</f>
        <v>0</v>
      </c>
      <c r="K219" s="309">
        <f t="shared" ref="K219" si="133">SUM(K220:K222)</f>
        <v>0</v>
      </c>
      <c r="L219" s="217"/>
      <c r="M219" s="216">
        <f t="shared" ref="M219:Z219" si="134">SUM(M220:M222)</f>
        <v>0</v>
      </c>
      <c r="N219" s="216">
        <f t="shared" si="134"/>
        <v>0</v>
      </c>
      <c r="O219" s="216">
        <f t="shared" si="134"/>
        <v>0</v>
      </c>
      <c r="P219" s="216">
        <f t="shared" si="134"/>
        <v>0</v>
      </c>
      <c r="Q219" s="216">
        <f t="shared" si="134"/>
        <v>0</v>
      </c>
      <c r="R219" s="216">
        <f t="shared" si="134"/>
        <v>0</v>
      </c>
      <c r="S219" s="216">
        <f t="shared" si="134"/>
        <v>0</v>
      </c>
      <c r="T219" s="216">
        <f t="shared" si="134"/>
        <v>0</v>
      </c>
      <c r="U219" s="216">
        <f t="shared" si="134"/>
        <v>0</v>
      </c>
      <c r="V219" s="216">
        <f t="shared" si="134"/>
        <v>0</v>
      </c>
      <c r="W219" s="216">
        <f t="shared" si="134"/>
        <v>0</v>
      </c>
      <c r="X219" s="216">
        <f t="shared" si="134"/>
        <v>0</v>
      </c>
      <c r="Y219" s="216">
        <f t="shared" si="134"/>
        <v>0</v>
      </c>
      <c r="Z219" s="216">
        <f t="shared" si="134"/>
        <v>0</v>
      </c>
    </row>
    <row r="220" spans="1:26" s="146" customFormat="1" ht="30.75" hidden="1" customHeight="1" x14ac:dyDescent="0.5">
      <c r="A220" s="294"/>
      <c r="B220" s="295"/>
      <c r="C220" s="296"/>
      <c r="D220" s="297">
        <v>4</v>
      </c>
      <c r="E220" s="311" t="s">
        <v>371</v>
      </c>
      <c r="F220" s="311"/>
      <c r="G220" s="311"/>
      <c r="H220" s="312"/>
      <c r="I220" s="315"/>
      <c r="J220" s="314"/>
      <c r="K220" s="314"/>
      <c r="L220" s="218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8">
        <f t="shared" ref="Z220:Z222" si="135">SUM(M220:Y220)</f>
        <v>0</v>
      </c>
    </row>
    <row r="221" spans="1:26" s="146" customFormat="1" ht="30.75" hidden="1" customHeight="1" x14ac:dyDescent="0.5">
      <c r="A221" s="294"/>
      <c r="B221" s="295"/>
      <c r="C221" s="296"/>
      <c r="D221" s="297">
        <v>4</v>
      </c>
      <c r="E221" s="311" t="s">
        <v>371</v>
      </c>
      <c r="F221" s="311"/>
      <c r="G221" s="311"/>
      <c r="H221" s="312"/>
      <c r="I221" s="315"/>
      <c r="J221" s="314"/>
      <c r="K221" s="314"/>
      <c r="L221" s="218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8">
        <f t="shared" si="135"/>
        <v>0</v>
      </c>
    </row>
    <row r="222" spans="1:26" s="146" customFormat="1" ht="30.75" hidden="1" customHeight="1" x14ac:dyDescent="0.5">
      <c r="A222" s="294"/>
      <c r="B222" s="295"/>
      <c r="C222" s="296"/>
      <c r="D222" s="297">
        <v>4</v>
      </c>
      <c r="E222" s="311" t="s">
        <v>371</v>
      </c>
      <c r="F222" s="311"/>
      <c r="G222" s="311"/>
      <c r="H222" s="312"/>
      <c r="I222" s="313"/>
      <c r="J222" s="314"/>
      <c r="K222" s="314"/>
      <c r="L222" s="21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>
        <f t="shared" si="135"/>
        <v>0</v>
      </c>
    </row>
    <row r="223" spans="1:26" s="146" customFormat="1" ht="30.75" hidden="1" customHeight="1" x14ac:dyDescent="0.5">
      <c r="A223" s="294"/>
      <c r="B223" s="295"/>
      <c r="C223" s="296"/>
      <c r="D223" s="297">
        <v>4</v>
      </c>
      <c r="E223" s="308" t="s">
        <v>370</v>
      </c>
      <c r="F223" s="308"/>
      <c r="G223" s="308"/>
      <c r="H223" s="309">
        <f>SUM(H224:H226)</f>
        <v>0</v>
      </c>
      <c r="I223" s="310">
        <f t="shared" ref="I223" si="136">SUM(I224:I226)</f>
        <v>0</v>
      </c>
      <c r="J223" s="309">
        <f t="shared" ref="J223" si="137">SUM(J224:J226)</f>
        <v>0</v>
      </c>
      <c r="K223" s="309">
        <f t="shared" ref="K223" si="138">SUM(K224:K226)</f>
        <v>0</v>
      </c>
      <c r="L223" s="217"/>
      <c r="M223" s="216">
        <f t="shared" ref="M223:Z223" si="139">SUM(M224:M226)</f>
        <v>0</v>
      </c>
      <c r="N223" s="216">
        <f t="shared" si="139"/>
        <v>0</v>
      </c>
      <c r="O223" s="216">
        <f t="shared" si="139"/>
        <v>0</v>
      </c>
      <c r="P223" s="216">
        <f t="shared" si="139"/>
        <v>0</v>
      </c>
      <c r="Q223" s="216">
        <f t="shared" si="139"/>
        <v>0</v>
      </c>
      <c r="R223" s="216">
        <f t="shared" si="139"/>
        <v>0</v>
      </c>
      <c r="S223" s="216">
        <f t="shared" si="139"/>
        <v>0</v>
      </c>
      <c r="T223" s="216">
        <f t="shared" si="139"/>
        <v>0</v>
      </c>
      <c r="U223" s="216">
        <f t="shared" si="139"/>
        <v>0</v>
      </c>
      <c r="V223" s="216">
        <f t="shared" si="139"/>
        <v>0</v>
      </c>
      <c r="W223" s="216">
        <f t="shared" si="139"/>
        <v>0</v>
      </c>
      <c r="X223" s="216">
        <f t="shared" si="139"/>
        <v>0</v>
      </c>
      <c r="Y223" s="216">
        <f t="shared" si="139"/>
        <v>0</v>
      </c>
      <c r="Z223" s="216">
        <f t="shared" si="139"/>
        <v>0</v>
      </c>
    </row>
    <row r="224" spans="1:26" s="146" customFormat="1" ht="30.75" hidden="1" customHeight="1" x14ac:dyDescent="0.5">
      <c r="A224" s="294"/>
      <c r="B224" s="295"/>
      <c r="C224" s="296"/>
      <c r="D224" s="297">
        <v>4</v>
      </c>
      <c r="E224" s="311" t="s">
        <v>371</v>
      </c>
      <c r="F224" s="311"/>
      <c r="G224" s="311"/>
      <c r="H224" s="312"/>
      <c r="I224" s="315"/>
      <c r="J224" s="314"/>
      <c r="K224" s="314"/>
      <c r="L224" s="218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8">
        <f t="shared" ref="Z224:Z226" si="140">SUM(M224:Y224)</f>
        <v>0</v>
      </c>
    </row>
    <row r="225" spans="1:26" s="146" customFormat="1" ht="30.75" hidden="1" customHeight="1" x14ac:dyDescent="0.5">
      <c r="A225" s="294"/>
      <c r="B225" s="295"/>
      <c r="C225" s="296"/>
      <c r="D225" s="297">
        <v>4</v>
      </c>
      <c r="E225" s="311" t="s">
        <v>371</v>
      </c>
      <c r="F225" s="311"/>
      <c r="G225" s="311"/>
      <c r="H225" s="312"/>
      <c r="I225" s="315"/>
      <c r="J225" s="314"/>
      <c r="K225" s="314"/>
      <c r="L225" s="218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8">
        <f t="shared" si="140"/>
        <v>0</v>
      </c>
    </row>
    <row r="226" spans="1:26" s="146" customFormat="1" ht="30.75" hidden="1" customHeight="1" x14ac:dyDescent="0.5">
      <c r="A226" s="294"/>
      <c r="B226" s="295"/>
      <c r="C226" s="296"/>
      <c r="D226" s="297">
        <v>4</v>
      </c>
      <c r="E226" s="311" t="s">
        <v>371</v>
      </c>
      <c r="F226" s="311"/>
      <c r="G226" s="311"/>
      <c r="H226" s="312"/>
      <c r="I226" s="313"/>
      <c r="J226" s="314"/>
      <c r="K226" s="314"/>
      <c r="L226" s="21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>
        <f t="shared" si="140"/>
        <v>0</v>
      </c>
    </row>
    <row r="227" spans="1:26" s="146" customFormat="1" ht="30.75" hidden="1" customHeight="1" x14ac:dyDescent="0.5">
      <c r="A227" s="294"/>
      <c r="B227" s="295"/>
      <c r="C227" s="296"/>
      <c r="D227" s="297">
        <v>4</v>
      </c>
      <c r="E227" s="308" t="s">
        <v>370</v>
      </c>
      <c r="F227" s="308"/>
      <c r="G227" s="308"/>
      <c r="H227" s="309">
        <f>SUM(H228:H230)</f>
        <v>0</v>
      </c>
      <c r="I227" s="310">
        <f t="shared" ref="I227" si="141">SUM(I228:I230)</f>
        <v>0</v>
      </c>
      <c r="J227" s="309">
        <f t="shared" ref="J227" si="142">SUM(J228:J230)</f>
        <v>0</v>
      </c>
      <c r="K227" s="309">
        <f t="shared" ref="K227" si="143">SUM(K228:K230)</f>
        <v>0</v>
      </c>
      <c r="L227" s="217"/>
      <c r="M227" s="216">
        <f t="shared" ref="M227:Z227" si="144">SUM(M228:M230)</f>
        <v>0</v>
      </c>
      <c r="N227" s="216">
        <f t="shared" si="144"/>
        <v>0</v>
      </c>
      <c r="O227" s="216">
        <f t="shared" si="144"/>
        <v>0</v>
      </c>
      <c r="P227" s="216">
        <f t="shared" si="144"/>
        <v>0</v>
      </c>
      <c r="Q227" s="216">
        <f t="shared" si="144"/>
        <v>0</v>
      </c>
      <c r="R227" s="216">
        <f t="shared" si="144"/>
        <v>0</v>
      </c>
      <c r="S227" s="216">
        <f t="shared" si="144"/>
        <v>0</v>
      </c>
      <c r="T227" s="216">
        <f t="shared" si="144"/>
        <v>0</v>
      </c>
      <c r="U227" s="216">
        <f t="shared" si="144"/>
        <v>0</v>
      </c>
      <c r="V227" s="216">
        <f t="shared" si="144"/>
        <v>0</v>
      </c>
      <c r="W227" s="216">
        <f t="shared" si="144"/>
        <v>0</v>
      </c>
      <c r="X227" s="216">
        <f t="shared" si="144"/>
        <v>0</v>
      </c>
      <c r="Y227" s="216">
        <f t="shared" si="144"/>
        <v>0</v>
      </c>
      <c r="Z227" s="216">
        <f t="shared" si="144"/>
        <v>0</v>
      </c>
    </row>
    <row r="228" spans="1:26" s="146" customFormat="1" ht="30.75" hidden="1" customHeight="1" x14ac:dyDescent="0.5">
      <c r="A228" s="294"/>
      <c r="B228" s="295"/>
      <c r="C228" s="296"/>
      <c r="D228" s="297">
        <v>4</v>
      </c>
      <c r="E228" s="311" t="s">
        <v>371</v>
      </c>
      <c r="F228" s="311"/>
      <c r="G228" s="311"/>
      <c r="H228" s="312"/>
      <c r="I228" s="315"/>
      <c r="J228" s="314"/>
      <c r="K228" s="314"/>
      <c r="L228" s="218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8">
        <f t="shared" ref="Z228:Z230" si="145">SUM(M228:Y228)</f>
        <v>0</v>
      </c>
    </row>
    <row r="229" spans="1:26" s="146" customFormat="1" ht="30.75" hidden="1" customHeight="1" x14ac:dyDescent="0.5">
      <c r="A229" s="294"/>
      <c r="B229" s="295"/>
      <c r="C229" s="296"/>
      <c r="D229" s="297">
        <v>4</v>
      </c>
      <c r="E229" s="311" t="s">
        <v>371</v>
      </c>
      <c r="F229" s="311"/>
      <c r="G229" s="311"/>
      <c r="H229" s="312"/>
      <c r="I229" s="315"/>
      <c r="J229" s="314"/>
      <c r="K229" s="314"/>
      <c r="L229" s="218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8">
        <f t="shared" si="145"/>
        <v>0</v>
      </c>
    </row>
    <row r="230" spans="1:26" s="146" customFormat="1" ht="30.75" hidden="1" customHeight="1" x14ac:dyDescent="0.5">
      <c r="A230" s="294"/>
      <c r="B230" s="295"/>
      <c r="C230" s="296"/>
      <c r="D230" s="297">
        <v>4</v>
      </c>
      <c r="E230" s="311" t="s">
        <v>371</v>
      </c>
      <c r="F230" s="311"/>
      <c r="G230" s="311"/>
      <c r="H230" s="312"/>
      <c r="I230" s="315"/>
      <c r="J230" s="314"/>
      <c r="K230" s="314"/>
      <c r="L230" s="218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8">
        <f t="shared" si="145"/>
        <v>0</v>
      </c>
    </row>
    <row r="231" spans="1:26" s="146" customFormat="1" ht="30.75" customHeight="1" x14ac:dyDescent="0.5">
      <c r="A231" s="294" t="s">
        <v>636</v>
      </c>
      <c r="B231" s="295" t="s">
        <v>637</v>
      </c>
      <c r="C231" s="296" t="s">
        <v>638</v>
      </c>
      <c r="D231" s="297">
        <v>4</v>
      </c>
      <c r="E231" s="305" t="s">
        <v>321</v>
      </c>
      <c r="F231" s="305"/>
      <c r="G231" s="305"/>
      <c r="H231" s="306">
        <f>SUM(H232,H236,H238,H241,H245,H247,H249,H253,H255)</f>
        <v>2014748340</v>
      </c>
      <c r="I231" s="307">
        <f>SUM(I232,I236,I238,I241,I245,I247,I249,I253,I255)</f>
        <v>13059161355</v>
      </c>
      <c r="J231" s="306">
        <f>SUM(J232,J236,J238,J241,J245,J247,J249,J253,J255)</f>
        <v>21303800000</v>
      </c>
      <c r="K231" s="306">
        <f>SUM(K232,K236,K238,K241,K245,K247,K249,K253,K255)</f>
        <v>21117110000</v>
      </c>
      <c r="L231" s="214"/>
      <c r="M231" s="215">
        <f t="shared" ref="M231:Z231" si="146">SUM(M232,M236,M238,M241,M245,M247,M249,M253,M255)</f>
        <v>0</v>
      </c>
      <c r="N231" s="215">
        <f t="shared" si="146"/>
        <v>0</v>
      </c>
      <c r="O231" s="215">
        <f t="shared" si="146"/>
        <v>0</v>
      </c>
      <c r="P231" s="215">
        <f t="shared" si="146"/>
        <v>0</v>
      </c>
      <c r="Q231" s="215">
        <f t="shared" si="146"/>
        <v>0</v>
      </c>
      <c r="R231" s="215">
        <f t="shared" si="146"/>
        <v>0</v>
      </c>
      <c r="S231" s="215">
        <f t="shared" si="146"/>
        <v>0</v>
      </c>
      <c r="T231" s="215">
        <f t="shared" si="146"/>
        <v>0</v>
      </c>
      <c r="U231" s="215">
        <f t="shared" si="146"/>
        <v>0</v>
      </c>
      <c r="V231" s="215">
        <f t="shared" si="146"/>
        <v>0</v>
      </c>
      <c r="W231" s="215">
        <f t="shared" si="146"/>
        <v>0</v>
      </c>
      <c r="X231" s="215">
        <f t="shared" si="146"/>
        <v>0</v>
      </c>
      <c r="Y231" s="215">
        <f t="shared" si="146"/>
        <v>0</v>
      </c>
      <c r="Z231" s="215">
        <f t="shared" si="146"/>
        <v>0</v>
      </c>
    </row>
    <row r="232" spans="1:26" s="146" customFormat="1" ht="36.75" customHeight="1" x14ac:dyDescent="0.5">
      <c r="A232" s="294" t="s">
        <v>636</v>
      </c>
      <c r="B232" s="295" t="s">
        <v>640</v>
      </c>
      <c r="C232" s="296" t="s">
        <v>638</v>
      </c>
      <c r="D232" s="297">
        <v>4</v>
      </c>
      <c r="E232" s="318" t="s">
        <v>945</v>
      </c>
      <c r="F232" s="318"/>
      <c r="G232" s="318"/>
      <c r="H232" s="309">
        <f>SUM(H233:H235)</f>
        <v>1658436090</v>
      </c>
      <c r="I232" s="310">
        <f t="shared" ref="I232:Z232" si="147">SUM(I233:I235)</f>
        <v>8338961355</v>
      </c>
      <c r="J232" s="309">
        <f t="shared" si="147"/>
        <v>14252900000</v>
      </c>
      <c r="K232" s="309">
        <f t="shared" ref="K232" si="148">SUM(K233:K235)</f>
        <v>14320900000</v>
      </c>
      <c r="L232" s="216">
        <f t="shared" si="147"/>
        <v>0</v>
      </c>
      <c r="M232" s="216">
        <f t="shared" si="147"/>
        <v>0</v>
      </c>
      <c r="N232" s="216">
        <f t="shared" si="147"/>
        <v>0</v>
      </c>
      <c r="O232" s="216">
        <f t="shared" si="147"/>
        <v>0</v>
      </c>
      <c r="P232" s="216">
        <f t="shared" si="147"/>
        <v>0</v>
      </c>
      <c r="Q232" s="216">
        <f t="shared" si="147"/>
        <v>0</v>
      </c>
      <c r="R232" s="216">
        <f t="shared" si="147"/>
        <v>0</v>
      </c>
      <c r="S232" s="216">
        <f t="shared" si="147"/>
        <v>0</v>
      </c>
      <c r="T232" s="216">
        <f t="shared" si="147"/>
        <v>0</v>
      </c>
      <c r="U232" s="216">
        <f t="shared" si="147"/>
        <v>0</v>
      </c>
      <c r="V232" s="216">
        <f t="shared" si="147"/>
        <v>0</v>
      </c>
      <c r="W232" s="216">
        <f t="shared" si="147"/>
        <v>0</v>
      </c>
      <c r="X232" s="216">
        <f t="shared" si="147"/>
        <v>0</v>
      </c>
      <c r="Y232" s="216">
        <f t="shared" si="147"/>
        <v>0</v>
      </c>
      <c r="Z232" s="216">
        <f t="shared" si="147"/>
        <v>0</v>
      </c>
    </row>
    <row r="233" spans="1:26" s="146" customFormat="1" ht="51.75" customHeight="1" x14ac:dyDescent="0.5">
      <c r="A233" s="294" t="s">
        <v>641</v>
      </c>
      <c r="B233" s="295" t="s">
        <v>640</v>
      </c>
      <c r="C233" s="296" t="s">
        <v>638</v>
      </c>
      <c r="D233" s="297">
        <v>4</v>
      </c>
      <c r="E233" s="319" t="s">
        <v>445</v>
      </c>
      <c r="F233" s="311" t="s">
        <v>1644</v>
      </c>
      <c r="G233" s="311" t="s">
        <v>1646</v>
      </c>
      <c r="H233" s="312">
        <v>1277522443</v>
      </c>
      <c r="I233" s="313">
        <v>7596490888</v>
      </c>
      <c r="J233" s="314">
        <v>13248200000</v>
      </c>
      <c r="K233" s="314">
        <v>13278200000</v>
      </c>
      <c r="L233" s="21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>
        <f t="shared" ref="Z233:Z235" si="149">SUM(M233:Y233)</f>
        <v>0</v>
      </c>
    </row>
    <row r="234" spans="1:26" s="146" customFormat="1" ht="49.5" customHeight="1" x14ac:dyDescent="0.5">
      <c r="A234" s="294" t="s">
        <v>643</v>
      </c>
      <c r="B234" s="295" t="s">
        <v>640</v>
      </c>
      <c r="C234" s="296" t="s">
        <v>638</v>
      </c>
      <c r="D234" s="297">
        <v>4</v>
      </c>
      <c r="E234" s="319" t="s">
        <v>1803</v>
      </c>
      <c r="F234" s="311" t="s">
        <v>1647</v>
      </c>
      <c r="G234" s="311" t="s">
        <v>1646</v>
      </c>
      <c r="H234" s="312">
        <v>380913647</v>
      </c>
      <c r="I234" s="313">
        <v>500000000</v>
      </c>
      <c r="J234" s="314">
        <v>1004700000</v>
      </c>
      <c r="K234" s="314">
        <v>1042700000</v>
      </c>
      <c r="L234" s="21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>
        <f t="shared" si="149"/>
        <v>0</v>
      </c>
    </row>
    <row r="235" spans="1:26" s="146" customFormat="1" ht="33.75" customHeight="1" x14ac:dyDescent="0.5">
      <c r="A235" s="294" t="s">
        <v>644</v>
      </c>
      <c r="B235" s="295" t="s">
        <v>640</v>
      </c>
      <c r="C235" s="296" t="s">
        <v>638</v>
      </c>
      <c r="D235" s="297">
        <v>4</v>
      </c>
      <c r="E235" s="319" t="s">
        <v>1672</v>
      </c>
      <c r="F235" s="311" t="s">
        <v>1643</v>
      </c>
      <c r="G235" s="311" t="s">
        <v>1645</v>
      </c>
      <c r="H235" s="312"/>
      <c r="I235" s="313">
        <v>242470467</v>
      </c>
      <c r="J235" s="314">
        <v>0</v>
      </c>
      <c r="K235" s="314">
        <v>0</v>
      </c>
      <c r="L235" s="21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>
        <f t="shared" si="149"/>
        <v>0</v>
      </c>
    </row>
    <row r="236" spans="1:26" s="146" customFormat="1" ht="30.75" customHeight="1" x14ac:dyDescent="0.5">
      <c r="A236" s="294" t="s">
        <v>636</v>
      </c>
      <c r="B236" s="295" t="s">
        <v>642</v>
      </c>
      <c r="C236" s="296" t="s">
        <v>638</v>
      </c>
      <c r="D236" s="297">
        <v>4</v>
      </c>
      <c r="E236" s="325" t="s">
        <v>709</v>
      </c>
      <c r="F236" s="325"/>
      <c r="G236" s="325"/>
      <c r="H236" s="309">
        <f>SUM(H237:H237)</f>
        <v>115186302</v>
      </c>
      <c r="I236" s="310">
        <f>SUM(I237:I237)</f>
        <v>205200000</v>
      </c>
      <c r="J236" s="309">
        <f>SUM(J237:J237)</f>
        <v>635500000</v>
      </c>
      <c r="K236" s="309">
        <f>SUM(K237:K237)</f>
        <v>635500000</v>
      </c>
      <c r="L236" s="217"/>
      <c r="M236" s="216">
        <f t="shared" ref="M236:Z236" si="150">SUM(M237:M237)</f>
        <v>0</v>
      </c>
      <c r="N236" s="216">
        <f t="shared" si="150"/>
        <v>0</v>
      </c>
      <c r="O236" s="216">
        <f t="shared" si="150"/>
        <v>0</v>
      </c>
      <c r="P236" s="216">
        <f t="shared" si="150"/>
        <v>0</v>
      </c>
      <c r="Q236" s="216">
        <f t="shared" si="150"/>
        <v>0</v>
      </c>
      <c r="R236" s="216">
        <f t="shared" si="150"/>
        <v>0</v>
      </c>
      <c r="S236" s="216">
        <f t="shared" si="150"/>
        <v>0</v>
      </c>
      <c r="T236" s="216">
        <f t="shared" si="150"/>
        <v>0</v>
      </c>
      <c r="U236" s="216">
        <f t="shared" si="150"/>
        <v>0</v>
      </c>
      <c r="V236" s="216">
        <f t="shared" si="150"/>
        <v>0</v>
      </c>
      <c r="W236" s="216">
        <f t="shared" si="150"/>
        <v>0</v>
      </c>
      <c r="X236" s="216">
        <f t="shared" si="150"/>
        <v>0</v>
      </c>
      <c r="Y236" s="216">
        <f t="shared" si="150"/>
        <v>0</v>
      </c>
      <c r="Z236" s="216">
        <f t="shared" si="150"/>
        <v>0</v>
      </c>
    </row>
    <row r="237" spans="1:26" s="146" customFormat="1" ht="30.75" customHeight="1" x14ac:dyDescent="0.5">
      <c r="A237" s="294" t="s">
        <v>641</v>
      </c>
      <c r="B237" s="295" t="s">
        <v>642</v>
      </c>
      <c r="C237" s="296" t="s">
        <v>638</v>
      </c>
      <c r="D237" s="297">
        <v>4</v>
      </c>
      <c r="E237" s="311" t="s">
        <v>446</v>
      </c>
      <c r="F237" s="319" t="s">
        <v>317</v>
      </c>
      <c r="G237" s="311" t="s">
        <v>1646</v>
      </c>
      <c r="H237" s="312">
        <v>115186302</v>
      </c>
      <c r="I237" s="313">
        <v>205200000</v>
      </c>
      <c r="J237" s="314">
        <v>635500000</v>
      </c>
      <c r="K237" s="314">
        <v>635500000</v>
      </c>
      <c r="L237" s="21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>
        <f>SUM(M237:Y237)</f>
        <v>0</v>
      </c>
    </row>
    <row r="238" spans="1:26" s="146" customFormat="1" ht="30.75" customHeight="1" x14ac:dyDescent="0.5">
      <c r="A238" s="294" t="s">
        <v>636</v>
      </c>
      <c r="B238" s="295" t="s">
        <v>658</v>
      </c>
      <c r="C238" s="296" t="s">
        <v>638</v>
      </c>
      <c r="D238" s="297">
        <v>4</v>
      </c>
      <c r="E238" s="325" t="s">
        <v>710</v>
      </c>
      <c r="F238" s="325"/>
      <c r="G238" s="325"/>
      <c r="H238" s="309">
        <f>SUM(H239:H240)</f>
        <v>140311293</v>
      </c>
      <c r="I238" s="310">
        <f>SUM(I239:I240)</f>
        <v>950000000</v>
      </c>
      <c r="J238" s="309">
        <f>SUM(J239:J240)</f>
        <v>1511800000</v>
      </c>
      <c r="K238" s="309">
        <f>SUM(K239:K240)</f>
        <v>1511800000</v>
      </c>
      <c r="L238" s="217"/>
      <c r="M238" s="216">
        <f t="shared" ref="M238:Z238" si="151">SUM(M239:M240)</f>
        <v>0</v>
      </c>
      <c r="N238" s="216">
        <f t="shared" si="151"/>
        <v>0</v>
      </c>
      <c r="O238" s="216">
        <f t="shared" si="151"/>
        <v>0</v>
      </c>
      <c r="P238" s="216">
        <f t="shared" si="151"/>
        <v>0</v>
      </c>
      <c r="Q238" s="216">
        <f t="shared" si="151"/>
        <v>0</v>
      </c>
      <c r="R238" s="216">
        <f t="shared" si="151"/>
        <v>0</v>
      </c>
      <c r="S238" s="216">
        <f t="shared" si="151"/>
        <v>0</v>
      </c>
      <c r="T238" s="216">
        <f t="shared" si="151"/>
        <v>0</v>
      </c>
      <c r="U238" s="216">
        <f t="shared" si="151"/>
        <v>0</v>
      </c>
      <c r="V238" s="216">
        <f t="shared" si="151"/>
        <v>0</v>
      </c>
      <c r="W238" s="216">
        <f t="shared" si="151"/>
        <v>0</v>
      </c>
      <c r="X238" s="216">
        <f t="shared" si="151"/>
        <v>0</v>
      </c>
      <c r="Y238" s="216">
        <f t="shared" si="151"/>
        <v>0</v>
      </c>
      <c r="Z238" s="216">
        <f t="shared" si="151"/>
        <v>0</v>
      </c>
    </row>
    <row r="239" spans="1:26" s="146" customFormat="1" ht="30" customHeight="1" x14ac:dyDescent="0.5">
      <c r="A239" s="294" t="s">
        <v>641</v>
      </c>
      <c r="B239" s="295" t="s">
        <v>658</v>
      </c>
      <c r="C239" s="296" t="s">
        <v>638</v>
      </c>
      <c r="D239" s="297">
        <v>4</v>
      </c>
      <c r="E239" s="319" t="s">
        <v>448</v>
      </c>
      <c r="F239" s="311" t="s">
        <v>317</v>
      </c>
      <c r="G239" s="311" t="s">
        <v>1646</v>
      </c>
      <c r="H239" s="312">
        <v>58882577</v>
      </c>
      <c r="I239" s="313">
        <v>650000000</v>
      </c>
      <c r="J239" s="314">
        <v>973800000</v>
      </c>
      <c r="K239" s="314">
        <v>973800000</v>
      </c>
      <c r="L239" s="21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>
        <f t="shared" ref="Z239:Z240" si="152">SUM(M239:Y239)</f>
        <v>0</v>
      </c>
    </row>
    <row r="240" spans="1:26" s="146" customFormat="1" ht="30.75" customHeight="1" x14ac:dyDescent="0.5">
      <c r="A240" s="294" t="s">
        <v>643</v>
      </c>
      <c r="B240" s="295" t="s">
        <v>658</v>
      </c>
      <c r="C240" s="296" t="s">
        <v>638</v>
      </c>
      <c r="D240" s="297">
        <v>4</v>
      </c>
      <c r="E240" s="311" t="s">
        <v>711</v>
      </c>
      <c r="F240" s="311" t="s">
        <v>317</v>
      </c>
      <c r="G240" s="311" t="s">
        <v>1646</v>
      </c>
      <c r="H240" s="312">
        <v>81428716</v>
      </c>
      <c r="I240" s="313">
        <v>300000000</v>
      </c>
      <c r="J240" s="314">
        <v>538000000</v>
      </c>
      <c r="K240" s="314">
        <v>538000000</v>
      </c>
      <c r="L240" s="21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>
        <f t="shared" si="152"/>
        <v>0</v>
      </c>
    </row>
    <row r="241" spans="1:26" s="146" customFormat="1" ht="30.75" hidden="1" customHeight="1" x14ac:dyDescent="0.5">
      <c r="A241" s="294"/>
      <c r="B241" s="295"/>
      <c r="C241" s="296"/>
      <c r="D241" s="297">
        <v>4</v>
      </c>
      <c r="E241" s="325" t="s">
        <v>450</v>
      </c>
      <c r="F241" s="325"/>
      <c r="G241" s="325"/>
      <c r="H241" s="309">
        <f>SUM(H242:H244)</f>
        <v>0</v>
      </c>
      <c r="I241" s="310">
        <f t="shared" ref="I241" si="153">SUM(I242:I244)</f>
        <v>0</v>
      </c>
      <c r="J241" s="309">
        <f t="shared" ref="J241" si="154">SUM(J242:J244)</f>
        <v>0</v>
      </c>
      <c r="K241" s="309">
        <f t="shared" ref="K241" si="155">SUM(K242:K244)</f>
        <v>0</v>
      </c>
      <c r="L241" s="217"/>
      <c r="M241" s="216">
        <f t="shared" ref="M241:Z241" si="156">SUM(M242:M244)</f>
        <v>0</v>
      </c>
      <c r="N241" s="216">
        <f t="shared" si="156"/>
        <v>0</v>
      </c>
      <c r="O241" s="216">
        <f t="shared" si="156"/>
        <v>0</v>
      </c>
      <c r="P241" s="216">
        <f t="shared" si="156"/>
        <v>0</v>
      </c>
      <c r="Q241" s="216">
        <f t="shared" si="156"/>
        <v>0</v>
      </c>
      <c r="R241" s="216">
        <f t="shared" si="156"/>
        <v>0</v>
      </c>
      <c r="S241" s="216">
        <f t="shared" si="156"/>
        <v>0</v>
      </c>
      <c r="T241" s="216">
        <f t="shared" si="156"/>
        <v>0</v>
      </c>
      <c r="U241" s="216">
        <f t="shared" si="156"/>
        <v>0</v>
      </c>
      <c r="V241" s="216">
        <f t="shared" si="156"/>
        <v>0</v>
      </c>
      <c r="W241" s="216">
        <f t="shared" si="156"/>
        <v>0</v>
      </c>
      <c r="X241" s="216">
        <f t="shared" si="156"/>
        <v>0</v>
      </c>
      <c r="Y241" s="216">
        <f t="shared" si="156"/>
        <v>0</v>
      </c>
      <c r="Z241" s="216">
        <f t="shared" si="156"/>
        <v>0</v>
      </c>
    </row>
    <row r="242" spans="1:26" s="146" customFormat="1" ht="30.75" hidden="1" customHeight="1" x14ac:dyDescent="0.5">
      <c r="A242" s="294"/>
      <c r="B242" s="295"/>
      <c r="C242" s="296"/>
      <c r="D242" s="297">
        <v>4</v>
      </c>
      <c r="E242" s="311" t="s">
        <v>371</v>
      </c>
      <c r="F242" s="311"/>
      <c r="G242" s="311"/>
      <c r="H242" s="312"/>
      <c r="I242" s="315"/>
      <c r="J242" s="314"/>
      <c r="K242" s="314"/>
      <c r="L242" s="218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8">
        <f t="shared" ref="Z242:Z244" si="157">SUM(M242:Y242)</f>
        <v>0</v>
      </c>
    </row>
    <row r="243" spans="1:26" s="146" customFormat="1" ht="30.75" hidden="1" customHeight="1" x14ac:dyDescent="0.5">
      <c r="A243" s="294"/>
      <c r="B243" s="295"/>
      <c r="C243" s="296"/>
      <c r="D243" s="297">
        <v>4</v>
      </c>
      <c r="E243" s="311" t="s">
        <v>371</v>
      </c>
      <c r="F243" s="311"/>
      <c r="G243" s="311"/>
      <c r="H243" s="312"/>
      <c r="I243" s="315"/>
      <c r="J243" s="314"/>
      <c r="K243" s="314"/>
      <c r="L243" s="218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8">
        <f t="shared" si="157"/>
        <v>0</v>
      </c>
    </row>
    <row r="244" spans="1:26" s="146" customFormat="1" ht="30.75" hidden="1" customHeight="1" x14ac:dyDescent="0.5">
      <c r="A244" s="294"/>
      <c r="B244" s="295"/>
      <c r="C244" s="296"/>
      <c r="D244" s="297">
        <v>4</v>
      </c>
      <c r="E244" s="311" t="s">
        <v>371</v>
      </c>
      <c r="F244" s="311"/>
      <c r="G244" s="311"/>
      <c r="H244" s="312"/>
      <c r="I244" s="315"/>
      <c r="J244" s="314"/>
      <c r="K244" s="314"/>
      <c r="L244" s="218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8">
        <f t="shared" si="157"/>
        <v>0</v>
      </c>
    </row>
    <row r="245" spans="1:26" s="146" customFormat="1" ht="30.75" customHeight="1" x14ac:dyDescent="0.5">
      <c r="A245" s="294" t="s">
        <v>636</v>
      </c>
      <c r="B245" s="295" t="s">
        <v>659</v>
      </c>
      <c r="C245" s="296" t="s">
        <v>638</v>
      </c>
      <c r="D245" s="297">
        <v>4</v>
      </c>
      <c r="E245" s="325" t="s">
        <v>451</v>
      </c>
      <c r="F245" s="325"/>
      <c r="G245" s="325"/>
      <c r="H245" s="309">
        <f>SUM(H246)</f>
        <v>0</v>
      </c>
      <c r="I245" s="310">
        <f t="shared" ref="I245" si="158">SUM(I246)</f>
        <v>30000000</v>
      </c>
      <c r="J245" s="309">
        <f t="shared" ref="J245:Z245" si="159">SUM(J246)</f>
        <v>30000000</v>
      </c>
      <c r="K245" s="309">
        <f t="shared" si="159"/>
        <v>30000000</v>
      </c>
      <c r="L245" s="217"/>
      <c r="M245" s="216">
        <f t="shared" si="159"/>
        <v>0</v>
      </c>
      <c r="N245" s="216">
        <f t="shared" si="159"/>
        <v>0</v>
      </c>
      <c r="O245" s="216">
        <f t="shared" si="159"/>
        <v>0</v>
      </c>
      <c r="P245" s="216">
        <f t="shared" si="159"/>
        <v>0</v>
      </c>
      <c r="Q245" s="216">
        <f t="shared" si="159"/>
        <v>0</v>
      </c>
      <c r="R245" s="216">
        <f t="shared" si="159"/>
        <v>0</v>
      </c>
      <c r="S245" s="216">
        <f t="shared" si="159"/>
        <v>0</v>
      </c>
      <c r="T245" s="216">
        <f t="shared" si="159"/>
        <v>0</v>
      </c>
      <c r="U245" s="216">
        <f t="shared" si="159"/>
        <v>0</v>
      </c>
      <c r="V245" s="216">
        <f t="shared" si="159"/>
        <v>0</v>
      </c>
      <c r="W245" s="216">
        <f t="shared" si="159"/>
        <v>0</v>
      </c>
      <c r="X245" s="216">
        <f t="shared" si="159"/>
        <v>0</v>
      </c>
      <c r="Y245" s="216">
        <f t="shared" si="159"/>
        <v>0</v>
      </c>
      <c r="Z245" s="216">
        <f t="shared" si="159"/>
        <v>0</v>
      </c>
    </row>
    <row r="246" spans="1:26" s="146" customFormat="1" ht="30.75" customHeight="1" x14ac:dyDescent="0.5">
      <c r="A246" s="294" t="s">
        <v>641</v>
      </c>
      <c r="B246" s="295" t="s">
        <v>659</v>
      </c>
      <c r="C246" s="296" t="s">
        <v>638</v>
      </c>
      <c r="D246" s="297">
        <v>4</v>
      </c>
      <c r="E246" s="311" t="s">
        <v>946</v>
      </c>
      <c r="F246" s="311" t="s">
        <v>317</v>
      </c>
      <c r="G246" s="311" t="s">
        <v>317</v>
      </c>
      <c r="H246" s="312"/>
      <c r="I246" s="315">
        <v>30000000</v>
      </c>
      <c r="J246" s="314">
        <v>30000000</v>
      </c>
      <c r="K246" s="314">
        <v>30000000</v>
      </c>
      <c r="L246" s="218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8">
        <f>SUM(M246:Y246)</f>
        <v>0</v>
      </c>
    </row>
    <row r="247" spans="1:26" s="146" customFormat="1" ht="30.75" customHeight="1" x14ac:dyDescent="0.5">
      <c r="A247" s="294" t="s">
        <v>636</v>
      </c>
      <c r="B247" s="295" t="s">
        <v>707</v>
      </c>
      <c r="C247" s="296" t="s">
        <v>638</v>
      </c>
      <c r="D247" s="297">
        <v>4</v>
      </c>
      <c r="E247" s="325" t="s">
        <v>712</v>
      </c>
      <c r="F247" s="325"/>
      <c r="G247" s="325"/>
      <c r="H247" s="309">
        <f>SUM(H248:H248)</f>
        <v>20419852</v>
      </c>
      <c r="I247" s="310">
        <f>SUM(I248:I248)</f>
        <v>200000000</v>
      </c>
      <c r="J247" s="309">
        <f>SUM(J248:J248)</f>
        <v>390500000</v>
      </c>
      <c r="K247" s="309">
        <f>SUM(K248:K248)</f>
        <v>390500000</v>
      </c>
      <c r="L247" s="217"/>
      <c r="M247" s="216">
        <f t="shared" ref="M247:Z247" si="160">SUM(M248:M248)</f>
        <v>0</v>
      </c>
      <c r="N247" s="216">
        <f t="shared" si="160"/>
        <v>0</v>
      </c>
      <c r="O247" s="216">
        <f t="shared" si="160"/>
        <v>0</v>
      </c>
      <c r="P247" s="216">
        <f t="shared" si="160"/>
        <v>0</v>
      </c>
      <c r="Q247" s="216">
        <f t="shared" si="160"/>
        <v>0</v>
      </c>
      <c r="R247" s="216">
        <f t="shared" si="160"/>
        <v>0</v>
      </c>
      <c r="S247" s="216">
        <f t="shared" si="160"/>
        <v>0</v>
      </c>
      <c r="T247" s="216">
        <f t="shared" si="160"/>
        <v>0</v>
      </c>
      <c r="U247" s="216">
        <f t="shared" si="160"/>
        <v>0</v>
      </c>
      <c r="V247" s="216">
        <f t="shared" si="160"/>
        <v>0</v>
      </c>
      <c r="W247" s="216">
        <f t="shared" si="160"/>
        <v>0</v>
      </c>
      <c r="X247" s="216">
        <f t="shared" si="160"/>
        <v>0</v>
      </c>
      <c r="Y247" s="216">
        <f t="shared" si="160"/>
        <v>0</v>
      </c>
      <c r="Z247" s="216">
        <f t="shared" si="160"/>
        <v>0</v>
      </c>
    </row>
    <row r="248" spans="1:26" s="146" customFormat="1" ht="30.75" customHeight="1" x14ac:dyDescent="0.5">
      <c r="A248" s="294" t="s">
        <v>641</v>
      </c>
      <c r="B248" s="295" t="s">
        <v>707</v>
      </c>
      <c r="C248" s="296" t="s">
        <v>638</v>
      </c>
      <c r="D248" s="297">
        <v>4</v>
      </c>
      <c r="E248" s="311" t="s">
        <v>1048</v>
      </c>
      <c r="F248" s="311" t="s">
        <v>317</v>
      </c>
      <c r="G248" s="311" t="s">
        <v>1646</v>
      </c>
      <c r="H248" s="312">
        <v>20419852</v>
      </c>
      <c r="I248" s="313">
        <v>200000000</v>
      </c>
      <c r="J248" s="314">
        <v>390500000</v>
      </c>
      <c r="K248" s="314">
        <v>390500000</v>
      </c>
      <c r="L248" s="21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>
        <f>SUM(M248:Y248)</f>
        <v>0</v>
      </c>
    </row>
    <row r="249" spans="1:26" s="146" customFormat="1" ht="30.75" customHeight="1" x14ac:dyDescent="0.5">
      <c r="A249" s="294" t="s">
        <v>636</v>
      </c>
      <c r="B249" s="295" t="s">
        <v>713</v>
      </c>
      <c r="C249" s="296" t="s">
        <v>638</v>
      </c>
      <c r="D249" s="297">
        <v>4</v>
      </c>
      <c r="E249" s="325" t="s">
        <v>714</v>
      </c>
      <c r="F249" s="325"/>
      <c r="G249" s="325"/>
      <c r="H249" s="309">
        <f>SUM(H250:H252)</f>
        <v>59353947</v>
      </c>
      <c r="I249" s="310">
        <f>SUM(I250:I252)</f>
        <v>2135000000</v>
      </c>
      <c r="J249" s="309">
        <f t="shared" ref="J249" si="161">SUM(J250:J252)</f>
        <v>2258690000</v>
      </c>
      <c r="K249" s="309">
        <f t="shared" ref="K249" si="162">SUM(K250:K252)</f>
        <v>2134000000</v>
      </c>
      <c r="L249" s="217"/>
      <c r="M249" s="216">
        <f t="shared" ref="M249:Z249" si="163">SUM(M250:M252)</f>
        <v>0</v>
      </c>
      <c r="N249" s="216">
        <f t="shared" si="163"/>
        <v>0</v>
      </c>
      <c r="O249" s="216">
        <f t="shared" si="163"/>
        <v>0</v>
      </c>
      <c r="P249" s="216">
        <f t="shared" si="163"/>
        <v>0</v>
      </c>
      <c r="Q249" s="216">
        <f t="shared" si="163"/>
        <v>0</v>
      </c>
      <c r="R249" s="216">
        <f t="shared" si="163"/>
        <v>0</v>
      </c>
      <c r="S249" s="216">
        <f t="shared" si="163"/>
        <v>0</v>
      </c>
      <c r="T249" s="216">
        <f t="shared" si="163"/>
        <v>0</v>
      </c>
      <c r="U249" s="216">
        <f t="shared" si="163"/>
        <v>0</v>
      </c>
      <c r="V249" s="216">
        <f t="shared" si="163"/>
        <v>0</v>
      </c>
      <c r="W249" s="216">
        <f t="shared" si="163"/>
        <v>0</v>
      </c>
      <c r="X249" s="216">
        <f t="shared" si="163"/>
        <v>0</v>
      </c>
      <c r="Y249" s="216">
        <f t="shared" si="163"/>
        <v>0</v>
      </c>
      <c r="Z249" s="216">
        <f t="shared" si="163"/>
        <v>0</v>
      </c>
    </row>
    <row r="250" spans="1:26" s="146" customFormat="1" ht="40.5" customHeight="1" x14ac:dyDescent="0.5">
      <c r="A250" s="294" t="s">
        <v>641</v>
      </c>
      <c r="B250" s="295" t="s">
        <v>713</v>
      </c>
      <c r="C250" s="296" t="s">
        <v>638</v>
      </c>
      <c r="D250" s="297">
        <v>4</v>
      </c>
      <c r="E250" s="319" t="s">
        <v>1808</v>
      </c>
      <c r="F250" s="311" t="s">
        <v>1648</v>
      </c>
      <c r="G250" s="311" t="s">
        <v>1646</v>
      </c>
      <c r="H250" s="312">
        <v>59353947</v>
      </c>
      <c r="I250" s="313">
        <v>2000000000</v>
      </c>
      <c r="J250" s="314">
        <v>2184690000</v>
      </c>
      <c r="K250" s="314">
        <v>2060000000</v>
      </c>
      <c r="L250" s="21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>
        <f t="shared" ref="Z250:Z252" si="164">SUM(M250:Y250)</f>
        <v>0</v>
      </c>
    </row>
    <row r="251" spans="1:26" s="146" customFormat="1" ht="30.75" customHeight="1" x14ac:dyDescent="0.5">
      <c r="A251" s="294" t="s">
        <v>643</v>
      </c>
      <c r="B251" s="295" t="s">
        <v>713</v>
      </c>
      <c r="C251" s="296" t="s">
        <v>638</v>
      </c>
      <c r="D251" s="297">
        <v>4</v>
      </c>
      <c r="E251" s="311" t="s">
        <v>452</v>
      </c>
      <c r="F251" s="311" t="s">
        <v>1648</v>
      </c>
      <c r="G251" s="311" t="s">
        <v>1646</v>
      </c>
      <c r="H251" s="312"/>
      <c r="I251" s="313">
        <v>135000000</v>
      </c>
      <c r="J251" s="314">
        <v>74000000</v>
      </c>
      <c r="K251" s="314">
        <v>74000000</v>
      </c>
      <c r="L251" s="21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>
        <f t="shared" si="164"/>
        <v>0</v>
      </c>
    </row>
    <row r="252" spans="1:26" s="146" customFormat="1" ht="30.75" hidden="1" customHeight="1" x14ac:dyDescent="0.5">
      <c r="A252" s="294" t="s">
        <v>644</v>
      </c>
      <c r="B252" s="295" t="s">
        <v>713</v>
      </c>
      <c r="C252" s="296" t="s">
        <v>638</v>
      </c>
      <c r="D252" s="297">
        <v>4</v>
      </c>
      <c r="E252" s="311" t="s">
        <v>1673</v>
      </c>
      <c r="F252" s="311" t="s">
        <v>1648</v>
      </c>
      <c r="G252" s="311" t="s">
        <v>1644</v>
      </c>
      <c r="H252" s="312"/>
      <c r="I252" s="313"/>
      <c r="J252" s="314"/>
      <c r="K252" s="314"/>
      <c r="L252" s="21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>
        <f t="shared" si="164"/>
        <v>0</v>
      </c>
    </row>
    <row r="253" spans="1:26" s="146" customFormat="1" ht="30.75" customHeight="1" x14ac:dyDescent="0.5">
      <c r="A253" s="294" t="s">
        <v>636</v>
      </c>
      <c r="B253" s="295" t="s">
        <v>715</v>
      </c>
      <c r="C253" s="296" t="s">
        <v>638</v>
      </c>
      <c r="D253" s="297">
        <v>4</v>
      </c>
      <c r="E253" s="325" t="s">
        <v>716</v>
      </c>
      <c r="F253" s="325"/>
      <c r="G253" s="325"/>
      <c r="H253" s="309">
        <f>SUM(H254:H254)</f>
        <v>21040856</v>
      </c>
      <c r="I253" s="310">
        <f>SUM(I254:I254)</f>
        <v>1200000000</v>
      </c>
      <c r="J253" s="309">
        <f>SUM(J254:J254)</f>
        <v>2224410000</v>
      </c>
      <c r="K253" s="309">
        <f>SUM(K254:K254)</f>
        <v>2094410000</v>
      </c>
      <c r="L253" s="217"/>
      <c r="M253" s="216">
        <f t="shared" ref="M253:Z253" si="165">SUM(M254:M254)</f>
        <v>0</v>
      </c>
      <c r="N253" s="216">
        <f t="shared" si="165"/>
        <v>0</v>
      </c>
      <c r="O253" s="216">
        <f t="shared" si="165"/>
        <v>0</v>
      </c>
      <c r="P253" s="216">
        <f t="shared" si="165"/>
        <v>0</v>
      </c>
      <c r="Q253" s="216">
        <f t="shared" si="165"/>
        <v>0</v>
      </c>
      <c r="R253" s="216">
        <f t="shared" si="165"/>
        <v>0</v>
      </c>
      <c r="S253" s="216">
        <f t="shared" si="165"/>
        <v>0</v>
      </c>
      <c r="T253" s="216">
        <f t="shared" si="165"/>
        <v>0</v>
      </c>
      <c r="U253" s="216">
        <f t="shared" si="165"/>
        <v>0</v>
      </c>
      <c r="V253" s="216">
        <f t="shared" si="165"/>
        <v>0</v>
      </c>
      <c r="W253" s="216">
        <f t="shared" si="165"/>
        <v>0</v>
      </c>
      <c r="X253" s="216">
        <f t="shared" si="165"/>
        <v>0</v>
      </c>
      <c r="Y253" s="216">
        <f t="shared" si="165"/>
        <v>0</v>
      </c>
      <c r="Z253" s="216">
        <f t="shared" si="165"/>
        <v>0</v>
      </c>
    </row>
    <row r="254" spans="1:26" s="146" customFormat="1" ht="30.75" customHeight="1" x14ac:dyDescent="0.5">
      <c r="A254" s="294" t="s">
        <v>641</v>
      </c>
      <c r="B254" s="295" t="s">
        <v>715</v>
      </c>
      <c r="C254" s="296" t="s">
        <v>638</v>
      </c>
      <c r="D254" s="297">
        <v>4</v>
      </c>
      <c r="E254" s="311" t="s">
        <v>453</v>
      </c>
      <c r="F254" s="311" t="s">
        <v>1648</v>
      </c>
      <c r="G254" s="311" t="s">
        <v>1646</v>
      </c>
      <c r="H254" s="312">
        <v>21040856</v>
      </c>
      <c r="I254" s="313">
        <v>1200000000</v>
      </c>
      <c r="J254" s="314">
        <v>2224410000</v>
      </c>
      <c r="K254" s="314">
        <v>2094410000</v>
      </c>
      <c r="L254" s="21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>
        <f>SUM(M254:Y254)</f>
        <v>0</v>
      </c>
    </row>
    <row r="255" spans="1:26" s="146" customFormat="1" ht="30.75" hidden="1" customHeight="1" x14ac:dyDescent="0.5">
      <c r="A255" s="294"/>
      <c r="B255" s="295"/>
      <c r="C255" s="296"/>
      <c r="D255" s="297">
        <v>4</v>
      </c>
      <c r="E255" s="325" t="s">
        <v>454</v>
      </c>
      <c r="F255" s="325"/>
      <c r="G255" s="325"/>
      <c r="H255" s="309">
        <f>SUM(H256:H257)</f>
        <v>0</v>
      </c>
      <c r="I255" s="310">
        <f t="shared" ref="I255" si="166">SUM(I256:I257)</f>
        <v>0</v>
      </c>
      <c r="J255" s="309">
        <f t="shared" ref="J255" si="167">SUM(J256:J257)</f>
        <v>0</v>
      </c>
      <c r="K255" s="309">
        <f t="shared" ref="K255" si="168">SUM(K256:K257)</f>
        <v>0</v>
      </c>
      <c r="L255" s="217"/>
      <c r="M255" s="216">
        <f t="shared" ref="M255:Z255" si="169">SUM(M256:M257)</f>
        <v>0</v>
      </c>
      <c r="N255" s="216">
        <f t="shared" si="169"/>
        <v>0</v>
      </c>
      <c r="O255" s="216">
        <f t="shared" si="169"/>
        <v>0</v>
      </c>
      <c r="P255" s="216">
        <f t="shared" si="169"/>
        <v>0</v>
      </c>
      <c r="Q255" s="216">
        <f t="shared" si="169"/>
        <v>0</v>
      </c>
      <c r="R255" s="216">
        <f t="shared" si="169"/>
        <v>0</v>
      </c>
      <c r="S255" s="216">
        <f t="shared" si="169"/>
        <v>0</v>
      </c>
      <c r="T255" s="216">
        <f t="shared" si="169"/>
        <v>0</v>
      </c>
      <c r="U255" s="216">
        <f t="shared" si="169"/>
        <v>0</v>
      </c>
      <c r="V255" s="216">
        <f t="shared" si="169"/>
        <v>0</v>
      </c>
      <c r="W255" s="216">
        <f t="shared" si="169"/>
        <v>0</v>
      </c>
      <c r="X255" s="216">
        <f t="shared" si="169"/>
        <v>0</v>
      </c>
      <c r="Y255" s="216">
        <f t="shared" si="169"/>
        <v>0</v>
      </c>
      <c r="Z255" s="216">
        <f t="shared" si="169"/>
        <v>0</v>
      </c>
    </row>
    <row r="256" spans="1:26" s="146" customFormat="1" ht="30.75" hidden="1" customHeight="1" x14ac:dyDescent="0.5">
      <c r="A256" s="294"/>
      <c r="B256" s="295"/>
      <c r="C256" s="296"/>
      <c r="D256" s="297">
        <v>4</v>
      </c>
      <c r="E256" s="311" t="s">
        <v>371</v>
      </c>
      <c r="F256" s="311"/>
      <c r="G256" s="311"/>
      <c r="H256" s="312"/>
      <c r="I256" s="315"/>
      <c r="J256" s="314"/>
      <c r="K256" s="314"/>
      <c r="L256" s="218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8">
        <f t="shared" ref="Z256:Z257" si="170">SUM(M256:Y256)</f>
        <v>0</v>
      </c>
    </row>
    <row r="257" spans="1:26" s="146" customFormat="1" ht="30.75" hidden="1" customHeight="1" x14ac:dyDescent="0.5">
      <c r="A257" s="294"/>
      <c r="B257" s="295"/>
      <c r="C257" s="296"/>
      <c r="D257" s="297">
        <v>4</v>
      </c>
      <c r="E257" s="311" t="s">
        <v>371</v>
      </c>
      <c r="F257" s="311"/>
      <c r="G257" s="311"/>
      <c r="H257" s="312"/>
      <c r="I257" s="315"/>
      <c r="J257" s="314"/>
      <c r="K257" s="314"/>
      <c r="L257" s="218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8">
        <f t="shared" si="170"/>
        <v>0</v>
      </c>
    </row>
    <row r="258" spans="1:26" s="146" customFormat="1" ht="30.75" customHeight="1" x14ac:dyDescent="0.5">
      <c r="A258" s="294" t="s">
        <v>636</v>
      </c>
      <c r="B258" s="295" t="s">
        <v>637</v>
      </c>
      <c r="C258" s="296" t="s">
        <v>657</v>
      </c>
      <c r="D258" s="297">
        <v>4</v>
      </c>
      <c r="E258" s="305" t="s">
        <v>717</v>
      </c>
      <c r="F258" s="305"/>
      <c r="G258" s="305"/>
      <c r="H258" s="306">
        <f>SUM(H259,H269,H272,H274)</f>
        <v>1212847213</v>
      </c>
      <c r="I258" s="307">
        <f>SUM(I259,I269,I272,I274)</f>
        <v>2385059000</v>
      </c>
      <c r="J258" s="306">
        <f>SUM(J259,J269,J272,J274)</f>
        <v>2518020000</v>
      </c>
      <c r="K258" s="306">
        <f>SUM(K259,K269,K272,K274)</f>
        <v>6518020000</v>
      </c>
      <c r="L258" s="214"/>
      <c r="M258" s="215">
        <f t="shared" ref="M258:Z258" si="171">SUM(M259,M269,M272,M274)</f>
        <v>0</v>
      </c>
      <c r="N258" s="215">
        <f t="shared" si="171"/>
        <v>0</v>
      </c>
      <c r="O258" s="215">
        <f t="shared" si="171"/>
        <v>0</v>
      </c>
      <c r="P258" s="215">
        <f t="shared" si="171"/>
        <v>0</v>
      </c>
      <c r="Q258" s="215">
        <f t="shared" si="171"/>
        <v>0</v>
      </c>
      <c r="R258" s="215">
        <f t="shared" si="171"/>
        <v>0</v>
      </c>
      <c r="S258" s="215">
        <f t="shared" si="171"/>
        <v>0</v>
      </c>
      <c r="T258" s="215">
        <f t="shared" si="171"/>
        <v>0</v>
      </c>
      <c r="U258" s="215">
        <f t="shared" si="171"/>
        <v>0</v>
      </c>
      <c r="V258" s="215">
        <f t="shared" si="171"/>
        <v>0</v>
      </c>
      <c r="W258" s="215">
        <f t="shared" si="171"/>
        <v>0</v>
      </c>
      <c r="X258" s="215">
        <f t="shared" si="171"/>
        <v>0</v>
      </c>
      <c r="Y258" s="215">
        <f t="shared" si="171"/>
        <v>0</v>
      </c>
      <c r="Z258" s="215">
        <f t="shared" si="171"/>
        <v>0</v>
      </c>
    </row>
    <row r="259" spans="1:26" s="146" customFormat="1" ht="34.5" customHeight="1" x14ac:dyDescent="0.5">
      <c r="A259" s="294" t="s">
        <v>636</v>
      </c>
      <c r="B259" s="295" t="s">
        <v>640</v>
      </c>
      <c r="C259" s="296" t="s">
        <v>657</v>
      </c>
      <c r="D259" s="297">
        <v>4</v>
      </c>
      <c r="E259" s="325" t="s">
        <v>718</v>
      </c>
      <c r="F259" s="325"/>
      <c r="G259" s="325"/>
      <c r="H259" s="309">
        <f>SUM(H260:H268)</f>
        <v>1209010978</v>
      </c>
      <c r="I259" s="309">
        <f>SUM(I260:I268)</f>
        <v>2014059000</v>
      </c>
      <c r="J259" s="309">
        <f t="shared" ref="J259" si="172">SUM(J260:J268)</f>
        <v>2214020000</v>
      </c>
      <c r="K259" s="309">
        <f t="shared" ref="K259" si="173">SUM(K260:K268)</f>
        <v>6214020000</v>
      </c>
      <c r="L259" s="216">
        <f t="shared" ref="L259:Z259" si="174">SUM(L260:L265)</f>
        <v>0</v>
      </c>
      <c r="M259" s="216">
        <f t="shared" si="174"/>
        <v>0</v>
      </c>
      <c r="N259" s="216">
        <f t="shared" si="174"/>
        <v>0</v>
      </c>
      <c r="O259" s="216">
        <f t="shared" si="174"/>
        <v>0</v>
      </c>
      <c r="P259" s="216">
        <f t="shared" si="174"/>
        <v>0</v>
      </c>
      <c r="Q259" s="216">
        <f t="shared" si="174"/>
        <v>0</v>
      </c>
      <c r="R259" s="216">
        <f t="shared" si="174"/>
        <v>0</v>
      </c>
      <c r="S259" s="216">
        <f t="shared" si="174"/>
        <v>0</v>
      </c>
      <c r="T259" s="216">
        <f t="shared" si="174"/>
        <v>0</v>
      </c>
      <c r="U259" s="216">
        <f t="shared" si="174"/>
        <v>0</v>
      </c>
      <c r="V259" s="216">
        <f t="shared" si="174"/>
        <v>0</v>
      </c>
      <c r="W259" s="216">
        <f t="shared" si="174"/>
        <v>0</v>
      </c>
      <c r="X259" s="216">
        <f t="shared" si="174"/>
        <v>0</v>
      </c>
      <c r="Y259" s="216">
        <f t="shared" si="174"/>
        <v>0</v>
      </c>
      <c r="Z259" s="216">
        <f t="shared" si="174"/>
        <v>0</v>
      </c>
    </row>
    <row r="260" spans="1:26" s="146" customFormat="1" ht="34.5" customHeight="1" x14ac:dyDescent="0.5">
      <c r="A260" s="294" t="s">
        <v>641</v>
      </c>
      <c r="B260" s="295" t="s">
        <v>640</v>
      </c>
      <c r="C260" s="296" t="s">
        <v>657</v>
      </c>
      <c r="D260" s="297">
        <v>4</v>
      </c>
      <c r="E260" s="311" t="s">
        <v>987</v>
      </c>
      <c r="F260" s="311" t="s">
        <v>317</v>
      </c>
      <c r="G260" s="311" t="s">
        <v>1646</v>
      </c>
      <c r="H260" s="312">
        <v>18760147</v>
      </c>
      <c r="I260" s="313">
        <v>140059000</v>
      </c>
      <c r="J260" s="314">
        <v>394010000</v>
      </c>
      <c r="K260" s="314">
        <v>394010000</v>
      </c>
      <c r="L260" s="21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>
        <f t="shared" ref="Z260:Z265" si="175">SUM(M260:Y260)</f>
        <v>0</v>
      </c>
    </row>
    <row r="261" spans="1:26" s="146" customFormat="1" ht="34.5" customHeight="1" x14ac:dyDescent="0.5">
      <c r="A261" s="294" t="s">
        <v>643</v>
      </c>
      <c r="B261" s="295" t="s">
        <v>640</v>
      </c>
      <c r="C261" s="296" t="s">
        <v>657</v>
      </c>
      <c r="D261" s="297">
        <v>4</v>
      </c>
      <c r="E261" s="311" t="s">
        <v>1796</v>
      </c>
      <c r="F261" s="311" t="s">
        <v>317</v>
      </c>
      <c r="G261" s="311" t="s">
        <v>317</v>
      </c>
      <c r="H261" s="312">
        <v>1190250831</v>
      </c>
      <c r="I261" s="313">
        <v>1000000000</v>
      </c>
      <c r="J261" s="314">
        <v>1000000000</v>
      </c>
      <c r="K261" s="314">
        <v>5000000000</v>
      </c>
      <c r="L261" s="21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>
        <f t="shared" si="175"/>
        <v>0</v>
      </c>
    </row>
    <row r="262" spans="1:26" s="146" customFormat="1" ht="30.75" hidden="1" customHeight="1" x14ac:dyDescent="0.5">
      <c r="A262" s="294" t="s">
        <v>644</v>
      </c>
      <c r="B262" s="295" t="s">
        <v>640</v>
      </c>
      <c r="C262" s="296" t="s">
        <v>657</v>
      </c>
      <c r="D262" s="297">
        <v>4</v>
      </c>
      <c r="E262" s="311" t="s">
        <v>1674</v>
      </c>
      <c r="F262" s="311" t="s">
        <v>317</v>
      </c>
      <c r="G262" s="311" t="s">
        <v>317</v>
      </c>
      <c r="H262" s="312"/>
      <c r="I262" s="313">
        <v>0</v>
      </c>
      <c r="J262" s="314"/>
      <c r="K262" s="314"/>
      <c r="L262" s="21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>
        <f t="shared" si="175"/>
        <v>0</v>
      </c>
    </row>
    <row r="263" spans="1:26" s="146" customFormat="1" ht="34.5" customHeight="1" x14ac:dyDescent="0.5">
      <c r="A263" s="294" t="s">
        <v>645</v>
      </c>
      <c r="B263" s="295" t="s">
        <v>640</v>
      </c>
      <c r="C263" s="296" t="s">
        <v>657</v>
      </c>
      <c r="D263" s="297">
        <v>4</v>
      </c>
      <c r="E263" s="311" t="s">
        <v>455</v>
      </c>
      <c r="F263" s="311" t="s">
        <v>317</v>
      </c>
      <c r="G263" s="311" t="s">
        <v>317</v>
      </c>
      <c r="H263" s="312"/>
      <c r="I263" s="313">
        <v>400000000</v>
      </c>
      <c r="J263" s="314">
        <v>400000000</v>
      </c>
      <c r="K263" s="314">
        <v>400000000</v>
      </c>
      <c r="L263" s="21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>
        <f t="shared" si="175"/>
        <v>0</v>
      </c>
    </row>
    <row r="264" spans="1:26" s="146" customFormat="1" ht="31.5" customHeight="1" x14ac:dyDescent="0.5">
      <c r="A264" s="294" t="s">
        <v>646</v>
      </c>
      <c r="B264" s="295" t="s">
        <v>640</v>
      </c>
      <c r="C264" s="296" t="s">
        <v>657</v>
      </c>
      <c r="D264" s="297">
        <v>4</v>
      </c>
      <c r="E264" s="311" t="s">
        <v>947</v>
      </c>
      <c r="F264" s="311" t="s">
        <v>317</v>
      </c>
      <c r="G264" s="311" t="s">
        <v>317</v>
      </c>
      <c r="H264" s="312"/>
      <c r="I264" s="313">
        <v>100000000</v>
      </c>
      <c r="J264" s="314">
        <v>10000</v>
      </c>
      <c r="K264" s="314">
        <v>10000</v>
      </c>
      <c r="L264" s="21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>
        <f t="shared" si="175"/>
        <v>0</v>
      </c>
    </row>
    <row r="265" spans="1:26" s="146" customFormat="1" ht="34.5" customHeight="1" x14ac:dyDescent="0.5">
      <c r="A265" s="294" t="s">
        <v>647</v>
      </c>
      <c r="B265" s="295" t="s">
        <v>640</v>
      </c>
      <c r="C265" s="296" t="s">
        <v>657</v>
      </c>
      <c r="D265" s="297">
        <v>4</v>
      </c>
      <c r="E265" s="311" t="s">
        <v>1827</v>
      </c>
      <c r="F265" s="311" t="s">
        <v>317</v>
      </c>
      <c r="G265" s="311" t="s">
        <v>317</v>
      </c>
      <c r="H265" s="312"/>
      <c r="I265" s="313">
        <v>300000000</v>
      </c>
      <c r="J265" s="314">
        <v>350000000</v>
      </c>
      <c r="K265" s="314">
        <v>350000000</v>
      </c>
      <c r="L265" s="21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>
        <f t="shared" si="175"/>
        <v>0</v>
      </c>
    </row>
    <row r="266" spans="1:26" s="146" customFormat="1" ht="34.5" customHeight="1" x14ac:dyDescent="0.5">
      <c r="A266" s="294" t="s">
        <v>648</v>
      </c>
      <c r="B266" s="295" t="s">
        <v>640</v>
      </c>
      <c r="C266" s="296" t="s">
        <v>657</v>
      </c>
      <c r="D266" s="297">
        <v>4</v>
      </c>
      <c r="E266" s="311" t="s">
        <v>1675</v>
      </c>
      <c r="F266" s="311" t="s">
        <v>317</v>
      </c>
      <c r="G266" s="311" t="s">
        <v>1645</v>
      </c>
      <c r="H266" s="312"/>
      <c r="I266" s="313">
        <v>74000000</v>
      </c>
      <c r="J266" s="314">
        <v>0</v>
      </c>
      <c r="K266" s="314">
        <v>0</v>
      </c>
      <c r="L266" s="21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spans="1:26" s="146" customFormat="1" ht="34.5" customHeight="1" x14ac:dyDescent="0.5">
      <c r="A267" s="294" t="s">
        <v>649</v>
      </c>
      <c r="B267" s="295" t="s">
        <v>640</v>
      </c>
      <c r="C267" s="296" t="s">
        <v>657</v>
      </c>
      <c r="D267" s="297">
        <v>4</v>
      </c>
      <c r="E267" s="311" t="s">
        <v>1630</v>
      </c>
      <c r="F267" s="311" t="s">
        <v>317</v>
      </c>
      <c r="G267" s="311" t="s">
        <v>317</v>
      </c>
      <c r="H267" s="312"/>
      <c r="I267" s="313">
        <v>0</v>
      </c>
      <c r="J267" s="314">
        <v>20000000</v>
      </c>
      <c r="K267" s="314">
        <v>20000000</v>
      </c>
      <c r="L267" s="21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spans="1:26" s="146" customFormat="1" ht="34.5" customHeight="1" x14ac:dyDescent="0.5">
      <c r="A268" s="294" t="s">
        <v>650</v>
      </c>
      <c r="B268" s="295" t="s">
        <v>640</v>
      </c>
      <c r="C268" s="296" t="s">
        <v>657</v>
      </c>
      <c r="D268" s="297">
        <v>4</v>
      </c>
      <c r="E268" s="311" t="s">
        <v>1825</v>
      </c>
      <c r="F268" s="311" t="s">
        <v>317</v>
      </c>
      <c r="G268" s="311" t="s">
        <v>317</v>
      </c>
      <c r="H268" s="312"/>
      <c r="I268" s="313">
        <v>0</v>
      </c>
      <c r="J268" s="314">
        <v>50000000</v>
      </c>
      <c r="K268" s="314">
        <v>50000000</v>
      </c>
      <c r="L268" s="21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spans="1:26" s="146" customFormat="1" ht="30.75" customHeight="1" x14ac:dyDescent="0.5">
      <c r="A269" s="294" t="s">
        <v>636</v>
      </c>
      <c r="B269" s="295" t="s">
        <v>642</v>
      </c>
      <c r="C269" s="296" t="s">
        <v>657</v>
      </c>
      <c r="D269" s="297">
        <v>4</v>
      </c>
      <c r="E269" s="325" t="s">
        <v>719</v>
      </c>
      <c r="F269" s="325"/>
      <c r="G269" s="325"/>
      <c r="H269" s="310">
        <f>SUM(H270:H271)</f>
        <v>3836235</v>
      </c>
      <c r="I269" s="310">
        <f t="shared" ref="I269:J269" si="176">SUM(I270:I271)</f>
        <v>341000000</v>
      </c>
      <c r="J269" s="310">
        <f t="shared" si="176"/>
        <v>195000000</v>
      </c>
      <c r="K269" s="310">
        <f t="shared" ref="K269" si="177">SUM(K270:K271)</f>
        <v>195000000</v>
      </c>
      <c r="L269" s="217"/>
      <c r="M269" s="216">
        <f t="shared" ref="M269:Z269" si="178">SUM(M270)</f>
        <v>0</v>
      </c>
      <c r="N269" s="216">
        <f t="shared" si="178"/>
        <v>0</v>
      </c>
      <c r="O269" s="216">
        <f t="shared" si="178"/>
        <v>0</v>
      </c>
      <c r="P269" s="216">
        <f t="shared" si="178"/>
        <v>0</v>
      </c>
      <c r="Q269" s="216">
        <f t="shared" si="178"/>
        <v>0</v>
      </c>
      <c r="R269" s="216">
        <f t="shared" si="178"/>
        <v>0</v>
      </c>
      <c r="S269" s="216">
        <f t="shared" si="178"/>
        <v>0</v>
      </c>
      <c r="T269" s="216">
        <f t="shared" si="178"/>
        <v>0</v>
      </c>
      <c r="U269" s="216">
        <f t="shared" si="178"/>
        <v>0</v>
      </c>
      <c r="V269" s="216">
        <f t="shared" si="178"/>
        <v>0</v>
      </c>
      <c r="W269" s="216">
        <f t="shared" si="178"/>
        <v>0</v>
      </c>
      <c r="X269" s="216">
        <f t="shared" si="178"/>
        <v>0</v>
      </c>
      <c r="Y269" s="216">
        <f t="shared" si="178"/>
        <v>0</v>
      </c>
      <c r="Z269" s="216">
        <f t="shared" si="178"/>
        <v>0</v>
      </c>
    </row>
    <row r="270" spans="1:26" s="146" customFormat="1" ht="30.75" customHeight="1" x14ac:dyDescent="0.5">
      <c r="A270" s="294" t="s">
        <v>641</v>
      </c>
      <c r="B270" s="295" t="s">
        <v>642</v>
      </c>
      <c r="C270" s="296" t="s">
        <v>657</v>
      </c>
      <c r="D270" s="297">
        <v>4</v>
      </c>
      <c r="E270" s="311" t="s">
        <v>457</v>
      </c>
      <c r="F270" s="311" t="s">
        <v>317</v>
      </c>
      <c r="G270" s="311" t="s">
        <v>317</v>
      </c>
      <c r="H270" s="312">
        <v>3836235</v>
      </c>
      <c r="I270" s="315">
        <v>341000000</v>
      </c>
      <c r="J270" s="314">
        <v>195000000</v>
      </c>
      <c r="K270" s="314">
        <v>195000000</v>
      </c>
      <c r="L270" s="218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8">
        <f>SUM(M270:Y270)</f>
        <v>0</v>
      </c>
    </row>
    <row r="271" spans="1:26" s="146" customFormat="1" ht="30.75" hidden="1" customHeight="1" x14ac:dyDescent="0.5">
      <c r="A271" s="294" t="s">
        <v>643</v>
      </c>
      <c r="B271" s="295" t="s">
        <v>642</v>
      </c>
      <c r="C271" s="296" t="s">
        <v>657</v>
      </c>
      <c r="D271" s="297">
        <v>4</v>
      </c>
      <c r="E271" s="311" t="s">
        <v>1702</v>
      </c>
      <c r="F271" s="311"/>
      <c r="G271" s="311"/>
      <c r="H271" s="312"/>
      <c r="I271" s="315">
        <v>0</v>
      </c>
      <c r="J271" s="314"/>
      <c r="K271" s="314"/>
      <c r="L271" s="218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8"/>
    </row>
    <row r="272" spans="1:26" s="146" customFormat="1" ht="30.75" customHeight="1" x14ac:dyDescent="0.5">
      <c r="A272" s="294" t="s">
        <v>636</v>
      </c>
      <c r="B272" s="295" t="s">
        <v>658</v>
      </c>
      <c r="C272" s="296" t="s">
        <v>657</v>
      </c>
      <c r="D272" s="297">
        <v>4</v>
      </c>
      <c r="E272" s="325" t="s">
        <v>459</v>
      </c>
      <c r="F272" s="325"/>
      <c r="G272" s="325"/>
      <c r="H272" s="309">
        <f>SUM(H273)</f>
        <v>0</v>
      </c>
      <c r="I272" s="310">
        <f t="shared" ref="I272" si="179">SUM(I273)</f>
        <v>30000000</v>
      </c>
      <c r="J272" s="309">
        <f t="shared" ref="J272:Z272" si="180">SUM(J273)</f>
        <v>109000000</v>
      </c>
      <c r="K272" s="309">
        <f t="shared" si="180"/>
        <v>109000000</v>
      </c>
      <c r="L272" s="217"/>
      <c r="M272" s="216">
        <f t="shared" si="180"/>
        <v>0</v>
      </c>
      <c r="N272" s="216">
        <f t="shared" si="180"/>
        <v>0</v>
      </c>
      <c r="O272" s="216">
        <f t="shared" si="180"/>
        <v>0</v>
      </c>
      <c r="P272" s="216">
        <f t="shared" si="180"/>
        <v>0</v>
      </c>
      <c r="Q272" s="216">
        <f t="shared" si="180"/>
        <v>0</v>
      </c>
      <c r="R272" s="216">
        <f t="shared" si="180"/>
        <v>0</v>
      </c>
      <c r="S272" s="216">
        <f t="shared" si="180"/>
        <v>0</v>
      </c>
      <c r="T272" s="216">
        <f t="shared" si="180"/>
        <v>0</v>
      </c>
      <c r="U272" s="216">
        <f t="shared" si="180"/>
        <v>0</v>
      </c>
      <c r="V272" s="216">
        <f t="shared" si="180"/>
        <v>0</v>
      </c>
      <c r="W272" s="216">
        <f t="shared" si="180"/>
        <v>0</v>
      </c>
      <c r="X272" s="216">
        <f t="shared" si="180"/>
        <v>0</v>
      </c>
      <c r="Y272" s="216">
        <f t="shared" si="180"/>
        <v>0</v>
      </c>
      <c r="Z272" s="216">
        <f t="shared" si="180"/>
        <v>0</v>
      </c>
    </row>
    <row r="273" spans="1:26" s="146" customFormat="1" ht="30.75" customHeight="1" x14ac:dyDescent="0.5">
      <c r="A273" s="294" t="s">
        <v>641</v>
      </c>
      <c r="B273" s="295" t="s">
        <v>658</v>
      </c>
      <c r="C273" s="296" t="s">
        <v>657</v>
      </c>
      <c r="D273" s="297">
        <v>4</v>
      </c>
      <c r="E273" s="311" t="s">
        <v>948</v>
      </c>
      <c r="F273" s="311" t="s">
        <v>317</v>
      </c>
      <c r="G273" s="311" t="s">
        <v>317</v>
      </c>
      <c r="H273" s="312"/>
      <c r="I273" s="315">
        <v>30000000</v>
      </c>
      <c r="J273" s="314">
        <v>109000000</v>
      </c>
      <c r="K273" s="314">
        <v>109000000</v>
      </c>
      <c r="L273" s="218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8">
        <f>SUM(M273:Y273)</f>
        <v>0</v>
      </c>
    </row>
    <row r="274" spans="1:26" s="146" customFormat="1" ht="30.75" hidden="1" customHeight="1" x14ac:dyDescent="0.5">
      <c r="A274" s="294"/>
      <c r="B274" s="295"/>
      <c r="C274" s="296"/>
      <c r="D274" s="297">
        <v>4</v>
      </c>
      <c r="E274" s="325" t="s">
        <v>460</v>
      </c>
      <c r="F274" s="325"/>
      <c r="G274" s="325"/>
      <c r="H274" s="309">
        <f>SUM(H275)</f>
        <v>0</v>
      </c>
      <c r="I274" s="310">
        <f t="shared" ref="I274" si="181">SUM(I275)</f>
        <v>0</v>
      </c>
      <c r="J274" s="309">
        <f t="shared" ref="J274:Z274" si="182">SUM(J275)</f>
        <v>0</v>
      </c>
      <c r="K274" s="309">
        <f t="shared" si="182"/>
        <v>0</v>
      </c>
      <c r="L274" s="217"/>
      <c r="M274" s="216">
        <f t="shared" si="182"/>
        <v>0</v>
      </c>
      <c r="N274" s="216">
        <f t="shared" si="182"/>
        <v>0</v>
      </c>
      <c r="O274" s="216">
        <f t="shared" si="182"/>
        <v>0</v>
      </c>
      <c r="P274" s="216">
        <f t="shared" si="182"/>
        <v>0</v>
      </c>
      <c r="Q274" s="216">
        <f t="shared" si="182"/>
        <v>0</v>
      </c>
      <c r="R274" s="216">
        <f t="shared" si="182"/>
        <v>0</v>
      </c>
      <c r="S274" s="216">
        <f t="shared" si="182"/>
        <v>0</v>
      </c>
      <c r="T274" s="216">
        <f t="shared" si="182"/>
        <v>0</v>
      </c>
      <c r="U274" s="216">
        <f t="shared" si="182"/>
        <v>0</v>
      </c>
      <c r="V274" s="216">
        <f t="shared" si="182"/>
        <v>0</v>
      </c>
      <c r="W274" s="216">
        <f t="shared" si="182"/>
        <v>0</v>
      </c>
      <c r="X274" s="216">
        <f t="shared" si="182"/>
        <v>0</v>
      </c>
      <c r="Y274" s="216">
        <f t="shared" si="182"/>
        <v>0</v>
      </c>
      <c r="Z274" s="216">
        <f t="shared" si="182"/>
        <v>0</v>
      </c>
    </row>
    <row r="275" spans="1:26" s="146" customFormat="1" ht="30.75" hidden="1" customHeight="1" x14ac:dyDescent="0.5">
      <c r="A275" s="294"/>
      <c r="B275" s="295"/>
      <c r="C275" s="296"/>
      <c r="D275" s="297">
        <v>4</v>
      </c>
      <c r="E275" s="311" t="s">
        <v>371</v>
      </c>
      <c r="F275" s="311"/>
      <c r="G275" s="311"/>
      <c r="H275" s="312"/>
      <c r="I275" s="315"/>
      <c r="J275" s="314"/>
      <c r="K275" s="314"/>
      <c r="L275" s="218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8">
        <f>SUM(M275:Y275)</f>
        <v>0</v>
      </c>
    </row>
    <row r="276" spans="1:26" s="146" customFormat="1" ht="30.75" hidden="1" customHeight="1" x14ac:dyDescent="0.5">
      <c r="A276" s="294"/>
      <c r="B276" s="295"/>
      <c r="C276" s="296"/>
      <c r="D276" s="297">
        <v>4</v>
      </c>
      <c r="E276" s="305" t="s">
        <v>325</v>
      </c>
      <c r="F276" s="305"/>
      <c r="G276" s="305"/>
      <c r="H276" s="306">
        <f>SUM(H277,H279,H281)</f>
        <v>0</v>
      </c>
      <c r="I276" s="307">
        <f t="shared" ref="I276" si="183">SUM(I277,I279,I281)</f>
        <v>0</v>
      </c>
      <c r="J276" s="306">
        <f t="shared" ref="J276" si="184">SUM(J277,J279,J281)</f>
        <v>0</v>
      </c>
      <c r="K276" s="306">
        <f t="shared" ref="K276" si="185">SUM(K277,K279,K281)</f>
        <v>0</v>
      </c>
      <c r="L276" s="214"/>
      <c r="M276" s="215">
        <f t="shared" ref="M276:Z276" si="186">SUM(M277,M279,M281)</f>
        <v>0</v>
      </c>
      <c r="N276" s="215">
        <f t="shared" si="186"/>
        <v>0</v>
      </c>
      <c r="O276" s="215">
        <f t="shared" si="186"/>
        <v>0</v>
      </c>
      <c r="P276" s="215">
        <f t="shared" si="186"/>
        <v>0</v>
      </c>
      <c r="Q276" s="215">
        <f t="shared" si="186"/>
        <v>0</v>
      </c>
      <c r="R276" s="215">
        <f t="shared" si="186"/>
        <v>0</v>
      </c>
      <c r="S276" s="215">
        <f t="shared" si="186"/>
        <v>0</v>
      </c>
      <c r="T276" s="215">
        <f t="shared" si="186"/>
        <v>0</v>
      </c>
      <c r="U276" s="215">
        <f t="shared" si="186"/>
        <v>0</v>
      </c>
      <c r="V276" s="215">
        <f t="shared" si="186"/>
        <v>0</v>
      </c>
      <c r="W276" s="215">
        <f t="shared" si="186"/>
        <v>0</v>
      </c>
      <c r="X276" s="215">
        <f t="shared" si="186"/>
        <v>0</v>
      </c>
      <c r="Y276" s="215">
        <f t="shared" si="186"/>
        <v>0</v>
      </c>
      <c r="Z276" s="215">
        <f t="shared" si="186"/>
        <v>0</v>
      </c>
    </row>
    <row r="277" spans="1:26" s="146" customFormat="1" ht="30.75" hidden="1" customHeight="1" x14ac:dyDescent="0.5">
      <c r="A277" s="294"/>
      <c r="B277" s="295"/>
      <c r="C277" s="296"/>
      <c r="D277" s="297">
        <v>4</v>
      </c>
      <c r="E277" s="325" t="s">
        <v>90</v>
      </c>
      <c r="F277" s="325"/>
      <c r="G277" s="325"/>
      <c r="H277" s="309">
        <f>SUM(H278)</f>
        <v>0</v>
      </c>
      <c r="I277" s="310">
        <f t="shared" ref="I277" si="187">SUM(I278)</f>
        <v>0</v>
      </c>
      <c r="J277" s="309">
        <f t="shared" ref="J277:Z277" si="188">SUM(J278)</f>
        <v>0</v>
      </c>
      <c r="K277" s="309">
        <f t="shared" si="188"/>
        <v>0</v>
      </c>
      <c r="L277" s="217"/>
      <c r="M277" s="216">
        <f t="shared" si="188"/>
        <v>0</v>
      </c>
      <c r="N277" s="216">
        <f t="shared" si="188"/>
        <v>0</v>
      </c>
      <c r="O277" s="216">
        <f t="shared" si="188"/>
        <v>0</v>
      </c>
      <c r="P277" s="216">
        <f t="shared" si="188"/>
        <v>0</v>
      </c>
      <c r="Q277" s="216">
        <f t="shared" si="188"/>
        <v>0</v>
      </c>
      <c r="R277" s="216">
        <f t="shared" si="188"/>
        <v>0</v>
      </c>
      <c r="S277" s="216">
        <f t="shared" si="188"/>
        <v>0</v>
      </c>
      <c r="T277" s="216">
        <f t="shared" si="188"/>
        <v>0</v>
      </c>
      <c r="U277" s="216">
        <f t="shared" si="188"/>
        <v>0</v>
      </c>
      <c r="V277" s="216">
        <f t="shared" si="188"/>
        <v>0</v>
      </c>
      <c r="W277" s="216">
        <f t="shared" si="188"/>
        <v>0</v>
      </c>
      <c r="X277" s="216">
        <f t="shared" si="188"/>
        <v>0</v>
      </c>
      <c r="Y277" s="216">
        <f t="shared" si="188"/>
        <v>0</v>
      </c>
      <c r="Z277" s="216">
        <f t="shared" si="188"/>
        <v>0</v>
      </c>
    </row>
    <row r="278" spans="1:26" s="146" customFormat="1" ht="30.75" hidden="1" customHeight="1" x14ac:dyDescent="0.5">
      <c r="A278" s="294"/>
      <c r="B278" s="295"/>
      <c r="C278" s="296"/>
      <c r="D278" s="297">
        <v>4</v>
      </c>
      <c r="E278" s="311" t="s">
        <v>371</v>
      </c>
      <c r="F278" s="311"/>
      <c r="G278" s="311"/>
      <c r="H278" s="312"/>
      <c r="I278" s="315"/>
      <c r="J278" s="314"/>
      <c r="K278" s="314"/>
      <c r="L278" s="218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8">
        <f>SUM(M278:Y278)</f>
        <v>0</v>
      </c>
    </row>
    <row r="279" spans="1:26" s="146" customFormat="1" ht="30.75" hidden="1" customHeight="1" x14ac:dyDescent="0.5">
      <c r="A279" s="294"/>
      <c r="B279" s="295"/>
      <c r="C279" s="296"/>
      <c r="D279" s="297">
        <v>4</v>
      </c>
      <c r="E279" s="325" t="s">
        <v>90</v>
      </c>
      <c r="F279" s="325"/>
      <c r="G279" s="325"/>
      <c r="H279" s="309">
        <f>SUM(H280)</f>
        <v>0</v>
      </c>
      <c r="I279" s="310">
        <f t="shared" ref="I279" si="189">SUM(I280)</f>
        <v>0</v>
      </c>
      <c r="J279" s="309">
        <f>SUM(J280)</f>
        <v>0</v>
      </c>
      <c r="K279" s="309">
        <f>SUM(K280)</f>
        <v>0</v>
      </c>
      <c r="L279" s="217"/>
      <c r="M279" s="216">
        <f t="shared" ref="M279:Z279" si="190">SUM(M280)</f>
        <v>0</v>
      </c>
      <c r="N279" s="216">
        <f t="shared" si="190"/>
        <v>0</v>
      </c>
      <c r="O279" s="216">
        <f t="shared" si="190"/>
        <v>0</v>
      </c>
      <c r="P279" s="216">
        <f t="shared" si="190"/>
        <v>0</v>
      </c>
      <c r="Q279" s="216">
        <f t="shared" si="190"/>
        <v>0</v>
      </c>
      <c r="R279" s="216">
        <f t="shared" si="190"/>
        <v>0</v>
      </c>
      <c r="S279" s="216">
        <f t="shared" si="190"/>
        <v>0</v>
      </c>
      <c r="T279" s="216">
        <f t="shared" si="190"/>
        <v>0</v>
      </c>
      <c r="U279" s="216">
        <f t="shared" si="190"/>
        <v>0</v>
      </c>
      <c r="V279" s="216">
        <f t="shared" si="190"/>
        <v>0</v>
      </c>
      <c r="W279" s="216">
        <f t="shared" si="190"/>
        <v>0</v>
      </c>
      <c r="X279" s="216">
        <f t="shared" si="190"/>
        <v>0</v>
      </c>
      <c r="Y279" s="216">
        <f t="shared" si="190"/>
        <v>0</v>
      </c>
      <c r="Z279" s="216">
        <f t="shared" si="190"/>
        <v>0</v>
      </c>
    </row>
    <row r="280" spans="1:26" s="146" customFormat="1" ht="30.75" hidden="1" customHeight="1" x14ac:dyDescent="0.5">
      <c r="A280" s="294"/>
      <c r="B280" s="295"/>
      <c r="C280" s="296"/>
      <c r="D280" s="297">
        <v>4</v>
      </c>
      <c r="E280" s="311" t="s">
        <v>371</v>
      </c>
      <c r="F280" s="311"/>
      <c r="G280" s="311"/>
      <c r="H280" s="312"/>
      <c r="I280" s="315"/>
      <c r="J280" s="314"/>
      <c r="K280" s="314"/>
      <c r="L280" s="218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8">
        <f>SUM(M280:Y280)</f>
        <v>0</v>
      </c>
    </row>
    <row r="281" spans="1:26" s="146" customFormat="1" ht="30.75" hidden="1" customHeight="1" x14ac:dyDescent="0.5">
      <c r="A281" s="294"/>
      <c r="B281" s="295"/>
      <c r="C281" s="296"/>
      <c r="D281" s="297">
        <v>4</v>
      </c>
      <c r="E281" s="325" t="s">
        <v>90</v>
      </c>
      <c r="F281" s="325"/>
      <c r="G281" s="325"/>
      <c r="H281" s="309">
        <f>SUM(H282)</f>
        <v>0</v>
      </c>
      <c r="I281" s="310">
        <f t="shared" ref="I281" si="191">SUM(I282)</f>
        <v>0</v>
      </c>
      <c r="J281" s="309">
        <f t="shared" ref="J281:Z281" si="192">SUM(J282)</f>
        <v>0</v>
      </c>
      <c r="K281" s="309">
        <f t="shared" si="192"/>
        <v>0</v>
      </c>
      <c r="L281" s="217"/>
      <c r="M281" s="216">
        <f t="shared" si="192"/>
        <v>0</v>
      </c>
      <c r="N281" s="216">
        <f t="shared" si="192"/>
        <v>0</v>
      </c>
      <c r="O281" s="216">
        <f t="shared" si="192"/>
        <v>0</v>
      </c>
      <c r="P281" s="216">
        <f t="shared" si="192"/>
        <v>0</v>
      </c>
      <c r="Q281" s="216">
        <f t="shared" si="192"/>
        <v>0</v>
      </c>
      <c r="R281" s="216">
        <f t="shared" si="192"/>
        <v>0</v>
      </c>
      <c r="S281" s="216">
        <f t="shared" si="192"/>
        <v>0</v>
      </c>
      <c r="T281" s="216">
        <f t="shared" si="192"/>
        <v>0</v>
      </c>
      <c r="U281" s="216">
        <f t="shared" si="192"/>
        <v>0</v>
      </c>
      <c r="V281" s="216">
        <f t="shared" si="192"/>
        <v>0</v>
      </c>
      <c r="W281" s="216">
        <f t="shared" si="192"/>
        <v>0</v>
      </c>
      <c r="X281" s="216">
        <f t="shared" si="192"/>
        <v>0</v>
      </c>
      <c r="Y281" s="216">
        <f t="shared" si="192"/>
        <v>0</v>
      </c>
      <c r="Z281" s="216">
        <f t="shared" si="192"/>
        <v>0</v>
      </c>
    </row>
    <row r="282" spans="1:26" s="146" customFormat="1" ht="30.75" hidden="1" customHeight="1" x14ac:dyDescent="0.5">
      <c r="A282" s="294"/>
      <c r="B282" s="295"/>
      <c r="C282" s="296"/>
      <c r="D282" s="297">
        <v>4</v>
      </c>
      <c r="E282" s="311" t="s">
        <v>371</v>
      </c>
      <c r="F282" s="311"/>
      <c r="G282" s="311"/>
      <c r="H282" s="312"/>
      <c r="I282" s="315"/>
      <c r="J282" s="314"/>
      <c r="K282" s="314"/>
      <c r="L282" s="218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8">
        <f>SUM(M282:Y282)</f>
        <v>0</v>
      </c>
    </row>
    <row r="283" spans="1:26" s="146" customFormat="1" ht="30.75" customHeight="1" x14ac:dyDescent="0.5">
      <c r="A283" s="294" t="s">
        <v>636</v>
      </c>
      <c r="B283" s="295" t="s">
        <v>637</v>
      </c>
      <c r="C283" s="296" t="s">
        <v>660</v>
      </c>
      <c r="D283" s="297">
        <v>4</v>
      </c>
      <c r="E283" s="305" t="s">
        <v>720</v>
      </c>
      <c r="F283" s="305"/>
      <c r="G283" s="305"/>
      <c r="H283" s="306">
        <f>SUM(H284)</f>
        <v>344245261</v>
      </c>
      <c r="I283" s="307">
        <f t="shared" ref="I283" si="193">SUM(I284)</f>
        <v>910500000</v>
      </c>
      <c r="J283" s="306">
        <f t="shared" ref="J283:Z283" si="194">SUM(J284)</f>
        <v>1227000000</v>
      </c>
      <c r="K283" s="306">
        <f t="shared" si="194"/>
        <v>1127000000</v>
      </c>
      <c r="L283" s="214"/>
      <c r="M283" s="215">
        <f t="shared" si="194"/>
        <v>0</v>
      </c>
      <c r="N283" s="215">
        <f t="shared" si="194"/>
        <v>0</v>
      </c>
      <c r="O283" s="215">
        <f t="shared" si="194"/>
        <v>0</v>
      </c>
      <c r="P283" s="215">
        <f t="shared" si="194"/>
        <v>0</v>
      </c>
      <c r="Q283" s="215">
        <f t="shared" si="194"/>
        <v>0</v>
      </c>
      <c r="R283" s="215">
        <f t="shared" si="194"/>
        <v>0</v>
      </c>
      <c r="S283" s="215">
        <f t="shared" si="194"/>
        <v>0</v>
      </c>
      <c r="T283" s="215">
        <f t="shared" si="194"/>
        <v>0</v>
      </c>
      <c r="U283" s="215">
        <f t="shared" si="194"/>
        <v>0</v>
      </c>
      <c r="V283" s="215">
        <f t="shared" si="194"/>
        <v>0</v>
      </c>
      <c r="W283" s="215">
        <f t="shared" si="194"/>
        <v>0</v>
      </c>
      <c r="X283" s="215">
        <f t="shared" si="194"/>
        <v>0</v>
      </c>
      <c r="Y283" s="215">
        <f t="shared" si="194"/>
        <v>0</v>
      </c>
      <c r="Z283" s="215">
        <f t="shared" si="194"/>
        <v>0</v>
      </c>
    </row>
    <row r="284" spans="1:26" s="146" customFormat="1" ht="30.75" customHeight="1" x14ac:dyDescent="0.5">
      <c r="A284" s="294" t="s">
        <v>636</v>
      </c>
      <c r="B284" s="295" t="s">
        <v>640</v>
      </c>
      <c r="C284" s="296" t="s">
        <v>660</v>
      </c>
      <c r="D284" s="297">
        <v>4</v>
      </c>
      <c r="E284" s="325" t="s">
        <v>461</v>
      </c>
      <c r="F284" s="325"/>
      <c r="G284" s="325"/>
      <c r="H284" s="309">
        <f>SUM(H285:H285)</f>
        <v>344245261</v>
      </c>
      <c r="I284" s="310">
        <f>SUM(I285:I285)</f>
        <v>910500000</v>
      </c>
      <c r="J284" s="309">
        <f>SUM(J285:J285)</f>
        <v>1227000000</v>
      </c>
      <c r="K284" s="309">
        <f>SUM(K285:K285)</f>
        <v>1127000000</v>
      </c>
      <c r="L284" s="217"/>
      <c r="M284" s="216">
        <f t="shared" ref="M284:Z284" si="195">SUM(M285:M285)</f>
        <v>0</v>
      </c>
      <c r="N284" s="216">
        <f t="shared" si="195"/>
        <v>0</v>
      </c>
      <c r="O284" s="216">
        <f t="shared" si="195"/>
        <v>0</v>
      </c>
      <c r="P284" s="216">
        <f t="shared" si="195"/>
        <v>0</v>
      </c>
      <c r="Q284" s="216">
        <f t="shared" si="195"/>
        <v>0</v>
      </c>
      <c r="R284" s="216">
        <f t="shared" si="195"/>
        <v>0</v>
      </c>
      <c r="S284" s="216">
        <f t="shared" si="195"/>
        <v>0</v>
      </c>
      <c r="T284" s="216">
        <f t="shared" si="195"/>
        <v>0</v>
      </c>
      <c r="U284" s="216">
        <f t="shared" si="195"/>
        <v>0</v>
      </c>
      <c r="V284" s="216">
        <f t="shared" si="195"/>
        <v>0</v>
      </c>
      <c r="W284" s="216">
        <f t="shared" si="195"/>
        <v>0</v>
      </c>
      <c r="X284" s="216">
        <f t="shared" si="195"/>
        <v>0</v>
      </c>
      <c r="Y284" s="216">
        <f t="shared" si="195"/>
        <v>0</v>
      </c>
      <c r="Z284" s="216">
        <f t="shared" si="195"/>
        <v>0</v>
      </c>
    </row>
    <row r="285" spans="1:26" s="146" customFormat="1" ht="32.25" customHeight="1" x14ac:dyDescent="0.5">
      <c r="A285" s="294" t="s">
        <v>641</v>
      </c>
      <c r="B285" s="295" t="s">
        <v>640</v>
      </c>
      <c r="C285" s="296" t="s">
        <v>660</v>
      </c>
      <c r="D285" s="297">
        <v>4</v>
      </c>
      <c r="E285" s="311" t="s">
        <v>462</v>
      </c>
      <c r="F285" s="311" t="s">
        <v>317</v>
      </c>
      <c r="G285" s="311" t="s">
        <v>1646</v>
      </c>
      <c r="H285" s="312">
        <v>344245261</v>
      </c>
      <c r="I285" s="315">
        <v>910500000</v>
      </c>
      <c r="J285" s="314">
        <v>1227000000</v>
      </c>
      <c r="K285" s="314">
        <v>1127000000</v>
      </c>
      <c r="L285" s="218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8">
        <f>SUM(M285:Y285)</f>
        <v>0</v>
      </c>
    </row>
    <row r="286" spans="1:26" s="146" customFormat="1" ht="30.75" customHeight="1" x14ac:dyDescent="0.5">
      <c r="A286" s="294" t="s">
        <v>636</v>
      </c>
      <c r="B286" s="295" t="s">
        <v>637</v>
      </c>
      <c r="C286" s="296" t="s">
        <v>684</v>
      </c>
      <c r="D286" s="297">
        <v>4</v>
      </c>
      <c r="E286" s="305" t="s">
        <v>721</v>
      </c>
      <c r="F286" s="305"/>
      <c r="G286" s="305"/>
      <c r="H286" s="306">
        <f>SUM(H287,H289)</f>
        <v>105568643</v>
      </c>
      <c r="I286" s="307">
        <f t="shared" ref="I286" si="196">SUM(I287,I289)</f>
        <v>1500000000</v>
      </c>
      <c r="J286" s="306">
        <f t="shared" ref="J286" si="197">SUM(J287,J289)</f>
        <v>1193000000</v>
      </c>
      <c r="K286" s="306">
        <f t="shared" ref="K286" si="198">SUM(K287,K289)</f>
        <v>12193000000</v>
      </c>
      <c r="L286" s="214"/>
      <c r="M286" s="215">
        <f t="shared" ref="M286:Z286" si="199">SUM(M287,M289)</f>
        <v>0</v>
      </c>
      <c r="N286" s="215">
        <f t="shared" si="199"/>
        <v>0</v>
      </c>
      <c r="O286" s="215">
        <f t="shared" si="199"/>
        <v>0</v>
      </c>
      <c r="P286" s="215">
        <f t="shared" si="199"/>
        <v>0</v>
      </c>
      <c r="Q286" s="215">
        <f t="shared" si="199"/>
        <v>0</v>
      </c>
      <c r="R286" s="215">
        <f t="shared" si="199"/>
        <v>0</v>
      </c>
      <c r="S286" s="215">
        <f t="shared" si="199"/>
        <v>0</v>
      </c>
      <c r="T286" s="215">
        <f t="shared" si="199"/>
        <v>0</v>
      </c>
      <c r="U286" s="215">
        <f t="shared" si="199"/>
        <v>0</v>
      </c>
      <c r="V286" s="215">
        <f t="shared" si="199"/>
        <v>0</v>
      </c>
      <c r="W286" s="215">
        <f t="shared" si="199"/>
        <v>0</v>
      </c>
      <c r="X286" s="215">
        <f t="shared" si="199"/>
        <v>0</v>
      </c>
      <c r="Y286" s="215">
        <f t="shared" si="199"/>
        <v>0</v>
      </c>
      <c r="Z286" s="215">
        <f t="shared" si="199"/>
        <v>0</v>
      </c>
    </row>
    <row r="287" spans="1:26" s="146" customFormat="1" ht="30.75" hidden="1" customHeight="1" x14ac:dyDescent="0.5">
      <c r="A287" s="294"/>
      <c r="B287" s="295"/>
      <c r="C287" s="296"/>
      <c r="D287" s="297">
        <v>4</v>
      </c>
      <c r="E287" s="325" t="s">
        <v>464</v>
      </c>
      <c r="F287" s="325"/>
      <c r="G287" s="325"/>
      <c r="H287" s="309">
        <f>SUM(H288)</f>
        <v>0</v>
      </c>
      <c r="I287" s="310">
        <f t="shared" ref="I287" si="200">SUM(I288)</f>
        <v>0</v>
      </c>
      <c r="J287" s="309">
        <f t="shared" ref="J287:Z287" si="201">SUM(J288)</f>
        <v>0</v>
      </c>
      <c r="K287" s="309">
        <f t="shared" si="201"/>
        <v>0</v>
      </c>
      <c r="L287" s="217"/>
      <c r="M287" s="216">
        <f t="shared" si="201"/>
        <v>0</v>
      </c>
      <c r="N287" s="216">
        <f t="shared" si="201"/>
        <v>0</v>
      </c>
      <c r="O287" s="216">
        <f t="shared" si="201"/>
        <v>0</v>
      </c>
      <c r="P287" s="216">
        <f t="shared" si="201"/>
        <v>0</v>
      </c>
      <c r="Q287" s="216">
        <f t="shared" si="201"/>
        <v>0</v>
      </c>
      <c r="R287" s="216">
        <f t="shared" si="201"/>
        <v>0</v>
      </c>
      <c r="S287" s="216">
        <f t="shared" si="201"/>
        <v>0</v>
      </c>
      <c r="T287" s="216">
        <f t="shared" si="201"/>
        <v>0</v>
      </c>
      <c r="U287" s="216">
        <f t="shared" si="201"/>
        <v>0</v>
      </c>
      <c r="V287" s="216">
        <f t="shared" si="201"/>
        <v>0</v>
      </c>
      <c r="W287" s="216">
        <f t="shared" si="201"/>
        <v>0</v>
      </c>
      <c r="X287" s="216">
        <f t="shared" si="201"/>
        <v>0</v>
      </c>
      <c r="Y287" s="216">
        <f t="shared" si="201"/>
        <v>0</v>
      </c>
      <c r="Z287" s="216">
        <f t="shared" si="201"/>
        <v>0</v>
      </c>
    </row>
    <row r="288" spans="1:26" s="146" customFormat="1" ht="30.75" hidden="1" customHeight="1" x14ac:dyDescent="0.5">
      <c r="A288" s="294"/>
      <c r="B288" s="295"/>
      <c r="C288" s="296"/>
      <c r="D288" s="297">
        <v>4</v>
      </c>
      <c r="E288" s="311" t="s">
        <v>371</v>
      </c>
      <c r="F288" s="311"/>
      <c r="G288" s="311"/>
      <c r="H288" s="312"/>
      <c r="I288" s="315"/>
      <c r="J288" s="314"/>
      <c r="K288" s="314"/>
      <c r="L288" s="218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8">
        <f>SUM(M288:Y288)</f>
        <v>0</v>
      </c>
    </row>
    <row r="289" spans="1:26" s="146" customFormat="1" ht="30.75" customHeight="1" x14ac:dyDescent="0.5">
      <c r="A289" s="294" t="s">
        <v>636</v>
      </c>
      <c r="B289" s="295" t="s">
        <v>642</v>
      </c>
      <c r="C289" s="296" t="s">
        <v>684</v>
      </c>
      <c r="D289" s="297">
        <v>4</v>
      </c>
      <c r="E289" s="325" t="s">
        <v>722</v>
      </c>
      <c r="F289" s="325"/>
      <c r="G289" s="325"/>
      <c r="H289" s="309">
        <f>SUM(H290:H292)</f>
        <v>105568643</v>
      </c>
      <c r="I289" s="310">
        <f>SUM(I290:I292)</f>
        <v>1500000000</v>
      </c>
      <c r="J289" s="309">
        <f t="shared" ref="J289" si="202">SUM(J290:J292)</f>
        <v>1193000000</v>
      </c>
      <c r="K289" s="309">
        <f t="shared" ref="K289" si="203">SUM(K290:K292)</f>
        <v>12193000000</v>
      </c>
      <c r="L289" s="217"/>
      <c r="M289" s="216">
        <f t="shared" ref="M289:Z289" si="204">SUM(M290:M292)</f>
        <v>0</v>
      </c>
      <c r="N289" s="216">
        <f t="shared" si="204"/>
        <v>0</v>
      </c>
      <c r="O289" s="216">
        <f t="shared" si="204"/>
        <v>0</v>
      </c>
      <c r="P289" s="216">
        <f t="shared" si="204"/>
        <v>0</v>
      </c>
      <c r="Q289" s="216">
        <f t="shared" si="204"/>
        <v>0</v>
      </c>
      <c r="R289" s="216">
        <f t="shared" si="204"/>
        <v>0</v>
      </c>
      <c r="S289" s="216">
        <f t="shared" si="204"/>
        <v>0</v>
      </c>
      <c r="T289" s="216">
        <f t="shared" si="204"/>
        <v>0</v>
      </c>
      <c r="U289" s="216">
        <f t="shared" si="204"/>
        <v>0</v>
      </c>
      <c r="V289" s="216">
        <f t="shared" si="204"/>
        <v>0</v>
      </c>
      <c r="W289" s="216">
        <f t="shared" si="204"/>
        <v>0</v>
      </c>
      <c r="X289" s="216">
        <f t="shared" si="204"/>
        <v>0</v>
      </c>
      <c r="Y289" s="216">
        <f t="shared" si="204"/>
        <v>0</v>
      </c>
      <c r="Z289" s="216">
        <f t="shared" si="204"/>
        <v>0</v>
      </c>
    </row>
    <row r="290" spans="1:26" s="146" customFormat="1" ht="30.75" customHeight="1" x14ac:dyDescent="0.5">
      <c r="A290" s="294" t="s">
        <v>641</v>
      </c>
      <c r="B290" s="295" t="s">
        <v>642</v>
      </c>
      <c r="C290" s="296" t="s">
        <v>684</v>
      </c>
      <c r="D290" s="297">
        <v>4</v>
      </c>
      <c r="E290" s="311" t="s">
        <v>465</v>
      </c>
      <c r="F290" s="311" t="s">
        <v>317</v>
      </c>
      <c r="G290" s="311" t="s">
        <v>317</v>
      </c>
      <c r="H290" s="312">
        <v>36351428</v>
      </c>
      <c r="I290" s="313">
        <v>500000000</v>
      </c>
      <c r="J290" s="314">
        <v>193000000</v>
      </c>
      <c r="K290" s="314">
        <v>193000000</v>
      </c>
      <c r="L290" s="21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>
        <f t="shared" ref="Z290:Z292" si="205">SUM(M290:Y290)</f>
        <v>0</v>
      </c>
    </row>
    <row r="291" spans="1:26" s="146" customFormat="1" ht="30.75" customHeight="1" x14ac:dyDescent="0.5">
      <c r="A291" s="294" t="s">
        <v>643</v>
      </c>
      <c r="B291" s="295" t="s">
        <v>642</v>
      </c>
      <c r="C291" s="296" t="s">
        <v>684</v>
      </c>
      <c r="D291" s="297">
        <v>4</v>
      </c>
      <c r="E291" s="311" t="s">
        <v>466</v>
      </c>
      <c r="F291" s="311" t="s">
        <v>317</v>
      </c>
      <c r="G291" s="311" t="s">
        <v>317</v>
      </c>
      <c r="H291" s="312">
        <v>69217215</v>
      </c>
      <c r="I291" s="313">
        <v>1000000000</v>
      </c>
      <c r="J291" s="314">
        <v>1000000000</v>
      </c>
      <c r="K291" s="314">
        <v>12000000000</v>
      </c>
      <c r="L291" s="21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>
        <f t="shared" si="205"/>
        <v>0</v>
      </c>
    </row>
    <row r="292" spans="1:26" s="146" customFormat="1" ht="30.75" hidden="1" customHeight="1" x14ac:dyDescent="0.5">
      <c r="A292" s="294" t="s">
        <v>644</v>
      </c>
      <c r="B292" s="295" t="s">
        <v>642</v>
      </c>
      <c r="C292" s="296" t="s">
        <v>684</v>
      </c>
      <c r="D292" s="297">
        <v>4</v>
      </c>
      <c r="E292" s="311" t="s">
        <v>949</v>
      </c>
      <c r="F292" s="311" t="s">
        <v>317</v>
      </c>
      <c r="G292" s="311" t="s">
        <v>317</v>
      </c>
      <c r="H292" s="312"/>
      <c r="I292" s="313"/>
      <c r="J292" s="314"/>
      <c r="K292" s="314"/>
      <c r="L292" s="21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>
        <f t="shared" si="205"/>
        <v>0</v>
      </c>
    </row>
    <row r="293" spans="1:26" s="146" customFormat="1" ht="30.75" hidden="1" customHeight="1" x14ac:dyDescent="0.5">
      <c r="A293" s="294"/>
      <c r="B293" s="295"/>
      <c r="C293" s="296"/>
      <c r="D293" s="297">
        <v>4</v>
      </c>
      <c r="E293" s="305" t="s">
        <v>331</v>
      </c>
      <c r="F293" s="305"/>
      <c r="G293" s="305"/>
      <c r="H293" s="306">
        <f>SUM(H294,H296,H298,H300)</f>
        <v>0</v>
      </c>
      <c r="I293" s="307">
        <f t="shared" ref="I293" si="206">SUM(I294,I296,I298,I300)</f>
        <v>0</v>
      </c>
      <c r="J293" s="306">
        <f t="shared" ref="J293" si="207">SUM(J294,J296,J298,J300)</f>
        <v>0</v>
      </c>
      <c r="K293" s="306">
        <f t="shared" ref="K293" si="208">SUM(K294,K296,K298,K300)</f>
        <v>0</v>
      </c>
      <c r="L293" s="214"/>
      <c r="M293" s="215">
        <f t="shared" ref="M293:Z293" si="209">SUM(M294,M296,M298,M300)</f>
        <v>0</v>
      </c>
      <c r="N293" s="215">
        <f t="shared" si="209"/>
        <v>0</v>
      </c>
      <c r="O293" s="215">
        <f t="shared" si="209"/>
        <v>0</v>
      </c>
      <c r="P293" s="215">
        <f t="shared" si="209"/>
        <v>0</v>
      </c>
      <c r="Q293" s="215">
        <f t="shared" si="209"/>
        <v>0</v>
      </c>
      <c r="R293" s="215">
        <f t="shared" si="209"/>
        <v>0</v>
      </c>
      <c r="S293" s="215">
        <f t="shared" si="209"/>
        <v>0</v>
      </c>
      <c r="T293" s="215">
        <f t="shared" si="209"/>
        <v>0</v>
      </c>
      <c r="U293" s="215">
        <f t="shared" si="209"/>
        <v>0</v>
      </c>
      <c r="V293" s="215">
        <f t="shared" si="209"/>
        <v>0</v>
      </c>
      <c r="W293" s="215">
        <f t="shared" si="209"/>
        <v>0</v>
      </c>
      <c r="X293" s="215">
        <f t="shared" si="209"/>
        <v>0</v>
      </c>
      <c r="Y293" s="215">
        <f t="shared" si="209"/>
        <v>0</v>
      </c>
      <c r="Z293" s="215">
        <f t="shared" si="209"/>
        <v>0</v>
      </c>
    </row>
    <row r="294" spans="1:26" s="146" customFormat="1" ht="30.75" hidden="1" customHeight="1" x14ac:dyDescent="0.5">
      <c r="A294" s="294"/>
      <c r="B294" s="295"/>
      <c r="C294" s="296"/>
      <c r="D294" s="297">
        <v>4</v>
      </c>
      <c r="E294" s="327" t="s">
        <v>90</v>
      </c>
      <c r="F294" s="327"/>
      <c r="G294" s="327"/>
      <c r="H294" s="309">
        <f>SUM(H295)</f>
        <v>0</v>
      </c>
      <c r="I294" s="310">
        <f t="shared" ref="I294" si="210">SUM(I295)</f>
        <v>0</v>
      </c>
      <c r="J294" s="309">
        <f t="shared" ref="J294:Z294" si="211">SUM(J295)</f>
        <v>0</v>
      </c>
      <c r="K294" s="309">
        <f t="shared" si="211"/>
        <v>0</v>
      </c>
      <c r="L294" s="217"/>
      <c r="M294" s="216">
        <f t="shared" si="211"/>
        <v>0</v>
      </c>
      <c r="N294" s="216">
        <f t="shared" si="211"/>
        <v>0</v>
      </c>
      <c r="O294" s="216">
        <f t="shared" si="211"/>
        <v>0</v>
      </c>
      <c r="P294" s="216">
        <f t="shared" si="211"/>
        <v>0</v>
      </c>
      <c r="Q294" s="216">
        <f t="shared" si="211"/>
        <v>0</v>
      </c>
      <c r="R294" s="216">
        <f t="shared" si="211"/>
        <v>0</v>
      </c>
      <c r="S294" s="216">
        <f t="shared" si="211"/>
        <v>0</v>
      </c>
      <c r="T294" s="216">
        <f t="shared" si="211"/>
        <v>0</v>
      </c>
      <c r="U294" s="216">
        <f t="shared" si="211"/>
        <v>0</v>
      </c>
      <c r="V294" s="216">
        <f t="shared" si="211"/>
        <v>0</v>
      </c>
      <c r="W294" s="216">
        <f t="shared" si="211"/>
        <v>0</v>
      </c>
      <c r="X294" s="216">
        <f t="shared" si="211"/>
        <v>0</v>
      </c>
      <c r="Y294" s="216">
        <f t="shared" si="211"/>
        <v>0</v>
      </c>
      <c r="Z294" s="216">
        <f t="shared" si="211"/>
        <v>0</v>
      </c>
    </row>
    <row r="295" spans="1:26" s="146" customFormat="1" ht="30.75" hidden="1" customHeight="1" x14ac:dyDescent="0.5">
      <c r="A295" s="294"/>
      <c r="B295" s="295"/>
      <c r="C295" s="296"/>
      <c r="D295" s="297">
        <v>4</v>
      </c>
      <c r="E295" s="311" t="s">
        <v>371</v>
      </c>
      <c r="F295" s="311"/>
      <c r="G295" s="311"/>
      <c r="H295" s="312"/>
      <c r="I295" s="315"/>
      <c r="J295" s="314"/>
      <c r="K295" s="314"/>
      <c r="L295" s="218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8">
        <f>SUM(M295:Y295)</f>
        <v>0</v>
      </c>
    </row>
    <row r="296" spans="1:26" s="146" customFormat="1" ht="30.75" hidden="1" customHeight="1" x14ac:dyDescent="0.5">
      <c r="A296" s="294"/>
      <c r="B296" s="295"/>
      <c r="C296" s="296"/>
      <c r="D296" s="297">
        <v>4</v>
      </c>
      <c r="E296" s="327" t="s">
        <v>90</v>
      </c>
      <c r="F296" s="327"/>
      <c r="G296" s="327"/>
      <c r="H296" s="309">
        <f>SUM(H297)</f>
        <v>0</v>
      </c>
      <c r="I296" s="310">
        <f t="shared" ref="I296" si="212">SUM(I297)</f>
        <v>0</v>
      </c>
      <c r="J296" s="309">
        <f t="shared" ref="J296:Z296" si="213">SUM(J297)</f>
        <v>0</v>
      </c>
      <c r="K296" s="309">
        <f t="shared" si="213"/>
        <v>0</v>
      </c>
      <c r="L296" s="217"/>
      <c r="M296" s="216">
        <f t="shared" si="213"/>
        <v>0</v>
      </c>
      <c r="N296" s="216">
        <f t="shared" si="213"/>
        <v>0</v>
      </c>
      <c r="O296" s="216">
        <f t="shared" si="213"/>
        <v>0</v>
      </c>
      <c r="P296" s="216">
        <f t="shared" si="213"/>
        <v>0</v>
      </c>
      <c r="Q296" s="216">
        <f t="shared" si="213"/>
        <v>0</v>
      </c>
      <c r="R296" s="216">
        <f t="shared" si="213"/>
        <v>0</v>
      </c>
      <c r="S296" s="216">
        <f t="shared" si="213"/>
        <v>0</v>
      </c>
      <c r="T296" s="216">
        <f t="shared" si="213"/>
        <v>0</v>
      </c>
      <c r="U296" s="216">
        <f t="shared" si="213"/>
        <v>0</v>
      </c>
      <c r="V296" s="216">
        <f t="shared" si="213"/>
        <v>0</v>
      </c>
      <c r="W296" s="216">
        <f t="shared" si="213"/>
        <v>0</v>
      </c>
      <c r="X296" s="216">
        <f t="shared" si="213"/>
        <v>0</v>
      </c>
      <c r="Y296" s="216">
        <f t="shared" si="213"/>
        <v>0</v>
      </c>
      <c r="Z296" s="216">
        <f t="shared" si="213"/>
        <v>0</v>
      </c>
    </row>
    <row r="297" spans="1:26" s="146" customFormat="1" ht="30.75" hidden="1" customHeight="1" x14ac:dyDescent="0.5">
      <c r="A297" s="294"/>
      <c r="B297" s="295"/>
      <c r="C297" s="296"/>
      <c r="D297" s="297">
        <v>4</v>
      </c>
      <c r="E297" s="311" t="s">
        <v>371</v>
      </c>
      <c r="F297" s="311"/>
      <c r="G297" s="311"/>
      <c r="H297" s="312"/>
      <c r="I297" s="315"/>
      <c r="J297" s="314"/>
      <c r="K297" s="314"/>
      <c r="L297" s="218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8">
        <f>SUM(M297:Y297)</f>
        <v>0</v>
      </c>
    </row>
    <row r="298" spans="1:26" s="146" customFormat="1" ht="30.75" hidden="1" customHeight="1" x14ac:dyDescent="0.5">
      <c r="A298" s="294"/>
      <c r="B298" s="295"/>
      <c r="C298" s="296"/>
      <c r="D298" s="297">
        <v>4</v>
      </c>
      <c r="E298" s="327" t="s">
        <v>90</v>
      </c>
      <c r="F298" s="327"/>
      <c r="G298" s="327"/>
      <c r="H298" s="309">
        <f>SUM(H299)</f>
        <v>0</v>
      </c>
      <c r="I298" s="310">
        <f t="shared" ref="I298" si="214">SUM(I299)</f>
        <v>0</v>
      </c>
      <c r="J298" s="309">
        <f t="shared" ref="J298:Z298" si="215">SUM(J299)</f>
        <v>0</v>
      </c>
      <c r="K298" s="309">
        <f t="shared" si="215"/>
        <v>0</v>
      </c>
      <c r="L298" s="217"/>
      <c r="M298" s="216">
        <f t="shared" si="215"/>
        <v>0</v>
      </c>
      <c r="N298" s="216">
        <f t="shared" si="215"/>
        <v>0</v>
      </c>
      <c r="O298" s="216">
        <f t="shared" si="215"/>
        <v>0</v>
      </c>
      <c r="P298" s="216">
        <f t="shared" si="215"/>
        <v>0</v>
      </c>
      <c r="Q298" s="216">
        <f t="shared" si="215"/>
        <v>0</v>
      </c>
      <c r="R298" s="216">
        <f t="shared" si="215"/>
        <v>0</v>
      </c>
      <c r="S298" s="216">
        <f t="shared" si="215"/>
        <v>0</v>
      </c>
      <c r="T298" s="216">
        <f t="shared" si="215"/>
        <v>0</v>
      </c>
      <c r="U298" s="216">
        <f t="shared" si="215"/>
        <v>0</v>
      </c>
      <c r="V298" s="216">
        <f t="shared" si="215"/>
        <v>0</v>
      </c>
      <c r="W298" s="216">
        <f t="shared" si="215"/>
        <v>0</v>
      </c>
      <c r="X298" s="216">
        <f t="shared" si="215"/>
        <v>0</v>
      </c>
      <c r="Y298" s="216">
        <f t="shared" si="215"/>
        <v>0</v>
      </c>
      <c r="Z298" s="216">
        <f t="shared" si="215"/>
        <v>0</v>
      </c>
    </row>
    <row r="299" spans="1:26" s="146" customFormat="1" ht="30.75" hidden="1" customHeight="1" x14ac:dyDescent="0.5">
      <c r="A299" s="294"/>
      <c r="B299" s="295"/>
      <c r="C299" s="296"/>
      <c r="D299" s="297">
        <v>4</v>
      </c>
      <c r="E299" s="311" t="s">
        <v>371</v>
      </c>
      <c r="F299" s="311"/>
      <c r="G299" s="311"/>
      <c r="H299" s="312"/>
      <c r="I299" s="315"/>
      <c r="J299" s="314"/>
      <c r="K299" s="314"/>
      <c r="L299" s="218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8">
        <f>SUM(M299:Y299)</f>
        <v>0</v>
      </c>
    </row>
    <row r="300" spans="1:26" s="146" customFormat="1" ht="30.75" hidden="1" customHeight="1" x14ac:dyDescent="0.5">
      <c r="A300" s="294"/>
      <c r="B300" s="295"/>
      <c r="C300" s="296"/>
      <c r="D300" s="297">
        <v>4</v>
      </c>
      <c r="E300" s="327" t="s">
        <v>90</v>
      </c>
      <c r="F300" s="327"/>
      <c r="G300" s="327"/>
      <c r="H300" s="309">
        <f>SUM(H301)</f>
        <v>0</v>
      </c>
      <c r="I300" s="310">
        <f t="shared" ref="I300" si="216">SUM(I301)</f>
        <v>0</v>
      </c>
      <c r="J300" s="309">
        <f t="shared" ref="J300:Z300" si="217">SUM(J301)</f>
        <v>0</v>
      </c>
      <c r="K300" s="309">
        <f t="shared" si="217"/>
        <v>0</v>
      </c>
      <c r="L300" s="217"/>
      <c r="M300" s="216">
        <f t="shared" si="217"/>
        <v>0</v>
      </c>
      <c r="N300" s="216">
        <f t="shared" si="217"/>
        <v>0</v>
      </c>
      <c r="O300" s="216">
        <f t="shared" si="217"/>
        <v>0</v>
      </c>
      <c r="P300" s="216">
        <f t="shared" si="217"/>
        <v>0</v>
      </c>
      <c r="Q300" s="216">
        <f t="shared" si="217"/>
        <v>0</v>
      </c>
      <c r="R300" s="216">
        <f t="shared" si="217"/>
        <v>0</v>
      </c>
      <c r="S300" s="216">
        <f t="shared" si="217"/>
        <v>0</v>
      </c>
      <c r="T300" s="216">
        <f t="shared" si="217"/>
        <v>0</v>
      </c>
      <c r="U300" s="216">
        <f t="shared" si="217"/>
        <v>0</v>
      </c>
      <c r="V300" s="216">
        <f t="shared" si="217"/>
        <v>0</v>
      </c>
      <c r="W300" s="216">
        <f t="shared" si="217"/>
        <v>0</v>
      </c>
      <c r="X300" s="216">
        <f t="shared" si="217"/>
        <v>0</v>
      </c>
      <c r="Y300" s="216">
        <f t="shared" si="217"/>
        <v>0</v>
      </c>
      <c r="Z300" s="216">
        <f t="shared" si="217"/>
        <v>0</v>
      </c>
    </row>
    <row r="301" spans="1:26" s="146" customFormat="1" ht="30.75" hidden="1" customHeight="1" x14ac:dyDescent="0.5">
      <c r="A301" s="294"/>
      <c r="B301" s="295"/>
      <c r="C301" s="296"/>
      <c r="D301" s="297">
        <v>4</v>
      </c>
      <c r="E301" s="311" t="s">
        <v>371</v>
      </c>
      <c r="F301" s="311"/>
      <c r="G301" s="311"/>
      <c r="H301" s="312"/>
      <c r="I301" s="315"/>
      <c r="J301" s="314"/>
      <c r="K301" s="314"/>
      <c r="L301" s="218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8">
        <f>SUM(M301:Y301)</f>
        <v>0</v>
      </c>
    </row>
    <row r="302" spans="1:26" s="146" customFormat="1" ht="30.75" customHeight="1" x14ac:dyDescent="0.5">
      <c r="A302" s="294" t="s">
        <v>636</v>
      </c>
      <c r="B302" s="295" t="s">
        <v>637</v>
      </c>
      <c r="C302" s="296" t="s">
        <v>695</v>
      </c>
      <c r="D302" s="297">
        <v>4</v>
      </c>
      <c r="E302" s="305" t="s">
        <v>723</v>
      </c>
      <c r="F302" s="305"/>
      <c r="G302" s="305"/>
      <c r="H302" s="306">
        <f>SUM(H303,H308)</f>
        <v>211399437</v>
      </c>
      <c r="I302" s="307">
        <f>SUM(I303,I308)</f>
        <v>1330000000</v>
      </c>
      <c r="J302" s="306">
        <f>SUM(J303,J308)</f>
        <v>2006400000</v>
      </c>
      <c r="K302" s="306">
        <f>SUM(K303,K308)</f>
        <v>2006400000</v>
      </c>
      <c r="L302" s="214"/>
      <c r="M302" s="215">
        <f t="shared" ref="M302:Z302" si="218">SUM(M303,M308)</f>
        <v>0</v>
      </c>
      <c r="N302" s="215">
        <f t="shared" si="218"/>
        <v>0</v>
      </c>
      <c r="O302" s="215">
        <f t="shared" si="218"/>
        <v>0</v>
      </c>
      <c r="P302" s="215">
        <f t="shared" si="218"/>
        <v>0</v>
      </c>
      <c r="Q302" s="215">
        <f t="shared" si="218"/>
        <v>0</v>
      </c>
      <c r="R302" s="215">
        <f t="shared" si="218"/>
        <v>0</v>
      </c>
      <c r="S302" s="215">
        <f t="shared" si="218"/>
        <v>0</v>
      </c>
      <c r="T302" s="215">
        <f t="shared" si="218"/>
        <v>0</v>
      </c>
      <c r="U302" s="215">
        <f t="shared" si="218"/>
        <v>0</v>
      </c>
      <c r="V302" s="215">
        <f t="shared" si="218"/>
        <v>0</v>
      </c>
      <c r="W302" s="215">
        <f t="shared" si="218"/>
        <v>0</v>
      </c>
      <c r="X302" s="215">
        <f t="shared" si="218"/>
        <v>0</v>
      </c>
      <c r="Y302" s="215">
        <f t="shared" si="218"/>
        <v>0</v>
      </c>
      <c r="Z302" s="215">
        <f t="shared" si="218"/>
        <v>0</v>
      </c>
    </row>
    <row r="303" spans="1:26" s="146" customFormat="1" ht="30.75" customHeight="1" x14ac:dyDescent="0.5">
      <c r="A303" s="294" t="s">
        <v>636</v>
      </c>
      <c r="B303" s="295" t="s">
        <v>640</v>
      </c>
      <c r="C303" s="296" t="s">
        <v>695</v>
      </c>
      <c r="D303" s="297">
        <v>4</v>
      </c>
      <c r="E303" s="327" t="s">
        <v>468</v>
      </c>
      <c r="F303" s="327"/>
      <c r="G303" s="327"/>
      <c r="H303" s="309">
        <f>SUM(H304:H307)</f>
        <v>69821798</v>
      </c>
      <c r="I303" s="310">
        <f>SUM(I304:I307)</f>
        <v>800000000</v>
      </c>
      <c r="J303" s="309">
        <f>SUM(J304:J307)</f>
        <v>1307400000</v>
      </c>
      <c r="K303" s="309">
        <f>SUM(K304:K307)</f>
        <v>1307400000</v>
      </c>
      <c r="L303" s="217"/>
      <c r="M303" s="216">
        <f t="shared" ref="M303:Z303" si="219">SUM(M304:M307)</f>
        <v>0</v>
      </c>
      <c r="N303" s="216">
        <f t="shared" si="219"/>
        <v>0</v>
      </c>
      <c r="O303" s="216">
        <f t="shared" si="219"/>
        <v>0</v>
      </c>
      <c r="P303" s="216">
        <f t="shared" si="219"/>
        <v>0</v>
      </c>
      <c r="Q303" s="216">
        <f t="shared" si="219"/>
        <v>0</v>
      </c>
      <c r="R303" s="216">
        <f t="shared" si="219"/>
        <v>0</v>
      </c>
      <c r="S303" s="216">
        <f t="shared" si="219"/>
        <v>0</v>
      </c>
      <c r="T303" s="216">
        <f t="shared" si="219"/>
        <v>0</v>
      </c>
      <c r="U303" s="216">
        <f t="shared" si="219"/>
        <v>0</v>
      </c>
      <c r="V303" s="216">
        <f t="shared" si="219"/>
        <v>0</v>
      </c>
      <c r="W303" s="216">
        <f t="shared" si="219"/>
        <v>0</v>
      </c>
      <c r="X303" s="216">
        <f t="shared" si="219"/>
        <v>0</v>
      </c>
      <c r="Y303" s="216">
        <f t="shared" si="219"/>
        <v>0</v>
      </c>
      <c r="Z303" s="216">
        <f t="shared" si="219"/>
        <v>0</v>
      </c>
    </row>
    <row r="304" spans="1:26" s="146" customFormat="1" ht="30.75" customHeight="1" x14ac:dyDescent="0.5">
      <c r="A304" s="294" t="s">
        <v>641</v>
      </c>
      <c r="B304" s="295" t="s">
        <v>640</v>
      </c>
      <c r="C304" s="296" t="s">
        <v>695</v>
      </c>
      <c r="D304" s="297">
        <v>4</v>
      </c>
      <c r="E304" s="311" t="s">
        <v>469</v>
      </c>
      <c r="F304" s="311" t="s">
        <v>317</v>
      </c>
      <c r="G304" s="311" t="s">
        <v>1646</v>
      </c>
      <c r="H304" s="312">
        <v>29270000</v>
      </c>
      <c r="I304" s="313">
        <v>390000000</v>
      </c>
      <c r="J304" s="314">
        <v>634400000</v>
      </c>
      <c r="K304" s="314">
        <v>634400000</v>
      </c>
      <c r="L304" s="21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>
        <f t="shared" ref="Z304:Z307" si="220">SUM(M304:Y304)</f>
        <v>0</v>
      </c>
    </row>
    <row r="305" spans="1:26" s="146" customFormat="1" ht="30.75" customHeight="1" x14ac:dyDescent="0.5">
      <c r="A305" s="294" t="s">
        <v>643</v>
      </c>
      <c r="B305" s="295" t="s">
        <v>640</v>
      </c>
      <c r="C305" s="296" t="s">
        <v>695</v>
      </c>
      <c r="D305" s="297">
        <v>4</v>
      </c>
      <c r="E305" s="311" t="s">
        <v>1797</v>
      </c>
      <c r="F305" s="311" t="s">
        <v>317</v>
      </c>
      <c r="G305" s="311" t="s">
        <v>317</v>
      </c>
      <c r="H305" s="312"/>
      <c r="I305" s="313">
        <v>70000000</v>
      </c>
      <c r="J305" s="314">
        <v>70000000</v>
      </c>
      <c r="K305" s="314">
        <v>70000000</v>
      </c>
      <c r="L305" s="21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>
        <f t="shared" si="220"/>
        <v>0</v>
      </c>
    </row>
    <row r="306" spans="1:26" s="146" customFormat="1" ht="30.75" customHeight="1" x14ac:dyDescent="0.5">
      <c r="A306" s="294" t="s">
        <v>644</v>
      </c>
      <c r="B306" s="295" t="s">
        <v>640</v>
      </c>
      <c r="C306" s="296" t="s">
        <v>695</v>
      </c>
      <c r="D306" s="297">
        <v>4</v>
      </c>
      <c r="E306" s="311" t="s">
        <v>470</v>
      </c>
      <c r="F306" s="311" t="s">
        <v>317</v>
      </c>
      <c r="G306" s="311" t="s">
        <v>317</v>
      </c>
      <c r="H306" s="312">
        <v>40551798</v>
      </c>
      <c r="I306" s="313">
        <v>330000000</v>
      </c>
      <c r="J306" s="314">
        <v>581000000</v>
      </c>
      <c r="K306" s="314">
        <v>581000000</v>
      </c>
      <c r="L306" s="21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>
        <f t="shared" si="220"/>
        <v>0</v>
      </c>
    </row>
    <row r="307" spans="1:26" s="146" customFormat="1" ht="30.75" customHeight="1" x14ac:dyDescent="0.5">
      <c r="A307" s="294" t="s">
        <v>645</v>
      </c>
      <c r="B307" s="295" t="s">
        <v>640</v>
      </c>
      <c r="C307" s="296" t="s">
        <v>695</v>
      </c>
      <c r="D307" s="297">
        <v>4</v>
      </c>
      <c r="E307" s="311" t="s">
        <v>471</v>
      </c>
      <c r="F307" s="311" t="s">
        <v>317</v>
      </c>
      <c r="G307" s="311" t="s">
        <v>317</v>
      </c>
      <c r="H307" s="312"/>
      <c r="I307" s="315">
        <v>10000000</v>
      </c>
      <c r="J307" s="314">
        <v>22000000</v>
      </c>
      <c r="K307" s="314">
        <v>22000000</v>
      </c>
      <c r="L307" s="218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8">
        <f t="shared" si="220"/>
        <v>0</v>
      </c>
    </row>
    <row r="308" spans="1:26" s="146" customFormat="1" ht="30.75" customHeight="1" x14ac:dyDescent="0.5">
      <c r="A308" s="294" t="s">
        <v>636</v>
      </c>
      <c r="B308" s="295" t="s">
        <v>659</v>
      </c>
      <c r="C308" s="296" t="s">
        <v>695</v>
      </c>
      <c r="D308" s="297">
        <v>4</v>
      </c>
      <c r="E308" s="327" t="s">
        <v>473</v>
      </c>
      <c r="F308" s="327"/>
      <c r="G308" s="327"/>
      <c r="H308" s="310">
        <f>SUM(H309:H310)</f>
        <v>141577639</v>
      </c>
      <c r="I308" s="310">
        <f>SUM(I309:I310)</f>
        <v>530000000</v>
      </c>
      <c r="J308" s="309">
        <f t="shared" ref="J308" si="221">SUM(J309:J310)</f>
        <v>699000000</v>
      </c>
      <c r="K308" s="309">
        <f t="shared" ref="K308" si="222">SUM(K309:K310)</f>
        <v>699000000</v>
      </c>
      <c r="L308" s="217"/>
      <c r="M308" s="216">
        <f t="shared" ref="M308:Z308" si="223">SUM(M309:M310)</f>
        <v>0</v>
      </c>
      <c r="N308" s="216">
        <f t="shared" si="223"/>
        <v>0</v>
      </c>
      <c r="O308" s="216">
        <f t="shared" si="223"/>
        <v>0</v>
      </c>
      <c r="P308" s="216">
        <f t="shared" si="223"/>
        <v>0</v>
      </c>
      <c r="Q308" s="216">
        <f t="shared" si="223"/>
        <v>0</v>
      </c>
      <c r="R308" s="216">
        <f t="shared" si="223"/>
        <v>0</v>
      </c>
      <c r="S308" s="216">
        <f t="shared" si="223"/>
        <v>0</v>
      </c>
      <c r="T308" s="216">
        <f t="shared" si="223"/>
        <v>0</v>
      </c>
      <c r="U308" s="216">
        <f t="shared" si="223"/>
        <v>0</v>
      </c>
      <c r="V308" s="216">
        <f t="shared" si="223"/>
        <v>0</v>
      </c>
      <c r="W308" s="216">
        <f t="shared" si="223"/>
        <v>0</v>
      </c>
      <c r="X308" s="216">
        <f t="shared" si="223"/>
        <v>0</v>
      </c>
      <c r="Y308" s="216">
        <f t="shared" si="223"/>
        <v>0</v>
      </c>
      <c r="Z308" s="216">
        <f t="shared" si="223"/>
        <v>0</v>
      </c>
    </row>
    <row r="309" spans="1:26" s="146" customFormat="1" ht="42.75" customHeight="1" x14ac:dyDescent="0.5">
      <c r="A309" s="294" t="s">
        <v>641</v>
      </c>
      <c r="B309" s="295" t="s">
        <v>659</v>
      </c>
      <c r="C309" s="296" t="s">
        <v>695</v>
      </c>
      <c r="D309" s="297">
        <v>4</v>
      </c>
      <c r="E309" s="319" t="s">
        <v>1809</v>
      </c>
      <c r="F309" s="311" t="s">
        <v>317</v>
      </c>
      <c r="G309" s="311" t="s">
        <v>1646</v>
      </c>
      <c r="H309" s="312">
        <v>141577639</v>
      </c>
      <c r="I309" s="315">
        <v>450000000</v>
      </c>
      <c r="J309" s="314">
        <v>599000000</v>
      </c>
      <c r="K309" s="314">
        <v>599000000</v>
      </c>
      <c r="L309" s="218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8">
        <f t="shared" ref="Z309:Z310" si="224">SUM(M309:Y309)</f>
        <v>0</v>
      </c>
    </row>
    <row r="310" spans="1:26" s="146" customFormat="1" ht="30.75" customHeight="1" x14ac:dyDescent="0.5">
      <c r="A310" s="294" t="s">
        <v>643</v>
      </c>
      <c r="B310" s="295" t="s">
        <v>659</v>
      </c>
      <c r="C310" s="296" t="s">
        <v>695</v>
      </c>
      <c r="D310" s="297">
        <v>4</v>
      </c>
      <c r="E310" s="311" t="s">
        <v>1798</v>
      </c>
      <c r="F310" s="311" t="s">
        <v>317</v>
      </c>
      <c r="G310" s="311" t="s">
        <v>317</v>
      </c>
      <c r="H310" s="312"/>
      <c r="I310" s="315">
        <v>80000000</v>
      </c>
      <c r="J310" s="314">
        <v>100000000</v>
      </c>
      <c r="K310" s="314">
        <v>100000000</v>
      </c>
      <c r="L310" s="218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8">
        <f t="shared" si="224"/>
        <v>0</v>
      </c>
    </row>
    <row r="311" spans="1:26" s="146" customFormat="1" ht="30.75" customHeight="1" x14ac:dyDescent="0.5">
      <c r="A311" s="294" t="s">
        <v>636</v>
      </c>
      <c r="B311" s="295" t="s">
        <v>637</v>
      </c>
      <c r="C311" s="296" t="s">
        <v>639</v>
      </c>
      <c r="D311" s="297">
        <v>5</v>
      </c>
      <c r="E311" s="302" t="s">
        <v>724</v>
      </c>
      <c r="F311" s="302"/>
      <c r="G311" s="302"/>
      <c r="H311" s="303">
        <f>SUM(H312,H339,H344,H354)</f>
        <v>782550484</v>
      </c>
      <c r="I311" s="304">
        <f>SUM(I312,I339,I344,I354)</f>
        <v>1630274500</v>
      </c>
      <c r="J311" s="303">
        <f>SUM(J312,J339,J344,J354)</f>
        <v>2967525000</v>
      </c>
      <c r="K311" s="303">
        <f>SUM(K312,K339,K344,K354)</f>
        <v>3047525000</v>
      </c>
      <c r="L311" s="213"/>
      <c r="M311" s="212">
        <f t="shared" ref="M311:Z311" si="225">SUM(M312,M339,M344,M354)</f>
        <v>0</v>
      </c>
      <c r="N311" s="212">
        <f t="shared" si="225"/>
        <v>0</v>
      </c>
      <c r="O311" s="212">
        <f t="shared" si="225"/>
        <v>0</v>
      </c>
      <c r="P311" s="212">
        <f t="shared" si="225"/>
        <v>0</v>
      </c>
      <c r="Q311" s="212">
        <f t="shared" si="225"/>
        <v>0</v>
      </c>
      <c r="R311" s="212">
        <f t="shared" si="225"/>
        <v>0</v>
      </c>
      <c r="S311" s="212">
        <f t="shared" si="225"/>
        <v>0</v>
      </c>
      <c r="T311" s="212">
        <f t="shared" si="225"/>
        <v>0</v>
      </c>
      <c r="U311" s="212">
        <f t="shared" si="225"/>
        <v>0</v>
      </c>
      <c r="V311" s="212">
        <f t="shared" si="225"/>
        <v>0</v>
      </c>
      <c r="W311" s="212">
        <f t="shared" si="225"/>
        <v>0</v>
      </c>
      <c r="X311" s="212">
        <f t="shared" si="225"/>
        <v>0</v>
      </c>
      <c r="Y311" s="212">
        <f t="shared" si="225"/>
        <v>0</v>
      </c>
      <c r="Z311" s="212">
        <f t="shared" si="225"/>
        <v>0</v>
      </c>
    </row>
    <row r="312" spans="1:26" s="146" customFormat="1" ht="30.75" customHeight="1" x14ac:dyDescent="0.5">
      <c r="A312" s="294" t="s">
        <v>636</v>
      </c>
      <c r="B312" s="295" t="s">
        <v>637</v>
      </c>
      <c r="C312" s="296" t="s">
        <v>669</v>
      </c>
      <c r="D312" s="297">
        <v>5</v>
      </c>
      <c r="E312" s="305" t="s">
        <v>725</v>
      </c>
      <c r="F312" s="305"/>
      <c r="G312" s="305"/>
      <c r="H312" s="306">
        <f>SUM(H313,H317)</f>
        <v>462027220</v>
      </c>
      <c r="I312" s="307">
        <f t="shared" ref="I312" si="226">SUM(I313,I317)</f>
        <v>923124500</v>
      </c>
      <c r="J312" s="306">
        <f t="shared" ref="J312" si="227">SUM(J313,J317)</f>
        <v>1500900000</v>
      </c>
      <c r="K312" s="306">
        <f t="shared" ref="K312" si="228">SUM(K313,K317)</f>
        <v>1500900000</v>
      </c>
      <c r="L312" s="214"/>
      <c r="M312" s="215">
        <f t="shared" ref="M312:Z312" si="229">SUM(M313,M317)</f>
        <v>0</v>
      </c>
      <c r="N312" s="215">
        <f t="shared" si="229"/>
        <v>0</v>
      </c>
      <c r="O312" s="215">
        <f t="shared" si="229"/>
        <v>0</v>
      </c>
      <c r="P312" s="215">
        <f t="shared" si="229"/>
        <v>0</v>
      </c>
      <c r="Q312" s="215">
        <f t="shared" si="229"/>
        <v>0</v>
      </c>
      <c r="R312" s="215">
        <f t="shared" si="229"/>
        <v>0</v>
      </c>
      <c r="S312" s="215">
        <f t="shared" si="229"/>
        <v>0</v>
      </c>
      <c r="T312" s="215">
        <f t="shared" si="229"/>
        <v>0</v>
      </c>
      <c r="U312" s="215">
        <f t="shared" si="229"/>
        <v>0</v>
      </c>
      <c r="V312" s="215">
        <f t="shared" si="229"/>
        <v>0</v>
      </c>
      <c r="W312" s="215">
        <f t="shared" si="229"/>
        <v>0</v>
      </c>
      <c r="X312" s="215">
        <f t="shared" si="229"/>
        <v>0</v>
      </c>
      <c r="Y312" s="215">
        <f t="shared" si="229"/>
        <v>0</v>
      </c>
      <c r="Z312" s="215">
        <f t="shared" si="229"/>
        <v>0</v>
      </c>
    </row>
    <row r="313" spans="1:26" s="146" customFormat="1" ht="30.75" hidden="1" customHeight="1" x14ac:dyDescent="0.5">
      <c r="A313" s="294"/>
      <c r="B313" s="295"/>
      <c r="C313" s="296"/>
      <c r="D313" s="297">
        <v>5</v>
      </c>
      <c r="E313" s="325" t="s">
        <v>475</v>
      </c>
      <c r="F313" s="325"/>
      <c r="G313" s="325"/>
      <c r="H313" s="309">
        <f>SUM(H314:H316)</f>
        <v>0</v>
      </c>
      <c r="I313" s="310">
        <f t="shared" ref="I313" si="230">SUM(I314:I316)</f>
        <v>0</v>
      </c>
      <c r="J313" s="309">
        <f t="shared" ref="J313" si="231">SUM(J314:J316)</f>
        <v>0</v>
      </c>
      <c r="K313" s="309">
        <f t="shared" ref="K313" si="232">SUM(K314:K316)</f>
        <v>0</v>
      </c>
      <c r="L313" s="217"/>
      <c r="M313" s="216">
        <f t="shared" ref="M313:Z313" si="233">SUM(M314:M316)</f>
        <v>0</v>
      </c>
      <c r="N313" s="216">
        <f t="shared" si="233"/>
        <v>0</v>
      </c>
      <c r="O313" s="216">
        <f t="shared" si="233"/>
        <v>0</v>
      </c>
      <c r="P313" s="216">
        <f t="shared" si="233"/>
        <v>0</v>
      </c>
      <c r="Q313" s="216">
        <f t="shared" si="233"/>
        <v>0</v>
      </c>
      <c r="R313" s="216">
        <f t="shared" si="233"/>
        <v>0</v>
      </c>
      <c r="S313" s="216">
        <f t="shared" si="233"/>
        <v>0</v>
      </c>
      <c r="T313" s="216">
        <f t="shared" si="233"/>
        <v>0</v>
      </c>
      <c r="U313" s="216">
        <f t="shared" si="233"/>
        <v>0</v>
      </c>
      <c r="V313" s="216">
        <f t="shared" si="233"/>
        <v>0</v>
      </c>
      <c r="W313" s="216">
        <f t="shared" si="233"/>
        <v>0</v>
      </c>
      <c r="X313" s="216">
        <f t="shared" si="233"/>
        <v>0</v>
      </c>
      <c r="Y313" s="216">
        <f t="shared" si="233"/>
        <v>0</v>
      </c>
      <c r="Z313" s="216">
        <f t="shared" si="233"/>
        <v>0</v>
      </c>
    </row>
    <row r="314" spans="1:26" s="146" customFormat="1" ht="30.75" hidden="1" customHeight="1" x14ac:dyDescent="0.5">
      <c r="A314" s="294"/>
      <c r="B314" s="295"/>
      <c r="C314" s="296"/>
      <c r="D314" s="297">
        <v>5</v>
      </c>
      <c r="E314" s="311" t="s">
        <v>371</v>
      </c>
      <c r="F314" s="311"/>
      <c r="G314" s="311"/>
      <c r="H314" s="312"/>
      <c r="I314" s="315"/>
      <c r="J314" s="314"/>
      <c r="K314" s="314"/>
      <c r="L314" s="218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8">
        <f t="shared" ref="Z314:Z316" si="234">SUM(M314:Y314)</f>
        <v>0</v>
      </c>
    </row>
    <row r="315" spans="1:26" s="146" customFormat="1" ht="30.75" hidden="1" customHeight="1" x14ac:dyDescent="0.5">
      <c r="A315" s="294"/>
      <c r="B315" s="295"/>
      <c r="C315" s="296"/>
      <c r="D315" s="297">
        <v>5</v>
      </c>
      <c r="E315" s="311" t="s">
        <v>371</v>
      </c>
      <c r="F315" s="311"/>
      <c r="G315" s="311"/>
      <c r="H315" s="312"/>
      <c r="I315" s="315"/>
      <c r="J315" s="314"/>
      <c r="K315" s="314"/>
      <c r="L315" s="218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8">
        <f t="shared" si="234"/>
        <v>0</v>
      </c>
    </row>
    <row r="316" spans="1:26" s="146" customFormat="1" ht="30.75" hidden="1" customHeight="1" x14ac:dyDescent="0.5">
      <c r="A316" s="294"/>
      <c r="B316" s="295"/>
      <c r="C316" s="296"/>
      <c r="D316" s="297">
        <v>5</v>
      </c>
      <c r="E316" s="311" t="s">
        <v>371</v>
      </c>
      <c r="F316" s="311"/>
      <c r="G316" s="311"/>
      <c r="H316" s="312"/>
      <c r="I316" s="315"/>
      <c r="J316" s="314"/>
      <c r="K316" s="314"/>
      <c r="L316" s="218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8">
        <f t="shared" si="234"/>
        <v>0</v>
      </c>
    </row>
    <row r="317" spans="1:26" s="146" customFormat="1" ht="30.75" customHeight="1" x14ac:dyDescent="0.5">
      <c r="A317" s="294" t="s">
        <v>636</v>
      </c>
      <c r="B317" s="295" t="s">
        <v>642</v>
      </c>
      <c r="C317" s="296" t="s">
        <v>669</v>
      </c>
      <c r="D317" s="297">
        <v>5</v>
      </c>
      <c r="E317" s="325" t="s">
        <v>726</v>
      </c>
      <c r="F317" s="325"/>
      <c r="G317" s="325"/>
      <c r="H317" s="310">
        <f>SUM(H318:H338)+64483165</f>
        <v>462027220</v>
      </c>
      <c r="I317" s="310">
        <f>SUM(I318:I338)</f>
        <v>923124500</v>
      </c>
      <c r="J317" s="309">
        <f>SUM(J318:J338)</f>
        <v>1500900000</v>
      </c>
      <c r="K317" s="309">
        <f>SUM(K318:K338)</f>
        <v>1500900000</v>
      </c>
      <c r="L317" s="217"/>
      <c r="M317" s="216">
        <f t="shared" ref="M317:Z317" si="235">SUM(M318:M338)</f>
        <v>0</v>
      </c>
      <c r="N317" s="216">
        <f t="shared" si="235"/>
        <v>0</v>
      </c>
      <c r="O317" s="216">
        <f t="shared" si="235"/>
        <v>0</v>
      </c>
      <c r="P317" s="216">
        <f t="shared" si="235"/>
        <v>0</v>
      </c>
      <c r="Q317" s="216">
        <f t="shared" si="235"/>
        <v>0</v>
      </c>
      <c r="R317" s="216">
        <f t="shared" si="235"/>
        <v>0</v>
      </c>
      <c r="S317" s="216">
        <f t="shared" si="235"/>
        <v>0</v>
      </c>
      <c r="T317" s="216">
        <f t="shared" si="235"/>
        <v>0</v>
      </c>
      <c r="U317" s="216">
        <f t="shared" si="235"/>
        <v>0</v>
      </c>
      <c r="V317" s="216">
        <f t="shared" si="235"/>
        <v>0</v>
      </c>
      <c r="W317" s="216">
        <f t="shared" si="235"/>
        <v>0</v>
      </c>
      <c r="X317" s="216">
        <f t="shared" si="235"/>
        <v>0</v>
      </c>
      <c r="Y317" s="216">
        <f t="shared" si="235"/>
        <v>0</v>
      </c>
      <c r="Z317" s="216">
        <f t="shared" si="235"/>
        <v>0</v>
      </c>
    </row>
    <row r="318" spans="1:26" s="146" customFormat="1" ht="30.75" customHeight="1" x14ac:dyDescent="0.5">
      <c r="A318" s="294" t="s">
        <v>641</v>
      </c>
      <c r="B318" s="295" t="s">
        <v>642</v>
      </c>
      <c r="C318" s="296" t="s">
        <v>669</v>
      </c>
      <c r="D318" s="297">
        <v>5</v>
      </c>
      <c r="E318" s="311" t="s">
        <v>476</v>
      </c>
      <c r="F318" s="311" t="s">
        <v>1645</v>
      </c>
      <c r="G318" s="311" t="s">
        <v>1645</v>
      </c>
      <c r="H318" s="312">
        <v>106089635</v>
      </c>
      <c r="I318" s="315">
        <v>250000000</v>
      </c>
      <c r="J318" s="314">
        <v>900900000</v>
      </c>
      <c r="K318" s="314">
        <v>900900000</v>
      </c>
      <c r="L318" s="218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8">
        <f t="shared" ref="Z318:Z334" si="236">SUM(M318:Y318)</f>
        <v>0</v>
      </c>
    </row>
    <row r="319" spans="1:26" s="146" customFormat="1" ht="30.75" customHeight="1" x14ac:dyDescent="0.5">
      <c r="A319" s="294" t="s">
        <v>643</v>
      </c>
      <c r="B319" s="295" t="s">
        <v>642</v>
      </c>
      <c r="C319" s="296" t="s">
        <v>669</v>
      </c>
      <c r="D319" s="297">
        <v>5</v>
      </c>
      <c r="E319" s="311" t="s">
        <v>477</v>
      </c>
      <c r="F319" s="311" t="s">
        <v>1676</v>
      </c>
      <c r="G319" s="311" t="s">
        <v>1646</v>
      </c>
      <c r="H319" s="312">
        <v>3057575</v>
      </c>
      <c r="I319" s="315">
        <v>17700000</v>
      </c>
      <c r="J319" s="314">
        <v>85500000</v>
      </c>
      <c r="K319" s="314">
        <v>85500000</v>
      </c>
      <c r="L319" s="218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8">
        <f t="shared" si="236"/>
        <v>0</v>
      </c>
    </row>
    <row r="320" spans="1:26" s="146" customFormat="1" ht="30.75" customHeight="1" x14ac:dyDescent="0.5">
      <c r="A320" s="294" t="s">
        <v>644</v>
      </c>
      <c r="B320" s="295" t="s">
        <v>642</v>
      </c>
      <c r="C320" s="296" t="s">
        <v>669</v>
      </c>
      <c r="D320" s="297">
        <v>5</v>
      </c>
      <c r="E320" s="311" t="s">
        <v>478</v>
      </c>
      <c r="F320" s="311" t="s">
        <v>1645</v>
      </c>
      <c r="G320" s="311" t="s">
        <v>1645</v>
      </c>
      <c r="H320" s="312">
        <v>67496189</v>
      </c>
      <c r="I320" s="315">
        <v>58000000</v>
      </c>
      <c r="J320" s="314">
        <v>20000000</v>
      </c>
      <c r="K320" s="314">
        <v>20000000</v>
      </c>
      <c r="L320" s="218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8">
        <f t="shared" si="236"/>
        <v>0</v>
      </c>
    </row>
    <row r="321" spans="1:26" s="146" customFormat="1" ht="30.75" customHeight="1" x14ac:dyDescent="0.5">
      <c r="A321" s="294" t="s">
        <v>645</v>
      </c>
      <c r="B321" s="295" t="s">
        <v>642</v>
      </c>
      <c r="C321" s="296" t="s">
        <v>669</v>
      </c>
      <c r="D321" s="297">
        <v>5</v>
      </c>
      <c r="E321" s="311" t="s">
        <v>727</v>
      </c>
      <c r="F321" s="311" t="s">
        <v>1645</v>
      </c>
      <c r="G321" s="311" t="s">
        <v>1645</v>
      </c>
      <c r="H321" s="312">
        <v>36017116</v>
      </c>
      <c r="I321" s="315">
        <v>87500000</v>
      </c>
      <c r="J321" s="314">
        <v>29000000</v>
      </c>
      <c r="K321" s="314">
        <v>29000000</v>
      </c>
      <c r="L321" s="218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8">
        <f t="shared" si="236"/>
        <v>0</v>
      </c>
    </row>
    <row r="322" spans="1:26" s="146" customFormat="1" ht="30.75" customHeight="1" x14ac:dyDescent="0.5">
      <c r="A322" s="294" t="s">
        <v>646</v>
      </c>
      <c r="B322" s="295" t="s">
        <v>642</v>
      </c>
      <c r="C322" s="296" t="s">
        <v>669</v>
      </c>
      <c r="D322" s="297">
        <v>5</v>
      </c>
      <c r="E322" s="311" t="s">
        <v>479</v>
      </c>
      <c r="F322" s="311" t="s">
        <v>1645</v>
      </c>
      <c r="G322" s="311" t="s">
        <v>1645</v>
      </c>
      <c r="H322" s="312">
        <v>12686752</v>
      </c>
      <c r="I322" s="315">
        <v>25000000</v>
      </c>
      <c r="J322" s="314">
        <v>1500000</v>
      </c>
      <c r="K322" s="314">
        <v>1500000</v>
      </c>
      <c r="L322" s="218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8">
        <f t="shared" si="236"/>
        <v>0</v>
      </c>
    </row>
    <row r="323" spans="1:26" s="146" customFormat="1" ht="30.75" customHeight="1" x14ac:dyDescent="0.5">
      <c r="A323" s="294" t="s">
        <v>647</v>
      </c>
      <c r="B323" s="295" t="s">
        <v>642</v>
      </c>
      <c r="C323" s="296" t="s">
        <v>669</v>
      </c>
      <c r="D323" s="297">
        <v>5</v>
      </c>
      <c r="E323" s="311" t="s">
        <v>480</v>
      </c>
      <c r="F323" s="311" t="s">
        <v>1645</v>
      </c>
      <c r="G323" s="311" t="s">
        <v>1645</v>
      </c>
      <c r="H323" s="312">
        <v>20430249</v>
      </c>
      <c r="I323" s="315">
        <v>37000000</v>
      </c>
      <c r="J323" s="314">
        <v>1000000</v>
      </c>
      <c r="K323" s="314">
        <v>1000000</v>
      </c>
      <c r="L323" s="218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8">
        <f t="shared" si="236"/>
        <v>0</v>
      </c>
    </row>
    <row r="324" spans="1:26" s="146" customFormat="1" ht="30.75" customHeight="1" x14ac:dyDescent="0.5">
      <c r="A324" s="294" t="s">
        <v>648</v>
      </c>
      <c r="B324" s="295" t="s">
        <v>642</v>
      </c>
      <c r="C324" s="296" t="s">
        <v>669</v>
      </c>
      <c r="D324" s="297">
        <v>5</v>
      </c>
      <c r="E324" s="311" t="s">
        <v>481</v>
      </c>
      <c r="F324" s="311" t="s">
        <v>1645</v>
      </c>
      <c r="G324" s="311" t="s">
        <v>1645</v>
      </c>
      <c r="H324" s="312"/>
      <c r="I324" s="315">
        <v>94324500</v>
      </c>
      <c r="J324" s="314">
        <v>62000000</v>
      </c>
      <c r="K324" s="314">
        <v>62000000</v>
      </c>
      <c r="L324" s="218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8">
        <f t="shared" si="236"/>
        <v>0</v>
      </c>
    </row>
    <row r="325" spans="1:26" s="146" customFormat="1" ht="30.75" customHeight="1" x14ac:dyDescent="0.5">
      <c r="A325" s="294" t="s">
        <v>649</v>
      </c>
      <c r="B325" s="295" t="s">
        <v>642</v>
      </c>
      <c r="C325" s="296" t="s">
        <v>669</v>
      </c>
      <c r="D325" s="297">
        <v>5</v>
      </c>
      <c r="E325" s="311" t="s">
        <v>1677</v>
      </c>
      <c r="F325" s="311" t="s">
        <v>1645</v>
      </c>
      <c r="G325" s="311" t="s">
        <v>1645</v>
      </c>
      <c r="H325" s="312">
        <v>99779818</v>
      </c>
      <c r="I325" s="315">
        <v>0</v>
      </c>
      <c r="J325" s="314"/>
      <c r="K325" s="314"/>
      <c r="L325" s="218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8">
        <f t="shared" si="236"/>
        <v>0</v>
      </c>
    </row>
    <row r="326" spans="1:26" s="146" customFormat="1" ht="30.75" customHeight="1" x14ac:dyDescent="0.5">
      <c r="A326" s="294" t="s">
        <v>650</v>
      </c>
      <c r="B326" s="295" t="s">
        <v>642</v>
      </c>
      <c r="C326" s="296" t="s">
        <v>669</v>
      </c>
      <c r="D326" s="297">
        <v>5</v>
      </c>
      <c r="E326" s="311" t="s">
        <v>950</v>
      </c>
      <c r="F326" s="311" t="s">
        <v>1645</v>
      </c>
      <c r="G326" s="311" t="s">
        <v>1645</v>
      </c>
      <c r="H326" s="312"/>
      <c r="I326" s="315">
        <v>5000000</v>
      </c>
      <c r="J326" s="314">
        <v>0</v>
      </c>
      <c r="K326" s="314">
        <v>0</v>
      </c>
      <c r="L326" s="218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8">
        <f t="shared" si="236"/>
        <v>0</v>
      </c>
    </row>
    <row r="327" spans="1:26" s="146" customFormat="1" ht="30.75" customHeight="1" x14ac:dyDescent="0.5">
      <c r="A327" s="294" t="s">
        <v>651</v>
      </c>
      <c r="B327" s="295" t="s">
        <v>642</v>
      </c>
      <c r="C327" s="296" t="s">
        <v>669</v>
      </c>
      <c r="D327" s="297">
        <v>5</v>
      </c>
      <c r="E327" s="311" t="s">
        <v>728</v>
      </c>
      <c r="F327" s="311" t="s">
        <v>1645</v>
      </c>
      <c r="G327" s="311" t="s">
        <v>1645</v>
      </c>
      <c r="H327" s="312"/>
      <c r="I327" s="315">
        <v>30000000</v>
      </c>
      <c r="J327" s="314">
        <v>50000000</v>
      </c>
      <c r="K327" s="314">
        <v>50000000</v>
      </c>
      <c r="L327" s="218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8">
        <f t="shared" si="236"/>
        <v>0</v>
      </c>
    </row>
    <row r="328" spans="1:26" s="146" customFormat="1" ht="30.75" customHeight="1" x14ac:dyDescent="0.5">
      <c r="A328" s="294" t="s">
        <v>652</v>
      </c>
      <c r="B328" s="295" t="s">
        <v>642</v>
      </c>
      <c r="C328" s="296" t="s">
        <v>669</v>
      </c>
      <c r="D328" s="297">
        <v>5</v>
      </c>
      <c r="E328" s="311" t="s">
        <v>482</v>
      </c>
      <c r="F328" s="311" t="s">
        <v>1645</v>
      </c>
      <c r="G328" s="311" t="s">
        <v>1645</v>
      </c>
      <c r="H328" s="312"/>
      <c r="I328" s="315">
        <v>100000000</v>
      </c>
      <c r="J328" s="314">
        <v>0</v>
      </c>
      <c r="K328" s="314">
        <v>0</v>
      </c>
      <c r="L328" s="218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8">
        <f t="shared" si="236"/>
        <v>0</v>
      </c>
    </row>
    <row r="329" spans="1:26" s="146" customFormat="1" ht="30.75" customHeight="1" x14ac:dyDescent="0.5">
      <c r="A329" s="294" t="s">
        <v>653</v>
      </c>
      <c r="B329" s="295" t="s">
        <v>642</v>
      </c>
      <c r="C329" s="296" t="s">
        <v>669</v>
      </c>
      <c r="D329" s="297">
        <v>5</v>
      </c>
      <c r="E329" s="311" t="s">
        <v>483</v>
      </c>
      <c r="F329" s="311" t="s">
        <v>1643</v>
      </c>
      <c r="G329" s="311" t="s">
        <v>1643</v>
      </c>
      <c r="H329" s="312">
        <v>2575700</v>
      </c>
      <c r="I329" s="315">
        <v>10000000</v>
      </c>
      <c r="J329" s="314">
        <v>50000000</v>
      </c>
      <c r="K329" s="314">
        <v>50000000</v>
      </c>
      <c r="L329" s="218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8">
        <f t="shared" si="236"/>
        <v>0</v>
      </c>
    </row>
    <row r="330" spans="1:26" s="146" customFormat="1" ht="30.75" customHeight="1" x14ac:dyDescent="0.5">
      <c r="A330" s="294" t="s">
        <v>705</v>
      </c>
      <c r="B330" s="295" t="s">
        <v>642</v>
      </c>
      <c r="C330" s="296" t="s">
        <v>669</v>
      </c>
      <c r="D330" s="297">
        <v>5</v>
      </c>
      <c r="E330" s="311" t="s">
        <v>484</v>
      </c>
      <c r="F330" s="311" t="s">
        <v>1645</v>
      </c>
      <c r="G330" s="311" t="s">
        <v>1645</v>
      </c>
      <c r="H330" s="312">
        <v>48377021</v>
      </c>
      <c r="I330" s="315">
        <v>93100000</v>
      </c>
      <c r="J330" s="314">
        <v>204000000</v>
      </c>
      <c r="K330" s="314">
        <v>204000000</v>
      </c>
      <c r="L330" s="218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8">
        <f t="shared" si="236"/>
        <v>0</v>
      </c>
    </row>
    <row r="331" spans="1:26" s="146" customFormat="1" ht="30.75" customHeight="1" x14ac:dyDescent="0.5">
      <c r="A331" s="294" t="s">
        <v>654</v>
      </c>
      <c r="B331" s="295" t="s">
        <v>642</v>
      </c>
      <c r="C331" s="296" t="s">
        <v>669</v>
      </c>
      <c r="D331" s="297">
        <v>5</v>
      </c>
      <c r="E331" s="311" t="s">
        <v>729</v>
      </c>
      <c r="F331" s="311" t="s">
        <v>1645</v>
      </c>
      <c r="G331" s="311" t="s">
        <v>1645</v>
      </c>
      <c r="H331" s="312">
        <v>286335</v>
      </c>
      <c r="I331" s="315">
        <v>15500000</v>
      </c>
      <c r="J331" s="314">
        <v>7000000</v>
      </c>
      <c r="K331" s="314">
        <v>7000000</v>
      </c>
      <c r="L331" s="218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8">
        <f t="shared" si="236"/>
        <v>0</v>
      </c>
    </row>
    <row r="332" spans="1:26" s="146" customFormat="1" ht="30.75" customHeight="1" x14ac:dyDescent="0.5">
      <c r="A332" s="294" t="s">
        <v>655</v>
      </c>
      <c r="B332" s="295" t="s">
        <v>642</v>
      </c>
      <c r="C332" s="296" t="s">
        <v>669</v>
      </c>
      <c r="D332" s="297">
        <v>5</v>
      </c>
      <c r="E332" s="311" t="s">
        <v>951</v>
      </c>
      <c r="F332" s="311" t="s">
        <v>1645</v>
      </c>
      <c r="G332" s="311" t="s">
        <v>1645</v>
      </c>
      <c r="H332" s="312">
        <v>747665</v>
      </c>
      <c r="I332" s="315">
        <v>60000000</v>
      </c>
      <c r="J332" s="314">
        <v>50000000</v>
      </c>
      <c r="K332" s="314">
        <v>50000000</v>
      </c>
      <c r="L332" s="218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8">
        <f t="shared" si="236"/>
        <v>0</v>
      </c>
    </row>
    <row r="333" spans="1:26" s="146" customFormat="1" ht="30.75" hidden="1" customHeight="1" x14ac:dyDescent="0.5">
      <c r="A333" s="294" t="s">
        <v>656</v>
      </c>
      <c r="B333" s="295" t="s">
        <v>642</v>
      </c>
      <c r="C333" s="296" t="s">
        <v>669</v>
      </c>
      <c r="D333" s="297">
        <v>5</v>
      </c>
      <c r="E333" s="311" t="s">
        <v>952</v>
      </c>
      <c r="F333" s="311" t="s">
        <v>1645</v>
      </c>
      <c r="G333" s="311" t="s">
        <v>1645</v>
      </c>
      <c r="H333" s="312"/>
      <c r="I333" s="315">
        <v>0</v>
      </c>
      <c r="J333" s="314"/>
      <c r="K333" s="314"/>
      <c r="L333" s="218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8">
        <f t="shared" si="236"/>
        <v>0</v>
      </c>
    </row>
    <row r="334" spans="1:26" s="146" customFormat="1" ht="30.75" hidden="1" customHeight="1" x14ac:dyDescent="0.5">
      <c r="A334" s="294" t="s">
        <v>744</v>
      </c>
      <c r="B334" s="295" t="s">
        <v>642</v>
      </c>
      <c r="C334" s="296" t="s">
        <v>669</v>
      </c>
      <c r="D334" s="297">
        <v>5</v>
      </c>
      <c r="E334" s="311" t="s">
        <v>1037</v>
      </c>
      <c r="F334" s="311" t="s">
        <v>1645</v>
      </c>
      <c r="G334" s="311" t="s">
        <v>1645</v>
      </c>
      <c r="H334" s="312"/>
      <c r="I334" s="315">
        <v>0</v>
      </c>
      <c r="J334" s="314"/>
      <c r="K334" s="314"/>
      <c r="L334" s="218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8">
        <f t="shared" si="236"/>
        <v>0</v>
      </c>
    </row>
    <row r="335" spans="1:26" s="146" customFormat="1" ht="30.75" customHeight="1" x14ac:dyDescent="0.5">
      <c r="A335" s="294" t="s">
        <v>745</v>
      </c>
      <c r="B335" s="295" t="s">
        <v>642</v>
      </c>
      <c r="C335" s="296" t="s">
        <v>669</v>
      </c>
      <c r="D335" s="297">
        <v>5</v>
      </c>
      <c r="E335" s="311" t="s">
        <v>1038</v>
      </c>
      <c r="F335" s="311" t="s">
        <v>1645</v>
      </c>
      <c r="G335" s="311" t="s">
        <v>1645</v>
      </c>
      <c r="H335" s="312"/>
      <c r="I335" s="315">
        <v>40000000</v>
      </c>
      <c r="J335" s="314">
        <v>30000000</v>
      </c>
      <c r="K335" s="314">
        <v>30000000</v>
      </c>
      <c r="L335" s="218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8">
        <f>SUM(M335:Y335)</f>
        <v>0</v>
      </c>
    </row>
    <row r="336" spans="1:26" s="146" customFormat="1" ht="30.75" hidden="1" customHeight="1" x14ac:dyDescent="0.5">
      <c r="A336" s="294" t="s">
        <v>746</v>
      </c>
      <c r="B336" s="295" t="s">
        <v>642</v>
      </c>
      <c r="C336" s="296" t="s">
        <v>669</v>
      </c>
      <c r="D336" s="297">
        <v>5</v>
      </c>
      <c r="E336" s="311" t="s">
        <v>1703</v>
      </c>
      <c r="F336" s="311"/>
      <c r="G336" s="311"/>
      <c r="H336" s="312"/>
      <c r="I336" s="315">
        <v>0</v>
      </c>
      <c r="J336" s="314"/>
      <c r="K336" s="314"/>
      <c r="L336" s="218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8"/>
    </row>
    <row r="337" spans="1:26" s="146" customFormat="1" ht="30.75" customHeight="1" x14ac:dyDescent="0.5">
      <c r="A337" s="294" t="s">
        <v>962</v>
      </c>
      <c r="B337" s="295" t="s">
        <v>642</v>
      </c>
      <c r="C337" s="296" t="s">
        <v>669</v>
      </c>
      <c r="D337" s="297">
        <v>5</v>
      </c>
      <c r="E337" s="311" t="s">
        <v>1704</v>
      </c>
      <c r="F337" s="311" t="s">
        <v>1645</v>
      </c>
      <c r="G337" s="311" t="s">
        <v>1645</v>
      </c>
      <c r="H337" s="312"/>
      <c r="I337" s="315">
        <v>0</v>
      </c>
      <c r="J337" s="314">
        <v>10000000</v>
      </c>
      <c r="K337" s="314">
        <v>10000000</v>
      </c>
      <c r="L337" s="218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8"/>
    </row>
    <row r="338" spans="1:26" s="146" customFormat="1" ht="30.75" hidden="1" customHeight="1" x14ac:dyDescent="0.5">
      <c r="A338" s="294" t="s">
        <v>963</v>
      </c>
      <c r="B338" s="295" t="s">
        <v>642</v>
      </c>
      <c r="C338" s="296" t="s">
        <v>669</v>
      </c>
      <c r="D338" s="297">
        <v>5</v>
      </c>
      <c r="E338" s="311" t="s">
        <v>1705</v>
      </c>
      <c r="F338" s="311"/>
      <c r="G338" s="311"/>
      <c r="H338" s="312"/>
      <c r="I338" s="315">
        <v>0</v>
      </c>
      <c r="J338" s="314"/>
      <c r="K338" s="314"/>
      <c r="L338" s="218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8"/>
    </row>
    <row r="339" spans="1:26" s="146" customFormat="1" ht="30.75" customHeight="1" x14ac:dyDescent="0.5">
      <c r="A339" s="294" t="s">
        <v>636</v>
      </c>
      <c r="B339" s="328" t="s">
        <v>640</v>
      </c>
      <c r="C339" s="329" t="s">
        <v>638</v>
      </c>
      <c r="D339" s="297">
        <v>5</v>
      </c>
      <c r="E339" s="305" t="s">
        <v>339</v>
      </c>
      <c r="F339" s="305"/>
      <c r="G339" s="305"/>
      <c r="H339" s="306">
        <f t="shared" ref="H339:I340" si="237">SUM(H340)</f>
        <v>0</v>
      </c>
      <c r="I339" s="306">
        <f t="shared" si="237"/>
        <v>0</v>
      </c>
      <c r="J339" s="306">
        <f>SUM(J340)</f>
        <v>60000000</v>
      </c>
      <c r="K339" s="306">
        <f>SUM(K340)</f>
        <v>60000000</v>
      </c>
      <c r="L339" s="214"/>
      <c r="M339" s="215">
        <f t="shared" ref="M339:Z339" si="238">SUM(M340)</f>
        <v>0</v>
      </c>
      <c r="N339" s="215">
        <f t="shared" si="238"/>
        <v>0</v>
      </c>
      <c r="O339" s="215">
        <f t="shared" si="238"/>
        <v>0</v>
      </c>
      <c r="P339" s="215">
        <f t="shared" si="238"/>
        <v>0</v>
      </c>
      <c r="Q339" s="215">
        <f t="shared" si="238"/>
        <v>0</v>
      </c>
      <c r="R339" s="215">
        <f t="shared" si="238"/>
        <v>0</v>
      </c>
      <c r="S339" s="215">
        <f t="shared" si="238"/>
        <v>0</v>
      </c>
      <c r="T339" s="215">
        <f t="shared" si="238"/>
        <v>0</v>
      </c>
      <c r="U339" s="215">
        <f t="shared" si="238"/>
        <v>0</v>
      </c>
      <c r="V339" s="215">
        <f t="shared" si="238"/>
        <v>0</v>
      </c>
      <c r="W339" s="215">
        <f t="shared" si="238"/>
        <v>0</v>
      </c>
      <c r="X339" s="215">
        <f t="shared" si="238"/>
        <v>0</v>
      </c>
      <c r="Y339" s="215">
        <f t="shared" si="238"/>
        <v>0</v>
      </c>
      <c r="Z339" s="215">
        <f t="shared" si="238"/>
        <v>0</v>
      </c>
    </row>
    <row r="340" spans="1:26" s="146" customFormat="1" ht="30.75" customHeight="1" x14ac:dyDescent="0.5">
      <c r="A340" s="294" t="s">
        <v>636</v>
      </c>
      <c r="B340" s="328" t="s">
        <v>640</v>
      </c>
      <c r="C340" s="329" t="s">
        <v>638</v>
      </c>
      <c r="D340" s="297">
        <v>5</v>
      </c>
      <c r="E340" s="308" t="s">
        <v>1764</v>
      </c>
      <c r="F340" s="308"/>
      <c r="G340" s="308"/>
      <c r="H340" s="309">
        <f t="shared" si="237"/>
        <v>0</v>
      </c>
      <c r="I340" s="309">
        <f t="shared" si="237"/>
        <v>0</v>
      </c>
      <c r="J340" s="309">
        <f>SUM(J341)</f>
        <v>60000000</v>
      </c>
      <c r="K340" s="309">
        <f>SUM(K341)</f>
        <v>60000000</v>
      </c>
      <c r="L340" s="217"/>
      <c r="M340" s="216">
        <f t="shared" ref="M340:Z340" si="239">SUM(M341:M343)</f>
        <v>0</v>
      </c>
      <c r="N340" s="216">
        <f t="shared" si="239"/>
        <v>0</v>
      </c>
      <c r="O340" s="216">
        <f t="shared" si="239"/>
        <v>0</v>
      </c>
      <c r="P340" s="216">
        <f t="shared" si="239"/>
        <v>0</v>
      </c>
      <c r="Q340" s="216">
        <f t="shared" si="239"/>
        <v>0</v>
      </c>
      <c r="R340" s="216">
        <f t="shared" si="239"/>
        <v>0</v>
      </c>
      <c r="S340" s="216">
        <f t="shared" si="239"/>
        <v>0</v>
      </c>
      <c r="T340" s="216">
        <f t="shared" si="239"/>
        <v>0</v>
      </c>
      <c r="U340" s="216">
        <f t="shared" si="239"/>
        <v>0</v>
      </c>
      <c r="V340" s="216">
        <f t="shared" si="239"/>
        <v>0</v>
      </c>
      <c r="W340" s="216">
        <f t="shared" si="239"/>
        <v>0</v>
      </c>
      <c r="X340" s="216">
        <f t="shared" si="239"/>
        <v>0</v>
      </c>
      <c r="Y340" s="216">
        <f t="shared" si="239"/>
        <v>0</v>
      </c>
      <c r="Z340" s="216">
        <f t="shared" si="239"/>
        <v>0</v>
      </c>
    </row>
    <row r="341" spans="1:26" s="146" customFormat="1" ht="30.75" customHeight="1" x14ac:dyDescent="0.5">
      <c r="A341" s="294" t="s">
        <v>641</v>
      </c>
      <c r="B341" s="328" t="s">
        <v>640</v>
      </c>
      <c r="C341" s="329" t="s">
        <v>638</v>
      </c>
      <c r="D341" s="297">
        <v>5</v>
      </c>
      <c r="E341" s="311" t="s">
        <v>1765</v>
      </c>
      <c r="F341" s="311" t="s">
        <v>317</v>
      </c>
      <c r="G341" s="311" t="s">
        <v>317</v>
      </c>
      <c r="H341" s="312"/>
      <c r="I341" s="315"/>
      <c r="J341" s="314">
        <v>60000000</v>
      </c>
      <c r="K341" s="314">
        <v>60000000</v>
      </c>
      <c r="L341" s="218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8">
        <f t="shared" ref="Z341:Z343" si="240">SUM(M341:Y341)</f>
        <v>0</v>
      </c>
    </row>
    <row r="342" spans="1:26" s="146" customFormat="1" ht="30.75" hidden="1" customHeight="1" x14ac:dyDescent="0.5">
      <c r="A342" s="294"/>
      <c r="B342" s="295"/>
      <c r="C342" s="296"/>
      <c r="D342" s="297">
        <v>5</v>
      </c>
      <c r="E342" s="311" t="s">
        <v>371</v>
      </c>
      <c r="F342" s="311"/>
      <c r="G342" s="311"/>
      <c r="H342" s="312"/>
      <c r="I342" s="315"/>
      <c r="J342" s="314" t="e">
        <f>#REF!</f>
        <v>#REF!</v>
      </c>
      <c r="K342" s="314" t="e">
        <f>#REF!</f>
        <v>#REF!</v>
      </c>
      <c r="L342" s="218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8">
        <f t="shared" si="240"/>
        <v>0</v>
      </c>
    </row>
    <row r="343" spans="1:26" s="146" customFormat="1" ht="30.75" hidden="1" customHeight="1" x14ac:dyDescent="0.5">
      <c r="A343" s="294"/>
      <c r="B343" s="295"/>
      <c r="C343" s="296"/>
      <c r="D343" s="297">
        <v>5</v>
      </c>
      <c r="E343" s="311" t="s">
        <v>371</v>
      </c>
      <c r="F343" s="311"/>
      <c r="G343" s="311"/>
      <c r="H343" s="312"/>
      <c r="I343" s="315"/>
      <c r="J343" s="314" t="e">
        <f>#REF!</f>
        <v>#REF!</v>
      </c>
      <c r="K343" s="314" t="e">
        <f>#REF!</f>
        <v>#REF!</v>
      </c>
      <c r="L343" s="218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8">
        <f t="shared" si="240"/>
        <v>0</v>
      </c>
    </row>
    <row r="344" spans="1:26" s="146" customFormat="1" ht="30.75" customHeight="1" x14ac:dyDescent="0.5">
      <c r="A344" s="294" t="s">
        <v>636</v>
      </c>
      <c r="B344" s="295" t="s">
        <v>637</v>
      </c>
      <c r="C344" s="296" t="s">
        <v>657</v>
      </c>
      <c r="D344" s="297">
        <v>5</v>
      </c>
      <c r="E344" s="305" t="s">
        <v>730</v>
      </c>
      <c r="F344" s="305"/>
      <c r="G344" s="305"/>
      <c r="H344" s="306">
        <f>SUM(H345,H352)</f>
        <v>320523264</v>
      </c>
      <c r="I344" s="307">
        <f>SUM(I345,I352)</f>
        <v>707150000</v>
      </c>
      <c r="J344" s="306">
        <f>SUM(J345,J352)</f>
        <v>1368825000</v>
      </c>
      <c r="K344" s="306">
        <f>SUM(K345,K352)</f>
        <v>1448825000</v>
      </c>
      <c r="L344" s="214"/>
      <c r="M344" s="215">
        <f t="shared" ref="M344:Z344" si="241">SUM(M345,M352)</f>
        <v>0</v>
      </c>
      <c r="N344" s="215">
        <f t="shared" si="241"/>
        <v>0</v>
      </c>
      <c r="O344" s="215">
        <f t="shared" si="241"/>
        <v>0</v>
      </c>
      <c r="P344" s="215">
        <f t="shared" si="241"/>
        <v>0</v>
      </c>
      <c r="Q344" s="215">
        <f t="shared" si="241"/>
        <v>0</v>
      </c>
      <c r="R344" s="215">
        <f t="shared" si="241"/>
        <v>0</v>
      </c>
      <c r="S344" s="215">
        <f t="shared" si="241"/>
        <v>0</v>
      </c>
      <c r="T344" s="215">
        <f t="shared" si="241"/>
        <v>0</v>
      </c>
      <c r="U344" s="215">
        <f t="shared" si="241"/>
        <v>0</v>
      </c>
      <c r="V344" s="215">
        <f t="shared" si="241"/>
        <v>0</v>
      </c>
      <c r="W344" s="215">
        <f t="shared" si="241"/>
        <v>0</v>
      </c>
      <c r="X344" s="215">
        <f t="shared" si="241"/>
        <v>0</v>
      </c>
      <c r="Y344" s="215">
        <f t="shared" si="241"/>
        <v>0</v>
      </c>
      <c r="Z344" s="215">
        <f t="shared" si="241"/>
        <v>0</v>
      </c>
    </row>
    <row r="345" spans="1:26" s="146" customFormat="1" ht="30.75" customHeight="1" x14ac:dyDescent="0.5">
      <c r="A345" s="294" t="s">
        <v>636</v>
      </c>
      <c r="B345" s="295" t="s">
        <v>640</v>
      </c>
      <c r="C345" s="296" t="s">
        <v>657</v>
      </c>
      <c r="D345" s="297">
        <v>5</v>
      </c>
      <c r="E345" s="325" t="s">
        <v>731</v>
      </c>
      <c r="F345" s="325"/>
      <c r="G345" s="325"/>
      <c r="H345" s="309">
        <f t="shared" ref="H345:I345" si="242">SUM(H346:H351)</f>
        <v>320523264</v>
      </c>
      <c r="I345" s="310">
        <f t="shared" si="242"/>
        <v>707150000</v>
      </c>
      <c r="J345" s="309">
        <f>SUM(J346:J351)</f>
        <v>1368825000</v>
      </c>
      <c r="K345" s="309">
        <f>SUM(K346:K351)</f>
        <v>1448825000</v>
      </c>
      <c r="L345" s="217"/>
      <c r="M345" s="216">
        <f t="shared" ref="M345:Z345" si="243">SUM(M346:M351)</f>
        <v>0</v>
      </c>
      <c r="N345" s="216">
        <f t="shared" si="243"/>
        <v>0</v>
      </c>
      <c r="O345" s="216">
        <f t="shared" si="243"/>
        <v>0</v>
      </c>
      <c r="P345" s="216">
        <f t="shared" si="243"/>
        <v>0</v>
      </c>
      <c r="Q345" s="216">
        <f t="shared" si="243"/>
        <v>0</v>
      </c>
      <c r="R345" s="216">
        <f t="shared" si="243"/>
        <v>0</v>
      </c>
      <c r="S345" s="216">
        <f t="shared" si="243"/>
        <v>0</v>
      </c>
      <c r="T345" s="216">
        <f t="shared" si="243"/>
        <v>0</v>
      </c>
      <c r="U345" s="216">
        <f t="shared" si="243"/>
        <v>0</v>
      </c>
      <c r="V345" s="216">
        <f t="shared" si="243"/>
        <v>0</v>
      </c>
      <c r="W345" s="216">
        <f t="shared" si="243"/>
        <v>0</v>
      </c>
      <c r="X345" s="216">
        <f t="shared" si="243"/>
        <v>0</v>
      </c>
      <c r="Y345" s="216">
        <f t="shared" si="243"/>
        <v>0</v>
      </c>
      <c r="Z345" s="216">
        <f t="shared" si="243"/>
        <v>0</v>
      </c>
    </row>
    <row r="346" spans="1:26" s="146" customFormat="1" ht="30.75" customHeight="1" x14ac:dyDescent="0.5">
      <c r="A346" s="294" t="s">
        <v>641</v>
      </c>
      <c r="B346" s="295" t="s">
        <v>640</v>
      </c>
      <c r="C346" s="296" t="s">
        <v>657</v>
      </c>
      <c r="D346" s="297">
        <v>5</v>
      </c>
      <c r="E346" s="319" t="s">
        <v>486</v>
      </c>
      <c r="F346" s="319" t="s">
        <v>1644</v>
      </c>
      <c r="G346" s="319" t="s">
        <v>1646</v>
      </c>
      <c r="H346" s="312">
        <v>113549361</v>
      </c>
      <c r="I346" s="315">
        <v>302150000</v>
      </c>
      <c r="J346" s="314">
        <v>738835000</v>
      </c>
      <c r="K346" s="314">
        <v>818835000</v>
      </c>
      <c r="L346" s="218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8">
        <f t="shared" ref="Z346:Z351" si="244">SUM(M346:Y346)</f>
        <v>0</v>
      </c>
    </row>
    <row r="347" spans="1:26" s="146" customFormat="1" ht="30.75" customHeight="1" x14ac:dyDescent="0.5">
      <c r="A347" s="294" t="s">
        <v>643</v>
      </c>
      <c r="B347" s="295" t="s">
        <v>640</v>
      </c>
      <c r="C347" s="296" t="s">
        <v>657</v>
      </c>
      <c r="D347" s="297">
        <v>5</v>
      </c>
      <c r="E347" s="319" t="s">
        <v>487</v>
      </c>
      <c r="F347" s="319" t="s">
        <v>1644</v>
      </c>
      <c r="G347" s="319" t="s">
        <v>1644</v>
      </c>
      <c r="H347" s="312">
        <v>84260437</v>
      </c>
      <c r="I347" s="315">
        <v>279000000</v>
      </c>
      <c r="J347" s="314">
        <v>400000000</v>
      </c>
      <c r="K347" s="314">
        <v>400000000</v>
      </c>
      <c r="L347" s="218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8">
        <f t="shared" si="244"/>
        <v>0</v>
      </c>
    </row>
    <row r="348" spans="1:26" s="146" customFormat="1" ht="30.75" customHeight="1" x14ac:dyDescent="0.5">
      <c r="A348" s="294" t="s">
        <v>644</v>
      </c>
      <c r="B348" s="295" t="s">
        <v>640</v>
      </c>
      <c r="C348" s="296" t="s">
        <v>657</v>
      </c>
      <c r="D348" s="297">
        <v>5</v>
      </c>
      <c r="E348" s="319" t="s">
        <v>488</v>
      </c>
      <c r="F348" s="319" t="s">
        <v>1648</v>
      </c>
      <c r="G348" s="319" t="s">
        <v>1646</v>
      </c>
      <c r="H348" s="312">
        <v>2870410</v>
      </c>
      <c r="I348" s="315">
        <v>18000000</v>
      </c>
      <c r="J348" s="314">
        <v>22200000</v>
      </c>
      <c r="K348" s="314">
        <v>22200000</v>
      </c>
      <c r="L348" s="218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8">
        <f t="shared" si="244"/>
        <v>0</v>
      </c>
    </row>
    <row r="349" spans="1:26" s="146" customFormat="1" ht="30.75" customHeight="1" x14ac:dyDescent="0.5">
      <c r="A349" s="294" t="s">
        <v>645</v>
      </c>
      <c r="B349" s="295" t="s">
        <v>640</v>
      </c>
      <c r="C349" s="296" t="s">
        <v>657</v>
      </c>
      <c r="D349" s="297">
        <v>5</v>
      </c>
      <c r="E349" s="319" t="s">
        <v>732</v>
      </c>
      <c r="F349" s="319" t="s">
        <v>1643</v>
      </c>
      <c r="G349" s="319" t="s">
        <v>1646</v>
      </c>
      <c r="H349" s="312">
        <v>118803556</v>
      </c>
      <c r="I349" s="315">
        <v>100000000</v>
      </c>
      <c r="J349" s="314">
        <v>207790000</v>
      </c>
      <c r="K349" s="314">
        <v>207790000</v>
      </c>
      <c r="L349" s="218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8">
        <f t="shared" si="244"/>
        <v>0</v>
      </c>
    </row>
    <row r="350" spans="1:26" s="146" customFormat="1" ht="33" customHeight="1" x14ac:dyDescent="0.5">
      <c r="A350" s="294" t="s">
        <v>646</v>
      </c>
      <c r="B350" s="295" t="s">
        <v>640</v>
      </c>
      <c r="C350" s="296" t="s">
        <v>657</v>
      </c>
      <c r="D350" s="297">
        <v>5</v>
      </c>
      <c r="E350" s="319" t="s">
        <v>953</v>
      </c>
      <c r="F350" s="319" t="s">
        <v>1645</v>
      </c>
      <c r="G350" s="319" t="s">
        <v>1645</v>
      </c>
      <c r="H350" s="312">
        <v>1039500</v>
      </c>
      <c r="I350" s="315">
        <v>3000000</v>
      </c>
      <c r="J350" s="314">
        <v>0</v>
      </c>
      <c r="K350" s="314">
        <v>0</v>
      </c>
      <c r="L350" s="218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8">
        <f t="shared" si="244"/>
        <v>0</v>
      </c>
    </row>
    <row r="351" spans="1:26" s="146" customFormat="1" ht="33" customHeight="1" x14ac:dyDescent="0.5">
      <c r="A351" s="294" t="s">
        <v>647</v>
      </c>
      <c r="B351" s="295" t="s">
        <v>640</v>
      </c>
      <c r="C351" s="296" t="s">
        <v>657</v>
      </c>
      <c r="D351" s="297">
        <v>5</v>
      </c>
      <c r="E351" s="319" t="s">
        <v>1046</v>
      </c>
      <c r="F351" s="319" t="s">
        <v>1643</v>
      </c>
      <c r="G351" s="319" t="s">
        <v>1643</v>
      </c>
      <c r="H351" s="312"/>
      <c r="I351" s="315">
        <v>5000000</v>
      </c>
      <c r="J351" s="314">
        <v>0</v>
      </c>
      <c r="K351" s="314">
        <v>0</v>
      </c>
      <c r="L351" s="218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8">
        <f t="shared" si="244"/>
        <v>0</v>
      </c>
    </row>
    <row r="352" spans="1:26" s="146" customFormat="1" ht="30.75" hidden="1" customHeight="1" x14ac:dyDescent="0.5">
      <c r="A352" s="294"/>
      <c r="B352" s="295"/>
      <c r="C352" s="296"/>
      <c r="D352" s="297">
        <v>5</v>
      </c>
      <c r="E352" s="325" t="s">
        <v>490</v>
      </c>
      <c r="F352" s="325"/>
      <c r="G352" s="325"/>
      <c r="H352" s="309">
        <f>SUM(H353)</f>
        <v>0</v>
      </c>
      <c r="I352" s="310">
        <f t="shared" ref="I352:K352" si="245">SUM(I353)</f>
        <v>0</v>
      </c>
      <c r="J352" s="310">
        <f t="shared" si="245"/>
        <v>0</v>
      </c>
      <c r="K352" s="310">
        <f t="shared" si="245"/>
        <v>0</v>
      </c>
      <c r="L352" s="217"/>
      <c r="M352" s="216">
        <f t="shared" ref="M352:Z352" si="246">SUM(M353)</f>
        <v>0</v>
      </c>
      <c r="N352" s="216">
        <f t="shared" si="246"/>
        <v>0</v>
      </c>
      <c r="O352" s="216">
        <f t="shared" si="246"/>
        <v>0</v>
      </c>
      <c r="P352" s="216">
        <f t="shared" si="246"/>
        <v>0</v>
      </c>
      <c r="Q352" s="216">
        <f t="shared" si="246"/>
        <v>0</v>
      </c>
      <c r="R352" s="216">
        <f t="shared" si="246"/>
        <v>0</v>
      </c>
      <c r="S352" s="216">
        <f t="shared" si="246"/>
        <v>0</v>
      </c>
      <c r="T352" s="216">
        <f t="shared" si="246"/>
        <v>0</v>
      </c>
      <c r="U352" s="216">
        <f t="shared" si="246"/>
        <v>0</v>
      </c>
      <c r="V352" s="216">
        <f t="shared" si="246"/>
        <v>0</v>
      </c>
      <c r="W352" s="216">
        <f t="shared" si="246"/>
        <v>0</v>
      </c>
      <c r="X352" s="216">
        <f t="shared" si="246"/>
        <v>0</v>
      </c>
      <c r="Y352" s="216">
        <f t="shared" si="246"/>
        <v>0</v>
      </c>
      <c r="Z352" s="216">
        <f t="shared" si="246"/>
        <v>0</v>
      </c>
    </row>
    <row r="353" spans="1:26" s="146" customFormat="1" ht="30.75" hidden="1" customHeight="1" x14ac:dyDescent="0.5">
      <c r="A353" s="294"/>
      <c r="B353" s="295"/>
      <c r="C353" s="296"/>
      <c r="D353" s="297">
        <v>5</v>
      </c>
      <c r="E353" s="311" t="s">
        <v>371</v>
      </c>
      <c r="F353" s="311"/>
      <c r="G353" s="311"/>
      <c r="H353" s="312"/>
      <c r="I353" s="315"/>
      <c r="J353" s="314"/>
      <c r="K353" s="314"/>
      <c r="L353" s="218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8">
        <f>SUM(M353:Y353)</f>
        <v>0</v>
      </c>
    </row>
    <row r="354" spans="1:26" s="146" customFormat="1" ht="30.75" customHeight="1" x14ac:dyDescent="0.5">
      <c r="A354" s="294" t="s">
        <v>636</v>
      </c>
      <c r="B354" s="295" t="s">
        <v>637</v>
      </c>
      <c r="C354" s="296" t="s">
        <v>699</v>
      </c>
      <c r="D354" s="297">
        <v>5</v>
      </c>
      <c r="E354" s="305" t="s">
        <v>343</v>
      </c>
      <c r="F354" s="305"/>
      <c r="G354" s="305"/>
      <c r="H354" s="306">
        <f>SUM(H355,H363)</f>
        <v>0</v>
      </c>
      <c r="I354" s="307">
        <f>SUM(I355,I363)</f>
        <v>0</v>
      </c>
      <c r="J354" s="306">
        <f t="shared" ref="J354" si="247">SUM(J355,J363)</f>
        <v>37800000</v>
      </c>
      <c r="K354" s="306">
        <f t="shared" ref="K354" si="248">SUM(K355,K363)</f>
        <v>37800000</v>
      </c>
      <c r="L354" s="214"/>
      <c r="M354" s="215">
        <f t="shared" ref="M354:Z354" si="249">SUM(M355,M363)</f>
        <v>0</v>
      </c>
      <c r="N354" s="215">
        <f t="shared" si="249"/>
        <v>0</v>
      </c>
      <c r="O354" s="215">
        <f t="shared" si="249"/>
        <v>0</v>
      </c>
      <c r="P354" s="215">
        <f t="shared" si="249"/>
        <v>0</v>
      </c>
      <c r="Q354" s="215">
        <f t="shared" si="249"/>
        <v>0</v>
      </c>
      <c r="R354" s="215">
        <f t="shared" si="249"/>
        <v>0</v>
      </c>
      <c r="S354" s="215">
        <f t="shared" si="249"/>
        <v>0</v>
      </c>
      <c r="T354" s="215">
        <f t="shared" si="249"/>
        <v>0</v>
      </c>
      <c r="U354" s="215">
        <f t="shared" si="249"/>
        <v>0</v>
      </c>
      <c r="V354" s="215">
        <f t="shared" si="249"/>
        <v>0</v>
      </c>
      <c r="W354" s="215">
        <f t="shared" si="249"/>
        <v>0</v>
      </c>
      <c r="X354" s="215">
        <f t="shared" si="249"/>
        <v>0</v>
      </c>
      <c r="Y354" s="215">
        <f t="shared" si="249"/>
        <v>0</v>
      </c>
      <c r="Z354" s="215">
        <f t="shared" si="249"/>
        <v>0</v>
      </c>
    </row>
    <row r="355" spans="1:26" s="146" customFormat="1" ht="30.75" customHeight="1" x14ac:dyDescent="0.5">
      <c r="A355" s="294" t="s">
        <v>636</v>
      </c>
      <c r="B355" s="295" t="s">
        <v>640</v>
      </c>
      <c r="C355" s="296" t="s">
        <v>699</v>
      </c>
      <c r="D355" s="297">
        <v>5</v>
      </c>
      <c r="E355" s="325" t="s">
        <v>491</v>
      </c>
      <c r="F355" s="325"/>
      <c r="G355" s="325"/>
      <c r="H355" s="309">
        <f t="shared" ref="H355:I355" si="250">SUM(H356:H362)</f>
        <v>0</v>
      </c>
      <c r="I355" s="309">
        <f t="shared" si="250"/>
        <v>0</v>
      </c>
      <c r="J355" s="309">
        <f>SUM(J356:J362)</f>
        <v>37800000</v>
      </c>
      <c r="K355" s="309">
        <f>SUM(K356:K362)</f>
        <v>37800000</v>
      </c>
      <c r="L355" s="217"/>
      <c r="M355" s="216">
        <f t="shared" ref="M355:Z355" si="251">SUM(M356:M360)</f>
        <v>0</v>
      </c>
      <c r="N355" s="216">
        <f t="shared" si="251"/>
        <v>0</v>
      </c>
      <c r="O355" s="216">
        <f t="shared" si="251"/>
        <v>0</v>
      </c>
      <c r="P355" s="216">
        <f t="shared" si="251"/>
        <v>0</v>
      </c>
      <c r="Q355" s="216">
        <f t="shared" si="251"/>
        <v>0</v>
      </c>
      <c r="R355" s="216">
        <f t="shared" si="251"/>
        <v>0</v>
      </c>
      <c r="S355" s="216">
        <f t="shared" si="251"/>
        <v>0</v>
      </c>
      <c r="T355" s="216">
        <f t="shared" si="251"/>
        <v>0</v>
      </c>
      <c r="U355" s="216">
        <f t="shared" si="251"/>
        <v>0</v>
      </c>
      <c r="V355" s="216">
        <f t="shared" si="251"/>
        <v>0</v>
      </c>
      <c r="W355" s="216">
        <f t="shared" si="251"/>
        <v>0</v>
      </c>
      <c r="X355" s="216">
        <f t="shared" si="251"/>
        <v>0</v>
      </c>
      <c r="Y355" s="216">
        <f t="shared" si="251"/>
        <v>0</v>
      </c>
      <c r="Z355" s="216">
        <f t="shared" si="251"/>
        <v>0</v>
      </c>
    </row>
    <row r="356" spans="1:26" s="146" customFormat="1" ht="30.75" hidden="1" customHeight="1" x14ac:dyDescent="0.5">
      <c r="A356" s="294" t="s">
        <v>641</v>
      </c>
      <c r="B356" s="295" t="s">
        <v>640</v>
      </c>
      <c r="C356" s="296" t="s">
        <v>699</v>
      </c>
      <c r="D356" s="297">
        <v>5</v>
      </c>
      <c r="E356" s="311" t="s">
        <v>1678</v>
      </c>
      <c r="F356" s="311" t="s">
        <v>317</v>
      </c>
      <c r="G356" s="311" t="s">
        <v>1667</v>
      </c>
      <c r="H356" s="312"/>
      <c r="I356" s="315"/>
      <c r="J356" s="314"/>
      <c r="K356" s="314"/>
      <c r="L356" s="218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8">
        <f t="shared" ref="Z356:Z360" si="252">SUM(M356:Y356)</f>
        <v>0</v>
      </c>
    </row>
    <row r="357" spans="1:26" s="146" customFormat="1" ht="30.75" hidden="1" customHeight="1" x14ac:dyDescent="0.5">
      <c r="A357" s="294" t="s">
        <v>643</v>
      </c>
      <c r="B357" s="295" t="s">
        <v>640</v>
      </c>
      <c r="C357" s="296" t="s">
        <v>699</v>
      </c>
      <c r="D357" s="297">
        <v>5</v>
      </c>
      <c r="E357" s="311" t="s">
        <v>1679</v>
      </c>
      <c r="F357" s="311" t="s">
        <v>317</v>
      </c>
      <c r="G357" s="311" t="s">
        <v>1667</v>
      </c>
      <c r="H357" s="312"/>
      <c r="I357" s="315"/>
      <c r="J357" s="314"/>
      <c r="K357" s="314"/>
      <c r="L357" s="218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8">
        <f t="shared" si="252"/>
        <v>0</v>
      </c>
    </row>
    <row r="358" spans="1:26" s="146" customFormat="1" ht="30.75" hidden="1" customHeight="1" x14ac:dyDescent="0.5">
      <c r="A358" s="294" t="s">
        <v>644</v>
      </c>
      <c r="B358" s="295" t="s">
        <v>640</v>
      </c>
      <c r="C358" s="296" t="s">
        <v>699</v>
      </c>
      <c r="D358" s="297">
        <v>5</v>
      </c>
      <c r="E358" s="311" t="s">
        <v>1706</v>
      </c>
      <c r="F358" s="311" t="s">
        <v>1644</v>
      </c>
      <c r="G358" s="311" t="s">
        <v>1644</v>
      </c>
      <c r="H358" s="312"/>
      <c r="I358" s="315">
        <v>0</v>
      </c>
      <c r="J358" s="314">
        <v>0</v>
      </c>
      <c r="K358" s="314">
        <v>0</v>
      </c>
      <c r="L358" s="218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8">
        <f t="shared" si="252"/>
        <v>0</v>
      </c>
    </row>
    <row r="359" spans="1:26" s="146" customFormat="1" ht="30.75" hidden="1" customHeight="1" x14ac:dyDescent="0.5">
      <c r="A359" s="294" t="s">
        <v>645</v>
      </c>
      <c r="B359" s="295" t="s">
        <v>640</v>
      </c>
      <c r="C359" s="296" t="s">
        <v>699</v>
      </c>
      <c r="D359" s="297">
        <v>5</v>
      </c>
      <c r="E359" s="311" t="s">
        <v>1680</v>
      </c>
      <c r="F359" s="311" t="s">
        <v>1643</v>
      </c>
      <c r="G359" s="311" t="s">
        <v>1643</v>
      </c>
      <c r="H359" s="312"/>
      <c r="I359" s="315"/>
      <c r="J359" s="314"/>
      <c r="K359" s="314"/>
      <c r="L359" s="218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8">
        <f t="shared" si="252"/>
        <v>0</v>
      </c>
    </row>
    <row r="360" spans="1:26" s="146" customFormat="1" ht="30.75" hidden="1" customHeight="1" x14ac:dyDescent="0.5">
      <c r="A360" s="294" t="s">
        <v>646</v>
      </c>
      <c r="B360" s="295" t="s">
        <v>640</v>
      </c>
      <c r="C360" s="296" t="s">
        <v>699</v>
      </c>
      <c r="D360" s="297">
        <v>5</v>
      </c>
      <c r="E360" s="311" t="s">
        <v>1681</v>
      </c>
      <c r="F360" s="311" t="s">
        <v>1643</v>
      </c>
      <c r="G360" s="311" t="s">
        <v>1643</v>
      </c>
      <c r="H360" s="312"/>
      <c r="I360" s="315"/>
      <c r="J360" s="314"/>
      <c r="K360" s="314"/>
      <c r="L360" s="218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8">
        <f t="shared" si="252"/>
        <v>0</v>
      </c>
    </row>
    <row r="361" spans="1:26" s="146" customFormat="1" ht="30.75" customHeight="1" x14ac:dyDescent="0.5">
      <c r="A361" s="294" t="s">
        <v>647</v>
      </c>
      <c r="B361" s="295" t="s">
        <v>640</v>
      </c>
      <c r="C361" s="296" t="s">
        <v>699</v>
      </c>
      <c r="D361" s="297">
        <v>5</v>
      </c>
      <c r="E361" s="311" t="s">
        <v>1766</v>
      </c>
      <c r="F361" s="311" t="s">
        <v>317</v>
      </c>
      <c r="G361" s="311" t="s">
        <v>317</v>
      </c>
      <c r="H361" s="312"/>
      <c r="I361" s="315"/>
      <c r="J361" s="314">
        <v>7800000</v>
      </c>
      <c r="K361" s="314">
        <v>7800000</v>
      </c>
      <c r="L361" s="218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8"/>
    </row>
    <row r="362" spans="1:26" s="146" customFormat="1" ht="30.75" customHeight="1" x14ac:dyDescent="0.5">
      <c r="A362" s="294" t="s">
        <v>648</v>
      </c>
      <c r="B362" s="295" t="s">
        <v>640</v>
      </c>
      <c r="C362" s="296" t="s">
        <v>699</v>
      </c>
      <c r="D362" s="297">
        <v>5</v>
      </c>
      <c r="E362" s="311" t="s">
        <v>1767</v>
      </c>
      <c r="F362" s="311" t="s">
        <v>1643</v>
      </c>
      <c r="G362" s="311" t="s">
        <v>1643</v>
      </c>
      <c r="H362" s="312"/>
      <c r="I362" s="315"/>
      <c r="J362" s="314">
        <v>30000000</v>
      </c>
      <c r="K362" s="314">
        <v>30000000</v>
      </c>
      <c r="L362" s="218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8"/>
    </row>
    <row r="363" spans="1:26" s="146" customFormat="1" ht="30.75" hidden="1" customHeight="1" x14ac:dyDescent="0.5">
      <c r="A363" s="294"/>
      <c r="B363" s="295"/>
      <c r="C363" s="296"/>
      <c r="D363" s="297">
        <v>5</v>
      </c>
      <c r="E363" s="325" t="s">
        <v>492</v>
      </c>
      <c r="F363" s="325"/>
      <c r="G363" s="325"/>
      <c r="H363" s="309">
        <f>SUM(H364)</f>
        <v>0</v>
      </c>
      <c r="I363" s="310">
        <f t="shared" ref="I363:K363" si="253">SUM(I364)</f>
        <v>0</v>
      </c>
      <c r="J363" s="310">
        <f t="shared" si="253"/>
        <v>0</v>
      </c>
      <c r="K363" s="310">
        <f t="shared" si="253"/>
        <v>0</v>
      </c>
      <c r="L363" s="217"/>
      <c r="M363" s="216">
        <f t="shared" ref="M363:Z363" si="254">SUM(M364)</f>
        <v>0</v>
      </c>
      <c r="N363" s="216">
        <f t="shared" si="254"/>
        <v>0</v>
      </c>
      <c r="O363" s="216">
        <f t="shared" si="254"/>
        <v>0</v>
      </c>
      <c r="P363" s="216">
        <f t="shared" si="254"/>
        <v>0</v>
      </c>
      <c r="Q363" s="216">
        <f t="shared" si="254"/>
        <v>0</v>
      </c>
      <c r="R363" s="216">
        <f t="shared" si="254"/>
        <v>0</v>
      </c>
      <c r="S363" s="216">
        <f t="shared" si="254"/>
        <v>0</v>
      </c>
      <c r="T363" s="216">
        <f t="shared" si="254"/>
        <v>0</v>
      </c>
      <c r="U363" s="216">
        <f t="shared" si="254"/>
        <v>0</v>
      </c>
      <c r="V363" s="216">
        <f t="shared" si="254"/>
        <v>0</v>
      </c>
      <c r="W363" s="216">
        <f t="shared" si="254"/>
        <v>0</v>
      </c>
      <c r="X363" s="216">
        <f t="shared" si="254"/>
        <v>0</v>
      </c>
      <c r="Y363" s="216">
        <f t="shared" si="254"/>
        <v>0</v>
      </c>
      <c r="Z363" s="216">
        <f t="shared" si="254"/>
        <v>0</v>
      </c>
    </row>
    <row r="364" spans="1:26" s="146" customFormat="1" ht="30.75" hidden="1" customHeight="1" x14ac:dyDescent="0.5">
      <c r="A364" s="294"/>
      <c r="B364" s="295"/>
      <c r="C364" s="296"/>
      <c r="D364" s="297">
        <v>5</v>
      </c>
      <c r="E364" s="311" t="s">
        <v>371</v>
      </c>
      <c r="F364" s="311"/>
      <c r="G364" s="311"/>
      <c r="H364" s="312"/>
      <c r="I364" s="315"/>
      <c r="J364" s="314"/>
      <c r="K364" s="314"/>
      <c r="L364" s="218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8">
        <f>SUM(M364:Y364)</f>
        <v>0</v>
      </c>
    </row>
    <row r="365" spans="1:26" s="146" customFormat="1" ht="30.75" customHeight="1" x14ac:dyDescent="0.5">
      <c r="A365" s="294" t="s">
        <v>636</v>
      </c>
      <c r="B365" s="295" t="s">
        <v>637</v>
      </c>
      <c r="C365" s="296" t="s">
        <v>639</v>
      </c>
      <c r="D365" s="297">
        <v>6</v>
      </c>
      <c r="E365" s="302" t="s">
        <v>345</v>
      </c>
      <c r="F365" s="302"/>
      <c r="G365" s="302"/>
      <c r="H365" s="303">
        <f>SUM(H366,H371,H374,H379,H384,H388)</f>
        <v>78798666</v>
      </c>
      <c r="I365" s="304">
        <f>SUM(I366,I371,I374,I379,I384,I388)</f>
        <v>1645560000</v>
      </c>
      <c r="J365" s="303">
        <f>SUM(J366,J371,J374,J379,J384,J388)</f>
        <v>3454700000</v>
      </c>
      <c r="K365" s="303">
        <f>SUM(K366,K371,K374,K379,K384,K388)</f>
        <v>3594700000</v>
      </c>
      <c r="L365" s="213"/>
      <c r="M365" s="212">
        <f t="shared" ref="M365:Z365" si="255">SUM(M366,M371,M374,M379,M384,M388)</f>
        <v>0</v>
      </c>
      <c r="N365" s="212">
        <f t="shared" si="255"/>
        <v>0</v>
      </c>
      <c r="O365" s="212">
        <f t="shared" si="255"/>
        <v>0</v>
      </c>
      <c r="P365" s="212">
        <f t="shared" si="255"/>
        <v>0</v>
      </c>
      <c r="Q365" s="212">
        <f t="shared" si="255"/>
        <v>0</v>
      </c>
      <c r="R365" s="212">
        <f t="shared" si="255"/>
        <v>0</v>
      </c>
      <c r="S365" s="212">
        <f t="shared" si="255"/>
        <v>0</v>
      </c>
      <c r="T365" s="212">
        <f t="shared" si="255"/>
        <v>0</v>
      </c>
      <c r="U365" s="212">
        <f t="shared" si="255"/>
        <v>0</v>
      </c>
      <c r="V365" s="212">
        <f t="shared" si="255"/>
        <v>0</v>
      </c>
      <c r="W365" s="212">
        <f t="shared" si="255"/>
        <v>0</v>
      </c>
      <c r="X365" s="212">
        <f t="shared" si="255"/>
        <v>0</v>
      </c>
      <c r="Y365" s="212">
        <f t="shared" si="255"/>
        <v>0</v>
      </c>
      <c r="Z365" s="212">
        <f t="shared" si="255"/>
        <v>0</v>
      </c>
    </row>
    <row r="366" spans="1:26" s="146" customFormat="1" ht="30.75" hidden="1" customHeight="1" x14ac:dyDescent="0.5">
      <c r="A366" s="294"/>
      <c r="B366" s="295"/>
      <c r="C366" s="296"/>
      <c r="D366" s="297">
        <v>6</v>
      </c>
      <c r="E366" s="305" t="s">
        <v>347</v>
      </c>
      <c r="F366" s="305"/>
      <c r="G366" s="305"/>
      <c r="H366" s="306">
        <f>SUM(H367)</f>
        <v>0</v>
      </c>
      <c r="I366" s="307">
        <f t="shared" ref="I366" si="256">SUM(I367)</f>
        <v>0</v>
      </c>
      <c r="J366" s="306">
        <f t="shared" ref="J366:Z366" si="257">SUM(J367)</f>
        <v>0</v>
      </c>
      <c r="K366" s="306">
        <f t="shared" si="257"/>
        <v>0</v>
      </c>
      <c r="L366" s="214"/>
      <c r="M366" s="215">
        <f t="shared" si="257"/>
        <v>0</v>
      </c>
      <c r="N366" s="215">
        <f t="shared" si="257"/>
        <v>0</v>
      </c>
      <c r="O366" s="215">
        <f t="shared" si="257"/>
        <v>0</v>
      </c>
      <c r="P366" s="215">
        <f t="shared" si="257"/>
        <v>0</v>
      </c>
      <c r="Q366" s="215">
        <f t="shared" si="257"/>
        <v>0</v>
      </c>
      <c r="R366" s="215">
        <f t="shared" si="257"/>
        <v>0</v>
      </c>
      <c r="S366" s="215">
        <f t="shared" si="257"/>
        <v>0</v>
      </c>
      <c r="T366" s="215">
        <f t="shared" si="257"/>
        <v>0</v>
      </c>
      <c r="U366" s="215">
        <f t="shared" si="257"/>
        <v>0</v>
      </c>
      <c r="V366" s="215">
        <f t="shared" si="257"/>
        <v>0</v>
      </c>
      <c r="W366" s="215">
        <f t="shared" si="257"/>
        <v>0</v>
      </c>
      <c r="X366" s="215">
        <f t="shared" si="257"/>
        <v>0</v>
      </c>
      <c r="Y366" s="215">
        <f t="shared" si="257"/>
        <v>0</v>
      </c>
      <c r="Z366" s="215">
        <f t="shared" si="257"/>
        <v>0</v>
      </c>
    </row>
    <row r="367" spans="1:26" s="146" customFormat="1" ht="30.75" hidden="1" customHeight="1" x14ac:dyDescent="0.5">
      <c r="A367" s="294"/>
      <c r="B367" s="295"/>
      <c r="C367" s="296"/>
      <c r="D367" s="297">
        <v>6</v>
      </c>
      <c r="E367" s="308" t="s">
        <v>400</v>
      </c>
      <c r="F367" s="308"/>
      <c r="G367" s="308"/>
      <c r="H367" s="309">
        <f>SUM(H368:H370)</f>
        <v>0</v>
      </c>
      <c r="I367" s="310">
        <f t="shared" ref="I367" si="258">SUM(I368:I370)</f>
        <v>0</v>
      </c>
      <c r="J367" s="309">
        <f t="shared" ref="J367" si="259">SUM(J368:J370)</f>
        <v>0</v>
      </c>
      <c r="K367" s="309">
        <f t="shared" ref="K367" si="260">SUM(K368:K370)</f>
        <v>0</v>
      </c>
      <c r="L367" s="217"/>
      <c r="M367" s="216">
        <f t="shared" ref="M367:Z367" si="261">SUM(M368:M370)</f>
        <v>0</v>
      </c>
      <c r="N367" s="216">
        <f t="shared" si="261"/>
        <v>0</v>
      </c>
      <c r="O367" s="216">
        <f t="shared" si="261"/>
        <v>0</v>
      </c>
      <c r="P367" s="216">
        <f t="shared" si="261"/>
        <v>0</v>
      </c>
      <c r="Q367" s="216">
        <f t="shared" si="261"/>
        <v>0</v>
      </c>
      <c r="R367" s="216">
        <f t="shared" si="261"/>
        <v>0</v>
      </c>
      <c r="S367" s="216">
        <f t="shared" si="261"/>
        <v>0</v>
      </c>
      <c r="T367" s="216">
        <f t="shared" si="261"/>
        <v>0</v>
      </c>
      <c r="U367" s="216">
        <f t="shared" si="261"/>
        <v>0</v>
      </c>
      <c r="V367" s="216">
        <f t="shared" si="261"/>
        <v>0</v>
      </c>
      <c r="W367" s="216">
        <f t="shared" si="261"/>
        <v>0</v>
      </c>
      <c r="X367" s="216">
        <f t="shared" si="261"/>
        <v>0</v>
      </c>
      <c r="Y367" s="216">
        <f t="shared" si="261"/>
        <v>0</v>
      </c>
      <c r="Z367" s="216">
        <f t="shared" si="261"/>
        <v>0</v>
      </c>
    </row>
    <row r="368" spans="1:26" s="146" customFormat="1" ht="30.75" hidden="1" customHeight="1" x14ac:dyDescent="0.5">
      <c r="A368" s="294"/>
      <c r="B368" s="295"/>
      <c r="C368" s="296"/>
      <c r="D368" s="297">
        <v>6</v>
      </c>
      <c r="E368" s="311" t="s">
        <v>371</v>
      </c>
      <c r="F368" s="311"/>
      <c r="G368" s="311"/>
      <c r="H368" s="312"/>
      <c r="I368" s="315"/>
      <c r="J368" s="314"/>
      <c r="K368" s="314"/>
      <c r="L368" s="218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8">
        <f t="shared" ref="Z368:Z370" si="262">SUM(M368:Y368)</f>
        <v>0</v>
      </c>
    </row>
    <row r="369" spans="1:26" s="146" customFormat="1" ht="30.75" hidden="1" customHeight="1" x14ac:dyDescent="0.5">
      <c r="A369" s="294"/>
      <c r="B369" s="295"/>
      <c r="C369" s="296"/>
      <c r="D369" s="297">
        <v>6</v>
      </c>
      <c r="E369" s="311" t="s">
        <v>371</v>
      </c>
      <c r="F369" s="311"/>
      <c r="G369" s="311"/>
      <c r="H369" s="312"/>
      <c r="I369" s="315"/>
      <c r="J369" s="314"/>
      <c r="K369" s="314"/>
      <c r="L369" s="218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8">
        <f t="shared" si="262"/>
        <v>0</v>
      </c>
    </row>
    <row r="370" spans="1:26" s="146" customFormat="1" ht="30.75" hidden="1" customHeight="1" x14ac:dyDescent="0.5">
      <c r="A370" s="294"/>
      <c r="B370" s="295"/>
      <c r="C370" s="296"/>
      <c r="D370" s="297">
        <v>6</v>
      </c>
      <c r="E370" s="311" t="s">
        <v>371</v>
      </c>
      <c r="F370" s="311"/>
      <c r="G370" s="311"/>
      <c r="H370" s="312"/>
      <c r="I370" s="315"/>
      <c r="J370" s="314"/>
      <c r="K370" s="314"/>
      <c r="L370" s="218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8">
        <f t="shared" si="262"/>
        <v>0</v>
      </c>
    </row>
    <row r="371" spans="1:26" s="146" customFormat="1" ht="30.75" hidden="1" customHeight="1" x14ac:dyDescent="0.5">
      <c r="A371" s="294"/>
      <c r="B371" s="295"/>
      <c r="C371" s="296"/>
      <c r="D371" s="297">
        <v>6</v>
      </c>
      <c r="E371" s="305" t="s">
        <v>349</v>
      </c>
      <c r="F371" s="305"/>
      <c r="G371" s="305"/>
      <c r="H371" s="306">
        <f>SUM(H372)</f>
        <v>0</v>
      </c>
      <c r="I371" s="307">
        <f t="shared" ref="I371:I372" si="263">SUM(I372)</f>
        <v>0</v>
      </c>
      <c r="J371" s="306">
        <f t="shared" ref="J371:Z372" si="264">SUM(J372)</f>
        <v>0</v>
      </c>
      <c r="K371" s="306">
        <f t="shared" si="264"/>
        <v>0</v>
      </c>
      <c r="L371" s="214"/>
      <c r="M371" s="215">
        <f t="shared" si="264"/>
        <v>0</v>
      </c>
      <c r="N371" s="215">
        <f t="shared" si="264"/>
        <v>0</v>
      </c>
      <c r="O371" s="215">
        <f t="shared" si="264"/>
        <v>0</v>
      </c>
      <c r="P371" s="215">
        <f t="shared" si="264"/>
        <v>0</v>
      </c>
      <c r="Q371" s="215">
        <f t="shared" si="264"/>
        <v>0</v>
      </c>
      <c r="R371" s="215">
        <f t="shared" si="264"/>
        <v>0</v>
      </c>
      <c r="S371" s="215">
        <f t="shared" si="264"/>
        <v>0</v>
      </c>
      <c r="T371" s="215">
        <f t="shared" si="264"/>
        <v>0</v>
      </c>
      <c r="U371" s="215">
        <f t="shared" si="264"/>
        <v>0</v>
      </c>
      <c r="V371" s="215">
        <f t="shared" si="264"/>
        <v>0</v>
      </c>
      <c r="W371" s="215">
        <f t="shared" si="264"/>
        <v>0</v>
      </c>
      <c r="X371" s="215">
        <f t="shared" si="264"/>
        <v>0</v>
      </c>
      <c r="Y371" s="215">
        <f t="shared" si="264"/>
        <v>0</v>
      </c>
      <c r="Z371" s="215">
        <f t="shared" si="264"/>
        <v>0</v>
      </c>
    </row>
    <row r="372" spans="1:26" s="146" customFormat="1" ht="30.75" hidden="1" customHeight="1" x14ac:dyDescent="0.5">
      <c r="A372" s="294"/>
      <c r="B372" s="295"/>
      <c r="C372" s="296"/>
      <c r="D372" s="297">
        <v>6</v>
      </c>
      <c r="E372" s="308" t="s">
        <v>370</v>
      </c>
      <c r="F372" s="308"/>
      <c r="G372" s="308"/>
      <c r="H372" s="309">
        <f>SUM(H373)</f>
        <v>0</v>
      </c>
      <c r="I372" s="310">
        <f t="shared" si="263"/>
        <v>0</v>
      </c>
      <c r="J372" s="309">
        <f t="shared" si="264"/>
        <v>0</v>
      </c>
      <c r="K372" s="309">
        <f t="shared" si="264"/>
        <v>0</v>
      </c>
      <c r="L372" s="217"/>
      <c r="M372" s="216">
        <f t="shared" si="264"/>
        <v>0</v>
      </c>
      <c r="N372" s="216">
        <f t="shared" si="264"/>
        <v>0</v>
      </c>
      <c r="O372" s="216">
        <f t="shared" si="264"/>
        <v>0</v>
      </c>
      <c r="P372" s="216">
        <f t="shared" si="264"/>
        <v>0</v>
      </c>
      <c r="Q372" s="216">
        <f t="shared" si="264"/>
        <v>0</v>
      </c>
      <c r="R372" s="216">
        <f t="shared" si="264"/>
        <v>0</v>
      </c>
      <c r="S372" s="216">
        <f t="shared" si="264"/>
        <v>0</v>
      </c>
      <c r="T372" s="216">
        <f t="shared" si="264"/>
        <v>0</v>
      </c>
      <c r="U372" s="216">
        <f t="shared" si="264"/>
        <v>0</v>
      </c>
      <c r="V372" s="216">
        <f t="shared" si="264"/>
        <v>0</v>
      </c>
      <c r="W372" s="216">
        <f t="shared" si="264"/>
        <v>0</v>
      </c>
      <c r="X372" s="216">
        <f t="shared" si="264"/>
        <v>0</v>
      </c>
      <c r="Y372" s="216">
        <f t="shared" si="264"/>
        <v>0</v>
      </c>
      <c r="Z372" s="216">
        <f t="shared" si="264"/>
        <v>0</v>
      </c>
    </row>
    <row r="373" spans="1:26" s="146" customFormat="1" ht="30.75" hidden="1" customHeight="1" x14ac:dyDescent="0.5">
      <c r="A373" s="294"/>
      <c r="B373" s="295"/>
      <c r="C373" s="296"/>
      <c r="D373" s="297">
        <v>6</v>
      </c>
      <c r="E373" s="311" t="s">
        <v>371</v>
      </c>
      <c r="F373" s="311"/>
      <c r="G373" s="311"/>
      <c r="H373" s="312"/>
      <c r="I373" s="315"/>
      <c r="J373" s="314"/>
      <c r="K373" s="314"/>
      <c r="L373" s="218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8">
        <f>SUM(M373:Y373)</f>
        <v>0</v>
      </c>
    </row>
    <row r="374" spans="1:26" s="146" customFormat="1" ht="30.75" hidden="1" customHeight="1" x14ac:dyDescent="0.5">
      <c r="A374" s="294"/>
      <c r="B374" s="295"/>
      <c r="C374" s="296"/>
      <c r="D374" s="297">
        <v>6</v>
      </c>
      <c r="E374" s="305" t="s">
        <v>351</v>
      </c>
      <c r="F374" s="305"/>
      <c r="G374" s="305"/>
      <c r="H374" s="306">
        <f>SUM(H375)</f>
        <v>0</v>
      </c>
      <c r="I374" s="307">
        <f t="shared" ref="I374" si="265">SUM(I375)</f>
        <v>0</v>
      </c>
      <c r="J374" s="306">
        <f t="shared" ref="J374:Z374" si="266">SUM(J375)</f>
        <v>0</v>
      </c>
      <c r="K374" s="306">
        <f t="shared" si="266"/>
        <v>0</v>
      </c>
      <c r="L374" s="214"/>
      <c r="M374" s="215">
        <f t="shared" si="266"/>
        <v>0</v>
      </c>
      <c r="N374" s="215">
        <f t="shared" si="266"/>
        <v>0</v>
      </c>
      <c r="O374" s="215">
        <f t="shared" si="266"/>
        <v>0</v>
      </c>
      <c r="P374" s="215">
        <f t="shared" si="266"/>
        <v>0</v>
      </c>
      <c r="Q374" s="215">
        <f t="shared" si="266"/>
        <v>0</v>
      </c>
      <c r="R374" s="215">
        <f t="shared" si="266"/>
        <v>0</v>
      </c>
      <c r="S374" s="215">
        <f t="shared" si="266"/>
        <v>0</v>
      </c>
      <c r="T374" s="215">
        <f t="shared" si="266"/>
        <v>0</v>
      </c>
      <c r="U374" s="215">
        <f t="shared" si="266"/>
        <v>0</v>
      </c>
      <c r="V374" s="215">
        <f t="shared" si="266"/>
        <v>0</v>
      </c>
      <c r="W374" s="215">
        <f t="shared" si="266"/>
        <v>0</v>
      </c>
      <c r="X374" s="215">
        <f t="shared" si="266"/>
        <v>0</v>
      </c>
      <c r="Y374" s="215">
        <f t="shared" si="266"/>
        <v>0</v>
      </c>
      <c r="Z374" s="215">
        <f t="shared" si="266"/>
        <v>0</v>
      </c>
    </row>
    <row r="375" spans="1:26" s="146" customFormat="1" ht="30.75" hidden="1" customHeight="1" x14ac:dyDescent="0.5">
      <c r="A375" s="294"/>
      <c r="B375" s="295"/>
      <c r="C375" s="296"/>
      <c r="D375" s="297">
        <v>6</v>
      </c>
      <c r="E375" s="308" t="s">
        <v>400</v>
      </c>
      <c r="F375" s="308"/>
      <c r="G375" s="308"/>
      <c r="H375" s="309">
        <f>SUM(H376:H378)</f>
        <v>0</v>
      </c>
      <c r="I375" s="310">
        <f t="shared" ref="I375" si="267">SUM(I376:I378)</f>
        <v>0</v>
      </c>
      <c r="J375" s="309">
        <f t="shared" ref="J375" si="268">SUM(J376:J378)</f>
        <v>0</v>
      </c>
      <c r="K375" s="309">
        <f t="shared" ref="K375" si="269">SUM(K376:K378)</f>
        <v>0</v>
      </c>
      <c r="L375" s="217"/>
      <c r="M375" s="216">
        <f t="shared" ref="M375:Z375" si="270">SUM(M376:M378)</f>
        <v>0</v>
      </c>
      <c r="N375" s="216">
        <f t="shared" si="270"/>
        <v>0</v>
      </c>
      <c r="O375" s="216">
        <f t="shared" si="270"/>
        <v>0</v>
      </c>
      <c r="P375" s="216">
        <f t="shared" si="270"/>
        <v>0</v>
      </c>
      <c r="Q375" s="216">
        <f t="shared" si="270"/>
        <v>0</v>
      </c>
      <c r="R375" s="216">
        <f t="shared" si="270"/>
        <v>0</v>
      </c>
      <c r="S375" s="216">
        <f t="shared" si="270"/>
        <v>0</v>
      </c>
      <c r="T375" s="216">
        <f t="shared" si="270"/>
        <v>0</v>
      </c>
      <c r="U375" s="216">
        <f t="shared" si="270"/>
        <v>0</v>
      </c>
      <c r="V375" s="216">
        <f t="shared" si="270"/>
        <v>0</v>
      </c>
      <c r="W375" s="216">
        <f t="shared" si="270"/>
        <v>0</v>
      </c>
      <c r="X375" s="216">
        <f t="shared" si="270"/>
        <v>0</v>
      </c>
      <c r="Y375" s="216">
        <f t="shared" si="270"/>
        <v>0</v>
      </c>
      <c r="Z375" s="216">
        <f t="shared" si="270"/>
        <v>0</v>
      </c>
    </row>
    <row r="376" spans="1:26" s="146" customFormat="1" ht="30.75" hidden="1" customHeight="1" x14ac:dyDescent="0.5">
      <c r="A376" s="294"/>
      <c r="B376" s="295"/>
      <c r="C376" s="296"/>
      <c r="D376" s="297">
        <v>6</v>
      </c>
      <c r="E376" s="311" t="s">
        <v>371</v>
      </c>
      <c r="F376" s="311"/>
      <c r="G376" s="311"/>
      <c r="H376" s="312"/>
      <c r="I376" s="315"/>
      <c r="J376" s="314"/>
      <c r="K376" s="314"/>
      <c r="L376" s="218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8">
        <f t="shared" ref="Z376:Z378" si="271">SUM(M376:Y376)</f>
        <v>0</v>
      </c>
    </row>
    <row r="377" spans="1:26" s="146" customFormat="1" ht="30.75" hidden="1" customHeight="1" x14ac:dyDescent="0.5">
      <c r="A377" s="294"/>
      <c r="B377" s="295"/>
      <c r="C377" s="296"/>
      <c r="D377" s="297">
        <v>6</v>
      </c>
      <c r="E377" s="311" t="s">
        <v>371</v>
      </c>
      <c r="F377" s="311"/>
      <c r="G377" s="311"/>
      <c r="H377" s="312"/>
      <c r="I377" s="315"/>
      <c r="J377" s="314"/>
      <c r="K377" s="314"/>
      <c r="L377" s="218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8">
        <f t="shared" si="271"/>
        <v>0</v>
      </c>
    </row>
    <row r="378" spans="1:26" s="146" customFormat="1" ht="30.75" hidden="1" customHeight="1" x14ac:dyDescent="0.5">
      <c r="A378" s="294"/>
      <c r="B378" s="295"/>
      <c r="C378" s="296"/>
      <c r="D378" s="297">
        <v>6</v>
      </c>
      <c r="E378" s="311" t="s">
        <v>371</v>
      </c>
      <c r="F378" s="311"/>
      <c r="G378" s="311"/>
      <c r="H378" s="312"/>
      <c r="I378" s="315"/>
      <c r="J378" s="314"/>
      <c r="K378" s="314"/>
      <c r="L378" s="218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8">
        <f t="shared" si="271"/>
        <v>0</v>
      </c>
    </row>
    <row r="379" spans="1:26" s="146" customFormat="1" ht="30.75" customHeight="1" x14ac:dyDescent="0.5">
      <c r="A379" s="294" t="s">
        <v>636</v>
      </c>
      <c r="B379" s="295" t="s">
        <v>637</v>
      </c>
      <c r="C379" s="296" t="s">
        <v>699</v>
      </c>
      <c r="D379" s="297">
        <v>6</v>
      </c>
      <c r="E379" s="305" t="s">
        <v>733</v>
      </c>
      <c r="F379" s="305"/>
      <c r="G379" s="305"/>
      <c r="H379" s="306">
        <f>SUM(H380)</f>
        <v>4875000</v>
      </c>
      <c r="I379" s="307">
        <f t="shared" ref="I379" si="272">SUM(I380)</f>
        <v>85000000</v>
      </c>
      <c r="J379" s="306">
        <f t="shared" ref="J379:Z379" si="273">SUM(J380)</f>
        <v>10000000</v>
      </c>
      <c r="K379" s="306">
        <f t="shared" si="273"/>
        <v>10000000</v>
      </c>
      <c r="L379" s="214"/>
      <c r="M379" s="215">
        <f t="shared" si="273"/>
        <v>0</v>
      </c>
      <c r="N379" s="215">
        <f t="shared" si="273"/>
        <v>0</v>
      </c>
      <c r="O379" s="215">
        <f t="shared" si="273"/>
        <v>0</v>
      </c>
      <c r="P379" s="215">
        <f t="shared" si="273"/>
        <v>0</v>
      </c>
      <c r="Q379" s="215">
        <f t="shared" si="273"/>
        <v>0</v>
      </c>
      <c r="R379" s="215">
        <f t="shared" si="273"/>
        <v>0</v>
      </c>
      <c r="S379" s="215">
        <f t="shared" si="273"/>
        <v>0</v>
      </c>
      <c r="T379" s="215">
        <f t="shared" si="273"/>
        <v>0</v>
      </c>
      <c r="U379" s="215">
        <f t="shared" si="273"/>
        <v>0</v>
      </c>
      <c r="V379" s="215">
        <f t="shared" si="273"/>
        <v>0</v>
      </c>
      <c r="W379" s="215">
        <f t="shared" si="273"/>
        <v>0</v>
      </c>
      <c r="X379" s="215">
        <f t="shared" si="273"/>
        <v>0</v>
      </c>
      <c r="Y379" s="215">
        <f t="shared" si="273"/>
        <v>0</v>
      </c>
      <c r="Z379" s="215">
        <f t="shared" si="273"/>
        <v>0</v>
      </c>
    </row>
    <row r="380" spans="1:26" s="146" customFormat="1" ht="30.75" customHeight="1" x14ac:dyDescent="0.5">
      <c r="A380" s="294" t="s">
        <v>636</v>
      </c>
      <c r="B380" s="295" t="s">
        <v>640</v>
      </c>
      <c r="C380" s="296" t="s">
        <v>699</v>
      </c>
      <c r="D380" s="297">
        <v>6</v>
      </c>
      <c r="E380" s="308" t="s">
        <v>734</v>
      </c>
      <c r="F380" s="308"/>
      <c r="G380" s="308"/>
      <c r="H380" s="310">
        <f>SUM(H381:H383)</f>
        <v>4875000</v>
      </c>
      <c r="I380" s="310">
        <f>SUM(I381:I383)</f>
        <v>85000000</v>
      </c>
      <c r="J380" s="309">
        <f t="shared" ref="J380" si="274">SUM(J381:J383)</f>
        <v>10000000</v>
      </c>
      <c r="K380" s="309">
        <f t="shared" ref="K380" si="275">SUM(K381:K383)</f>
        <v>10000000</v>
      </c>
      <c r="L380" s="217"/>
      <c r="M380" s="216">
        <f t="shared" ref="M380:Z380" si="276">SUM(M381:M383)</f>
        <v>0</v>
      </c>
      <c r="N380" s="216">
        <f t="shared" si="276"/>
        <v>0</v>
      </c>
      <c r="O380" s="216">
        <f t="shared" si="276"/>
        <v>0</v>
      </c>
      <c r="P380" s="216">
        <f t="shared" si="276"/>
        <v>0</v>
      </c>
      <c r="Q380" s="216">
        <f t="shared" si="276"/>
        <v>0</v>
      </c>
      <c r="R380" s="216">
        <f t="shared" si="276"/>
        <v>0</v>
      </c>
      <c r="S380" s="216">
        <f t="shared" si="276"/>
        <v>0</v>
      </c>
      <c r="T380" s="216">
        <f t="shared" si="276"/>
        <v>0</v>
      </c>
      <c r="U380" s="216">
        <f t="shared" si="276"/>
        <v>0</v>
      </c>
      <c r="V380" s="216">
        <f t="shared" si="276"/>
        <v>0</v>
      </c>
      <c r="W380" s="216">
        <f t="shared" si="276"/>
        <v>0</v>
      </c>
      <c r="X380" s="216">
        <f t="shared" si="276"/>
        <v>0</v>
      </c>
      <c r="Y380" s="216">
        <f t="shared" si="276"/>
        <v>0</v>
      </c>
      <c r="Z380" s="216">
        <f t="shared" si="276"/>
        <v>0</v>
      </c>
    </row>
    <row r="381" spans="1:26" s="146" customFormat="1" ht="30.75" customHeight="1" x14ac:dyDescent="0.5">
      <c r="A381" s="294" t="s">
        <v>641</v>
      </c>
      <c r="B381" s="295" t="s">
        <v>640</v>
      </c>
      <c r="C381" s="296" t="s">
        <v>699</v>
      </c>
      <c r="D381" s="297">
        <v>6</v>
      </c>
      <c r="E381" s="311" t="s">
        <v>956</v>
      </c>
      <c r="F381" s="311" t="s">
        <v>1649</v>
      </c>
      <c r="G381" s="311" t="s">
        <v>1649</v>
      </c>
      <c r="H381" s="312">
        <v>4875000</v>
      </c>
      <c r="I381" s="315">
        <v>63000000</v>
      </c>
      <c r="J381" s="314">
        <v>0</v>
      </c>
      <c r="K381" s="314">
        <v>0</v>
      </c>
      <c r="L381" s="218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8">
        <f t="shared" ref="Z381:Z383" si="277">SUM(M381:Y381)</f>
        <v>0</v>
      </c>
    </row>
    <row r="382" spans="1:26" s="146" customFormat="1" ht="30.75" customHeight="1" x14ac:dyDescent="0.5">
      <c r="A382" s="294" t="s">
        <v>643</v>
      </c>
      <c r="B382" s="295" t="s">
        <v>640</v>
      </c>
      <c r="C382" s="296" t="s">
        <v>699</v>
      </c>
      <c r="D382" s="297">
        <v>6</v>
      </c>
      <c r="E382" s="311" t="s">
        <v>957</v>
      </c>
      <c r="F382" s="311" t="s">
        <v>1649</v>
      </c>
      <c r="G382" s="311" t="s">
        <v>1649</v>
      </c>
      <c r="H382" s="312"/>
      <c r="I382" s="315">
        <v>2000000</v>
      </c>
      <c r="J382" s="314">
        <v>10000000</v>
      </c>
      <c r="K382" s="314">
        <v>10000000</v>
      </c>
      <c r="L382" s="218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8">
        <f t="shared" si="277"/>
        <v>0</v>
      </c>
    </row>
    <row r="383" spans="1:26" s="146" customFormat="1" ht="30.75" customHeight="1" x14ac:dyDescent="0.5">
      <c r="A383" s="294" t="s">
        <v>644</v>
      </c>
      <c r="B383" s="295" t="s">
        <v>640</v>
      </c>
      <c r="C383" s="296" t="s">
        <v>699</v>
      </c>
      <c r="D383" s="297">
        <v>6</v>
      </c>
      <c r="E383" s="311" t="s">
        <v>958</v>
      </c>
      <c r="F383" s="311" t="s">
        <v>1649</v>
      </c>
      <c r="G383" s="311" t="s">
        <v>1649</v>
      </c>
      <c r="H383" s="312"/>
      <c r="I383" s="315">
        <v>20000000</v>
      </c>
      <c r="J383" s="314">
        <v>0</v>
      </c>
      <c r="K383" s="314">
        <v>0</v>
      </c>
      <c r="L383" s="218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8">
        <f t="shared" si="277"/>
        <v>0</v>
      </c>
    </row>
    <row r="384" spans="1:26" s="146" customFormat="1" ht="30.75" customHeight="1" x14ac:dyDescent="0.5">
      <c r="A384" s="294" t="s">
        <v>636</v>
      </c>
      <c r="B384" s="295" t="s">
        <v>637</v>
      </c>
      <c r="C384" s="296" t="s">
        <v>660</v>
      </c>
      <c r="D384" s="297">
        <v>6</v>
      </c>
      <c r="E384" s="305" t="s">
        <v>735</v>
      </c>
      <c r="F384" s="305"/>
      <c r="G384" s="305"/>
      <c r="H384" s="306">
        <f>SUM(H385)</f>
        <v>0</v>
      </c>
      <c r="I384" s="307">
        <f t="shared" ref="I384" si="278">SUM(I385)</f>
        <v>35000000</v>
      </c>
      <c r="J384" s="306">
        <f t="shared" ref="J384:Z384" si="279">SUM(J385)</f>
        <v>10000000</v>
      </c>
      <c r="K384" s="306">
        <f t="shared" si="279"/>
        <v>120000000</v>
      </c>
      <c r="L384" s="214"/>
      <c r="M384" s="215">
        <f t="shared" si="279"/>
        <v>0</v>
      </c>
      <c r="N384" s="215">
        <f t="shared" si="279"/>
        <v>0</v>
      </c>
      <c r="O384" s="215">
        <f t="shared" si="279"/>
        <v>0</v>
      </c>
      <c r="P384" s="215">
        <f t="shared" si="279"/>
        <v>0</v>
      </c>
      <c r="Q384" s="215">
        <f t="shared" si="279"/>
        <v>0</v>
      </c>
      <c r="R384" s="215">
        <f t="shared" si="279"/>
        <v>0</v>
      </c>
      <c r="S384" s="215">
        <f t="shared" si="279"/>
        <v>0</v>
      </c>
      <c r="T384" s="215">
        <f t="shared" si="279"/>
        <v>0</v>
      </c>
      <c r="U384" s="215">
        <f t="shared" si="279"/>
        <v>0</v>
      </c>
      <c r="V384" s="215">
        <f t="shared" si="279"/>
        <v>0</v>
      </c>
      <c r="W384" s="215">
        <f t="shared" si="279"/>
        <v>0</v>
      </c>
      <c r="X384" s="215">
        <f t="shared" si="279"/>
        <v>0</v>
      </c>
      <c r="Y384" s="215">
        <f t="shared" si="279"/>
        <v>0</v>
      </c>
      <c r="Z384" s="215">
        <f t="shared" si="279"/>
        <v>0</v>
      </c>
    </row>
    <row r="385" spans="1:26" s="146" customFormat="1" ht="30.75" customHeight="1" x14ac:dyDescent="0.5">
      <c r="A385" s="294" t="s">
        <v>636</v>
      </c>
      <c r="B385" s="295" t="s">
        <v>640</v>
      </c>
      <c r="C385" s="296" t="s">
        <v>660</v>
      </c>
      <c r="D385" s="297">
        <v>6</v>
      </c>
      <c r="E385" s="308" t="s">
        <v>493</v>
      </c>
      <c r="F385" s="308"/>
      <c r="G385" s="308"/>
      <c r="H385" s="309">
        <f>SUM(H386:H387)</f>
        <v>0</v>
      </c>
      <c r="I385" s="310">
        <f>SUM(I386:I387)</f>
        <v>35000000</v>
      </c>
      <c r="J385" s="309">
        <f t="shared" ref="J385" si="280">SUM(J386:J387)</f>
        <v>10000000</v>
      </c>
      <c r="K385" s="309">
        <f t="shared" ref="K385" si="281">SUM(K386:K387)</f>
        <v>120000000</v>
      </c>
      <c r="L385" s="217"/>
      <c r="M385" s="216">
        <f t="shared" ref="M385:Z385" si="282">SUM(M386:M387)</f>
        <v>0</v>
      </c>
      <c r="N385" s="216">
        <f t="shared" si="282"/>
        <v>0</v>
      </c>
      <c r="O385" s="216">
        <f t="shared" si="282"/>
        <v>0</v>
      </c>
      <c r="P385" s="216">
        <f t="shared" si="282"/>
        <v>0</v>
      </c>
      <c r="Q385" s="216">
        <f t="shared" si="282"/>
        <v>0</v>
      </c>
      <c r="R385" s="216">
        <f t="shared" si="282"/>
        <v>0</v>
      </c>
      <c r="S385" s="216">
        <f t="shared" si="282"/>
        <v>0</v>
      </c>
      <c r="T385" s="216">
        <f t="shared" si="282"/>
        <v>0</v>
      </c>
      <c r="U385" s="216">
        <f t="shared" si="282"/>
        <v>0</v>
      </c>
      <c r="V385" s="216">
        <f t="shared" si="282"/>
        <v>0</v>
      </c>
      <c r="W385" s="216">
        <f t="shared" si="282"/>
        <v>0</v>
      </c>
      <c r="X385" s="216">
        <f t="shared" si="282"/>
        <v>0</v>
      </c>
      <c r="Y385" s="216">
        <f t="shared" si="282"/>
        <v>0</v>
      </c>
      <c r="Z385" s="216">
        <f t="shared" si="282"/>
        <v>0</v>
      </c>
    </row>
    <row r="386" spans="1:26" s="146" customFormat="1" ht="30.75" customHeight="1" x14ac:dyDescent="0.5">
      <c r="A386" s="294" t="s">
        <v>641</v>
      </c>
      <c r="B386" s="295" t="s">
        <v>640</v>
      </c>
      <c r="C386" s="296" t="s">
        <v>660</v>
      </c>
      <c r="D386" s="297">
        <v>6</v>
      </c>
      <c r="E386" s="311" t="s">
        <v>1821</v>
      </c>
      <c r="F386" s="311" t="s">
        <v>1649</v>
      </c>
      <c r="G386" s="311" t="s">
        <v>1787</v>
      </c>
      <c r="H386" s="312"/>
      <c r="I386" s="315">
        <v>35000000</v>
      </c>
      <c r="J386" s="314">
        <v>10000000</v>
      </c>
      <c r="K386" s="314">
        <v>120000000</v>
      </c>
      <c r="L386" s="218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8">
        <f t="shared" ref="Z386:Z387" si="283">SUM(M386:Y386)</f>
        <v>0</v>
      </c>
    </row>
    <row r="387" spans="1:26" s="146" customFormat="1" ht="30.75" hidden="1" customHeight="1" x14ac:dyDescent="0.5">
      <c r="A387" s="294" t="s">
        <v>643</v>
      </c>
      <c r="B387" s="295" t="s">
        <v>640</v>
      </c>
      <c r="C387" s="296" t="s">
        <v>660</v>
      </c>
      <c r="D387" s="297">
        <v>6</v>
      </c>
      <c r="E387" s="311"/>
      <c r="F387" s="311" t="s">
        <v>1649</v>
      </c>
      <c r="G387" s="311" t="s">
        <v>1649</v>
      </c>
      <c r="H387" s="312"/>
      <c r="I387" s="315"/>
      <c r="J387" s="314"/>
      <c r="K387" s="314"/>
      <c r="L387" s="218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8">
        <f t="shared" si="283"/>
        <v>0</v>
      </c>
    </row>
    <row r="388" spans="1:26" s="146" customFormat="1" ht="30.75" customHeight="1" x14ac:dyDescent="0.5">
      <c r="A388" s="294" t="s">
        <v>636</v>
      </c>
      <c r="B388" s="295" t="s">
        <v>637</v>
      </c>
      <c r="C388" s="296" t="s">
        <v>684</v>
      </c>
      <c r="D388" s="297">
        <v>6</v>
      </c>
      <c r="E388" s="305" t="s">
        <v>736</v>
      </c>
      <c r="F388" s="305"/>
      <c r="G388" s="305"/>
      <c r="H388" s="306">
        <f>SUM(H389,H391,H425,H427)</f>
        <v>73923666</v>
      </c>
      <c r="I388" s="307">
        <f>SUM(I389,I391,I425,I427)</f>
        <v>1525560000</v>
      </c>
      <c r="J388" s="306">
        <f>SUM(J389,J391,J425,J427)</f>
        <v>3434700000</v>
      </c>
      <c r="K388" s="306">
        <f>SUM(K389,K391,K425,K427)</f>
        <v>3464700000</v>
      </c>
      <c r="L388" s="214"/>
      <c r="M388" s="215">
        <f t="shared" ref="M388:Z388" si="284">SUM(M389,M391,M425,M427)</f>
        <v>0</v>
      </c>
      <c r="N388" s="215">
        <f t="shared" si="284"/>
        <v>0</v>
      </c>
      <c r="O388" s="215">
        <f t="shared" si="284"/>
        <v>0</v>
      </c>
      <c r="P388" s="215">
        <f t="shared" si="284"/>
        <v>0</v>
      </c>
      <c r="Q388" s="215">
        <f t="shared" si="284"/>
        <v>0</v>
      </c>
      <c r="R388" s="215">
        <f t="shared" si="284"/>
        <v>0</v>
      </c>
      <c r="S388" s="215">
        <f t="shared" si="284"/>
        <v>0</v>
      </c>
      <c r="T388" s="215">
        <f t="shared" si="284"/>
        <v>0</v>
      </c>
      <c r="U388" s="215">
        <f t="shared" si="284"/>
        <v>0</v>
      </c>
      <c r="V388" s="215">
        <f t="shared" si="284"/>
        <v>0</v>
      </c>
      <c r="W388" s="215">
        <f t="shared" si="284"/>
        <v>0</v>
      </c>
      <c r="X388" s="215">
        <f t="shared" si="284"/>
        <v>0</v>
      </c>
      <c r="Y388" s="215">
        <f t="shared" si="284"/>
        <v>0</v>
      </c>
      <c r="Z388" s="215">
        <f t="shared" si="284"/>
        <v>0</v>
      </c>
    </row>
    <row r="389" spans="1:26" s="146" customFormat="1" ht="30.75" customHeight="1" x14ac:dyDescent="0.5">
      <c r="A389" s="294" t="s">
        <v>636</v>
      </c>
      <c r="B389" s="295" t="s">
        <v>640</v>
      </c>
      <c r="C389" s="296" t="s">
        <v>684</v>
      </c>
      <c r="D389" s="297">
        <v>6</v>
      </c>
      <c r="E389" s="325" t="s">
        <v>737</v>
      </c>
      <c r="F389" s="325"/>
      <c r="G389" s="325"/>
      <c r="H389" s="309">
        <f>SUM(H390)</f>
        <v>0</v>
      </c>
      <c r="I389" s="310">
        <f t="shared" ref="I389" si="285">SUM(I390)</f>
        <v>20000000</v>
      </c>
      <c r="J389" s="309">
        <f t="shared" ref="J389:Z389" si="286">SUM(J390)</f>
        <v>10000000</v>
      </c>
      <c r="K389" s="309">
        <f t="shared" si="286"/>
        <v>10000000</v>
      </c>
      <c r="L389" s="217"/>
      <c r="M389" s="216">
        <f t="shared" si="286"/>
        <v>0</v>
      </c>
      <c r="N389" s="216">
        <f t="shared" si="286"/>
        <v>0</v>
      </c>
      <c r="O389" s="216">
        <f t="shared" si="286"/>
        <v>0</v>
      </c>
      <c r="P389" s="216">
        <f t="shared" si="286"/>
        <v>0</v>
      </c>
      <c r="Q389" s="216">
        <f t="shared" si="286"/>
        <v>0</v>
      </c>
      <c r="R389" s="216">
        <f t="shared" si="286"/>
        <v>0</v>
      </c>
      <c r="S389" s="216">
        <f t="shared" si="286"/>
        <v>0</v>
      </c>
      <c r="T389" s="216">
        <f t="shared" si="286"/>
        <v>0</v>
      </c>
      <c r="U389" s="216">
        <f t="shared" si="286"/>
        <v>0</v>
      </c>
      <c r="V389" s="216">
        <f t="shared" si="286"/>
        <v>0</v>
      </c>
      <c r="W389" s="216">
        <f t="shared" si="286"/>
        <v>0</v>
      </c>
      <c r="X389" s="216">
        <f t="shared" si="286"/>
        <v>0</v>
      </c>
      <c r="Y389" s="216">
        <f t="shared" si="286"/>
        <v>0</v>
      </c>
      <c r="Z389" s="216">
        <f t="shared" si="286"/>
        <v>0</v>
      </c>
    </row>
    <row r="390" spans="1:26" s="146" customFormat="1" ht="30.75" customHeight="1" x14ac:dyDescent="0.5">
      <c r="A390" s="294" t="s">
        <v>641</v>
      </c>
      <c r="B390" s="295" t="s">
        <v>640</v>
      </c>
      <c r="C390" s="296" t="s">
        <v>684</v>
      </c>
      <c r="D390" s="297">
        <v>6</v>
      </c>
      <c r="E390" s="311" t="s">
        <v>1826</v>
      </c>
      <c r="F390" s="311" t="s">
        <v>1649</v>
      </c>
      <c r="G390" s="311" t="s">
        <v>1649</v>
      </c>
      <c r="H390" s="312"/>
      <c r="I390" s="315">
        <v>20000000</v>
      </c>
      <c r="J390" s="314">
        <v>10000000</v>
      </c>
      <c r="K390" s="314">
        <v>10000000</v>
      </c>
      <c r="L390" s="218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8">
        <f t="shared" ref="Z390:Z428" si="287">SUM(M390:Y390)</f>
        <v>0</v>
      </c>
    </row>
    <row r="391" spans="1:26" s="146" customFormat="1" ht="30.75" customHeight="1" x14ac:dyDescent="0.5">
      <c r="A391" s="294" t="s">
        <v>636</v>
      </c>
      <c r="B391" s="295" t="s">
        <v>642</v>
      </c>
      <c r="C391" s="296" t="s">
        <v>684</v>
      </c>
      <c r="D391" s="297">
        <v>6</v>
      </c>
      <c r="E391" s="325" t="s">
        <v>738</v>
      </c>
      <c r="F391" s="325"/>
      <c r="G391" s="325"/>
      <c r="H391" s="310">
        <f t="shared" ref="H391:I391" si="288">SUM(H392:H424)</f>
        <v>27956480</v>
      </c>
      <c r="I391" s="310">
        <f t="shared" si="288"/>
        <v>955540000</v>
      </c>
      <c r="J391" s="310">
        <f>SUM(J392:J424)</f>
        <v>1242500000</v>
      </c>
      <c r="K391" s="310">
        <f>SUM(K392:K424)</f>
        <v>1262500000</v>
      </c>
      <c r="L391" s="216">
        <f t="shared" ref="L391:Z391" si="289">SUM(L392:L422)</f>
        <v>0</v>
      </c>
      <c r="M391" s="216">
        <f t="shared" si="289"/>
        <v>0</v>
      </c>
      <c r="N391" s="216">
        <f t="shared" si="289"/>
        <v>0</v>
      </c>
      <c r="O391" s="216">
        <f t="shared" si="289"/>
        <v>0</v>
      </c>
      <c r="P391" s="216">
        <f t="shared" si="289"/>
        <v>0</v>
      </c>
      <c r="Q391" s="216">
        <f t="shared" si="289"/>
        <v>0</v>
      </c>
      <c r="R391" s="216">
        <f t="shared" si="289"/>
        <v>0</v>
      </c>
      <c r="S391" s="216">
        <f t="shared" si="289"/>
        <v>0</v>
      </c>
      <c r="T391" s="216">
        <f t="shared" si="289"/>
        <v>0</v>
      </c>
      <c r="U391" s="216">
        <f t="shared" si="289"/>
        <v>0</v>
      </c>
      <c r="V391" s="216">
        <f t="shared" si="289"/>
        <v>0</v>
      </c>
      <c r="W391" s="216">
        <f t="shared" si="289"/>
        <v>0</v>
      </c>
      <c r="X391" s="216">
        <f t="shared" si="289"/>
        <v>0</v>
      </c>
      <c r="Y391" s="216">
        <f t="shared" si="289"/>
        <v>0</v>
      </c>
      <c r="Z391" s="216">
        <f t="shared" si="289"/>
        <v>0</v>
      </c>
    </row>
    <row r="392" spans="1:26" s="146" customFormat="1" ht="45" customHeight="1" x14ac:dyDescent="0.5">
      <c r="A392" s="294" t="s">
        <v>641</v>
      </c>
      <c r="B392" s="295" t="s">
        <v>642</v>
      </c>
      <c r="C392" s="296" t="s">
        <v>684</v>
      </c>
      <c r="D392" s="297">
        <v>6</v>
      </c>
      <c r="E392" s="319" t="s">
        <v>739</v>
      </c>
      <c r="F392" s="311" t="s">
        <v>1649</v>
      </c>
      <c r="G392" s="311" t="s">
        <v>1646</v>
      </c>
      <c r="H392" s="312"/>
      <c r="I392" s="315">
        <v>100000000</v>
      </c>
      <c r="J392" s="314">
        <v>190000000</v>
      </c>
      <c r="K392" s="314">
        <v>190000000</v>
      </c>
      <c r="L392" s="218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8">
        <f t="shared" si="287"/>
        <v>0</v>
      </c>
    </row>
    <row r="393" spans="1:26" s="146" customFormat="1" ht="30.75" hidden="1" customHeight="1" x14ac:dyDescent="0.5">
      <c r="A393" s="294" t="s">
        <v>643</v>
      </c>
      <c r="B393" s="295" t="s">
        <v>642</v>
      </c>
      <c r="C393" s="296" t="s">
        <v>684</v>
      </c>
      <c r="D393" s="297">
        <v>6</v>
      </c>
      <c r="E393" s="311" t="s">
        <v>495</v>
      </c>
      <c r="F393" s="311" t="s">
        <v>1649</v>
      </c>
      <c r="G393" s="311" t="s">
        <v>1649</v>
      </c>
      <c r="H393" s="312"/>
      <c r="I393" s="315">
        <v>0</v>
      </c>
      <c r="J393" s="314"/>
      <c r="K393" s="314"/>
      <c r="L393" s="218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8">
        <f t="shared" si="287"/>
        <v>0</v>
      </c>
    </row>
    <row r="394" spans="1:26" s="146" customFormat="1" ht="30.75" customHeight="1" x14ac:dyDescent="0.5">
      <c r="A394" s="294" t="s">
        <v>644</v>
      </c>
      <c r="B394" s="295" t="s">
        <v>642</v>
      </c>
      <c r="C394" s="296" t="s">
        <v>684</v>
      </c>
      <c r="D394" s="297">
        <v>6</v>
      </c>
      <c r="E394" s="311" t="s">
        <v>1039</v>
      </c>
      <c r="F394" s="311" t="s">
        <v>1649</v>
      </c>
      <c r="G394" s="311" t="s">
        <v>1649</v>
      </c>
      <c r="H394" s="312"/>
      <c r="I394" s="315">
        <v>10000</v>
      </c>
      <c r="J394" s="314">
        <v>0</v>
      </c>
      <c r="K394" s="314">
        <v>0</v>
      </c>
      <c r="L394" s="218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8">
        <f t="shared" si="287"/>
        <v>0</v>
      </c>
    </row>
    <row r="395" spans="1:26" s="146" customFormat="1" ht="30.75" customHeight="1" x14ac:dyDescent="0.5">
      <c r="A395" s="294" t="s">
        <v>645</v>
      </c>
      <c r="B395" s="295" t="s">
        <v>642</v>
      </c>
      <c r="C395" s="296" t="s">
        <v>684</v>
      </c>
      <c r="D395" s="297">
        <v>6</v>
      </c>
      <c r="E395" s="311" t="s">
        <v>740</v>
      </c>
      <c r="F395" s="311" t="s">
        <v>1649</v>
      </c>
      <c r="G395" s="311" t="s">
        <v>1785</v>
      </c>
      <c r="H395" s="312"/>
      <c r="I395" s="315">
        <v>30000000</v>
      </c>
      <c r="J395" s="314">
        <v>3000000</v>
      </c>
      <c r="K395" s="314">
        <v>3000000</v>
      </c>
      <c r="L395" s="218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8">
        <f t="shared" si="287"/>
        <v>0</v>
      </c>
    </row>
    <row r="396" spans="1:26" s="146" customFormat="1" ht="30.75" customHeight="1" x14ac:dyDescent="0.5">
      <c r="A396" s="294" t="s">
        <v>646</v>
      </c>
      <c r="B396" s="295" t="s">
        <v>642</v>
      </c>
      <c r="C396" s="296" t="s">
        <v>684</v>
      </c>
      <c r="D396" s="297">
        <v>6</v>
      </c>
      <c r="E396" s="311" t="s">
        <v>496</v>
      </c>
      <c r="F396" s="311" t="s">
        <v>1649</v>
      </c>
      <c r="G396" s="311" t="s">
        <v>1649</v>
      </c>
      <c r="H396" s="312"/>
      <c r="I396" s="315">
        <v>10000</v>
      </c>
      <c r="J396" s="314">
        <v>0</v>
      </c>
      <c r="K396" s="314">
        <v>0</v>
      </c>
      <c r="L396" s="218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8">
        <f t="shared" si="287"/>
        <v>0</v>
      </c>
    </row>
    <row r="397" spans="1:26" s="146" customFormat="1" ht="30.75" customHeight="1" x14ac:dyDescent="0.5">
      <c r="A397" s="294" t="s">
        <v>647</v>
      </c>
      <c r="B397" s="295" t="s">
        <v>642</v>
      </c>
      <c r="C397" s="296" t="s">
        <v>684</v>
      </c>
      <c r="D397" s="297">
        <v>6</v>
      </c>
      <c r="E397" s="311" t="s">
        <v>498</v>
      </c>
      <c r="F397" s="311" t="s">
        <v>1649</v>
      </c>
      <c r="G397" s="311" t="s">
        <v>1649</v>
      </c>
      <c r="H397" s="312"/>
      <c r="I397" s="315">
        <v>0</v>
      </c>
      <c r="J397" s="314">
        <v>50000000</v>
      </c>
      <c r="K397" s="314">
        <v>50000000</v>
      </c>
      <c r="L397" s="218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8">
        <f t="shared" si="287"/>
        <v>0</v>
      </c>
    </row>
    <row r="398" spans="1:26" s="146" customFormat="1" ht="30.75" customHeight="1" x14ac:dyDescent="0.5">
      <c r="A398" s="294" t="s">
        <v>648</v>
      </c>
      <c r="B398" s="295" t="s">
        <v>642</v>
      </c>
      <c r="C398" s="296" t="s">
        <v>684</v>
      </c>
      <c r="D398" s="297">
        <v>6</v>
      </c>
      <c r="E398" s="311" t="s">
        <v>1768</v>
      </c>
      <c r="F398" s="311" t="s">
        <v>1649</v>
      </c>
      <c r="G398" s="311" t="s">
        <v>1649</v>
      </c>
      <c r="H398" s="312"/>
      <c r="I398" s="315">
        <v>20000000</v>
      </c>
      <c r="J398" s="314">
        <v>20000000</v>
      </c>
      <c r="K398" s="314">
        <v>20000000</v>
      </c>
      <c r="L398" s="218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8">
        <f t="shared" si="287"/>
        <v>0</v>
      </c>
    </row>
    <row r="399" spans="1:26" s="146" customFormat="1" ht="30.75" hidden="1" customHeight="1" x14ac:dyDescent="0.5">
      <c r="A399" s="294" t="s">
        <v>649</v>
      </c>
      <c r="B399" s="295" t="s">
        <v>642</v>
      </c>
      <c r="C399" s="296" t="s">
        <v>684</v>
      </c>
      <c r="D399" s="297">
        <v>6</v>
      </c>
      <c r="E399" s="311" t="s">
        <v>741</v>
      </c>
      <c r="F399" s="311" t="s">
        <v>1649</v>
      </c>
      <c r="G399" s="311" t="s">
        <v>1649</v>
      </c>
      <c r="H399" s="312"/>
      <c r="I399" s="315">
        <v>0</v>
      </c>
      <c r="J399" s="314"/>
      <c r="K399" s="314"/>
      <c r="L399" s="218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8">
        <f t="shared" si="287"/>
        <v>0</v>
      </c>
    </row>
    <row r="400" spans="1:26" s="146" customFormat="1" ht="30.75" hidden="1" customHeight="1" x14ac:dyDescent="0.5">
      <c r="A400" s="294" t="s">
        <v>650</v>
      </c>
      <c r="B400" s="295" t="s">
        <v>642</v>
      </c>
      <c r="C400" s="296" t="s">
        <v>684</v>
      </c>
      <c r="D400" s="297">
        <v>6</v>
      </c>
      <c r="E400" s="311" t="s">
        <v>1682</v>
      </c>
      <c r="F400" s="311" t="s">
        <v>1649</v>
      </c>
      <c r="G400" s="311" t="s">
        <v>1649</v>
      </c>
      <c r="H400" s="312"/>
      <c r="I400" s="315">
        <v>0</v>
      </c>
      <c r="J400" s="314"/>
      <c r="K400" s="314"/>
      <c r="L400" s="218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8">
        <f t="shared" si="287"/>
        <v>0</v>
      </c>
    </row>
    <row r="401" spans="1:26" s="146" customFormat="1" ht="30.75" customHeight="1" x14ac:dyDescent="0.5">
      <c r="A401" s="294" t="s">
        <v>651</v>
      </c>
      <c r="B401" s="295" t="s">
        <v>642</v>
      </c>
      <c r="C401" s="296" t="s">
        <v>684</v>
      </c>
      <c r="D401" s="297">
        <v>6</v>
      </c>
      <c r="E401" s="311" t="s">
        <v>497</v>
      </c>
      <c r="F401" s="311" t="s">
        <v>1649</v>
      </c>
      <c r="G401" s="311" t="s">
        <v>1649</v>
      </c>
      <c r="H401" s="312"/>
      <c r="I401" s="315">
        <v>50000000</v>
      </c>
      <c r="J401" s="314">
        <v>20000000</v>
      </c>
      <c r="K401" s="314">
        <v>20000000</v>
      </c>
      <c r="L401" s="218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8">
        <f t="shared" si="287"/>
        <v>0</v>
      </c>
    </row>
    <row r="402" spans="1:26" s="146" customFormat="1" ht="30.75" hidden="1" customHeight="1" x14ac:dyDescent="0.5">
      <c r="A402" s="294" t="s">
        <v>652</v>
      </c>
      <c r="B402" s="295" t="s">
        <v>642</v>
      </c>
      <c r="C402" s="296" t="s">
        <v>684</v>
      </c>
      <c r="D402" s="297">
        <v>6</v>
      </c>
      <c r="E402" s="311" t="s">
        <v>959</v>
      </c>
      <c r="F402" s="311" t="s">
        <v>1645</v>
      </c>
      <c r="G402" s="311" t="s">
        <v>1645</v>
      </c>
      <c r="H402" s="312"/>
      <c r="I402" s="315">
        <v>0</v>
      </c>
      <c r="J402" s="314"/>
      <c r="K402" s="314"/>
      <c r="L402" s="218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8">
        <f t="shared" si="287"/>
        <v>0</v>
      </c>
    </row>
    <row r="403" spans="1:26" s="146" customFormat="1" ht="30.75" customHeight="1" x14ac:dyDescent="0.5">
      <c r="A403" s="294" t="s">
        <v>653</v>
      </c>
      <c r="B403" s="295" t="s">
        <v>642</v>
      </c>
      <c r="C403" s="296" t="s">
        <v>684</v>
      </c>
      <c r="D403" s="297">
        <v>6</v>
      </c>
      <c r="E403" s="311" t="s">
        <v>742</v>
      </c>
      <c r="F403" s="311" t="s">
        <v>1649</v>
      </c>
      <c r="G403" s="311" t="s">
        <v>1649</v>
      </c>
      <c r="H403" s="312"/>
      <c r="I403" s="315">
        <v>16000000</v>
      </c>
      <c r="J403" s="314">
        <v>20000000</v>
      </c>
      <c r="K403" s="314">
        <v>20000000</v>
      </c>
      <c r="L403" s="218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8">
        <f t="shared" si="287"/>
        <v>0</v>
      </c>
    </row>
    <row r="404" spans="1:26" s="146" customFormat="1" ht="30.75" hidden="1" customHeight="1" x14ac:dyDescent="0.5">
      <c r="A404" s="294" t="s">
        <v>705</v>
      </c>
      <c r="B404" s="295" t="s">
        <v>642</v>
      </c>
      <c r="C404" s="296" t="s">
        <v>684</v>
      </c>
      <c r="D404" s="297">
        <v>6</v>
      </c>
      <c r="E404" s="311" t="s">
        <v>1683</v>
      </c>
      <c r="F404" s="311" t="s">
        <v>1649</v>
      </c>
      <c r="G404" s="311" t="s">
        <v>1649</v>
      </c>
      <c r="H404" s="312"/>
      <c r="I404" s="315">
        <v>0</v>
      </c>
      <c r="J404" s="314"/>
      <c r="K404" s="314"/>
      <c r="L404" s="218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8">
        <f t="shared" si="287"/>
        <v>0</v>
      </c>
    </row>
    <row r="405" spans="1:26" s="146" customFormat="1" ht="30.75" hidden="1" customHeight="1" x14ac:dyDescent="0.5">
      <c r="A405" s="294" t="s">
        <v>654</v>
      </c>
      <c r="B405" s="295" t="s">
        <v>642</v>
      </c>
      <c r="C405" s="296" t="s">
        <v>684</v>
      </c>
      <c r="D405" s="297">
        <v>6</v>
      </c>
      <c r="E405" s="311" t="s">
        <v>1799</v>
      </c>
      <c r="F405" s="311" t="s">
        <v>1649</v>
      </c>
      <c r="G405" s="311" t="s">
        <v>1649</v>
      </c>
      <c r="H405" s="312"/>
      <c r="I405" s="315">
        <v>0</v>
      </c>
      <c r="J405" s="314"/>
      <c r="K405" s="314"/>
      <c r="L405" s="218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8">
        <f t="shared" si="287"/>
        <v>0</v>
      </c>
    </row>
    <row r="406" spans="1:26" s="146" customFormat="1" ht="30.75" customHeight="1" x14ac:dyDescent="0.5">
      <c r="A406" s="294" t="s">
        <v>655</v>
      </c>
      <c r="B406" s="295" t="s">
        <v>642</v>
      </c>
      <c r="C406" s="296" t="s">
        <v>684</v>
      </c>
      <c r="D406" s="297">
        <v>6</v>
      </c>
      <c r="E406" s="311" t="s">
        <v>1769</v>
      </c>
      <c r="F406" s="311" t="s">
        <v>1649</v>
      </c>
      <c r="G406" s="311" t="s">
        <v>1649</v>
      </c>
      <c r="H406" s="312"/>
      <c r="I406" s="315">
        <v>150000000</v>
      </c>
      <c r="J406" s="314">
        <v>100000000</v>
      </c>
      <c r="K406" s="314">
        <v>100000000</v>
      </c>
      <c r="L406" s="218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8">
        <f t="shared" si="287"/>
        <v>0</v>
      </c>
    </row>
    <row r="407" spans="1:26" s="146" customFormat="1" ht="30.75" hidden="1" customHeight="1" x14ac:dyDescent="0.5">
      <c r="A407" s="294" t="s">
        <v>656</v>
      </c>
      <c r="B407" s="295" t="s">
        <v>642</v>
      </c>
      <c r="C407" s="296" t="s">
        <v>684</v>
      </c>
      <c r="D407" s="297">
        <v>6</v>
      </c>
      <c r="E407" s="311" t="s">
        <v>1800</v>
      </c>
      <c r="F407" s="311" t="s">
        <v>1649</v>
      </c>
      <c r="G407" s="311" t="s">
        <v>1649</v>
      </c>
      <c r="H407" s="312"/>
      <c r="I407" s="315">
        <v>0</v>
      </c>
      <c r="J407" s="314"/>
      <c r="K407" s="314"/>
      <c r="L407" s="218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8">
        <f t="shared" si="287"/>
        <v>0</v>
      </c>
    </row>
    <row r="408" spans="1:26" s="146" customFormat="1" ht="30.75" hidden="1" customHeight="1" x14ac:dyDescent="0.5">
      <c r="A408" s="294" t="s">
        <v>744</v>
      </c>
      <c r="B408" s="295" t="s">
        <v>642</v>
      </c>
      <c r="C408" s="296" t="s">
        <v>684</v>
      </c>
      <c r="D408" s="297">
        <v>6</v>
      </c>
      <c r="E408" s="311" t="s">
        <v>1684</v>
      </c>
      <c r="F408" s="311" t="s">
        <v>1649</v>
      </c>
      <c r="G408" s="311" t="s">
        <v>1649</v>
      </c>
      <c r="H408" s="312"/>
      <c r="I408" s="315">
        <v>0</v>
      </c>
      <c r="J408" s="314"/>
      <c r="K408" s="314"/>
      <c r="L408" s="218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8">
        <f t="shared" si="287"/>
        <v>0</v>
      </c>
    </row>
    <row r="409" spans="1:26" s="146" customFormat="1" ht="30.75" hidden="1" customHeight="1" x14ac:dyDescent="0.5">
      <c r="A409" s="294" t="s">
        <v>745</v>
      </c>
      <c r="B409" s="295" t="s">
        <v>642</v>
      </c>
      <c r="C409" s="296" t="s">
        <v>684</v>
      </c>
      <c r="D409" s="297">
        <v>6</v>
      </c>
      <c r="E409" s="311" t="s">
        <v>1685</v>
      </c>
      <c r="F409" s="311" t="s">
        <v>1649</v>
      </c>
      <c r="G409" s="311" t="s">
        <v>1649</v>
      </c>
      <c r="H409" s="312"/>
      <c r="I409" s="315">
        <v>0</v>
      </c>
      <c r="J409" s="314"/>
      <c r="K409" s="314"/>
      <c r="L409" s="218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8">
        <f t="shared" si="287"/>
        <v>0</v>
      </c>
    </row>
    <row r="410" spans="1:26" s="146" customFormat="1" ht="30.75" customHeight="1" x14ac:dyDescent="0.5">
      <c r="A410" s="294" t="s">
        <v>746</v>
      </c>
      <c r="B410" s="295" t="s">
        <v>642</v>
      </c>
      <c r="C410" s="296" t="s">
        <v>684</v>
      </c>
      <c r="D410" s="297">
        <v>6</v>
      </c>
      <c r="E410" s="311" t="s">
        <v>743</v>
      </c>
      <c r="F410" s="311" t="s">
        <v>1686</v>
      </c>
      <c r="G410" s="311" t="s">
        <v>1686</v>
      </c>
      <c r="H410" s="312"/>
      <c r="I410" s="315">
        <v>60000000</v>
      </c>
      <c r="J410" s="314">
        <v>80000000</v>
      </c>
      <c r="K410" s="314">
        <v>80000000</v>
      </c>
      <c r="L410" s="218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8">
        <f t="shared" si="287"/>
        <v>0</v>
      </c>
    </row>
    <row r="411" spans="1:26" s="146" customFormat="1" ht="30.75" customHeight="1" x14ac:dyDescent="0.5">
      <c r="A411" s="294" t="s">
        <v>962</v>
      </c>
      <c r="B411" s="295" t="s">
        <v>642</v>
      </c>
      <c r="C411" s="296" t="s">
        <v>684</v>
      </c>
      <c r="D411" s="297">
        <v>6</v>
      </c>
      <c r="E411" s="311" t="s">
        <v>960</v>
      </c>
      <c r="F411" s="311" t="s">
        <v>1643</v>
      </c>
      <c r="G411" s="311" t="s">
        <v>1649</v>
      </c>
      <c r="H411" s="312"/>
      <c r="I411" s="315">
        <v>10000</v>
      </c>
      <c r="J411" s="314">
        <v>0</v>
      </c>
      <c r="K411" s="314">
        <v>0</v>
      </c>
      <c r="L411" s="218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8">
        <f t="shared" si="287"/>
        <v>0</v>
      </c>
    </row>
    <row r="412" spans="1:26" s="146" customFormat="1" ht="30.75" hidden="1" customHeight="1" x14ac:dyDescent="0.5">
      <c r="A412" s="294" t="s">
        <v>963</v>
      </c>
      <c r="B412" s="295" t="s">
        <v>642</v>
      </c>
      <c r="C412" s="296" t="s">
        <v>684</v>
      </c>
      <c r="D412" s="297">
        <v>6</v>
      </c>
      <c r="E412" s="311" t="s">
        <v>1687</v>
      </c>
      <c r="F412" s="311" t="s">
        <v>1649</v>
      </c>
      <c r="G412" s="311" t="s">
        <v>1649</v>
      </c>
      <c r="H412" s="312"/>
      <c r="I412" s="315">
        <v>0</v>
      </c>
      <c r="J412" s="314"/>
      <c r="K412" s="314"/>
      <c r="L412" s="218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8">
        <f t="shared" si="287"/>
        <v>0</v>
      </c>
    </row>
    <row r="413" spans="1:26" s="146" customFormat="1" ht="30.75" hidden="1" customHeight="1" x14ac:dyDescent="0.5">
      <c r="A413" s="294" t="s">
        <v>964</v>
      </c>
      <c r="B413" s="295" t="s">
        <v>642</v>
      </c>
      <c r="C413" s="296" t="s">
        <v>684</v>
      </c>
      <c r="D413" s="297">
        <v>6</v>
      </c>
      <c r="E413" s="311" t="s">
        <v>1688</v>
      </c>
      <c r="F413" s="311" t="s">
        <v>1643</v>
      </c>
      <c r="G413" s="311" t="s">
        <v>1649</v>
      </c>
      <c r="H413" s="312"/>
      <c r="I413" s="315">
        <v>0</v>
      </c>
      <c r="J413" s="314"/>
      <c r="K413" s="314"/>
      <c r="L413" s="218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8">
        <f t="shared" si="287"/>
        <v>0</v>
      </c>
    </row>
    <row r="414" spans="1:26" s="146" customFormat="1" ht="30.75" hidden="1" customHeight="1" x14ac:dyDescent="0.5">
      <c r="A414" s="294" t="s">
        <v>965</v>
      </c>
      <c r="B414" s="295" t="s">
        <v>642</v>
      </c>
      <c r="C414" s="296" t="s">
        <v>684</v>
      </c>
      <c r="D414" s="297">
        <v>6</v>
      </c>
      <c r="E414" s="311" t="s">
        <v>1689</v>
      </c>
      <c r="F414" s="311" t="s">
        <v>1645</v>
      </c>
      <c r="G414" s="311" t="s">
        <v>1645</v>
      </c>
      <c r="H414" s="312"/>
      <c r="I414" s="315">
        <v>0</v>
      </c>
      <c r="J414" s="314"/>
      <c r="K414" s="314"/>
      <c r="L414" s="218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8">
        <f t="shared" si="287"/>
        <v>0</v>
      </c>
    </row>
    <row r="415" spans="1:26" s="146" customFormat="1" ht="30.75" hidden="1" customHeight="1" x14ac:dyDescent="0.5">
      <c r="A415" s="294" t="s">
        <v>1303</v>
      </c>
      <c r="B415" s="295" t="s">
        <v>642</v>
      </c>
      <c r="C415" s="296" t="s">
        <v>684</v>
      </c>
      <c r="D415" s="297">
        <v>6</v>
      </c>
      <c r="E415" s="311" t="s">
        <v>1690</v>
      </c>
      <c r="F415" s="311" t="s">
        <v>1649</v>
      </c>
      <c r="G415" s="311" t="s">
        <v>1691</v>
      </c>
      <c r="H415" s="312"/>
      <c r="I415" s="315">
        <v>0</v>
      </c>
      <c r="J415" s="314"/>
      <c r="K415" s="314"/>
      <c r="L415" s="218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8">
        <f t="shared" si="287"/>
        <v>0</v>
      </c>
    </row>
    <row r="416" spans="1:26" s="146" customFormat="1" ht="30.75" customHeight="1" x14ac:dyDescent="0.5">
      <c r="A416" s="294" t="s">
        <v>1665</v>
      </c>
      <c r="B416" s="295" t="s">
        <v>642</v>
      </c>
      <c r="C416" s="296" t="s">
        <v>684</v>
      </c>
      <c r="D416" s="297">
        <v>6</v>
      </c>
      <c r="E416" s="311" t="s">
        <v>961</v>
      </c>
      <c r="F416" s="311" t="s">
        <v>1649</v>
      </c>
      <c r="G416" s="311" t="s">
        <v>1646</v>
      </c>
      <c r="H416" s="312"/>
      <c r="I416" s="315">
        <v>27000000</v>
      </c>
      <c r="J416" s="314">
        <v>95000000</v>
      </c>
      <c r="K416" s="314">
        <v>115000000</v>
      </c>
      <c r="L416" s="218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8">
        <f t="shared" si="287"/>
        <v>0</v>
      </c>
    </row>
    <row r="417" spans="1:26" s="146" customFormat="1" ht="30.75" customHeight="1" x14ac:dyDescent="0.5">
      <c r="A417" s="294" t="s">
        <v>1692</v>
      </c>
      <c r="B417" s="295" t="s">
        <v>642</v>
      </c>
      <c r="C417" s="296" t="s">
        <v>684</v>
      </c>
      <c r="D417" s="297">
        <v>6</v>
      </c>
      <c r="E417" s="311" t="s">
        <v>966</v>
      </c>
      <c r="F417" s="311" t="s">
        <v>1649</v>
      </c>
      <c r="G417" s="311" t="s">
        <v>1646</v>
      </c>
      <c r="H417" s="312">
        <v>26959630</v>
      </c>
      <c r="I417" s="315">
        <v>300000000</v>
      </c>
      <c r="J417" s="314">
        <v>495000000</v>
      </c>
      <c r="K417" s="314">
        <v>495000000</v>
      </c>
      <c r="L417" s="218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8">
        <f t="shared" si="287"/>
        <v>0</v>
      </c>
    </row>
    <row r="418" spans="1:26" s="146" customFormat="1" ht="30.75" customHeight="1" x14ac:dyDescent="0.5">
      <c r="A418" s="294" t="s">
        <v>1693</v>
      </c>
      <c r="B418" s="295" t="s">
        <v>642</v>
      </c>
      <c r="C418" s="296" t="s">
        <v>684</v>
      </c>
      <c r="D418" s="297">
        <v>6</v>
      </c>
      <c r="E418" s="311" t="s">
        <v>499</v>
      </c>
      <c r="F418" s="311" t="s">
        <v>1646</v>
      </c>
      <c r="G418" s="311" t="s">
        <v>1646</v>
      </c>
      <c r="H418" s="312">
        <v>996850</v>
      </c>
      <c r="I418" s="315">
        <v>18500000</v>
      </c>
      <c r="J418" s="314">
        <v>22500000</v>
      </c>
      <c r="K418" s="314">
        <v>22500000</v>
      </c>
      <c r="L418" s="218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8">
        <f t="shared" si="287"/>
        <v>0</v>
      </c>
    </row>
    <row r="419" spans="1:26" s="146" customFormat="1" ht="30.75" customHeight="1" x14ac:dyDescent="0.5">
      <c r="A419" s="294" t="s">
        <v>1694</v>
      </c>
      <c r="B419" s="295" t="s">
        <v>642</v>
      </c>
      <c r="C419" s="296" t="s">
        <v>684</v>
      </c>
      <c r="D419" s="297">
        <v>6</v>
      </c>
      <c r="E419" s="311" t="s">
        <v>747</v>
      </c>
      <c r="F419" s="311" t="s">
        <v>1649</v>
      </c>
      <c r="G419" s="311" t="s">
        <v>1646</v>
      </c>
      <c r="H419" s="312"/>
      <c r="I419" s="315">
        <v>14000000</v>
      </c>
      <c r="J419" s="314">
        <v>67000000</v>
      </c>
      <c r="K419" s="314">
        <v>67000000</v>
      </c>
      <c r="L419" s="218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8">
        <f t="shared" si="287"/>
        <v>0</v>
      </c>
    </row>
    <row r="420" spans="1:26" s="146" customFormat="1" ht="30.75" customHeight="1" x14ac:dyDescent="0.5">
      <c r="A420" s="294" t="s">
        <v>1695</v>
      </c>
      <c r="B420" s="295" t="s">
        <v>642</v>
      </c>
      <c r="C420" s="296" t="s">
        <v>684</v>
      </c>
      <c r="D420" s="297">
        <v>6</v>
      </c>
      <c r="E420" s="311" t="s">
        <v>1497</v>
      </c>
      <c r="F420" s="311" t="s">
        <v>1649</v>
      </c>
      <c r="G420" s="311" t="s">
        <v>1649</v>
      </c>
      <c r="H420" s="312"/>
      <c r="I420" s="315">
        <v>10000</v>
      </c>
      <c r="J420" s="314">
        <v>20000000</v>
      </c>
      <c r="K420" s="314">
        <v>20000000</v>
      </c>
      <c r="L420" s="218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8">
        <f t="shared" si="287"/>
        <v>0</v>
      </c>
    </row>
    <row r="421" spans="1:26" s="146" customFormat="1" ht="30.75" customHeight="1" x14ac:dyDescent="0.5">
      <c r="A421" s="294" t="s">
        <v>1696</v>
      </c>
      <c r="B421" s="295" t="s">
        <v>642</v>
      </c>
      <c r="C421" s="296" t="s">
        <v>684</v>
      </c>
      <c r="D421" s="297">
        <v>6</v>
      </c>
      <c r="E421" s="311" t="s">
        <v>1498</v>
      </c>
      <c r="F421" s="311" t="s">
        <v>1649</v>
      </c>
      <c r="G421" s="311" t="s">
        <v>1649</v>
      </c>
      <c r="H421" s="312"/>
      <c r="I421" s="315">
        <v>70000000</v>
      </c>
      <c r="J421" s="314">
        <v>30000000</v>
      </c>
      <c r="K421" s="314">
        <v>30000000</v>
      </c>
      <c r="L421" s="218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8">
        <f t="shared" si="287"/>
        <v>0</v>
      </c>
    </row>
    <row r="422" spans="1:26" s="146" customFormat="1" ht="30.75" customHeight="1" x14ac:dyDescent="0.5">
      <c r="A422" s="294" t="s">
        <v>1697</v>
      </c>
      <c r="B422" s="295" t="s">
        <v>642</v>
      </c>
      <c r="C422" s="296" t="s">
        <v>684</v>
      </c>
      <c r="D422" s="297">
        <v>6</v>
      </c>
      <c r="E422" s="311" t="s">
        <v>1527</v>
      </c>
      <c r="F422" s="311" t="s">
        <v>1645</v>
      </c>
      <c r="G422" s="311" t="s">
        <v>1645</v>
      </c>
      <c r="H422" s="312"/>
      <c r="I422" s="315">
        <v>80000000</v>
      </c>
      <c r="J422" s="314">
        <v>0</v>
      </c>
      <c r="K422" s="314">
        <v>0</v>
      </c>
      <c r="L422" s="218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8">
        <f t="shared" si="287"/>
        <v>0</v>
      </c>
    </row>
    <row r="423" spans="1:26" s="146" customFormat="1" ht="30.75" customHeight="1" x14ac:dyDescent="0.5">
      <c r="A423" s="294" t="s">
        <v>1698</v>
      </c>
      <c r="B423" s="295" t="s">
        <v>642</v>
      </c>
      <c r="C423" s="296" t="s">
        <v>684</v>
      </c>
      <c r="D423" s="297">
        <v>6</v>
      </c>
      <c r="E423" s="311" t="s">
        <v>1590</v>
      </c>
      <c r="F423" s="311" t="s">
        <v>1649</v>
      </c>
      <c r="G423" s="311" t="s">
        <v>1649</v>
      </c>
      <c r="H423" s="312"/>
      <c r="I423" s="315">
        <v>20000000</v>
      </c>
      <c r="J423" s="314">
        <v>0</v>
      </c>
      <c r="K423" s="314">
        <v>0</v>
      </c>
      <c r="L423" s="218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8"/>
    </row>
    <row r="424" spans="1:26" s="146" customFormat="1" ht="30.75" customHeight="1" x14ac:dyDescent="0.5">
      <c r="A424" s="294" t="s">
        <v>1707</v>
      </c>
      <c r="B424" s="295" t="s">
        <v>642</v>
      </c>
      <c r="C424" s="296" t="s">
        <v>684</v>
      </c>
      <c r="D424" s="297">
        <v>6</v>
      </c>
      <c r="E424" s="311" t="s">
        <v>1708</v>
      </c>
      <c r="F424" s="311" t="s">
        <v>1649</v>
      </c>
      <c r="G424" s="311" t="s">
        <v>1787</v>
      </c>
      <c r="H424" s="312"/>
      <c r="I424" s="315">
        <v>0</v>
      </c>
      <c r="J424" s="314">
        <v>30000000</v>
      </c>
      <c r="K424" s="314">
        <v>30000000</v>
      </c>
      <c r="L424" s="218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8"/>
    </row>
    <row r="425" spans="1:26" s="146" customFormat="1" ht="34.5" customHeight="1" x14ac:dyDescent="0.5">
      <c r="A425" s="294" t="s">
        <v>636</v>
      </c>
      <c r="B425" s="295" t="s">
        <v>658</v>
      </c>
      <c r="C425" s="296" t="s">
        <v>684</v>
      </c>
      <c r="D425" s="297">
        <v>6</v>
      </c>
      <c r="E425" s="325" t="s">
        <v>748</v>
      </c>
      <c r="F425" s="325"/>
      <c r="G425" s="325"/>
      <c r="H425" s="309">
        <f>SUM(H426:H426)</f>
        <v>42705677</v>
      </c>
      <c r="I425" s="310">
        <f>SUM(I426:I426)</f>
        <v>500020000</v>
      </c>
      <c r="J425" s="309">
        <f>SUM(J426:J426)</f>
        <v>2157200000</v>
      </c>
      <c r="K425" s="309">
        <f>SUM(K426:K426)</f>
        <v>2167200000</v>
      </c>
      <c r="L425" s="217"/>
      <c r="M425" s="216">
        <f t="shared" ref="M425:Z425" si="290">SUM(M426:M426)</f>
        <v>0</v>
      </c>
      <c r="N425" s="216">
        <f t="shared" si="290"/>
        <v>0</v>
      </c>
      <c r="O425" s="216">
        <f t="shared" si="290"/>
        <v>0</v>
      </c>
      <c r="P425" s="216">
        <f t="shared" si="290"/>
        <v>0</v>
      </c>
      <c r="Q425" s="216">
        <f t="shared" si="290"/>
        <v>0</v>
      </c>
      <c r="R425" s="216">
        <f t="shared" si="290"/>
        <v>0</v>
      </c>
      <c r="S425" s="216">
        <f t="shared" si="290"/>
        <v>0</v>
      </c>
      <c r="T425" s="216">
        <f t="shared" si="290"/>
        <v>0</v>
      </c>
      <c r="U425" s="216">
        <f t="shared" si="290"/>
        <v>0</v>
      </c>
      <c r="V425" s="216">
        <f t="shared" si="290"/>
        <v>0</v>
      </c>
      <c r="W425" s="216">
        <f t="shared" si="290"/>
        <v>0</v>
      </c>
      <c r="X425" s="216">
        <f t="shared" si="290"/>
        <v>0</v>
      </c>
      <c r="Y425" s="216">
        <f t="shared" si="290"/>
        <v>0</v>
      </c>
      <c r="Z425" s="216">
        <f t="shared" si="290"/>
        <v>0</v>
      </c>
    </row>
    <row r="426" spans="1:26" s="146" customFormat="1" ht="34.5" customHeight="1" x14ac:dyDescent="0.5">
      <c r="A426" s="294" t="s">
        <v>641</v>
      </c>
      <c r="B426" s="295" t="s">
        <v>658</v>
      </c>
      <c r="C426" s="296" t="s">
        <v>684</v>
      </c>
      <c r="D426" s="297">
        <v>6</v>
      </c>
      <c r="E426" s="319" t="s">
        <v>501</v>
      </c>
      <c r="F426" s="319" t="s">
        <v>1649</v>
      </c>
      <c r="G426" s="319" t="s">
        <v>1646</v>
      </c>
      <c r="H426" s="312">
        <v>42705677</v>
      </c>
      <c r="I426" s="315">
        <v>500020000</v>
      </c>
      <c r="J426" s="314">
        <v>2157200000</v>
      </c>
      <c r="K426" s="314">
        <v>2167200000</v>
      </c>
      <c r="L426" s="218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8">
        <f t="shared" si="287"/>
        <v>0</v>
      </c>
    </row>
    <row r="427" spans="1:26" s="146" customFormat="1" ht="34.5" customHeight="1" x14ac:dyDescent="0.5">
      <c r="A427" s="294" t="s">
        <v>636</v>
      </c>
      <c r="B427" s="295" t="s">
        <v>659</v>
      </c>
      <c r="C427" s="296" t="s">
        <v>684</v>
      </c>
      <c r="D427" s="297">
        <v>6</v>
      </c>
      <c r="E427" s="325" t="s">
        <v>749</v>
      </c>
      <c r="F427" s="325"/>
      <c r="G427" s="325"/>
      <c r="H427" s="309">
        <f>SUM(H428:H428)</f>
        <v>3261509</v>
      </c>
      <c r="I427" s="310">
        <f>SUM(I428:I428)</f>
        <v>50000000</v>
      </c>
      <c r="J427" s="309">
        <f>SUM(J428:J428)</f>
        <v>25000000</v>
      </c>
      <c r="K427" s="309">
        <f>SUM(K428:K428)</f>
        <v>25000000</v>
      </c>
      <c r="L427" s="217"/>
      <c r="M427" s="216">
        <f t="shared" ref="M427:Z427" si="291">SUM(M428:M428)</f>
        <v>0</v>
      </c>
      <c r="N427" s="216">
        <f t="shared" si="291"/>
        <v>0</v>
      </c>
      <c r="O427" s="216">
        <f t="shared" si="291"/>
        <v>0</v>
      </c>
      <c r="P427" s="216">
        <f t="shared" si="291"/>
        <v>0</v>
      </c>
      <c r="Q427" s="216">
        <f t="shared" si="291"/>
        <v>0</v>
      </c>
      <c r="R427" s="216">
        <f t="shared" si="291"/>
        <v>0</v>
      </c>
      <c r="S427" s="216">
        <f t="shared" si="291"/>
        <v>0</v>
      </c>
      <c r="T427" s="216">
        <f t="shared" si="291"/>
        <v>0</v>
      </c>
      <c r="U427" s="216">
        <f t="shared" si="291"/>
        <v>0</v>
      </c>
      <c r="V427" s="216">
        <f t="shared" si="291"/>
        <v>0</v>
      </c>
      <c r="W427" s="216">
        <f t="shared" si="291"/>
        <v>0</v>
      </c>
      <c r="X427" s="216">
        <f t="shared" si="291"/>
        <v>0</v>
      </c>
      <c r="Y427" s="216">
        <f t="shared" si="291"/>
        <v>0</v>
      </c>
      <c r="Z427" s="216">
        <f t="shared" si="291"/>
        <v>0</v>
      </c>
    </row>
    <row r="428" spans="1:26" s="146" customFormat="1" ht="34.5" customHeight="1" x14ac:dyDescent="0.5">
      <c r="A428" s="294" t="s">
        <v>641</v>
      </c>
      <c r="B428" s="295" t="s">
        <v>659</v>
      </c>
      <c r="C428" s="296" t="s">
        <v>684</v>
      </c>
      <c r="D428" s="297">
        <v>6</v>
      </c>
      <c r="E428" s="319" t="s">
        <v>1709</v>
      </c>
      <c r="F428" s="319" t="s">
        <v>1649</v>
      </c>
      <c r="G428" s="319" t="s">
        <v>1649</v>
      </c>
      <c r="H428" s="312">
        <v>3261509</v>
      </c>
      <c r="I428" s="315">
        <v>50000000</v>
      </c>
      <c r="J428" s="314">
        <v>25000000</v>
      </c>
      <c r="K428" s="314">
        <v>25000000</v>
      </c>
      <c r="L428" s="218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8">
        <f t="shared" si="287"/>
        <v>0</v>
      </c>
    </row>
    <row r="429" spans="1:26" s="146" customFormat="1" ht="40.5" customHeight="1" x14ac:dyDescent="0.5">
      <c r="A429" s="452" t="s">
        <v>1635</v>
      </c>
      <c r="B429" s="453"/>
      <c r="C429" s="453"/>
      <c r="D429" s="453"/>
      <c r="E429" s="453"/>
      <c r="F429" s="453"/>
      <c r="G429" s="454"/>
      <c r="H429" s="330">
        <f>SUM(H7,H59,H131,H157,H311,H365)</f>
        <v>17822953121</v>
      </c>
      <c r="I429" s="330">
        <f>SUM(I7,I59,I131,I157,I311,I365)</f>
        <v>43489374470</v>
      </c>
      <c r="J429" s="330">
        <f>SUM(J7,J59,J131,J157,J311,J365)</f>
        <v>63700905000</v>
      </c>
      <c r="K429" s="330">
        <f>SUM(K7,K59,K131,K157,K311,K365)</f>
        <v>81075585000</v>
      </c>
      <c r="L429" s="223"/>
      <c r="M429" s="222">
        <f t="shared" ref="M429:Z429" si="292">SUM(M7,M59,M131,M157,M311,M365)</f>
        <v>0</v>
      </c>
      <c r="N429" s="222">
        <f t="shared" si="292"/>
        <v>0</v>
      </c>
      <c r="O429" s="222">
        <f t="shared" si="292"/>
        <v>0</v>
      </c>
      <c r="P429" s="222">
        <f t="shared" si="292"/>
        <v>0</v>
      </c>
      <c r="Q429" s="222">
        <f t="shared" si="292"/>
        <v>0</v>
      </c>
      <c r="R429" s="222">
        <f t="shared" si="292"/>
        <v>0</v>
      </c>
      <c r="S429" s="222">
        <f t="shared" si="292"/>
        <v>0</v>
      </c>
      <c r="T429" s="222">
        <f t="shared" si="292"/>
        <v>0</v>
      </c>
      <c r="U429" s="222">
        <f t="shared" si="292"/>
        <v>0</v>
      </c>
      <c r="V429" s="222">
        <f t="shared" si="292"/>
        <v>0</v>
      </c>
      <c r="W429" s="222">
        <f t="shared" si="292"/>
        <v>0</v>
      </c>
      <c r="X429" s="222">
        <f t="shared" si="292"/>
        <v>0</v>
      </c>
      <c r="Y429" s="222">
        <f t="shared" si="292"/>
        <v>0</v>
      </c>
      <c r="Z429" s="222">
        <f t="shared" si="292"/>
        <v>0</v>
      </c>
    </row>
    <row r="430" spans="1:26" x14ac:dyDescent="0.5">
      <c r="I430" s="224"/>
    </row>
    <row r="431" spans="1:26" ht="22.5" x14ac:dyDescent="0.5">
      <c r="K431" s="335"/>
      <c r="L431" s="336"/>
      <c r="M431" s="335"/>
    </row>
    <row r="432" spans="1:26" x14ac:dyDescent="0.5">
      <c r="K432" s="336"/>
      <c r="L432" s="336"/>
      <c r="M432" s="337"/>
    </row>
    <row r="433" spans="11:13" ht="22.5" x14ac:dyDescent="0.5">
      <c r="K433" s="335"/>
      <c r="L433" s="336"/>
      <c r="M433" s="337"/>
    </row>
    <row r="434" spans="11:13" x14ac:dyDescent="0.5">
      <c r="K434" s="336"/>
      <c r="L434" s="336"/>
      <c r="M434" s="337"/>
    </row>
    <row r="435" spans="11:13" ht="22.5" x14ac:dyDescent="0.5">
      <c r="K435" s="335"/>
      <c r="L435" s="336"/>
      <c r="M435" s="337"/>
    </row>
    <row r="436" spans="11:13" ht="22.5" x14ac:dyDescent="0.5">
      <c r="K436" s="335"/>
      <c r="L436" s="336"/>
      <c r="M436" s="337"/>
    </row>
  </sheetData>
  <sheetProtection formatCells="0" formatColumns="0" formatRows="0" insertColumns="0" insertRows="0"/>
  <mergeCells count="24">
    <mergeCell ref="X5:X6"/>
    <mergeCell ref="Y5:Y6"/>
    <mergeCell ref="Z5:Z6"/>
    <mergeCell ref="A429:G429"/>
    <mergeCell ref="L5:L6"/>
    <mergeCell ref="M5:P5"/>
    <mergeCell ref="Q5:T5"/>
    <mergeCell ref="U5:U6"/>
    <mergeCell ref="V5:V6"/>
    <mergeCell ref="W5:W6"/>
    <mergeCell ref="H5:H6"/>
    <mergeCell ref="I5:I6"/>
    <mergeCell ref="J5:J6"/>
    <mergeCell ref="K5:K6"/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</mergeCells>
  <phoneticPr fontId="23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8"/>
  <sheetViews>
    <sheetView rightToLeft="1" workbookViewId="0">
      <selection activeCell="E22" sqref="E22:F22"/>
    </sheetView>
  </sheetViews>
  <sheetFormatPr defaultColWidth="9" defaultRowHeight="15" x14ac:dyDescent="0.25"/>
  <cols>
    <col min="1" max="1" width="10.85546875" style="108" customWidth="1"/>
    <col min="2" max="2" width="65.42578125" style="108" customWidth="1"/>
    <col min="3" max="4" width="19.28515625" style="108" customWidth="1"/>
    <col min="5" max="6" width="26.7109375" style="108" customWidth="1"/>
    <col min="7" max="10" width="13.28515625" style="108" customWidth="1"/>
    <col min="11" max="16384" width="9" style="108"/>
  </cols>
  <sheetData>
    <row r="1" spans="1:10" ht="32.25" x14ac:dyDescent="0.25">
      <c r="A1" s="107"/>
      <c r="B1" s="107"/>
      <c r="C1" s="465" t="s">
        <v>1607</v>
      </c>
      <c r="D1" s="465"/>
      <c r="E1" s="465"/>
      <c r="F1" s="132"/>
      <c r="G1" s="132"/>
      <c r="H1" s="107"/>
      <c r="I1" s="107"/>
      <c r="J1" s="107"/>
    </row>
    <row r="2" spans="1:10" ht="32.25" x14ac:dyDescent="0.5">
      <c r="A2" s="466" t="s">
        <v>88</v>
      </c>
      <c r="B2" s="466"/>
      <c r="C2" s="467" t="s">
        <v>588</v>
      </c>
      <c r="D2" s="467"/>
      <c r="E2" s="467"/>
      <c r="F2" s="132"/>
      <c r="G2" s="132"/>
      <c r="H2" s="107"/>
      <c r="I2" s="107"/>
      <c r="J2" s="107"/>
    </row>
    <row r="3" spans="1:10" ht="18" x14ac:dyDescent="0.25">
      <c r="A3" s="426" t="s">
        <v>87</v>
      </c>
      <c r="B3" s="426"/>
      <c r="C3" s="467"/>
      <c r="D3" s="467"/>
      <c r="E3" s="467"/>
      <c r="F3" s="107"/>
      <c r="G3" s="107"/>
      <c r="H3" s="107"/>
      <c r="I3" s="107"/>
      <c r="J3" s="107"/>
    </row>
    <row r="4" spans="1:10" ht="18.75" x14ac:dyDescent="0.5">
      <c r="A4" s="427" t="s">
        <v>91</v>
      </c>
      <c r="B4" s="427"/>
      <c r="C4" s="107"/>
      <c r="D4" s="107"/>
      <c r="E4" s="107"/>
      <c r="F4" s="109" t="s">
        <v>86</v>
      </c>
      <c r="G4" s="107"/>
      <c r="H4" s="107"/>
      <c r="I4" s="107"/>
      <c r="J4" s="109"/>
    </row>
    <row r="5" spans="1:10" ht="38.25" customHeight="1" x14ac:dyDescent="0.25">
      <c r="A5" s="153" t="s">
        <v>0</v>
      </c>
      <c r="B5" s="153" t="s">
        <v>122</v>
      </c>
      <c r="C5" s="153" t="s">
        <v>1612</v>
      </c>
      <c r="D5" s="153" t="s">
        <v>1613</v>
      </c>
      <c r="E5" s="153" t="s">
        <v>1614</v>
      </c>
      <c r="F5" s="153" t="s">
        <v>1615</v>
      </c>
    </row>
    <row r="6" spans="1:10" ht="24.75" customHeight="1" x14ac:dyDescent="0.25">
      <c r="A6" s="156">
        <v>200000</v>
      </c>
      <c r="B6" s="156" t="s">
        <v>589</v>
      </c>
      <c r="C6" s="157">
        <f>SUM(C7,C12,C17,C19,C21,C23,C25)</f>
        <v>0</v>
      </c>
      <c r="D6" s="157">
        <f t="shared" ref="D6:F6" si="0">SUM(D7,D12,D17,D19,D21,D23,D25)</f>
        <v>0</v>
      </c>
      <c r="E6" s="157">
        <f t="shared" si="0"/>
        <v>0</v>
      </c>
      <c r="F6" s="157">
        <f t="shared" si="0"/>
        <v>0</v>
      </c>
    </row>
    <row r="7" spans="1:10" ht="24.75" customHeight="1" x14ac:dyDescent="0.25">
      <c r="A7" s="158">
        <v>210000</v>
      </c>
      <c r="B7" s="158" t="s">
        <v>590</v>
      </c>
      <c r="C7" s="159">
        <f>SUM(C8:C11)</f>
        <v>0</v>
      </c>
      <c r="D7" s="159">
        <f t="shared" ref="D7:F7" si="1">SUM(D8:D11)</f>
        <v>0</v>
      </c>
      <c r="E7" s="159">
        <f t="shared" si="1"/>
        <v>0</v>
      </c>
      <c r="F7" s="159">
        <f t="shared" si="1"/>
        <v>0</v>
      </c>
    </row>
    <row r="8" spans="1:10" ht="24.75" customHeight="1" x14ac:dyDescent="0.25">
      <c r="A8" s="160">
        <v>210100</v>
      </c>
      <c r="B8" s="161" t="s">
        <v>246</v>
      </c>
      <c r="C8" s="162"/>
      <c r="D8" s="162"/>
      <c r="E8" s="163"/>
      <c r="F8" s="162"/>
    </row>
    <row r="9" spans="1:10" ht="24.75" customHeight="1" x14ac:dyDescent="0.25">
      <c r="A9" s="160">
        <v>210200</v>
      </c>
      <c r="B9" s="161" t="s">
        <v>591</v>
      </c>
      <c r="C9" s="162"/>
      <c r="D9" s="162"/>
      <c r="E9" s="163"/>
      <c r="F9" s="162"/>
    </row>
    <row r="10" spans="1:10" ht="24.75" customHeight="1" x14ac:dyDescent="0.25">
      <c r="A10" s="160">
        <v>210300</v>
      </c>
      <c r="B10" s="161" t="s">
        <v>592</v>
      </c>
      <c r="C10" s="162"/>
      <c r="D10" s="162"/>
      <c r="E10" s="163"/>
      <c r="F10" s="162"/>
    </row>
    <row r="11" spans="1:10" ht="24.75" customHeight="1" x14ac:dyDescent="0.25">
      <c r="A11" s="160">
        <v>210400</v>
      </c>
      <c r="B11" s="160" t="s">
        <v>593</v>
      </c>
      <c r="C11" s="163"/>
      <c r="D11" s="163"/>
      <c r="E11" s="163"/>
      <c r="F11" s="162"/>
    </row>
    <row r="12" spans="1:10" ht="24.75" customHeight="1" x14ac:dyDescent="0.25">
      <c r="A12" s="158">
        <v>220000</v>
      </c>
      <c r="B12" s="158" t="s">
        <v>594</v>
      </c>
      <c r="C12" s="159">
        <f>SUM(C13:C16)</f>
        <v>0</v>
      </c>
      <c r="D12" s="159">
        <f t="shared" ref="D12:F12" si="2">SUM(D13:D16)</f>
        <v>0</v>
      </c>
      <c r="E12" s="159">
        <f t="shared" si="2"/>
        <v>0</v>
      </c>
      <c r="F12" s="159">
        <f t="shared" si="2"/>
        <v>0</v>
      </c>
    </row>
    <row r="13" spans="1:10" ht="24.75" customHeight="1" x14ac:dyDescent="0.25">
      <c r="A13" s="161">
        <v>220100</v>
      </c>
      <c r="B13" s="161" t="s">
        <v>595</v>
      </c>
      <c r="C13" s="162"/>
      <c r="D13" s="162"/>
      <c r="E13" s="162"/>
      <c r="F13" s="162"/>
    </row>
    <row r="14" spans="1:10" ht="24.75" customHeight="1" x14ac:dyDescent="0.25">
      <c r="A14" s="161">
        <v>220200</v>
      </c>
      <c r="B14" s="161" t="s">
        <v>596</v>
      </c>
      <c r="C14" s="162"/>
      <c r="D14" s="162"/>
      <c r="E14" s="162"/>
      <c r="F14" s="162"/>
    </row>
    <row r="15" spans="1:10" ht="24.75" customHeight="1" x14ac:dyDescent="0.25">
      <c r="A15" s="161">
        <v>220300</v>
      </c>
      <c r="B15" s="161" t="s">
        <v>597</v>
      </c>
      <c r="C15" s="162"/>
      <c r="D15" s="162"/>
      <c r="E15" s="162"/>
      <c r="F15" s="162"/>
    </row>
    <row r="16" spans="1:10" ht="24.75" customHeight="1" x14ac:dyDescent="0.25">
      <c r="A16" s="161">
        <v>220900</v>
      </c>
      <c r="B16" s="161" t="s">
        <v>131</v>
      </c>
      <c r="C16" s="162"/>
      <c r="D16" s="162"/>
      <c r="E16" s="162"/>
      <c r="F16" s="162"/>
    </row>
    <row r="17" spans="1:6" ht="24.75" customHeight="1" x14ac:dyDescent="0.25">
      <c r="A17" s="158">
        <v>230000</v>
      </c>
      <c r="B17" s="158" t="s">
        <v>598</v>
      </c>
      <c r="C17" s="159">
        <f>SUM(C18)</f>
        <v>0</v>
      </c>
      <c r="D17" s="159">
        <f t="shared" ref="D17:F17" si="3">SUM(D18)</f>
        <v>0</v>
      </c>
      <c r="E17" s="159">
        <f t="shared" si="3"/>
        <v>0</v>
      </c>
      <c r="F17" s="159">
        <f t="shared" si="3"/>
        <v>0</v>
      </c>
    </row>
    <row r="18" spans="1:6" ht="24.75" customHeight="1" x14ac:dyDescent="0.25">
      <c r="A18" s="161">
        <v>230100</v>
      </c>
      <c r="B18" s="160" t="s">
        <v>599</v>
      </c>
      <c r="C18" s="163"/>
      <c r="D18" s="163"/>
      <c r="E18" s="163"/>
      <c r="F18" s="162"/>
    </row>
    <row r="19" spans="1:6" ht="24.75" customHeight="1" x14ac:dyDescent="0.25">
      <c r="A19" s="158">
        <v>240000</v>
      </c>
      <c r="B19" s="158" t="s">
        <v>600</v>
      </c>
      <c r="C19" s="159">
        <f>SUM(C20)</f>
        <v>0</v>
      </c>
      <c r="D19" s="159">
        <f t="shared" ref="D19:F19" si="4">SUM(D20)</f>
        <v>0</v>
      </c>
      <c r="E19" s="159">
        <f t="shared" si="4"/>
        <v>0</v>
      </c>
      <c r="F19" s="159">
        <f t="shared" si="4"/>
        <v>0</v>
      </c>
    </row>
    <row r="20" spans="1:6" ht="24.75" customHeight="1" x14ac:dyDescent="0.25">
      <c r="A20" s="161">
        <v>240100</v>
      </c>
      <c r="B20" s="160" t="s">
        <v>247</v>
      </c>
      <c r="C20" s="163"/>
      <c r="D20" s="163"/>
      <c r="E20" s="163"/>
      <c r="F20" s="162"/>
    </row>
    <row r="21" spans="1:6" ht="24.75" customHeight="1" x14ac:dyDescent="0.25">
      <c r="A21" s="158">
        <v>250000</v>
      </c>
      <c r="B21" s="158" t="s">
        <v>601</v>
      </c>
      <c r="C21" s="159">
        <f>SUM(C22)</f>
        <v>0</v>
      </c>
      <c r="D21" s="159">
        <f t="shared" ref="D21:F21" si="5">SUM(D22)</f>
        <v>0</v>
      </c>
      <c r="E21" s="159">
        <f t="shared" si="5"/>
        <v>0</v>
      </c>
      <c r="F21" s="159">
        <f t="shared" si="5"/>
        <v>0</v>
      </c>
    </row>
    <row r="22" spans="1:6" ht="24.75" customHeight="1" x14ac:dyDescent="0.25">
      <c r="A22" s="161">
        <v>250100</v>
      </c>
      <c r="B22" s="160" t="s">
        <v>602</v>
      </c>
      <c r="C22" s="163"/>
      <c r="D22" s="163"/>
      <c r="E22" s="163"/>
      <c r="F22" s="162"/>
    </row>
    <row r="23" spans="1:6" ht="24.75" customHeight="1" x14ac:dyDescent="0.25">
      <c r="A23" s="158">
        <v>260000</v>
      </c>
      <c r="B23" s="158" t="s">
        <v>603</v>
      </c>
      <c r="C23" s="159">
        <f>SUM(C24)</f>
        <v>0</v>
      </c>
      <c r="D23" s="159">
        <f t="shared" ref="D23:F23" si="6">SUM(D24)</f>
        <v>0</v>
      </c>
      <c r="E23" s="159">
        <f t="shared" si="6"/>
        <v>0</v>
      </c>
      <c r="F23" s="159">
        <f t="shared" si="6"/>
        <v>0</v>
      </c>
    </row>
    <row r="24" spans="1:6" ht="24.75" customHeight="1" x14ac:dyDescent="0.25">
      <c r="A24" s="161">
        <v>260100</v>
      </c>
      <c r="B24" s="161" t="s">
        <v>604</v>
      </c>
      <c r="C24" s="162"/>
      <c r="D24" s="162"/>
      <c r="E24" s="163"/>
      <c r="F24" s="162">
        <f>E24</f>
        <v>0</v>
      </c>
    </row>
    <row r="25" spans="1:6" ht="24.75" customHeight="1" x14ac:dyDescent="0.25">
      <c r="A25" s="158">
        <v>270000</v>
      </c>
      <c r="B25" s="158" t="s">
        <v>605</v>
      </c>
      <c r="C25" s="159">
        <f>SUM(C26)</f>
        <v>0</v>
      </c>
      <c r="D25" s="159">
        <f t="shared" ref="D25:F25" si="7">SUM(D26)</f>
        <v>0</v>
      </c>
      <c r="E25" s="159">
        <f t="shared" si="7"/>
        <v>0</v>
      </c>
      <c r="F25" s="159">
        <f t="shared" si="7"/>
        <v>0</v>
      </c>
    </row>
    <row r="26" spans="1:6" ht="24.75" customHeight="1" x14ac:dyDescent="0.25">
      <c r="A26" s="160">
        <v>270100</v>
      </c>
      <c r="B26" s="160" t="s">
        <v>606</v>
      </c>
      <c r="C26" s="163"/>
      <c r="D26" s="163"/>
      <c r="E26" s="163"/>
      <c r="F26" s="162">
        <f>E26</f>
        <v>0</v>
      </c>
    </row>
    <row r="27" spans="1:6" ht="24.75" customHeight="1" x14ac:dyDescent="0.25">
      <c r="A27" s="464" t="s">
        <v>283</v>
      </c>
      <c r="B27" s="464"/>
      <c r="C27" s="164">
        <f>SUM(C7,C12,C17,C19,C21,C23,C25)</f>
        <v>0</v>
      </c>
      <c r="D27" s="164">
        <f t="shared" ref="D27:F27" si="8">SUM(D7,D12,D17,D19,D21,D23,D25)</f>
        <v>0</v>
      </c>
      <c r="E27" s="164">
        <f t="shared" si="8"/>
        <v>0</v>
      </c>
      <c r="F27" s="164">
        <f t="shared" si="8"/>
        <v>0</v>
      </c>
    </row>
    <row r="28" spans="1:6" x14ac:dyDescent="0.25">
      <c r="E28" s="125"/>
    </row>
  </sheetData>
  <mergeCells count="6">
    <mergeCell ref="A27:B27"/>
    <mergeCell ref="C1:E1"/>
    <mergeCell ref="A2:B2"/>
    <mergeCell ref="A3:B3"/>
    <mergeCell ref="A4:B4"/>
    <mergeCell ref="C2:E3"/>
  </mergeCells>
  <printOptions horizontalCentered="1"/>
  <pageMargins left="0.51181102362204722" right="0.9055118110236221" top="0.35433070866141736" bottom="0.98425196850393704" header="0.31496062992125984" footer="0.31496062992125984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HeadingPairs>
  <TitlesOfParts>
    <vt:vector size="39" baseType="lpstr">
      <vt:lpstr>سهم جاری و عمرانی</vt:lpstr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مصارف.اقتصادی.سرمایه</vt:lpstr>
      <vt:lpstr>مصارف.اقتصادی.مالی</vt:lpstr>
      <vt:lpstr>تملک.مالی</vt:lpstr>
      <vt:lpstr>منابع.تملک.مالی</vt:lpstr>
      <vt:lpstr>تعهدات.قطعی.سنواتی</vt:lpstr>
      <vt:lpstr>تعهدات.قطعی.سنواتی!Print_Area</vt:lpstr>
      <vt:lpstr>تملک.مالی!Print_Area</vt:lpstr>
      <vt:lpstr>خلاصه!Print_Area</vt:lpstr>
      <vt:lpstr>'خلاصه (2)'!Print_Area</vt:lpstr>
      <vt:lpstr>'سهم جاری و عمرانی'!Print_Area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مصارف.اقتصادی.سرمایه!Print_Area</vt:lpstr>
      <vt:lpstr>مصارف.اقتصادی.مالی!Print_Area</vt:lpstr>
      <vt:lpstr>مصارف.اقتصادی.هزینه!Print_Area</vt:lpstr>
      <vt:lpstr>منابع!Print_Area</vt:lpstr>
      <vt:lpstr>منابع.تملک.مالی!Print_Area</vt:lpstr>
      <vt:lpstr>تعهدات.قطعی.سنواتی!Print_Titles</vt:lpstr>
      <vt:lpstr>تملک.مالی!Print_Titles</vt:lpstr>
      <vt:lpstr>خلاصه!Print_Titles</vt:lpstr>
      <vt:lpstr>'خلاصه (2)'!Print_Titles</vt:lpstr>
      <vt:lpstr>'سهم جاری و عمرانی'!Print_Titles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مصارف.اقتصادی.سرمایه!Print_Titles</vt:lpstr>
      <vt:lpstr>مصارف.اقتصادی.مالی!Print_Titles</vt:lpstr>
      <vt:lpstr>مصارف.اقتصادی.هزینه!Print_Titles</vt:lpstr>
      <vt:lpstr>منابع!Print_Titles</vt:lpstr>
      <vt:lpstr>منابع.تملک.مالی!Print_Titles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 barootkooob</cp:lastModifiedBy>
  <cp:lastPrinted>2024-03-13T09:52:23Z</cp:lastPrinted>
  <dcterms:created xsi:type="dcterms:W3CDTF">2020-08-15T07:49:32Z</dcterms:created>
  <dcterms:modified xsi:type="dcterms:W3CDTF">2024-12-21T14:17:56Z</dcterms:modified>
</cp:coreProperties>
</file>