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projects\ASP\Erp_Project\NewsWebsite\wwwroot\excel_templates\"/>
    </mc:Choice>
  </mc:AlternateContent>
  <xr:revisionPtr revIDLastSave="0" documentId="13_ncr:1_{0C24BFBC-88F1-4630-B53C-A8F9C5E417AC}" xr6:coauthVersionLast="47" xr6:coauthVersionMax="47" xr10:uidLastSave="{00000000-0000-0000-0000-000000000000}"/>
  <bookViews>
    <workbookView xWindow="28680" yWindow="-120" windowWidth="29040" windowHeight="15840" tabRatio="934" activeTab="2" xr2:uid="{00000000-000D-0000-FFFF-FFFF00000000}"/>
  </bookViews>
  <sheets>
    <sheet name="خلاصه" sheetId="4" r:id="rId1"/>
    <sheet name="خلاصه (2)" sheetId="15" r:id="rId2"/>
    <sheet name="منابع" sheetId="19" r:id="rId3"/>
    <sheet name="مأموریت.برنامه" sheetId="5" r:id="rId4"/>
    <sheet name="مأموریت.برنامه.خدمت" sheetId="6" r:id="rId5"/>
    <sheet name="مصارف.اقتصادی.هزینه" sheetId="3" r:id="rId6"/>
    <sheet name="مأموریت.برنامه.طرح.پروژه" sheetId="20" r:id="rId7"/>
    <sheet name="مصارف.اقتصادی.مالی" sheetId="12" r:id="rId8"/>
    <sheet name="تعهدات.قطعی.سنواتی" sheetId="14" r:id="rId9"/>
  </sheets>
  <definedNames>
    <definedName name="_xlnm._FilterDatabase" localSheetId="6" hidden="1">'مأموریت.برنامه.طرح.پروژه'!$I$5:$I$429</definedName>
    <definedName name="_xlnm.Print_Area" localSheetId="8">'تعهدات.قطعی.سنواتی'!$A$1:$G$19</definedName>
    <definedName name="_xlnm.Print_Area" localSheetId="0">خلاصه!$A$1:$I$23</definedName>
    <definedName name="_xlnm.Print_Area" localSheetId="1">'خلاصه (2)'!$A$1:$H$22</definedName>
    <definedName name="_xlnm.Print_Area" localSheetId="3">مأموریت.برنامه!$A$1:$J$47</definedName>
    <definedName name="_xlnm.Print_Area" localSheetId="4">'مأموریت.برنامه.خدمت'!$A$1:$I$218</definedName>
    <definedName name="_xlnm.Print_Area" localSheetId="6">'مأموریت.برنامه.طرح.پروژه'!$A$1:$K$429</definedName>
    <definedName name="_xlnm.Print_Area" localSheetId="7">'مصارف.اقتصادی.مالی'!$A$1:$F$11</definedName>
    <definedName name="_xlnm.Print_Area" localSheetId="5">'مصارف.اقتصادی.هزینه'!$A$1:$F$242</definedName>
    <definedName name="_xlnm.Print_Area" localSheetId="2">منابع!$A$1:$J$8</definedName>
    <definedName name="_xlnm.Print_Titles" localSheetId="8">'تعهدات.قطعی.سنواتی'!$1:$5</definedName>
    <definedName name="_xlnm.Print_Titles" localSheetId="0">خلاصه!$1:$6</definedName>
    <definedName name="_xlnm.Print_Titles" localSheetId="1">'خلاصه (2)'!$1:$6</definedName>
    <definedName name="_xlnm.Print_Titles" localSheetId="3">مأموریت.برنامه!$1:$7</definedName>
    <definedName name="_xlnm.Print_Titles" localSheetId="4">'مأموریت.برنامه.خدمت'!$1:$7</definedName>
    <definedName name="_xlnm.Print_Titles" localSheetId="6">'مأموریت.برنامه.طرح.پروژه'!$1:$6</definedName>
    <definedName name="_xlnm.Print_Titles" localSheetId="7">'مصارف.اقتصادی.مالی'!$1:$5</definedName>
    <definedName name="_xlnm.Print_Titles" localSheetId="5">'مصارف.اقتصادی.هزینه'!$1:$5</definedName>
    <definedName name="_xlnm.Print_Titles" localSheetId="2">منابع!$1:$6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9" l="1"/>
  <c r="G8" i="19"/>
  <c r="C8" i="19"/>
  <c r="D25" i="4"/>
  <c r="G16" i="14"/>
  <c r="C16" i="14"/>
  <c r="K8" i="20"/>
  <c r="K9" i="20"/>
  <c r="K13" i="20"/>
  <c r="K18" i="20"/>
  <c r="K21" i="20"/>
  <c r="K41" i="20"/>
  <c r="K43" i="20"/>
  <c r="K46" i="20"/>
  <c r="K52" i="20"/>
  <c r="K57" i="20"/>
  <c r="K56" i="20"/>
  <c r="K61" i="20"/>
  <c r="K65" i="20"/>
  <c r="K79" i="20"/>
  <c r="K82" i="20"/>
  <c r="K81" i="20"/>
  <c r="K86" i="20"/>
  <c r="K91" i="20"/>
  <c r="K94" i="20"/>
  <c r="K93" i="20"/>
  <c r="K99" i="20"/>
  <c r="K101" i="20"/>
  <c r="K98" i="20"/>
  <c r="K103" i="20"/>
  <c r="K107" i="20"/>
  <c r="K109" i="20"/>
  <c r="K112" i="20"/>
  <c r="K115" i="20"/>
  <c r="K117" i="20"/>
  <c r="K120" i="20"/>
  <c r="K123" i="20"/>
  <c r="K119" i="20"/>
  <c r="K127" i="20"/>
  <c r="K129" i="20"/>
  <c r="K133" i="20"/>
  <c r="K132" i="20"/>
  <c r="K136" i="20"/>
  <c r="K145" i="20"/>
  <c r="K147" i="20"/>
  <c r="K150" i="20"/>
  <c r="K149" i="20"/>
  <c r="K159" i="20"/>
  <c r="K186" i="20"/>
  <c r="K204" i="20"/>
  <c r="K209" i="20"/>
  <c r="K215" i="20"/>
  <c r="K219" i="20"/>
  <c r="K223" i="20"/>
  <c r="K227" i="20"/>
  <c r="K232" i="20"/>
  <c r="K236" i="20"/>
  <c r="K238" i="20"/>
  <c r="K241" i="20"/>
  <c r="K245" i="20"/>
  <c r="K247" i="20"/>
  <c r="K249" i="20"/>
  <c r="K253" i="20"/>
  <c r="K255" i="20"/>
  <c r="K259" i="20"/>
  <c r="K269" i="20"/>
  <c r="K272" i="20"/>
  <c r="K274" i="20"/>
  <c r="K277" i="20"/>
  <c r="K279" i="20"/>
  <c r="K281" i="20"/>
  <c r="K284" i="20"/>
  <c r="K283" i="20"/>
  <c r="K287" i="20"/>
  <c r="K289" i="20"/>
  <c r="K294" i="20"/>
  <c r="K296" i="20"/>
  <c r="K298" i="20"/>
  <c r="K300" i="20"/>
  <c r="K303" i="20"/>
  <c r="K308" i="20"/>
  <c r="K313" i="20"/>
  <c r="K317" i="20"/>
  <c r="K340" i="20"/>
  <c r="K339" i="20"/>
  <c r="K342" i="20"/>
  <c r="K343" i="20"/>
  <c r="K345" i="20"/>
  <c r="K352" i="20"/>
  <c r="K355" i="20"/>
  <c r="K363" i="20"/>
  <c r="K367" i="20"/>
  <c r="K366" i="20"/>
  <c r="K372" i="20"/>
  <c r="K371" i="20"/>
  <c r="K375" i="20"/>
  <c r="K374" i="20"/>
  <c r="K380" i="20"/>
  <c r="K379" i="20"/>
  <c r="K385" i="20"/>
  <c r="K384" i="20"/>
  <c r="K389" i="20"/>
  <c r="K391" i="20"/>
  <c r="K425" i="20"/>
  <c r="K427" i="20"/>
  <c r="J352" i="20"/>
  <c r="J363" i="20"/>
  <c r="F7" i="3"/>
  <c r="F13" i="3"/>
  <c r="F24" i="3"/>
  <c r="F27" i="3"/>
  <c r="F45" i="3"/>
  <c r="F54" i="3"/>
  <c r="F63" i="3"/>
  <c r="F67" i="3"/>
  <c r="F72" i="3"/>
  <c r="F75" i="3"/>
  <c r="F81" i="3"/>
  <c r="F86" i="3"/>
  <c r="F94" i="3"/>
  <c r="F108" i="3"/>
  <c r="F118" i="3"/>
  <c r="F121" i="3"/>
  <c r="F128" i="3"/>
  <c r="F127" i="3"/>
  <c r="F136" i="3"/>
  <c r="F139" i="3"/>
  <c r="F143" i="3"/>
  <c r="F156" i="3"/>
  <c r="F170" i="3"/>
  <c r="F173" i="3"/>
  <c r="F183" i="3"/>
  <c r="F190" i="3"/>
  <c r="F195" i="3"/>
  <c r="F211" i="3"/>
  <c r="F220" i="3"/>
  <c r="F225" i="3"/>
  <c r="H317" i="20"/>
  <c r="H186" i="20"/>
  <c r="H159" i="20"/>
  <c r="C25" i="4"/>
  <c r="F16" i="14"/>
  <c r="B16" i="14"/>
  <c r="H391" i="20"/>
  <c r="I391" i="20"/>
  <c r="J391" i="20"/>
  <c r="H355" i="20"/>
  <c r="I355" i="20"/>
  <c r="J355" i="20"/>
  <c r="H340" i="20"/>
  <c r="H339" i="20"/>
  <c r="I340" i="20"/>
  <c r="I339" i="20"/>
  <c r="J340" i="20"/>
  <c r="J339" i="20"/>
  <c r="K388" i="20"/>
  <c r="K365" i="20"/>
  <c r="K354" i="20"/>
  <c r="K344" i="20"/>
  <c r="K312" i="20"/>
  <c r="K311" i="20"/>
  <c r="K302" i="20"/>
  <c r="K293" i="20"/>
  <c r="K286" i="20"/>
  <c r="K276" i="20"/>
  <c r="K258" i="20"/>
  <c r="K231" i="20"/>
  <c r="K158" i="20"/>
  <c r="K135" i="20"/>
  <c r="K131" i="20"/>
  <c r="K106" i="20"/>
  <c r="K85" i="20"/>
  <c r="K60" i="20"/>
  <c r="K40" i="20"/>
  <c r="K17" i="20"/>
  <c r="K7" i="20"/>
  <c r="F219" i="3"/>
  <c r="F189" i="3"/>
  <c r="F169" i="3"/>
  <c r="F142" i="3"/>
  <c r="F135" i="3"/>
  <c r="F23" i="3"/>
  <c r="F6" i="3"/>
  <c r="E6" i="12"/>
  <c r="F6" i="12"/>
  <c r="E48" i="6"/>
  <c r="F242" i="3"/>
  <c r="K59" i="20"/>
  <c r="K157" i="20"/>
  <c r="K429" i="20"/>
  <c r="J8" i="19"/>
  <c r="D195" i="3"/>
  <c r="E195" i="3"/>
  <c r="C195" i="3"/>
  <c r="F243" i="3"/>
  <c r="C105" i="6"/>
  <c r="C195" i="6"/>
  <c r="G217" i="6"/>
  <c r="G216" i="6"/>
  <c r="G215" i="6"/>
  <c r="G214" i="6"/>
  <c r="G213" i="6"/>
  <c r="G212" i="6"/>
  <c r="G211" i="6"/>
  <c r="G208" i="6"/>
  <c r="G207" i="6"/>
  <c r="G205" i="6"/>
  <c r="G204" i="6"/>
  <c r="G203" i="6"/>
  <c r="G200" i="6"/>
  <c r="G199" i="6"/>
  <c r="G198" i="6"/>
  <c r="G196" i="6"/>
  <c r="G192" i="6"/>
  <c r="G191" i="6"/>
  <c r="G190" i="6"/>
  <c r="G189" i="6"/>
  <c r="G188" i="6"/>
  <c r="G177" i="6"/>
  <c r="G175" i="6"/>
  <c r="G174" i="6"/>
  <c r="G173" i="6"/>
  <c r="G172" i="6"/>
  <c r="G171" i="6"/>
  <c r="G170" i="6"/>
  <c r="G107" i="6"/>
  <c r="G106" i="6"/>
  <c r="G101" i="6"/>
  <c r="G100" i="6"/>
  <c r="G98" i="6"/>
  <c r="G97" i="6"/>
  <c r="G96" i="6"/>
  <c r="G94" i="6"/>
  <c r="G92" i="6"/>
  <c r="G90" i="6"/>
  <c r="G88" i="6"/>
  <c r="G87" i="6"/>
  <c r="G86" i="6"/>
  <c r="G85" i="6"/>
  <c r="G84" i="6"/>
  <c r="G82" i="6"/>
  <c r="G81" i="6"/>
  <c r="G80" i="6"/>
  <c r="G79" i="6"/>
  <c r="G77" i="6"/>
  <c r="G76" i="6"/>
  <c r="G75" i="6"/>
  <c r="G71" i="6"/>
  <c r="G69" i="6"/>
  <c r="G68" i="6"/>
  <c r="G67" i="6"/>
  <c r="G66" i="6"/>
  <c r="G64" i="6"/>
  <c r="G63" i="6"/>
  <c r="G62" i="6"/>
  <c r="G59" i="6"/>
  <c r="G58" i="6"/>
  <c r="G57" i="6"/>
  <c r="G56" i="6"/>
  <c r="G54" i="6"/>
  <c r="G53" i="6"/>
  <c r="G52" i="6"/>
  <c r="G51" i="6"/>
  <c r="G50" i="6"/>
  <c r="G41" i="6"/>
  <c r="G40" i="6"/>
  <c r="G38" i="6"/>
  <c r="G37" i="6"/>
  <c r="G35" i="6"/>
  <c r="G34" i="6"/>
  <c r="G33" i="6"/>
  <c r="G32" i="6"/>
  <c r="G29" i="6"/>
  <c r="G28" i="6"/>
  <c r="G27" i="6"/>
  <c r="G25" i="6"/>
  <c r="G24" i="6"/>
  <c r="G23" i="6"/>
  <c r="G22" i="6"/>
  <c r="G21" i="6"/>
  <c r="G19" i="6"/>
  <c r="G18" i="6"/>
  <c r="G17" i="6"/>
  <c r="G15" i="6"/>
  <c r="G14" i="6"/>
  <c r="G13" i="6"/>
  <c r="G12" i="6"/>
  <c r="G11" i="6"/>
  <c r="G10" i="6"/>
  <c r="E209" i="6"/>
  <c r="D206" i="6"/>
  <c r="E206" i="6"/>
  <c r="F206" i="6"/>
  <c r="G206" i="6"/>
  <c r="I206" i="6"/>
  <c r="F201" i="6"/>
  <c r="D197" i="6"/>
  <c r="E197" i="6"/>
  <c r="F197" i="6"/>
  <c r="G197" i="6"/>
  <c r="I197" i="6"/>
  <c r="E193" i="6"/>
  <c r="E179" i="6"/>
  <c r="D176" i="6"/>
  <c r="E176" i="6"/>
  <c r="F176" i="6"/>
  <c r="G176" i="6"/>
  <c r="I176" i="6"/>
  <c r="E108" i="6"/>
  <c r="E103" i="6"/>
  <c r="D99" i="6"/>
  <c r="E99" i="6"/>
  <c r="F99" i="6"/>
  <c r="G99" i="6"/>
  <c r="I99" i="6"/>
  <c r="D95" i="6"/>
  <c r="E95" i="6"/>
  <c r="F95" i="6"/>
  <c r="G95" i="6"/>
  <c r="I95" i="6"/>
  <c r="D93" i="6"/>
  <c r="E93" i="6"/>
  <c r="F93" i="6"/>
  <c r="G93" i="6"/>
  <c r="I93" i="6"/>
  <c r="D91" i="6"/>
  <c r="E91" i="6"/>
  <c r="F91" i="6"/>
  <c r="G91" i="6"/>
  <c r="I91" i="6"/>
  <c r="D89" i="6"/>
  <c r="E89" i="6"/>
  <c r="F89" i="6"/>
  <c r="G89" i="6"/>
  <c r="I89" i="6"/>
  <c r="D83" i="6"/>
  <c r="E83" i="6"/>
  <c r="F83" i="6"/>
  <c r="G83" i="6"/>
  <c r="I83" i="6"/>
  <c r="D78" i="6"/>
  <c r="E78" i="6"/>
  <c r="F78" i="6"/>
  <c r="G78" i="6"/>
  <c r="I78" i="6"/>
  <c r="E73" i="6"/>
  <c r="D70" i="6"/>
  <c r="E70" i="6"/>
  <c r="F70" i="6"/>
  <c r="G70" i="6"/>
  <c r="I70" i="6"/>
  <c r="J24" i="5"/>
  <c r="D65" i="6"/>
  <c r="E65" i="6"/>
  <c r="F65" i="6"/>
  <c r="G65" i="6"/>
  <c r="I65" i="6"/>
  <c r="J23" i="5"/>
  <c r="D61" i="6"/>
  <c r="E61" i="6"/>
  <c r="F61" i="6"/>
  <c r="F60" i="6"/>
  <c r="G61" i="6"/>
  <c r="G60" i="6"/>
  <c r="I61" i="6"/>
  <c r="D55" i="6"/>
  <c r="E55" i="6"/>
  <c r="F55" i="6"/>
  <c r="G55" i="6"/>
  <c r="I55" i="6"/>
  <c r="D49" i="6"/>
  <c r="E49" i="6"/>
  <c r="F49" i="6"/>
  <c r="G49" i="6"/>
  <c r="I49" i="6"/>
  <c r="D39" i="6"/>
  <c r="E39" i="6"/>
  <c r="F39" i="6"/>
  <c r="G39" i="6"/>
  <c r="I39" i="6"/>
  <c r="D36" i="6"/>
  <c r="E36" i="6"/>
  <c r="F36" i="6"/>
  <c r="G36" i="6"/>
  <c r="I36" i="6"/>
  <c r="D31" i="6"/>
  <c r="E31" i="6"/>
  <c r="F31" i="6"/>
  <c r="G31" i="6"/>
  <c r="I31" i="6"/>
  <c r="D26" i="6"/>
  <c r="E26" i="6"/>
  <c r="F26" i="6"/>
  <c r="G26" i="6"/>
  <c r="I26" i="6"/>
  <c r="D20" i="6"/>
  <c r="E20" i="6"/>
  <c r="F20" i="6"/>
  <c r="G20" i="6"/>
  <c r="I20" i="6"/>
  <c r="D16" i="6"/>
  <c r="E16" i="6"/>
  <c r="F16" i="6"/>
  <c r="G16" i="6"/>
  <c r="I16" i="6"/>
  <c r="D9" i="6"/>
  <c r="E9" i="6"/>
  <c r="F9" i="6"/>
  <c r="G9" i="6"/>
  <c r="I9" i="6"/>
  <c r="I210" i="6"/>
  <c r="I209" i="6"/>
  <c r="I195" i="6"/>
  <c r="I187" i="6"/>
  <c r="I186" i="6"/>
  <c r="I185" i="6"/>
  <c r="I183" i="6"/>
  <c r="I182" i="6"/>
  <c r="I18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0" i="6"/>
  <c r="I149" i="6"/>
  <c r="I143" i="6"/>
  <c r="I136" i="6"/>
  <c r="I135" i="6"/>
  <c r="I134" i="6"/>
  <c r="I133" i="6"/>
  <c r="I131" i="6"/>
  <c r="I130" i="6"/>
  <c r="I129" i="6"/>
  <c r="I128" i="6"/>
  <c r="I127" i="6"/>
  <c r="I126" i="6"/>
  <c r="I125" i="6"/>
  <c r="I118" i="6"/>
  <c r="I117" i="6"/>
  <c r="I116" i="6"/>
  <c r="I115" i="6"/>
  <c r="I114" i="6"/>
  <c r="I112" i="6"/>
  <c r="I111" i="6"/>
  <c r="I110" i="6"/>
  <c r="I109" i="6"/>
  <c r="I105" i="6"/>
  <c r="I104" i="6"/>
  <c r="I103" i="6"/>
  <c r="I74" i="6"/>
  <c r="I73" i="6"/>
  <c r="I44" i="6"/>
  <c r="I43" i="6"/>
  <c r="I202" i="6"/>
  <c r="I201" i="6"/>
  <c r="I156" i="6"/>
  <c r="I148" i="6"/>
  <c r="I124" i="6"/>
  <c r="I123" i="6"/>
  <c r="I46" i="6"/>
  <c r="I45" i="6"/>
  <c r="C26" i="6"/>
  <c r="I8" i="6"/>
  <c r="E60" i="6"/>
  <c r="F8" i="6"/>
  <c r="D60" i="6"/>
  <c r="E8" i="6"/>
  <c r="I60" i="6"/>
  <c r="J22" i="5"/>
  <c r="G8" i="6"/>
  <c r="D8" i="6"/>
  <c r="E72" i="6"/>
  <c r="I42" i="6"/>
  <c r="I72" i="6"/>
  <c r="D17" i="15"/>
  <c r="D16" i="15"/>
  <c r="D12" i="4"/>
  <c r="D16" i="4"/>
  <c r="D15" i="4"/>
  <c r="D13" i="4"/>
  <c r="D11" i="4"/>
  <c r="D10" i="4"/>
  <c r="F210" i="6"/>
  <c r="G210" i="6"/>
  <c r="E202" i="6"/>
  <c r="F195" i="6"/>
  <c r="G195" i="6"/>
  <c r="F187" i="6"/>
  <c r="G187" i="6"/>
  <c r="F186" i="6"/>
  <c r="G186" i="6"/>
  <c r="F185" i="6"/>
  <c r="G185" i="6"/>
  <c r="F183" i="6"/>
  <c r="G183" i="6"/>
  <c r="F182" i="6"/>
  <c r="G182" i="6"/>
  <c r="F180" i="6"/>
  <c r="G180" i="6"/>
  <c r="F169" i="6"/>
  <c r="G169" i="6"/>
  <c r="F168" i="6"/>
  <c r="G168" i="6"/>
  <c r="F167" i="6"/>
  <c r="G167" i="6"/>
  <c r="F166" i="6"/>
  <c r="G166" i="6"/>
  <c r="F165" i="6"/>
  <c r="G165" i="6"/>
  <c r="F164" i="6"/>
  <c r="G164" i="6"/>
  <c r="F163" i="6"/>
  <c r="G163" i="6"/>
  <c r="F162" i="6"/>
  <c r="G162" i="6"/>
  <c r="F161" i="6"/>
  <c r="G161" i="6"/>
  <c r="F160" i="6"/>
  <c r="G160" i="6"/>
  <c r="F159" i="6"/>
  <c r="G159" i="6"/>
  <c r="F158" i="6"/>
  <c r="G158" i="6"/>
  <c r="F157" i="6"/>
  <c r="G157" i="6"/>
  <c r="E156" i="6"/>
  <c r="G156" i="6"/>
  <c r="F150" i="6"/>
  <c r="G150" i="6"/>
  <c r="F149" i="6"/>
  <c r="G149" i="6"/>
  <c r="E148" i="6"/>
  <c r="G148" i="6"/>
  <c r="F143" i="6"/>
  <c r="G143" i="6"/>
  <c r="F136" i="6"/>
  <c r="G136" i="6"/>
  <c r="F135" i="6"/>
  <c r="G135" i="6"/>
  <c r="F134" i="6"/>
  <c r="G134" i="6"/>
  <c r="F133" i="6"/>
  <c r="G133" i="6"/>
  <c r="F131" i="6"/>
  <c r="G131" i="6"/>
  <c r="F130" i="6"/>
  <c r="G130" i="6"/>
  <c r="F129" i="6"/>
  <c r="G129" i="6"/>
  <c r="F128" i="6"/>
  <c r="G128" i="6"/>
  <c r="F127" i="6"/>
  <c r="G127" i="6"/>
  <c r="F126" i="6"/>
  <c r="G126" i="6"/>
  <c r="F125" i="6"/>
  <c r="G125" i="6"/>
  <c r="E124" i="6"/>
  <c r="G124" i="6"/>
  <c r="E123" i="6"/>
  <c r="G123" i="6"/>
  <c r="F118" i="6"/>
  <c r="G118" i="6"/>
  <c r="F117" i="6"/>
  <c r="G117" i="6"/>
  <c r="F116" i="6"/>
  <c r="G116" i="6"/>
  <c r="F115" i="6"/>
  <c r="G115" i="6"/>
  <c r="F114" i="6"/>
  <c r="G114" i="6"/>
  <c r="F112" i="6"/>
  <c r="G112" i="6"/>
  <c r="F111" i="6"/>
  <c r="G111" i="6"/>
  <c r="F110" i="6"/>
  <c r="G110" i="6"/>
  <c r="F109" i="6"/>
  <c r="G109" i="6"/>
  <c r="F105" i="6"/>
  <c r="G105" i="6"/>
  <c r="F104" i="6"/>
  <c r="G104" i="6"/>
  <c r="F74" i="6"/>
  <c r="G74" i="6"/>
  <c r="E46" i="6"/>
  <c r="G46" i="6"/>
  <c r="E45" i="6"/>
  <c r="F44" i="6"/>
  <c r="G44" i="6"/>
  <c r="F43" i="6"/>
  <c r="H36" i="5"/>
  <c r="F42" i="6"/>
  <c r="G43" i="6"/>
  <c r="E42" i="6"/>
  <c r="G45" i="6"/>
  <c r="G42" i="6"/>
  <c r="G30" i="6"/>
  <c r="E47" i="6"/>
  <c r="E18" i="5"/>
  <c r="G48" i="6"/>
  <c r="G47" i="6"/>
  <c r="E201" i="6"/>
  <c r="E178" i="6"/>
  <c r="G202" i="6"/>
  <c r="G201" i="6"/>
  <c r="F47" i="6"/>
  <c r="F30" i="6"/>
  <c r="G73" i="6"/>
  <c r="G72" i="6"/>
  <c r="F73" i="6"/>
  <c r="F72" i="6"/>
  <c r="G103" i="6"/>
  <c r="F103" i="6"/>
  <c r="G209" i="6"/>
  <c r="F209" i="6"/>
  <c r="D8" i="4"/>
  <c r="E30" i="6"/>
  <c r="J12" i="5"/>
  <c r="J15" i="5"/>
  <c r="J17" i="5"/>
  <c r="J20" i="5"/>
  <c r="J30" i="5"/>
  <c r="J43" i="5"/>
  <c r="J44" i="5"/>
  <c r="I120" i="6"/>
  <c r="I121" i="6"/>
  <c r="I122" i="6"/>
  <c r="I137" i="6"/>
  <c r="I138" i="6"/>
  <c r="I139" i="6"/>
  <c r="I140" i="6"/>
  <c r="I141" i="6"/>
  <c r="I142" i="6"/>
  <c r="I144" i="6"/>
  <c r="I146" i="6"/>
  <c r="I147" i="6"/>
  <c r="I184" i="6"/>
  <c r="I151" i="6"/>
  <c r="I152" i="6"/>
  <c r="I153" i="6"/>
  <c r="I154" i="6"/>
  <c r="I155" i="6"/>
  <c r="I181" i="6"/>
  <c r="I179" i="6"/>
  <c r="I145" i="6"/>
  <c r="I113" i="6"/>
  <c r="I108" i="6"/>
  <c r="I194" i="6"/>
  <c r="I193" i="6"/>
  <c r="J41" i="5"/>
  <c r="I132" i="6"/>
  <c r="I48" i="6"/>
  <c r="I47" i="6"/>
  <c r="I119" i="6"/>
  <c r="J45" i="5"/>
  <c r="J42" i="5"/>
  <c r="J33" i="5"/>
  <c r="J31" i="5"/>
  <c r="J28" i="5"/>
  <c r="J27" i="5"/>
  <c r="J19" i="5"/>
  <c r="J16" i="5"/>
  <c r="J11" i="5"/>
  <c r="J10" i="5"/>
  <c r="I269" i="20"/>
  <c r="J269" i="20"/>
  <c r="H269" i="20"/>
  <c r="H259" i="20"/>
  <c r="J259" i="20"/>
  <c r="I259" i="20"/>
  <c r="I159" i="20"/>
  <c r="J204" i="20"/>
  <c r="I204" i="20"/>
  <c r="I209" i="20"/>
  <c r="J14" i="5"/>
  <c r="J26" i="5"/>
  <c r="J35" i="5"/>
  <c r="J18" i="5"/>
  <c r="I30" i="6"/>
  <c r="J36" i="5"/>
  <c r="I102" i="6"/>
  <c r="I178" i="6"/>
  <c r="J40" i="5"/>
  <c r="H380" i="20"/>
  <c r="H308" i="20"/>
  <c r="I136" i="20"/>
  <c r="J136" i="20"/>
  <c r="H136" i="20"/>
  <c r="H135" i="20"/>
  <c r="I99" i="20"/>
  <c r="J99" i="20"/>
  <c r="I101" i="20"/>
  <c r="I98" i="20"/>
  <c r="J101" i="20"/>
  <c r="J98" i="20"/>
  <c r="H18" i="5"/>
  <c r="I94" i="20"/>
  <c r="I93" i="20"/>
  <c r="J94" i="20"/>
  <c r="J93" i="20"/>
  <c r="H17" i="5"/>
  <c r="I65" i="20"/>
  <c r="J65" i="20"/>
  <c r="J60" i="20"/>
  <c r="H65" i="20"/>
  <c r="H60" i="20"/>
  <c r="I57" i="20"/>
  <c r="I56" i="20"/>
  <c r="D12" i="5"/>
  <c r="H57" i="20"/>
  <c r="H56" i="20"/>
  <c r="C12" i="5"/>
  <c r="I18" i="20"/>
  <c r="J18" i="20"/>
  <c r="H18" i="20"/>
  <c r="Z428" i="20"/>
  <c r="Z427" i="20"/>
  <c r="Y427" i="20"/>
  <c r="X427" i="20"/>
  <c r="W427" i="20"/>
  <c r="V427" i="20"/>
  <c r="U427" i="20"/>
  <c r="T427" i="20"/>
  <c r="S427" i="20"/>
  <c r="R427" i="20"/>
  <c r="R388" i="20"/>
  <c r="Q427" i="20"/>
  <c r="P427" i="20"/>
  <c r="O427" i="20"/>
  <c r="N427" i="20"/>
  <c r="M427" i="20"/>
  <c r="J427" i="20"/>
  <c r="I427" i="20"/>
  <c r="H427" i="20"/>
  <c r="H388" i="20"/>
  <c r="Z426" i="20"/>
  <c r="Z425" i="20"/>
  <c r="Y425" i="20"/>
  <c r="X425" i="20"/>
  <c r="W425" i="20"/>
  <c r="V425" i="20"/>
  <c r="U425" i="20"/>
  <c r="T425" i="20"/>
  <c r="S425" i="20"/>
  <c r="R425" i="20"/>
  <c r="Q425" i="20"/>
  <c r="P425" i="20"/>
  <c r="O425" i="20"/>
  <c r="N425" i="20"/>
  <c r="M425" i="20"/>
  <c r="J425" i="20"/>
  <c r="I425" i="20"/>
  <c r="H425" i="20"/>
  <c r="Z422" i="20"/>
  <c r="Z421" i="20"/>
  <c r="Z420" i="20"/>
  <c r="Z419" i="20"/>
  <c r="Z418" i="20"/>
  <c r="Z417" i="20"/>
  <c r="Z416" i="20"/>
  <c r="Z415" i="20"/>
  <c r="Z414" i="20"/>
  <c r="Z413" i="20"/>
  <c r="Z412" i="20"/>
  <c r="Z411" i="20"/>
  <c r="Z410" i="20"/>
  <c r="Z409" i="20"/>
  <c r="Z408" i="20"/>
  <c r="Z407" i="20"/>
  <c r="Z406" i="20"/>
  <c r="Z405" i="20"/>
  <c r="Z404" i="20"/>
  <c r="Z403" i="20"/>
  <c r="Z402" i="20"/>
  <c r="Z401" i="20"/>
  <c r="Z400" i="20"/>
  <c r="Z399" i="20"/>
  <c r="Z398" i="20"/>
  <c r="Z397" i="20"/>
  <c r="Z396" i="20"/>
  <c r="Z395" i="20"/>
  <c r="Z394" i="20"/>
  <c r="Z393" i="20"/>
  <c r="Z392" i="20"/>
  <c r="Y391" i="20"/>
  <c r="X391" i="20"/>
  <c r="W391" i="20"/>
  <c r="V391" i="20"/>
  <c r="U391" i="20"/>
  <c r="U388" i="20"/>
  <c r="T391" i="20"/>
  <c r="S391" i="20"/>
  <c r="R391" i="20"/>
  <c r="Q391" i="20"/>
  <c r="P391" i="20"/>
  <c r="O391" i="20"/>
  <c r="N391" i="20"/>
  <c r="M391" i="20"/>
  <c r="L391" i="20"/>
  <c r="Z390" i="20"/>
  <c r="Z389" i="20"/>
  <c r="Y389" i="20"/>
  <c r="X389" i="20"/>
  <c r="W389" i="20"/>
  <c r="V389" i="20"/>
  <c r="U389" i="20"/>
  <c r="T389" i="20"/>
  <c r="T388" i="20"/>
  <c r="S389" i="20"/>
  <c r="R389" i="20"/>
  <c r="Q389" i="20"/>
  <c r="P389" i="20"/>
  <c r="O389" i="20"/>
  <c r="N389" i="20"/>
  <c r="M389" i="20"/>
  <c r="J389" i="20"/>
  <c r="I389" i="20"/>
  <c r="H389" i="20"/>
  <c r="X388" i="20"/>
  <c r="W388" i="20"/>
  <c r="V388" i="20"/>
  <c r="P388" i="20"/>
  <c r="O388" i="20"/>
  <c r="N388" i="20"/>
  <c r="M388" i="20"/>
  <c r="J388" i="20"/>
  <c r="H45" i="5"/>
  <c r="Z387" i="20"/>
  <c r="Z386" i="20"/>
  <c r="Z385" i="20"/>
  <c r="Y385" i="20"/>
  <c r="Y384" i="20"/>
  <c r="X385" i="20"/>
  <c r="W385" i="20"/>
  <c r="W384" i="20"/>
  <c r="V385" i="20"/>
  <c r="U385" i="20"/>
  <c r="U384" i="20"/>
  <c r="T385" i="20"/>
  <c r="S385" i="20"/>
  <c r="R385" i="20"/>
  <c r="Q385" i="20"/>
  <c r="Q384" i="20"/>
  <c r="P385" i="20"/>
  <c r="O385" i="20"/>
  <c r="O384" i="20"/>
  <c r="N385" i="20"/>
  <c r="M385" i="20"/>
  <c r="M384" i="20"/>
  <c r="J385" i="20"/>
  <c r="I385" i="20"/>
  <c r="H385" i="20"/>
  <c r="Z384" i="20"/>
  <c r="X384" i="20"/>
  <c r="V384" i="20"/>
  <c r="T384" i="20"/>
  <c r="S384" i="20"/>
  <c r="R384" i="20"/>
  <c r="P384" i="20"/>
  <c r="N384" i="20"/>
  <c r="J384" i="20"/>
  <c r="H44" i="5"/>
  <c r="I384" i="20"/>
  <c r="D44" i="5"/>
  <c r="H384" i="20"/>
  <c r="Z383" i="20"/>
  <c r="Z382" i="20"/>
  <c r="Z380" i="20"/>
  <c r="Z379" i="20"/>
  <c r="Z381" i="20"/>
  <c r="Y380" i="20"/>
  <c r="X380" i="20"/>
  <c r="W380" i="20"/>
  <c r="V380" i="20"/>
  <c r="V379" i="20"/>
  <c r="U380" i="20"/>
  <c r="U379" i="20"/>
  <c r="T380" i="20"/>
  <c r="S380" i="20"/>
  <c r="R380" i="20"/>
  <c r="Q380" i="20"/>
  <c r="P380" i="20"/>
  <c r="O380" i="20"/>
  <c r="N380" i="20"/>
  <c r="N379" i="20"/>
  <c r="M380" i="20"/>
  <c r="M379" i="20"/>
  <c r="J380" i="20"/>
  <c r="I380" i="20"/>
  <c r="Y379" i="20"/>
  <c r="X379" i="20"/>
  <c r="W379" i="20"/>
  <c r="T379" i="20"/>
  <c r="S379" i="20"/>
  <c r="R379" i="20"/>
  <c r="Q379" i="20"/>
  <c r="P379" i="20"/>
  <c r="O379" i="20"/>
  <c r="J379" i="20"/>
  <c r="H43" i="5"/>
  <c r="I379" i="20"/>
  <c r="H379" i="20"/>
  <c r="Z378" i="20"/>
  <c r="Z377" i="20"/>
  <c r="Z376" i="20"/>
  <c r="Z375" i="20"/>
  <c r="Y375" i="20"/>
  <c r="X375" i="20"/>
  <c r="X374" i="20"/>
  <c r="W375" i="20"/>
  <c r="V375" i="20"/>
  <c r="V374" i="20"/>
  <c r="U375" i="20"/>
  <c r="T375" i="20"/>
  <c r="S375" i="20"/>
  <c r="R375" i="20"/>
  <c r="R374" i="20"/>
  <c r="Q375" i="20"/>
  <c r="Q374" i="20"/>
  <c r="P375" i="20"/>
  <c r="P374" i="20"/>
  <c r="O375" i="20"/>
  <c r="N375" i="20"/>
  <c r="N374" i="20"/>
  <c r="M375" i="20"/>
  <c r="J375" i="20"/>
  <c r="I375" i="20"/>
  <c r="H375" i="20"/>
  <c r="H374" i="20"/>
  <c r="Z374" i="20"/>
  <c r="Y374" i="20"/>
  <c r="W374" i="20"/>
  <c r="U374" i="20"/>
  <c r="T374" i="20"/>
  <c r="S374" i="20"/>
  <c r="O374" i="20"/>
  <c r="M374" i="20"/>
  <c r="J374" i="20"/>
  <c r="H42" i="5"/>
  <c r="I374" i="20"/>
  <c r="D42" i="5"/>
  <c r="Z373" i="20"/>
  <c r="Z372" i="20"/>
  <c r="Z371" i="20"/>
  <c r="Y372" i="20"/>
  <c r="Y371" i="20"/>
  <c r="X372" i="20"/>
  <c r="W372" i="20"/>
  <c r="V372" i="20"/>
  <c r="U372" i="20"/>
  <c r="T372" i="20"/>
  <c r="T371" i="20"/>
  <c r="T365" i="20"/>
  <c r="S372" i="20"/>
  <c r="S371" i="20"/>
  <c r="R372" i="20"/>
  <c r="Q372" i="20"/>
  <c r="Q371" i="20"/>
  <c r="P372" i="20"/>
  <c r="O372" i="20"/>
  <c r="N372" i="20"/>
  <c r="M372" i="20"/>
  <c r="J372" i="20"/>
  <c r="I372" i="20"/>
  <c r="I371" i="20"/>
  <c r="H372" i="20"/>
  <c r="X371" i="20"/>
  <c r="W371" i="20"/>
  <c r="V371" i="20"/>
  <c r="U371" i="20"/>
  <c r="R371" i="20"/>
  <c r="P371" i="20"/>
  <c r="O371" i="20"/>
  <c r="N371" i="20"/>
  <c r="M371" i="20"/>
  <c r="J371" i="20"/>
  <c r="H41" i="5"/>
  <c r="H371" i="20"/>
  <c r="Z370" i="20"/>
  <c r="Z369" i="20"/>
  <c r="Z368" i="20"/>
  <c r="Z367" i="20"/>
  <c r="Z366" i="20"/>
  <c r="Y367" i="20"/>
  <c r="X367" i="20"/>
  <c r="X366" i="20"/>
  <c r="W367" i="20"/>
  <c r="V367" i="20"/>
  <c r="V366" i="20"/>
  <c r="U367" i="20"/>
  <c r="T367" i="20"/>
  <c r="S367" i="20"/>
  <c r="R367" i="20"/>
  <c r="R366" i="20"/>
  <c r="R365" i="20"/>
  <c r="Q367" i="20"/>
  <c r="P367" i="20"/>
  <c r="P366" i="20"/>
  <c r="O367" i="20"/>
  <c r="N367" i="20"/>
  <c r="N366" i="20"/>
  <c r="M367" i="20"/>
  <c r="J367" i="20"/>
  <c r="I367" i="20"/>
  <c r="H367" i="20"/>
  <c r="H366" i="20"/>
  <c r="H365" i="20"/>
  <c r="Y366" i="20"/>
  <c r="W366" i="20"/>
  <c r="W365" i="20"/>
  <c r="U366" i="20"/>
  <c r="T366" i="20"/>
  <c r="S366" i="20"/>
  <c r="Q366" i="20"/>
  <c r="O366" i="20"/>
  <c r="M366" i="20"/>
  <c r="J366" i="20"/>
  <c r="H40" i="5"/>
  <c r="I366" i="20"/>
  <c r="Z364" i="20"/>
  <c r="Z363" i="20"/>
  <c r="Y363" i="20"/>
  <c r="X363" i="20"/>
  <c r="W363" i="20"/>
  <c r="W354" i="20"/>
  <c r="V363" i="20"/>
  <c r="U363" i="20"/>
  <c r="T363" i="20"/>
  <c r="S363" i="20"/>
  <c r="R363" i="20"/>
  <c r="Q363" i="20"/>
  <c r="P363" i="20"/>
  <c r="O363" i="20"/>
  <c r="O354" i="20"/>
  <c r="N363" i="20"/>
  <c r="M363" i="20"/>
  <c r="J38" i="5"/>
  <c r="I363" i="20"/>
  <c r="H363" i="20"/>
  <c r="Z360" i="20"/>
  <c r="Z359" i="20"/>
  <c r="Z358" i="20"/>
  <c r="Z357" i="20"/>
  <c r="Z356" i="20"/>
  <c r="Z355" i="20"/>
  <c r="Z354" i="20"/>
  <c r="Y355" i="20"/>
  <c r="X355" i="20"/>
  <c r="X354" i="20"/>
  <c r="W355" i="20"/>
  <c r="V355" i="20"/>
  <c r="U355" i="20"/>
  <c r="T355" i="20"/>
  <c r="S355" i="20"/>
  <c r="S354" i="20"/>
  <c r="R355" i="20"/>
  <c r="R354" i="20"/>
  <c r="Q355" i="20"/>
  <c r="P355" i="20"/>
  <c r="P354" i="20"/>
  <c r="O355" i="20"/>
  <c r="N355" i="20"/>
  <c r="M355" i="20"/>
  <c r="J354" i="20"/>
  <c r="H38" i="5"/>
  <c r="Y354" i="20"/>
  <c r="Q354" i="20"/>
  <c r="I354" i="20"/>
  <c r="D38" i="5"/>
  <c r="H354" i="20"/>
  <c r="Z353" i="20"/>
  <c r="Z352" i="20"/>
  <c r="Y352" i="20"/>
  <c r="X352" i="20"/>
  <c r="W352" i="20"/>
  <c r="V352" i="20"/>
  <c r="U352" i="20"/>
  <c r="U344" i="20"/>
  <c r="T352" i="20"/>
  <c r="T344" i="20"/>
  <c r="S352" i="20"/>
  <c r="S344" i="20"/>
  <c r="S311" i="20"/>
  <c r="R352" i="20"/>
  <c r="Q352" i="20"/>
  <c r="P352" i="20"/>
  <c r="O352" i="20"/>
  <c r="N352" i="20"/>
  <c r="M352" i="20"/>
  <c r="M344" i="20"/>
  <c r="I352" i="20"/>
  <c r="H352" i="20"/>
  <c r="Z351" i="20"/>
  <c r="Z345" i="20"/>
  <c r="Z344" i="20"/>
  <c r="Z350" i="20"/>
  <c r="Z349" i="20"/>
  <c r="Z348" i="20"/>
  <c r="Z347" i="20"/>
  <c r="Z346" i="20"/>
  <c r="Y345" i="20"/>
  <c r="X345" i="20"/>
  <c r="X344" i="20"/>
  <c r="W345" i="20"/>
  <c r="V345" i="20"/>
  <c r="V344" i="20"/>
  <c r="U345" i="20"/>
  <c r="T345" i="20"/>
  <c r="S345" i="20"/>
  <c r="R345" i="20"/>
  <c r="R344" i="20"/>
  <c r="Q345" i="20"/>
  <c r="Q344" i="20"/>
  <c r="P345" i="20"/>
  <c r="P344" i="20"/>
  <c r="O345" i="20"/>
  <c r="N345" i="20"/>
  <c r="N344" i="20"/>
  <c r="M345" i="20"/>
  <c r="J345" i="20"/>
  <c r="I345" i="20"/>
  <c r="H345" i="20"/>
  <c r="Y344" i="20"/>
  <c r="W344" i="20"/>
  <c r="O344" i="20"/>
  <c r="J344" i="20"/>
  <c r="H37" i="5"/>
  <c r="I344" i="20"/>
  <c r="I311" i="20"/>
  <c r="H344" i="20"/>
  <c r="Z343" i="20"/>
  <c r="Z340" i="20"/>
  <c r="Z339" i="20"/>
  <c r="J343" i="20"/>
  <c r="Z342" i="20"/>
  <c r="J342" i="20"/>
  <c r="Z341" i="20"/>
  <c r="Y340" i="20"/>
  <c r="Y339" i="20"/>
  <c r="X340" i="20"/>
  <c r="X339" i="20"/>
  <c r="W340" i="20"/>
  <c r="W339" i="20"/>
  <c r="V340" i="20"/>
  <c r="U340" i="20"/>
  <c r="T340" i="20"/>
  <c r="S340" i="20"/>
  <c r="S339" i="20"/>
  <c r="R340" i="20"/>
  <c r="R339" i="20"/>
  <c r="Q340" i="20"/>
  <c r="Q339" i="20"/>
  <c r="P340" i="20"/>
  <c r="P339" i="20"/>
  <c r="O340" i="20"/>
  <c r="O339" i="20"/>
  <c r="N340" i="20"/>
  <c r="M340" i="20"/>
  <c r="V339" i="20"/>
  <c r="U339" i="20"/>
  <c r="T339" i="20"/>
  <c r="N339" i="20"/>
  <c r="M339" i="20"/>
  <c r="Z335" i="20"/>
  <c r="Z334" i="20"/>
  <c r="Z333" i="20"/>
  <c r="Z332" i="20"/>
  <c r="Z331" i="20"/>
  <c r="Z330" i="20"/>
  <c r="Z329" i="20"/>
  <c r="Z328" i="20"/>
  <c r="Z327" i="20"/>
  <c r="Z326" i="20"/>
  <c r="Z325" i="20"/>
  <c r="Z324" i="20"/>
  <c r="Z323" i="20"/>
  <c r="Z322" i="20"/>
  <c r="Z321" i="20"/>
  <c r="Z320" i="20"/>
  <c r="Z319" i="20"/>
  <c r="Z318" i="20"/>
  <c r="Y317" i="20"/>
  <c r="X317" i="20"/>
  <c r="W317" i="20"/>
  <c r="W312" i="20"/>
  <c r="V317" i="20"/>
  <c r="U317" i="20"/>
  <c r="U312" i="20"/>
  <c r="T317" i="20"/>
  <c r="S317" i="20"/>
  <c r="R317" i="20"/>
  <c r="Q317" i="20"/>
  <c r="P317" i="20"/>
  <c r="O317" i="20"/>
  <c r="O312" i="20"/>
  <c r="N317" i="20"/>
  <c r="M317" i="20"/>
  <c r="M312" i="20"/>
  <c r="J317" i="20"/>
  <c r="I317" i="20"/>
  <c r="Z316" i="20"/>
  <c r="Z315" i="20"/>
  <c r="Z314" i="20"/>
  <c r="Z313" i="20"/>
  <c r="Y313" i="20"/>
  <c r="X313" i="20"/>
  <c r="X312" i="20"/>
  <c r="X311" i="20"/>
  <c r="W313" i="20"/>
  <c r="V313" i="20"/>
  <c r="U313" i="20"/>
  <c r="T313" i="20"/>
  <c r="S313" i="20"/>
  <c r="R313" i="20"/>
  <c r="R312" i="20"/>
  <c r="R311" i="20"/>
  <c r="Q313" i="20"/>
  <c r="Q312" i="20"/>
  <c r="Q311" i="20"/>
  <c r="P313" i="20"/>
  <c r="P312" i="20"/>
  <c r="P311" i="20"/>
  <c r="O313" i="20"/>
  <c r="N313" i="20"/>
  <c r="M313" i="20"/>
  <c r="J313" i="20"/>
  <c r="I313" i="20"/>
  <c r="H313" i="20"/>
  <c r="Y312" i="20"/>
  <c r="T312" i="20"/>
  <c r="S312" i="20"/>
  <c r="J312" i="20"/>
  <c r="H35" i="5"/>
  <c r="I312" i="20"/>
  <c r="H312" i="20"/>
  <c r="H311" i="20"/>
  <c r="Z310" i="20"/>
  <c r="Z309" i="20"/>
  <c r="Z308" i="20"/>
  <c r="Y308" i="20"/>
  <c r="X308" i="20"/>
  <c r="X302" i="20"/>
  <c r="W308" i="20"/>
  <c r="V308" i="20"/>
  <c r="V302" i="20"/>
  <c r="U308" i="20"/>
  <c r="U302" i="20"/>
  <c r="T308" i="20"/>
  <c r="S308" i="20"/>
  <c r="R308" i="20"/>
  <c r="Q308" i="20"/>
  <c r="P308" i="20"/>
  <c r="P302" i="20"/>
  <c r="O308" i="20"/>
  <c r="N308" i="20"/>
  <c r="N302" i="20"/>
  <c r="M308" i="20"/>
  <c r="M302" i="20"/>
  <c r="J308" i="20"/>
  <c r="I308" i="20"/>
  <c r="Z307" i="20"/>
  <c r="Z306" i="20"/>
  <c r="Z305" i="20"/>
  <c r="Z304" i="20"/>
  <c r="Z303" i="20"/>
  <c r="Z302" i="20"/>
  <c r="Y303" i="20"/>
  <c r="Y302" i="20"/>
  <c r="X303" i="20"/>
  <c r="W303" i="20"/>
  <c r="W302" i="20"/>
  <c r="V303" i="20"/>
  <c r="U303" i="20"/>
  <c r="T303" i="20"/>
  <c r="S303" i="20"/>
  <c r="R303" i="20"/>
  <c r="Q303" i="20"/>
  <c r="Q302" i="20"/>
  <c r="P303" i="20"/>
  <c r="O303" i="20"/>
  <c r="O302" i="20"/>
  <c r="N303" i="20"/>
  <c r="M303" i="20"/>
  <c r="J303" i="20"/>
  <c r="I303" i="20"/>
  <c r="I302" i="20"/>
  <c r="D33" i="5"/>
  <c r="H303" i="20"/>
  <c r="T302" i="20"/>
  <c r="S302" i="20"/>
  <c r="R302" i="20"/>
  <c r="J302" i="20"/>
  <c r="H33" i="5"/>
  <c r="H302" i="20"/>
  <c r="Z301" i="20"/>
  <c r="Z300" i="20"/>
  <c r="Y300" i="20"/>
  <c r="X300" i="20"/>
  <c r="W300" i="20"/>
  <c r="V300" i="20"/>
  <c r="U300" i="20"/>
  <c r="T300" i="20"/>
  <c r="S300" i="20"/>
  <c r="R300" i="20"/>
  <c r="Q300" i="20"/>
  <c r="P300" i="20"/>
  <c r="O300" i="20"/>
  <c r="N300" i="20"/>
  <c r="M300" i="20"/>
  <c r="J300" i="20"/>
  <c r="I300" i="20"/>
  <c r="H300" i="20"/>
  <c r="Z299" i="20"/>
  <c r="Z298" i="20"/>
  <c r="Y298" i="20"/>
  <c r="X298" i="20"/>
  <c r="W298" i="20"/>
  <c r="W293" i="20"/>
  <c r="V298" i="20"/>
  <c r="U298" i="20"/>
  <c r="T298" i="20"/>
  <c r="S298" i="20"/>
  <c r="R298" i="20"/>
  <c r="Q298" i="20"/>
  <c r="P298" i="20"/>
  <c r="O298" i="20"/>
  <c r="O293" i="20"/>
  <c r="N298" i="20"/>
  <c r="M298" i="20"/>
  <c r="J298" i="20"/>
  <c r="I298" i="20"/>
  <c r="H298" i="20"/>
  <c r="Z297" i="20"/>
  <c r="Z296" i="20"/>
  <c r="Y296" i="20"/>
  <c r="Y293" i="20"/>
  <c r="X296" i="20"/>
  <c r="W296" i="20"/>
  <c r="V296" i="20"/>
  <c r="U296" i="20"/>
  <c r="T296" i="20"/>
  <c r="S296" i="20"/>
  <c r="R296" i="20"/>
  <c r="Q296" i="20"/>
  <c r="Q293" i="20"/>
  <c r="P296" i="20"/>
  <c r="O296" i="20"/>
  <c r="N296" i="20"/>
  <c r="M296" i="20"/>
  <c r="J296" i="20"/>
  <c r="I296" i="20"/>
  <c r="H296" i="20"/>
  <c r="Z295" i="20"/>
  <c r="Z294" i="20"/>
  <c r="Y294" i="20"/>
  <c r="X294" i="20"/>
  <c r="W294" i="20"/>
  <c r="V294" i="20"/>
  <c r="U294" i="20"/>
  <c r="T294" i="20"/>
  <c r="T293" i="20"/>
  <c r="S294" i="20"/>
  <c r="R294" i="20"/>
  <c r="Q294" i="20"/>
  <c r="P294" i="20"/>
  <c r="O294" i="20"/>
  <c r="N294" i="20"/>
  <c r="M294" i="20"/>
  <c r="J294" i="20"/>
  <c r="J293" i="20"/>
  <c r="I294" i="20"/>
  <c r="H294" i="20"/>
  <c r="U293" i="20"/>
  <c r="S293" i="20"/>
  <c r="M293" i="20"/>
  <c r="I293" i="20"/>
  <c r="Z292" i="20"/>
  <c r="Z291" i="20"/>
  <c r="Z290" i="20"/>
  <c r="Z289" i="20"/>
  <c r="Y289" i="20"/>
  <c r="X289" i="20"/>
  <c r="W289" i="20"/>
  <c r="W286" i="20"/>
  <c r="V289" i="20"/>
  <c r="U289" i="20"/>
  <c r="T289" i="20"/>
  <c r="S289" i="20"/>
  <c r="R289" i="20"/>
  <c r="Q289" i="20"/>
  <c r="P289" i="20"/>
  <c r="O289" i="20"/>
  <c r="O286" i="20"/>
  <c r="N289" i="20"/>
  <c r="M289" i="20"/>
  <c r="J289" i="20"/>
  <c r="I289" i="20"/>
  <c r="H289" i="20"/>
  <c r="Z288" i="20"/>
  <c r="Z287" i="20"/>
  <c r="Y287" i="20"/>
  <c r="X287" i="20"/>
  <c r="X286" i="20"/>
  <c r="W287" i="20"/>
  <c r="V287" i="20"/>
  <c r="U287" i="20"/>
  <c r="T287" i="20"/>
  <c r="S287" i="20"/>
  <c r="R287" i="20"/>
  <c r="R286" i="20"/>
  <c r="Q287" i="20"/>
  <c r="Q286" i="20"/>
  <c r="P287" i="20"/>
  <c r="P286" i="20"/>
  <c r="O287" i="20"/>
  <c r="N287" i="20"/>
  <c r="M287" i="20"/>
  <c r="J287" i="20"/>
  <c r="I287" i="20"/>
  <c r="H287" i="20"/>
  <c r="H286" i="20"/>
  <c r="Z286" i="20"/>
  <c r="Y286" i="20"/>
  <c r="U286" i="20"/>
  <c r="T286" i="20"/>
  <c r="S286" i="20"/>
  <c r="M286" i="20"/>
  <c r="J286" i="20"/>
  <c r="H31" i="5"/>
  <c r="I286" i="20"/>
  <c r="D31" i="5"/>
  <c r="Z285" i="20"/>
  <c r="Z284" i="20"/>
  <c r="Z283" i="20"/>
  <c r="Y284" i="20"/>
  <c r="Y283" i="20"/>
  <c r="X284" i="20"/>
  <c r="W284" i="20"/>
  <c r="V284" i="20"/>
  <c r="U284" i="20"/>
  <c r="U283" i="20"/>
  <c r="T284" i="20"/>
  <c r="T283" i="20"/>
  <c r="S284" i="20"/>
  <c r="S283" i="20"/>
  <c r="R284" i="20"/>
  <c r="Q284" i="20"/>
  <c r="Q283" i="20"/>
  <c r="P284" i="20"/>
  <c r="O284" i="20"/>
  <c r="N284" i="20"/>
  <c r="M284" i="20"/>
  <c r="M283" i="20"/>
  <c r="J284" i="20"/>
  <c r="J283" i="20"/>
  <c r="H30" i="5"/>
  <c r="I284" i="20"/>
  <c r="I283" i="20"/>
  <c r="D30" i="5"/>
  <c r="H284" i="20"/>
  <c r="X283" i="20"/>
  <c r="W283" i="20"/>
  <c r="V283" i="20"/>
  <c r="R283" i="20"/>
  <c r="P283" i="20"/>
  <c r="O283" i="20"/>
  <c r="N283" i="20"/>
  <c r="H283" i="20"/>
  <c r="Z282" i="20"/>
  <c r="Z281" i="20"/>
  <c r="Y281" i="20"/>
  <c r="X281" i="20"/>
  <c r="W281" i="20"/>
  <c r="W276" i="20"/>
  <c r="V281" i="20"/>
  <c r="V276" i="20"/>
  <c r="U281" i="20"/>
  <c r="T281" i="20"/>
  <c r="S281" i="20"/>
  <c r="R281" i="20"/>
  <c r="Q281" i="20"/>
  <c r="P281" i="20"/>
  <c r="O281" i="20"/>
  <c r="O276" i="20"/>
  <c r="N281" i="20"/>
  <c r="N276" i="20"/>
  <c r="M281" i="20"/>
  <c r="J281" i="20"/>
  <c r="I281" i="20"/>
  <c r="H281" i="20"/>
  <c r="Z280" i="20"/>
  <c r="Z279" i="20"/>
  <c r="Y279" i="20"/>
  <c r="Y276" i="20"/>
  <c r="X279" i="20"/>
  <c r="W279" i="20"/>
  <c r="V279" i="20"/>
  <c r="U279" i="20"/>
  <c r="T279" i="20"/>
  <c r="S279" i="20"/>
  <c r="R279" i="20"/>
  <c r="Q279" i="20"/>
  <c r="Q276" i="20"/>
  <c r="P279" i="20"/>
  <c r="O279" i="20"/>
  <c r="N279" i="20"/>
  <c r="M279" i="20"/>
  <c r="J279" i="20"/>
  <c r="I279" i="20"/>
  <c r="H279" i="20"/>
  <c r="Z278" i="20"/>
  <c r="Z277" i="20"/>
  <c r="Z276" i="20"/>
  <c r="Y277" i="20"/>
  <c r="X277" i="20"/>
  <c r="X276" i="20"/>
  <c r="W277" i="20"/>
  <c r="V277" i="20"/>
  <c r="U277" i="20"/>
  <c r="T277" i="20"/>
  <c r="S277" i="20"/>
  <c r="R277" i="20"/>
  <c r="R276" i="20"/>
  <c r="Q277" i="20"/>
  <c r="P277" i="20"/>
  <c r="P276" i="20"/>
  <c r="O277" i="20"/>
  <c r="N277" i="20"/>
  <c r="M277" i="20"/>
  <c r="J277" i="20"/>
  <c r="J276" i="20"/>
  <c r="I277" i="20"/>
  <c r="H277" i="20"/>
  <c r="H276" i="20"/>
  <c r="U276" i="20"/>
  <c r="T276" i="20"/>
  <c r="S276" i="20"/>
  <c r="M276" i="20"/>
  <c r="I276" i="20"/>
  <c r="Z275" i="20"/>
  <c r="Z274" i="20"/>
  <c r="Y274" i="20"/>
  <c r="X274" i="20"/>
  <c r="W274" i="20"/>
  <c r="V274" i="20"/>
  <c r="U274" i="20"/>
  <c r="T274" i="20"/>
  <c r="S274" i="20"/>
  <c r="R274" i="20"/>
  <c r="Q274" i="20"/>
  <c r="P274" i="20"/>
  <c r="O274" i="20"/>
  <c r="N274" i="20"/>
  <c r="M274" i="20"/>
  <c r="J274" i="20"/>
  <c r="I274" i="20"/>
  <c r="H274" i="20"/>
  <c r="Z273" i="20"/>
  <c r="Z272" i="20"/>
  <c r="Y272" i="20"/>
  <c r="X272" i="20"/>
  <c r="W272" i="20"/>
  <c r="V272" i="20"/>
  <c r="U272" i="20"/>
  <c r="T272" i="20"/>
  <c r="S272" i="20"/>
  <c r="R272" i="20"/>
  <c r="Q272" i="20"/>
  <c r="P272" i="20"/>
  <c r="O272" i="20"/>
  <c r="N272" i="20"/>
  <c r="M272" i="20"/>
  <c r="J272" i="20"/>
  <c r="I272" i="20"/>
  <c r="I258" i="20"/>
  <c r="D28" i="5"/>
  <c r="H272" i="20"/>
  <c r="H258" i="20"/>
  <c r="Z270" i="20"/>
  <c r="Z269" i="20"/>
  <c r="Y269" i="20"/>
  <c r="X269" i="20"/>
  <c r="W269" i="20"/>
  <c r="V269" i="20"/>
  <c r="U269" i="20"/>
  <c r="T269" i="20"/>
  <c r="S269" i="20"/>
  <c r="R269" i="20"/>
  <c r="R258" i="20"/>
  <c r="Q269" i="20"/>
  <c r="P269" i="20"/>
  <c r="O269" i="20"/>
  <c r="N269" i="20"/>
  <c r="M269" i="20"/>
  <c r="Z265" i="20"/>
  <c r="Z264" i="20"/>
  <c r="Z263" i="20"/>
  <c r="Z262" i="20"/>
  <c r="Z261" i="20"/>
  <c r="Z260" i="20"/>
  <c r="Y259" i="20"/>
  <c r="X259" i="20"/>
  <c r="W259" i="20"/>
  <c r="V259" i="20"/>
  <c r="V258" i="20"/>
  <c r="U259" i="20"/>
  <c r="U258" i="20"/>
  <c r="T259" i="20"/>
  <c r="S259" i="20"/>
  <c r="R259" i="20"/>
  <c r="Q259" i="20"/>
  <c r="P259" i="20"/>
  <c r="O259" i="20"/>
  <c r="N259" i="20"/>
  <c r="N258" i="20"/>
  <c r="M259" i="20"/>
  <c r="M258" i="20"/>
  <c r="L259" i="20"/>
  <c r="T258" i="20"/>
  <c r="J258" i="20"/>
  <c r="H28" i="5"/>
  <c r="Z257" i="20"/>
  <c r="Z256" i="20"/>
  <c r="Z255" i="20"/>
  <c r="Y255" i="20"/>
  <c r="X255" i="20"/>
  <c r="W255" i="20"/>
  <c r="V255" i="20"/>
  <c r="U255" i="20"/>
  <c r="T255" i="20"/>
  <c r="S255" i="20"/>
  <c r="R255" i="20"/>
  <c r="Q255" i="20"/>
  <c r="P255" i="20"/>
  <c r="O255" i="20"/>
  <c r="N255" i="20"/>
  <c r="M255" i="20"/>
  <c r="J255" i="20"/>
  <c r="I255" i="20"/>
  <c r="H255" i="20"/>
  <c r="Z254" i="20"/>
  <c r="Z253" i="20"/>
  <c r="Z231" i="20"/>
  <c r="Y253" i="20"/>
  <c r="Y231" i="20"/>
  <c r="X253" i="20"/>
  <c r="W253" i="20"/>
  <c r="V253" i="20"/>
  <c r="U253" i="20"/>
  <c r="T253" i="20"/>
  <c r="S253" i="20"/>
  <c r="R253" i="20"/>
  <c r="Q253" i="20"/>
  <c r="P253" i="20"/>
  <c r="O253" i="20"/>
  <c r="N253" i="20"/>
  <c r="M253" i="20"/>
  <c r="J253" i="20"/>
  <c r="I253" i="20"/>
  <c r="H253" i="20"/>
  <c r="Z252" i="20"/>
  <c r="Z251" i="20"/>
  <c r="Z250" i="20"/>
  <c r="Z249" i="20"/>
  <c r="Y249" i="20"/>
  <c r="X249" i="20"/>
  <c r="W249" i="20"/>
  <c r="V249" i="20"/>
  <c r="U249" i="20"/>
  <c r="T249" i="20"/>
  <c r="S249" i="20"/>
  <c r="R249" i="20"/>
  <c r="Q249" i="20"/>
  <c r="P249" i="20"/>
  <c r="O249" i="20"/>
  <c r="N249" i="20"/>
  <c r="M249" i="20"/>
  <c r="J249" i="20"/>
  <c r="I249" i="20"/>
  <c r="H249" i="20"/>
  <c r="Z248" i="20"/>
  <c r="Z247" i="20"/>
  <c r="Y247" i="20"/>
  <c r="X247" i="20"/>
  <c r="W247" i="20"/>
  <c r="V247" i="20"/>
  <c r="U247" i="20"/>
  <c r="T247" i="20"/>
  <c r="S247" i="20"/>
  <c r="R247" i="20"/>
  <c r="Q247" i="20"/>
  <c r="P247" i="20"/>
  <c r="O247" i="20"/>
  <c r="N247" i="20"/>
  <c r="M247" i="20"/>
  <c r="J247" i="20"/>
  <c r="I247" i="20"/>
  <c r="H247" i="20"/>
  <c r="Z246" i="20"/>
  <c r="Z245" i="20"/>
  <c r="Y245" i="20"/>
  <c r="X245" i="20"/>
  <c r="W245" i="20"/>
  <c r="V245" i="20"/>
  <c r="U245" i="20"/>
  <c r="T245" i="20"/>
  <c r="S245" i="20"/>
  <c r="R245" i="20"/>
  <c r="Q245" i="20"/>
  <c r="P245" i="20"/>
  <c r="O245" i="20"/>
  <c r="N245" i="20"/>
  <c r="M245" i="20"/>
  <c r="J245" i="20"/>
  <c r="I245" i="20"/>
  <c r="H245" i="20"/>
  <c r="Z244" i="20"/>
  <c r="Z243" i="20"/>
  <c r="Z242" i="20"/>
  <c r="Z241" i="20"/>
  <c r="Y241" i="20"/>
  <c r="X241" i="20"/>
  <c r="W241" i="20"/>
  <c r="V241" i="20"/>
  <c r="U241" i="20"/>
  <c r="T241" i="20"/>
  <c r="S241" i="20"/>
  <c r="R241" i="20"/>
  <c r="Q241" i="20"/>
  <c r="P241" i="20"/>
  <c r="O241" i="20"/>
  <c r="N241" i="20"/>
  <c r="M241" i="20"/>
  <c r="J241" i="20"/>
  <c r="I241" i="20"/>
  <c r="H241" i="20"/>
  <c r="Z240" i="20"/>
  <c r="Z239" i="20"/>
  <c r="Z238" i="20"/>
  <c r="Y238" i="20"/>
  <c r="X238" i="20"/>
  <c r="W238" i="20"/>
  <c r="V238" i="20"/>
  <c r="U238" i="20"/>
  <c r="T238" i="20"/>
  <c r="S238" i="20"/>
  <c r="R238" i="20"/>
  <c r="Q238" i="20"/>
  <c r="P238" i="20"/>
  <c r="O238" i="20"/>
  <c r="N238" i="20"/>
  <c r="M238" i="20"/>
  <c r="J238" i="20"/>
  <c r="I238" i="20"/>
  <c r="H238" i="20"/>
  <c r="H231" i="20"/>
  <c r="Z237" i="20"/>
  <c r="Z236" i="20"/>
  <c r="Y236" i="20"/>
  <c r="X236" i="20"/>
  <c r="W236" i="20"/>
  <c r="V236" i="20"/>
  <c r="U236" i="20"/>
  <c r="U231" i="20"/>
  <c r="T236" i="20"/>
  <c r="T231" i="20"/>
  <c r="S236" i="20"/>
  <c r="S231" i="20"/>
  <c r="R236" i="20"/>
  <c r="R231" i="20"/>
  <c r="Q236" i="20"/>
  <c r="P236" i="20"/>
  <c r="O236" i="20"/>
  <c r="N236" i="20"/>
  <c r="M236" i="20"/>
  <c r="M231" i="20"/>
  <c r="J236" i="20"/>
  <c r="J231" i="20"/>
  <c r="H27" i="5"/>
  <c r="I236" i="20"/>
  <c r="I231" i="20"/>
  <c r="D27" i="5"/>
  <c r="H236" i="20"/>
  <c r="Z235" i="20"/>
  <c r="Z234" i="20"/>
  <c r="Z233" i="20"/>
  <c r="Z232" i="20"/>
  <c r="Y232" i="20"/>
  <c r="X232" i="20"/>
  <c r="X231" i="20"/>
  <c r="W232" i="20"/>
  <c r="V232" i="20"/>
  <c r="V231" i="20"/>
  <c r="U232" i="20"/>
  <c r="T232" i="20"/>
  <c r="S232" i="20"/>
  <c r="R232" i="20"/>
  <c r="Q232" i="20"/>
  <c r="P232" i="20"/>
  <c r="P231" i="20"/>
  <c r="O232" i="20"/>
  <c r="N232" i="20"/>
  <c r="N231" i="20"/>
  <c r="M232" i="20"/>
  <c r="L232" i="20"/>
  <c r="J232" i="20"/>
  <c r="I232" i="20"/>
  <c r="H232" i="20"/>
  <c r="Q231" i="20"/>
  <c r="Z230" i="20"/>
  <c r="Z229" i="20"/>
  <c r="Z227" i="20"/>
  <c r="Z228" i="20"/>
  <c r="Y227" i="20"/>
  <c r="X227" i="20"/>
  <c r="W227" i="20"/>
  <c r="V227" i="20"/>
  <c r="U227" i="20"/>
  <c r="U158" i="20"/>
  <c r="T227" i="20"/>
  <c r="T158" i="20"/>
  <c r="S227" i="20"/>
  <c r="R227" i="20"/>
  <c r="Q227" i="20"/>
  <c r="P227" i="20"/>
  <c r="O227" i="20"/>
  <c r="N227" i="20"/>
  <c r="M227" i="20"/>
  <c r="J227" i="20"/>
  <c r="I227" i="20"/>
  <c r="H227" i="20"/>
  <c r="Z226" i="20"/>
  <c r="Z225" i="20"/>
  <c r="Z224" i="20"/>
  <c r="Z223" i="20"/>
  <c r="Y223" i="20"/>
  <c r="X223" i="20"/>
  <c r="W223" i="20"/>
  <c r="V223" i="20"/>
  <c r="U223" i="20"/>
  <c r="T223" i="20"/>
  <c r="S223" i="20"/>
  <c r="R223" i="20"/>
  <c r="Q223" i="20"/>
  <c r="P223" i="20"/>
  <c r="O223" i="20"/>
  <c r="N223" i="20"/>
  <c r="M223" i="20"/>
  <c r="J223" i="20"/>
  <c r="I223" i="20"/>
  <c r="H223" i="20"/>
  <c r="Z222" i="20"/>
  <c r="Z221" i="20"/>
  <c r="Z220" i="20"/>
  <c r="Z219" i="20"/>
  <c r="Y219" i="20"/>
  <c r="X219" i="20"/>
  <c r="W219" i="20"/>
  <c r="V219" i="20"/>
  <c r="U219" i="20"/>
  <c r="T219" i="20"/>
  <c r="S219" i="20"/>
  <c r="R219" i="20"/>
  <c r="Q219" i="20"/>
  <c r="P219" i="20"/>
  <c r="O219" i="20"/>
  <c r="N219" i="20"/>
  <c r="M219" i="20"/>
  <c r="J219" i="20"/>
  <c r="I219" i="20"/>
  <c r="H219" i="20"/>
  <c r="Z218" i="20"/>
  <c r="Z217" i="20"/>
  <c r="Z216" i="20"/>
  <c r="Z215" i="20"/>
  <c r="Y215" i="20"/>
  <c r="X215" i="20"/>
  <c r="W215" i="20"/>
  <c r="V215" i="20"/>
  <c r="U215" i="20"/>
  <c r="T215" i="20"/>
  <c r="S215" i="20"/>
  <c r="R215" i="20"/>
  <c r="Q215" i="20"/>
  <c r="P215" i="20"/>
  <c r="O215" i="20"/>
  <c r="N215" i="20"/>
  <c r="M215" i="20"/>
  <c r="J215" i="20"/>
  <c r="I215" i="20"/>
  <c r="H215" i="20"/>
  <c r="Z214" i="20"/>
  <c r="Z213" i="20"/>
  <c r="Z209" i="20"/>
  <c r="Z212" i="20"/>
  <c r="Z211" i="20"/>
  <c r="Z210" i="20"/>
  <c r="Y209" i="20"/>
  <c r="X209" i="20"/>
  <c r="W209" i="20"/>
  <c r="V209" i="20"/>
  <c r="U209" i="20"/>
  <c r="T209" i="20"/>
  <c r="S209" i="20"/>
  <c r="R209" i="20"/>
  <c r="Q209" i="20"/>
  <c r="P209" i="20"/>
  <c r="O209" i="20"/>
  <c r="N209" i="20"/>
  <c r="M209" i="20"/>
  <c r="L209" i="20"/>
  <c r="J209" i="20"/>
  <c r="H209" i="20"/>
  <c r="Z207" i="20"/>
  <c r="Z206" i="20"/>
  <c r="Z205" i="20"/>
  <c r="Z204" i="20"/>
  <c r="Y204" i="20"/>
  <c r="X204" i="20"/>
  <c r="W204" i="20"/>
  <c r="V204" i="20"/>
  <c r="U204" i="20"/>
  <c r="T204" i="20"/>
  <c r="S204" i="20"/>
  <c r="R204" i="20"/>
  <c r="Q204" i="20"/>
  <c r="P204" i="20"/>
  <c r="O204" i="20"/>
  <c r="N204" i="20"/>
  <c r="M204" i="20"/>
  <c r="H204" i="20"/>
  <c r="Z203" i="20"/>
  <c r="Z202" i="20"/>
  <c r="Z201" i="20"/>
  <c r="Z200" i="20"/>
  <c r="Z199" i="20"/>
  <c r="Z198" i="20"/>
  <c r="Z197" i="20"/>
  <c r="Z196" i="20"/>
  <c r="Z195" i="20"/>
  <c r="Z194" i="20"/>
  <c r="Z193" i="20"/>
  <c r="Z192" i="20"/>
  <c r="Z191" i="20"/>
  <c r="Z190" i="20"/>
  <c r="Z189" i="20"/>
  <c r="Z188" i="20"/>
  <c r="Z187" i="20"/>
  <c r="Z186" i="20"/>
  <c r="Y186" i="20"/>
  <c r="X186" i="20"/>
  <c r="W186" i="20"/>
  <c r="V186" i="20"/>
  <c r="U186" i="20"/>
  <c r="T186" i="20"/>
  <c r="S186" i="20"/>
  <c r="R186" i="20"/>
  <c r="Q186" i="20"/>
  <c r="P186" i="20"/>
  <c r="O186" i="20"/>
  <c r="N186" i="20"/>
  <c r="M186" i="20"/>
  <c r="L186" i="20"/>
  <c r="J186" i="20"/>
  <c r="I186" i="20"/>
  <c r="I158" i="20"/>
  <c r="I157" i="20"/>
  <c r="Z182" i="20"/>
  <c r="Z181" i="20"/>
  <c r="Z180" i="20"/>
  <c r="Z179" i="20"/>
  <c r="Z178" i="20"/>
  <c r="Z177" i="20"/>
  <c r="Z176" i="20"/>
  <c r="Z175" i="20"/>
  <c r="Z174" i="20"/>
  <c r="Z173" i="20"/>
  <c r="Z172" i="20"/>
  <c r="Z171" i="20"/>
  <c r="Z170" i="20"/>
  <c r="Z169" i="20"/>
  <c r="Z168" i="20"/>
  <c r="Z167" i="20"/>
  <c r="Z166" i="20"/>
  <c r="Z165" i="20"/>
  <c r="Z164" i="20"/>
  <c r="Z163" i="20"/>
  <c r="Z162" i="20"/>
  <c r="Z161" i="20"/>
  <c r="Z160" i="20"/>
  <c r="Z159" i="20"/>
  <c r="J159" i="20"/>
  <c r="Y159" i="20"/>
  <c r="X159" i="20"/>
  <c r="W159" i="20"/>
  <c r="W158" i="20"/>
  <c r="V159" i="20"/>
  <c r="U159" i="20"/>
  <c r="T159" i="20"/>
  <c r="S159" i="20"/>
  <c r="R159" i="20"/>
  <c r="Q159" i="20"/>
  <c r="P159" i="20"/>
  <c r="O159" i="20"/>
  <c r="O158" i="20"/>
  <c r="N159" i="20"/>
  <c r="M159" i="20"/>
  <c r="M158" i="20"/>
  <c r="L159" i="20"/>
  <c r="S158" i="20"/>
  <c r="R158" i="20"/>
  <c r="Z156" i="20"/>
  <c r="Z155" i="20"/>
  <c r="Z154" i="20"/>
  <c r="Z153" i="20"/>
  <c r="Z152" i="20"/>
  <c r="Z151" i="20"/>
  <c r="Z150" i="20"/>
  <c r="Z149" i="20"/>
  <c r="Y150" i="20"/>
  <c r="X150" i="20"/>
  <c r="X149" i="20"/>
  <c r="W150" i="20"/>
  <c r="W149" i="20"/>
  <c r="V150" i="20"/>
  <c r="U150" i="20"/>
  <c r="T150" i="20"/>
  <c r="S150" i="20"/>
  <c r="R150" i="20"/>
  <c r="Q150" i="20"/>
  <c r="P150" i="20"/>
  <c r="P149" i="20"/>
  <c r="O150" i="20"/>
  <c r="O149" i="20"/>
  <c r="N150" i="20"/>
  <c r="M150" i="20"/>
  <c r="L150" i="20"/>
  <c r="J150" i="20"/>
  <c r="J149" i="20"/>
  <c r="H24" i="5"/>
  <c r="I150" i="20"/>
  <c r="H150" i="20"/>
  <c r="Y149" i="20"/>
  <c r="V149" i="20"/>
  <c r="U149" i="20"/>
  <c r="T149" i="20"/>
  <c r="S149" i="20"/>
  <c r="R149" i="20"/>
  <c r="Q149" i="20"/>
  <c r="N149" i="20"/>
  <c r="M149" i="20"/>
  <c r="I149" i="20"/>
  <c r="D24" i="5"/>
  <c r="H149" i="20"/>
  <c r="Z148" i="20"/>
  <c r="Z147" i="20"/>
  <c r="Y147" i="20"/>
  <c r="X147" i="20"/>
  <c r="W147" i="20"/>
  <c r="V147" i="20"/>
  <c r="U147" i="20"/>
  <c r="T147" i="20"/>
  <c r="T135" i="20"/>
  <c r="S147" i="20"/>
  <c r="S135" i="20"/>
  <c r="R147" i="20"/>
  <c r="Q147" i="20"/>
  <c r="P147" i="20"/>
  <c r="O147" i="20"/>
  <c r="N147" i="20"/>
  <c r="M147" i="20"/>
  <c r="M135" i="20"/>
  <c r="M131" i="20"/>
  <c r="J147" i="20"/>
  <c r="I147" i="20"/>
  <c r="I135" i="20"/>
  <c r="D23" i="5"/>
  <c r="H147" i="20"/>
  <c r="Z146" i="20"/>
  <c r="Z145" i="20"/>
  <c r="Y145" i="20"/>
  <c r="X145" i="20"/>
  <c r="W145" i="20"/>
  <c r="V145" i="20"/>
  <c r="U145" i="20"/>
  <c r="T145" i="20"/>
  <c r="S145" i="20"/>
  <c r="R145" i="20"/>
  <c r="Q145" i="20"/>
  <c r="P145" i="20"/>
  <c r="O145" i="20"/>
  <c r="N145" i="20"/>
  <c r="M145" i="20"/>
  <c r="J145" i="20"/>
  <c r="I145" i="20"/>
  <c r="H145" i="20"/>
  <c r="Z144" i="20"/>
  <c r="Z143" i="20"/>
  <c r="Z142" i="20"/>
  <c r="Z141" i="20"/>
  <c r="Z140" i="20"/>
  <c r="Z136" i="20"/>
  <c r="Z135" i="20"/>
  <c r="Z139" i="20"/>
  <c r="Z138" i="20"/>
  <c r="Z137" i="20"/>
  <c r="Y136" i="20"/>
  <c r="X136" i="20"/>
  <c r="X135" i="20"/>
  <c r="W136" i="20"/>
  <c r="W135" i="20"/>
  <c r="V136" i="20"/>
  <c r="V135" i="20"/>
  <c r="V131" i="20"/>
  <c r="U136" i="20"/>
  <c r="T136" i="20"/>
  <c r="S136" i="20"/>
  <c r="R136" i="20"/>
  <c r="R135" i="20"/>
  <c r="Q136" i="20"/>
  <c r="P136" i="20"/>
  <c r="O136" i="20"/>
  <c r="N136" i="20"/>
  <c r="N135" i="20"/>
  <c r="N131" i="20"/>
  <c r="M136" i="20"/>
  <c r="L136" i="20"/>
  <c r="Y135" i="20"/>
  <c r="U135" i="20"/>
  <c r="Q135" i="20"/>
  <c r="P135" i="20"/>
  <c r="O135" i="20"/>
  <c r="Z134" i="20"/>
  <c r="Z133" i="20"/>
  <c r="Z132" i="20"/>
  <c r="Y133" i="20"/>
  <c r="X133" i="20"/>
  <c r="W133" i="20"/>
  <c r="W132" i="20"/>
  <c r="V133" i="20"/>
  <c r="U133" i="20"/>
  <c r="T133" i="20"/>
  <c r="S133" i="20"/>
  <c r="R133" i="20"/>
  <c r="R132" i="20"/>
  <c r="R131" i="20"/>
  <c r="Q133" i="20"/>
  <c r="P133" i="20"/>
  <c r="O133" i="20"/>
  <c r="O132" i="20"/>
  <c r="N133" i="20"/>
  <c r="M133" i="20"/>
  <c r="J133" i="20"/>
  <c r="I133" i="20"/>
  <c r="H133" i="20"/>
  <c r="H132" i="20"/>
  <c r="H131" i="20"/>
  <c r="Y132" i="20"/>
  <c r="Y131" i="20"/>
  <c r="X132" i="20"/>
  <c r="V132" i="20"/>
  <c r="U132" i="20"/>
  <c r="T132" i="20"/>
  <c r="S132" i="20"/>
  <c r="Q132" i="20"/>
  <c r="Q131" i="20"/>
  <c r="P132" i="20"/>
  <c r="N132" i="20"/>
  <c r="M132" i="20"/>
  <c r="J132" i="20"/>
  <c r="H22" i="5"/>
  <c r="I132" i="20"/>
  <c r="D22" i="5"/>
  <c r="U131" i="20"/>
  <c r="T131" i="20"/>
  <c r="S131" i="20"/>
  <c r="Z130" i="20"/>
  <c r="Z129" i="20"/>
  <c r="Y129" i="20"/>
  <c r="X129" i="20"/>
  <c r="W129" i="20"/>
  <c r="V129" i="20"/>
  <c r="U129" i="20"/>
  <c r="T129" i="20"/>
  <c r="S129" i="20"/>
  <c r="R129" i="20"/>
  <c r="Q129" i="20"/>
  <c r="P129" i="20"/>
  <c r="O129" i="20"/>
  <c r="N129" i="20"/>
  <c r="M129" i="20"/>
  <c r="J129" i="20"/>
  <c r="I129" i="20"/>
  <c r="H129" i="20"/>
  <c r="Z128" i="20"/>
  <c r="Z127" i="20"/>
  <c r="Y127" i="20"/>
  <c r="X127" i="20"/>
  <c r="W127" i="20"/>
  <c r="V127" i="20"/>
  <c r="U127" i="20"/>
  <c r="T127" i="20"/>
  <c r="S127" i="20"/>
  <c r="R127" i="20"/>
  <c r="Q127" i="20"/>
  <c r="P127" i="20"/>
  <c r="O127" i="20"/>
  <c r="N127" i="20"/>
  <c r="M127" i="20"/>
  <c r="J127" i="20"/>
  <c r="I127" i="20"/>
  <c r="H127" i="20"/>
  <c r="Z126" i="20"/>
  <c r="Z125" i="20"/>
  <c r="Z124" i="20"/>
  <c r="Z123" i="20"/>
  <c r="Y123" i="20"/>
  <c r="Y119" i="20"/>
  <c r="X123" i="20"/>
  <c r="W123" i="20"/>
  <c r="V123" i="20"/>
  <c r="U123" i="20"/>
  <c r="U119" i="20"/>
  <c r="T123" i="20"/>
  <c r="T119" i="20"/>
  <c r="S123" i="20"/>
  <c r="S119" i="20"/>
  <c r="R123" i="20"/>
  <c r="Q123" i="20"/>
  <c r="P123" i="20"/>
  <c r="O123" i="20"/>
  <c r="N123" i="20"/>
  <c r="M123" i="20"/>
  <c r="M119" i="20"/>
  <c r="L123" i="20"/>
  <c r="J123" i="20"/>
  <c r="J119" i="20"/>
  <c r="H20" i="5"/>
  <c r="I123" i="20"/>
  <c r="I119" i="20"/>
  <c r="D20" i="5"/>
  <c r="H123" i="20"/>
  <c r="H119" i="20"/>
  <c r="Z122" i="20"/>
  <c r="Z121" i="20"/>
  <c r="Z120" i="20"/>
  <c r="Y120" i="20"/>
  <c r="X120" i="20"/>
  <c r="W120" i="20"/>
  <c r="V120" i="20"/>
  <c r="U120" i="20"/>
  <c r="T120" i="20"/>
  <c r="S120" i="20"/>
  <c r="R120" i="20"/>
  <c r="Q120" i="20"/>
  <c r="P120" i="20"/>
  <c r="O120" i="20"/>
  <c r="N120" i="20"/>
  <c r="M120" i="20"/>
  <c r="J120" i="20"/>
  <c r="I120" i="20"/>
  <c r="H120" i="20"/>
  <c r="Z119" i="20"/>
  <c r="X119" i="20"/>
  <c r="W119" i="20"/>
  <c r="V119" i="20"/>
  <c r="R119" i="20"/>
  <c r="Q119" i="20"/>
  <c r="P119" i="20"/>
  <c r="O119" i="20"/>
  <c r="N119" i="20"/>
  <c r="Z118" i="20"/>
  <c r="Z117" i="20"/>
  <c r="Y117" i="20"/>
  <c r="X117" i="20"/>
  <c r="W117" i="20"/>
  <c r="V117" i="20"/>
  <c r="U117" i="20"/>
  <c r="T117" i="20"/>
  <c r="S117" i="20"/>
  <c r="R117" i="20"/>
  <c r="Q117" i="20"/>
  <c r="P117" i="20"/>
  <c r="O117" i="20"/>
  <c r="N117" i="20"/>
  <c r="M117" i="20"/>
  <c r="J117" i="20"/>
  <c r="I117" i="20"/>
  <c r="H117" i="20"/>
  <c r="Z116" i="20"/>
  <c r="Z115" i="20"/>
  <c r="Y115" i="20"/>
  <c r="X115" i="20"/>
  <c r="W115" i="20"/>
  <c r="V115" i="20"/>
  <c r="U115" i="20"/>
  <c r="T115" i="20"/>
  <c r="T106" i="20"/>
  <c r="S115" i="20"/>
  <c r="R115" i="20"/>
  <c r="R106" i="20"/>
  <c r="Q115" i="20"/>
  <c r="P115" i="20"/>
  <c r="O115" i="20"/>
  <c r="N115" i="20"/>
  <c r="M115" i="20"/>
  <c r="J115" i="20"/>
  <c r="I115" i="20"/>
  <c r="H115" i="20"/>
  <c r="Z114" i="20"/>
  <c r="Z113" i="20"/>
  <c r="Z112" i="20"/>
  <c r="Y112" i="20"/>
  <c r="X112" i="20"/>
  <c r="W112" i="20"/>
  <c r="V112" i="20"/>
  <c r="U112" i="20"/>
  <c r="U106" i="20"/>
  <c r="T112" i="20"/>
  <c r="S112" i="20"/>
  <c r="R112" i="20"/>
  <c r="Q112" i="20"/>
  <c r="P112" i="20"/>
  <c r="P106" i="20"/>
  <c r="O112" i="20"/>
  <c r="N112" i="20"/>
  <c r="M112" i="20"/>
  <c r="L112" i="20"/>
  <c r="J112" i="20"/>
  <c r="I112" i="20"/>
  <c r="H112" i="20"/>
  <c r="Z111" i="20"/>
  <c r="Z110" i="20"/>
  <c r="Z109" i="20"/>
  <c r="Y109" i="20"/>
  <c r="X109" i="20"/>
  <c r="W109" i="20"/>
  <c r="V109" i="20"/>
  <c r="U109" i="20"/>
  <c r="T109" i="20"/>
  <c r="S109" i="20"/>
  <c r="R109" i="20"/>
  <c r="Q109" i="20"/>
  <c r="P109" i="20"/>
  <c r="O109" i="20"/>
  <c r="N109" i="20"/>
  <c r="M109" i="20"/>
  <c r="J109" i="20"/>
  <c r="I109" i="20"/>
  <c r="H109" i="20"/>
  <c r="Z108" i="20"/>
  <c r="Z107" i="20"/>
  <c r="Y107" i="20"/>
  <c r="X107" i="20"/>
  <c r="W107" i="20"/>
  <c r="W106" i="20"/>
  <c r="V107" i="20"/>
  <c r="U107" i="20"/>
  <c r="T107" i="20"/>
  <c r="S107" i="20"/>
  <c r="S106" i="20"/>
  <c r="R107" i="20"/>
  <c r="Q107" i="20"/>
  <c r="P107" i="20"/>
  <c r="O107" i="20"/>
  <c r="O106" i="20"/>
  <c r="N107" i="20"/>
  <c r="M107" i="20"/>
  <c r="J107" i="20"/>
  <c r="I107" i="20"/>
  <c r="I106" i="20"/>
  <c r="D19" i="5"/>
  <c r="H107" i="20"/>
  <c r="X106" i="20"/>
  <c r="V106" i="20"/>
  <c r="N106" i="20"/>
  <c r="M106" i="20"/>
  <c r="J106" i="20"/>
  <c r="H19" i="5"/>
  <c r="Z105" i="20"/>
  <c r="Z104" i="20"/>
  <c r="Z103" i="20"/>
  <c r="Y103" i="20"/>
  <c r="X103" i="20"/>
  <c r="W103" i="20"/>
  <c r="W98" i="20"/>
  <c r="V103" i="20"/>
  <c r="U103" i="20"/>
  <c r="T103" i="20"/>
  <c r="S103" i="20"/>
  <c r="R103" i="20"/>
  <c r="Q103" i="20"/>
  <c r="P103" i="20"/>
  <c r="P98" i="20"/>
  <c r="O103" i="20"/>
  <c r="O98" i="20"/>
  <c r="N103" i="20"/>
  <c r="M103" i="20"/>
  <c r="J103" i="20"/>
  <c r="I103" i="20"/>
  <c r="H103" i="20"/>
  <c r="Z102" i="20"/>
  <c r="Z101" i="20"/>
  <c r="Y101" i="20"/>
  <c r="X101" i="20"/>
  <c r="W101" i="20"/>
  <c r="V101" i="20"/>
  <c r="U101" i="20"/>
  <c r="T101" i="20"/>
  <c r="S101" i="20"/>
  <c r="R101" i="20"/>
  <c r="Q101" i="20"/>
  <c r="P101" i="20"/>
  <c r="O101" i="20"/>
  <c r="N101" i="20"/>
  <c r="M101" i="20"/>
  <c r="H101" i="20"/>
  <c r="H98" i="20"/>
  <c r="Z100" i="20"/>
  <c r="Z99" i="20"/>
  <c r="Z98" i="20"/>
  <c r="Y99" i="20"/>
  <c r="Y98" i="20"/>
  <c r="X99" i="20"/>
  <c r="W99" i="20"/>
  <c r="V99" i="20"/>
  <c r="U99" i="20"/>
  <c r="U98" i="20"/>
  <c r="T99" i="20"/>
  <c r="S99" i="20"/>
  <c r="R99" i="20"/>
  <c r="R98" i="20"/>
  <c r="Q99" i="20"/>
  <c r="Q98" i="20"/>
  <c r="P99" i="20"/>
  <c r="O99" i="20"/>
  <c r="N99" i="20"/>
  <c r="M99" i="20"/>
  <c r="M98" i="20"/>
  <c r="H99" i="20"/>
  <c r="X98" i="20"/>
  <c r="V98" i="20"/>
  <c r="T98" i="20"/>
  <c r="S98" i="20"/>
  <c r="N98" i="20"/>
  <c r="Z97" i="20"/>
  <c r="Z96" i="20"/>
  <c r="Z95" i="20"/>
  <c r="Z94" i="20"/>
  <c r="Y94" i="20"/>
  <c r="X94" i="20"/>
  <c r="W94" i="20"/>
  <c r="V94" i="20"/>
  <c r="U94" i="20"/>
  <c r="T94" i="20"/>
  <c r="S94" i="20"/>
  <c r="S93" i="20"/>
  <c r="R94" i="20"/>
  <c r="Q94" i="20"/>
  <c r="P94" i="20"/>
  <c r="O94" i="20"/>
  <c r="N94" i="20"/>
  <c r="M94" i="20"/>
  <c r="L94" i="20"/>
  <c r="H94" i="20"/>
  <c r="H93" i="20"/>
  <c r="Z93" i="20"/>
  <c r="Y93" i="20"/>
  <c r="X93" i="20"/>
  <c r="W93" i="20"/>
  <c r="V93" i="20"/>
  <c r="U93" i="20"/>
  <c r="T93" i="20"/>
  <c r="R93" i="20"/>
  <c r="Q93" i="20"/>
  <c r="P93" i="20"/>
  <c r="O93" i="20"/>
  <c r="N93" i="20"/>
  <c r="M93" i="20"/>
  <c r="Z92" i="20"/>
  <c r="Z91" i="20"/>
  <c r="Y91" i="20"/>
  <c r="Y85" i="20"/>
  <c r="X91" i="20"/>
  <c r="W91" i="20"/>
  <c r="V91" i="20"/>
  <c r="U91" i="20"/>
  <c r="T91" i="20"/>
  <c r="T85" i="20"/>
  <c r="S91" i="20"/>
  <c r="S85" i="20"/>
  <c r="R91" i="20"/>
  <c r="R85" i="20"/>
  <c r="Q91" i="20"/>
  <c r="P91" i="20"/>
  <c r="O91" i="20"/>
  <c r="N91" i="20"/>
  <c r="M91" i="20"/>
  <c r="J91" i="20"/>
  <c r="J85" i="20"/>
  <c r="H16" i="5"/>
  <c r="I91" i="20"/>
  <c r="H91" i="20"/>
  <c r="Z90" i="20"/>
  <c r="Z89" i="20"/>
  <c r="Z88" i="20"/>
  <c r="Z87" i="20"/>
  <c r="Y86" i="20"/>
  <c r="X86" i="20"/>
  <c r="W86" i="20"/>
  <c r="V86" i="20"/>
  <c r="V85" i="20"/>
  <c r="U86" i="20"/>
  <c r="U85" i="20"/>
  <c r="T86" i="20"/>
  <c r="S86" i="20"/>
  <c r="R86" i="20"/>
  <c r="Q86" i="20"/>
  <c r="Q85" i="20"/>
  <c r="P86" i="20"/>
  <c r="P85" i="20"/>
  <c r="O86" i="20"/>
  <c r="O85" i="20"/>
  <c r="N86" i="20"/>
  <c r="N85" i="20"/>
  <c r="M86" i="20"/>
  <c r="M85" i="20"/>
  <c r="L86" i="20"/>
  <c r="J86" i="20"/>
  <c r="I86" i="20"/>
  <c r="H86" i="20"/>
  <c r="X85" i="20"/>
  <c r="W85" i="20"/>
  <c r="I85" i="20"/>
  <c r="D16" i="5"/>
  <c r="H85" i="20"/>
  <c r="Z84" i="20"/>
  <c r="Z83" i="20"/>
  <c r="Z82" i="20"/>
  <c r="Z81" i="20"/>
  <c r="Y82" i="20"/>
  <c r="X82" i="20"/>
  <c r="W82" i="20"/>
  <c r="V82" i="20"/>
  <c r="U82" i="20"/>
  <c r="T82" i="20"/>
  <c r="T81" i="20"/>
  <c r="S82" i="20"/>
  <c r="S81" i="20"/>
  <c r="R82" i="20"/>
  <c r="R81" i="20"/>
  <c r="Q82" i="20"/>
  <c r="P82" i="20"/>
  <c r="O82" i="20"/>
  <c r="N82" i="20"/>
  <c r="N81" i="20"/>
  <c r="M82" i="20"/>
  <c r="M81" i="20"/>
  <c r="L82" i="20"/>
  <c r="J82" i="20"/>
  <c r="I82" i="20"/>
  <c r="I81" i="20"/>
  <c r="H82" i="20"/>
  <c r="Y81" i="20"/>
  <c r="X81" i="20"/>
  <c r="W81" i="20"/>
  <c r="V81" i="20"/>
  <c r="U81" i="20"/>
  <c r="Q81" i="20"/>
  <c r="P81" i="20"/>
  <c r="O81" i="20"/>
  <c r="J81" i="20"/>
  <c r="H15" i="5"/>
  <c r="H81" i="20"/>
  <c r="Z80" i="20"/>
  <c r="Z79" i="20"/>
  <c r="Y79" i="20"/>
  <c r="X79" i="20"/>
  <c r="W79" i="20"/>
  <c r="W60" i="20"/>
  <c r="V79" i="20"/>
  <c r="V60" i="20"/>
  <c r="V59" i="20"/>
  <c r="U79" i="20"/>
  <c r="T79" i="20"/>
  <c r="S79" i="20"/>
  <c r="R79" i="20"/>
  <c r="R60" i="20"/>
  <c r="Q79" i="20"/>
  <c r="P79" i="20"/>
  <c r="O79" i="20"/>
  <c r="N79" i="20"/>
  <c r="M79" i="20"/>
  <c r="J79" i="20"/>
  <c r="I79" i="20"/>
  <c r="H79" i="20"/>
  <c r="Z77" i="20"/>
  <c r="Z76" i="20"/>
  <c r="Z75" i="20"/>
  <c r="Z74" i="20"/>
  <c r="Z73" i="20"/>
  <c r="Z72" i="20"/>
  <c r="Z71" i="20"/>
  <c r="Z70" i="20"/>
  <c r="Z69" i="20"/>
  <c r="Z68" i="20"/>
  <c r="Z67" i="20"/>
  <c r="Z66" i="20"/>
  <c r="Z65" i="20"/>
  <c r="Z60" i="20"/>
  <c r="Y65" i="20"/>
  <c r="X65" i="20"/>
  <c r="W65" i="20"/>
  <c r="V65" i="20"/>
  <c r="U65" i="20"/>
  <c r="T65" i="20"/>
  <c r="T60" i="20"/>
  <c r="S65" i="20"/>
  <c r="S60" i="20"/>
  <c r="R65" i="20"/>
  <c r="Q65" i="20"/>
  <c r="P65" i="20"/>
  <c r="O65" i="20"/>
  <c r="N65" i="20"/>
  <c r="M65" i="20"/>
  <c r="Z64" i="20"/>
  <c r="Z63" i="20"/>
  <c r="Z62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J61" i="20"/>
  <c r="I61" i="20"/>
  <c r="H61" i="20"/>
  <c r="Y60" i="20"/>
  <c r="X60" i="20"/>
  <c r="X59" i="20"/>
  <c r="U60" i="20"/>
  <c r="Q60" i="20"/>
  <c r="P60" i="20"/>
  <c r="O60" i="20"/>
  <c r="N60" i="20"/>
  <c r="N59" i="20"/>
  <c r="M60" i="20"/>
  <c r="I60" i="20"/>
  <c r="D14" i="5"/>
  <c r="Z58" i="20"/>
  <c r="J57" i="20"/>
  <c r="J56" i="20"/>
  <c r="H12" i="5"/>
  <c r="Z57" i="20"/>
  <c r="Z56" i="20"/>
  <c r="Y57" i="20"/>
  <c r="Y56" i="20"/>
  <c r="X57" i="20"/>
  <c r="W57" i="20"/>
  <c r="V57" i="20"/>
  <c r="V56" i="20"/>
  <c r="U57" i="20"/>
  <c r="U56" i="20"/>
  <c r="T57" i="20"/>
  <c r="T56" i="20"/>
  <c r="S57" i="20"/>
  <c r="S56" i="20"/>
  <c r="R57" i="20"/>
  <c r="R56" i="20"/>
  <c r="Q57" i="20"/>
  <c r="Q56" i="20"/>
  <c r="P57" i="20"/>
  <c r="O57" i="20"/>
  <c r="N57" i="20"/>
  <c r="N56" i="20"/>
  <c r="M57" i="20"/>
  <c r="M56" i="20"/>
  <c r="X56" i="20"/>
  <c r="W56" i="20"/>
  <c r="P56" i="20"/>
  <c r="O56" i="20"/>
  <c r="Z55" i="20"/>
  <c r="Z54" i="20"/>
  <c r="Z53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J52" i="20"/>
  <c r="I52" i="20"/>
  <c r="H52" i="20"/>
  <c r="Z51" i="20"/>
  <c r="Z50" i="20"/>
  <c r="Z49" i="20"/>
  <c r="Z48" i="20"/>
  <c r="Z47" i="20"/>
  <c r="Z46" i="20"/>
  <c r="Y46" i="20"/>
  <c r="Y40" i="20"/>
  <c r="X46" i="20"/>
  <c r="W46" i="20"/>
  <c r="V46" i="20"/>
  <c r="U46" i="20"/>
  <c r="T46" i="20"/>
  <c r="S46" i="20"/>
  <c r="R46" i="20"/>
  <c r="Q46" i="20"/>
  <c r="Q40" i="20"/>
  <c r="P46" i="20"/>
  <c r="O46" i="20"/>
  <c r="N46" i="20"/>
  <c r="M46" i="20"/>
  <c r="L46" i="20"/>
  <c r="J46" i="20"/>
  <c r="I46" i="20"/>
  <c r="H46" i="20"/>
  <c r="Z45" i="20"/>
  <c r="Z44" i="20"/>
  <c r="Z43" i="20"/>
  <c r="Y43" i="20"/>
  <c r="X43" i="20"/>
  <c r="W43" i="20"/>
  <c r="V43" i="20"/>
  <c r="V40" i="20"/>
  <c r="V7" i="20"/>
  <c r="U43" i="20"/>
  <c r="U40" i="20"/>
  <c r="T43" i="20"/>
  <c r="S43" i="20"/>
  <c r="R43" i="20"/>
  <c r="Q43" i="20"/>
  <c r="P43" i="20"/>
  <c r="O43" i="20"/>
  <c r="N43" i="20"/>
  <c r="N40" i="20"/>
  <c r="M43" i="20"/>
  <c r="M40" i="20"/>
  <c r="M7" i="20"/>
  <c r="J43" i="20"/>
  <c r="I43" i="20"/>
  <c r="H43" i="20"/>
  <c r="Z42" i="20"/>
  <c r="Z41" i="20"/>
  <c r="Y41" i="20"/>
  <c r="X41" i="20"/>
  <c r="W41" i="20"/>
  <c r="V41" i="20"/>
  <c r="U41" i="20"/>
  <c r="T41" i="20"/>
  <c r="S41" i="20"/>
  <c r="R41" i="20"/>
  <c r="Q41" i="20"/>
  <c r="P41" i="20"/>
  <c r="P40" i="20"/>
  <c r="O41" i="20"/>
  <c r="O40" i="20"/>
  <c r="N41" i="20"/>
  <c r="M41" i="20"/>
  <c r="J41" i="20"/>
  <c r="I41" i="20"/>
  <c r="H41" i="20"/>
  <c r="X40" i="20"/>
  <c r="W40" i="20"/>
  <c r="W7" i="20"/>
  <c r="Z39" i="20"/>
  <c r="Z38" i="20"/>
  <c r="Z37" i="20"/>
  <c r="Z36" i="20"/>
  <c r="Z35" i="20"/>
  <c r="Z34" i="20"/>
  <c r="Z33" i="20"/>
  <c r="Z32" i="20"/>
  <c r="Z31" i="20"/>
  <c r="Z30" i="20"/>
  <c r="Z29" i="20"/>
  <c r="Z28" i="20"/>
  <c r="Z27" i="20"/>
  <c r="Z26" i="20"/>
  <c r="Z25" i="20"/>
  <c r="Z24" i="20"/>
  <c r="Z23" i="20"/>
  <c r="Z22" i="20"/>
  <c r="Z21" i="20"/>
  <c r="Y21" i="20"/>
  <c r="X21" i="20"/>
  <c r="X17" i="20"/>
  <c r="W21" i="20"/>
  <c r="V21" i="20"/>
  <c r="U21" i="20"/>
  <c r="T21" i="20"/>
  <c r="T17" i="20"/>
  <c r="S21" i="20"/>
  <c r="R21" i="20"/>
  <c r="Q21" i="20"/>
  <c r="P21" i="20"/>
  <c r="P17" i="20"/>
  <c r="O21" i="20"/>
  <c r="N21" i="20"/>
  <c r="M21" i="20"/>
  <c r="L21" i="20"/>
  <c r="J21" i="20"/>
  <c r="I21" i="20"/>
  <c r="H21" i="20"/>
  <c r="Z19" i="20"/>
  <c r="Z18" i="20"/>
  <c r="Y18" i="20"/>
  <c r="X18" i="20"/>
  <c r="W18" i="20"/>
  <c r="W17" i="20"/>
  <c r="V18" i="20"/>
  <c r="V17" i="20"/>
  <c r="U18" i="20"/>
  <c r="T18" i="20"/>
  <c r="S18" i="20"/>
  <c r="R18" i="20"/>
  <c r="Q18" i="20"/>
  <c r="P18" i="20"/>
  <c r="O18" i="20"/>
  <c r="O17" i="20"/>
  <c r="N18" i="20"/>
  <c r="N17" i="20"/>
  <c r="N7" i="20"/>
  <c r="M18" i="20"/>
  <c r="Y17" i="20"/>
  <c r="U17" i="20"/>
  <c r="U7" i="20"/>
  <c r="S17" i="20"/>
  <c r="R17" i="20"/>
  <c r="Q17" i="20"/>
  <c r="M17" i="20"/>
  <c r="J17" i="20"/>
  <c r="H10" i="5"/>
  <c r="I17" i="20"/>
  <c r="D10" i="5"/>
  <c r="H17" i="20"/>
  <c r="Z16" i="20"/>
  <c r="Z15" i="20"/>
  <c r="Z14" i="20"/>
  <c r="Z13" i="20"/>
  <c r="Y13" i="20"/>
  <c r="X13" i="20"/>
  <c r="X8" i="20"/>
  <c r="W13" i="20"/>
  <c r="W8" i="20"/>
  <c r="V13" i="20"/>
  <c r="U13" i="20"/>
  <c r="T13" i="20"/>
  <c r="S13" i="20"/>
  <c r="R13" i="20"/>
  <c r="Q13" i="20"/>
  <c r="P13" i="20"/>
  <c r="P8" i="20"/>
  <c r="O13" i="20"/>
  <c r="O8" i="20"/>
  <c r="N13" i="20"/>
  <c r="M13" i="20"/>
  <c r="J13" i="20"/>
  <c r="I13" i="20"/>
  <c r="H13" i="20"/>
  <c r="Z12" i="20"/>
  <c r="Z9" i="20"/>
  <c r="Z8" i="20"/>
  <c r="Z11" i="20"/>
  <c r="Z10" i="20"/>
  <c r="Y9" i="20"/>
  <c r="X9" i="20"/>
  <c r="W9" i="20"/>
  <c r="V9" i="20"/>
  <c r="U9" i="20"/>
  <c r="U8" i="20"/>
  <c r="T9" i="20"/>
  <c r="S9" i="20"/>
  <c r="R9" i="20"/>
  <c r="R8" i="20"/>
  <c r="Q9" i="20"/>
  <c r="P9" i="20"/>
  <c r="O9" i="20"/>
  <c r="N9" i="20"/>
  <c r="M9" i="20"/>
  <c r="M8" i="20"/>
  <c r="J9" i="20"/>
  <c r="I9" i="20"/>
  <c r="H9" i="20"/>
  <c r="V8" i="20"/>
  <c r="T8" i="20"/>
  <c r="S8" i="20"/>
  <c r="N8" i="20"/>
  <c r="J8" i="20"/>
  <c r="I8" i="20"/>
  <c r="D9" i="5"/>
  <c r="H8" i="20"/>
  <c r="W59" i="20"/>
  <c r="O59" i="20"/>
  <c r="T157" i="20"/>
  <c r="Z158" i="20"/>
  <c r="Z157" i="20"/>
  <c r="P59" i="20"/>
  <c r="U157" i="20"/>
  <c r="R59" i="20"/>
  <c r="I365" i="20"/>
  <c r="M157" i="20"/>
  <c r="O7" i="20"/>
  <c r="Z17" i="20"/>
  <c r="Z40" i="20"/>
  <c r="Z131" i="20"/>
  <c r="M59" i="20"/>
  <c r="U365" i="20"/>
  <c r="Z391" i="20"/>
  <c r="Z388" i="20"/>
  <c r="Z365" i="20"/>
  <c r="T354" i="20"/>
  <c r="T311" i="20"/>
  <c r="J365" i="20"/>
  <c r="M365" i="20"/>
  <c r="S59" i="20"/>
  <c r="Z106" i="20"/>
  <c r="I131" i="20"/>
  <c r="O258" i="20"/>
  <c r="O157" i="20"/>
  <c r="W258" i="20"/>
  <c r="W157" i="20"/>
  <c r="O311" i="20"/>
  <c r="W311" i="20"/>
  <c r="M354" i="20"/>
  <c r="U354" i="20"/>
  <c r="O365" i="20"/>
  <c r="I388" i="20"/>
  <c r="S388" i="20"/>
  <c r="S365" i="20"/>
  <c r="J135" i="20"/>
  <c r="Q7" i="20"/>
  <c r="N365" i="20"/>
  <c r="W131" i="20"/>
  <c r="U311" i="20"/>
  <c r="Q8" i="20"/>
  <c r="P7" i="20"/>
  <c r="T59" i="20"/>
  <c r="P258" i="20"/>
  <c r="V354" i="20"/>
  <c r="Y7" i="20"/>
  <c r="J40" i="20"/>
  <c r="T40" i="20"/>
  <c r="T7" i="20"/>
  <c r="T429" i="20"/>
  <c r="H40" i="20"/>
  <c r="R40" i="20"/>
  <c r="U59" i="20"/>
  <c r="U429" i="20"/>
  <c r="Z86" i="20"/>
  <c r="Z85" i="20"/>
  <c r="Z59" i="20"/>
  <c r="H158" i="20"/>
  <c r="H157" i="20"/>
  <c r="P158" i="20"/>
  <c r="X158" i="20"/>
  <c r="Q258" i="20"/>
  <c r="Y258" i="20"/>
  <c r="J311" i="20"/>
  <c r="R7" i="20"/>
  <c r="O131" i="20"/>
  <c r="M311" i="20"/>
  <c r="M429" i="20"/>
  <c r="Q388" i="20"/>
  <c r="P365" i="20"/>
  <c r="Y8" i="20"/>
  <c r="X293" i="20"/>
  <c r="Q365" i="20"/>
  <c r="I40" i="20"/>
  <c r="S40" i="20"/>
  <c r="S7" i="20"/>
  <c r="S429" i="20"/>
  <c r="D15" i="5"/>
  <c r="I59" i="20"/>
  <c r="Q158" i="20"/>
  <c r="Q157" i="20"/>
  <c r="Y158" i="20"/>
  <c r="Z259" i="20"/>
  <c r="Z258" i="20"/>
  <c r="N286" i="20"/>
  <c r="V286" i="20"/>
  <c r="H293" i="20"/>
  <c r="R293" i="20"/>
  <c r="R157" i="20"/>
  <c r="Z293" i="20"/>
  <c r="N293" i="20"/>
  <c r="V293" i="20"/>
  <c r="Z317" i="20"/>
  <c r="Z312" i="20"/>
  <c r="Z311" i="20"/>
  <c r="V365" i="20"/>
  <c r="X131" i="20"/>
  <c r="Y311" i="20"/>
  <c r="Y388" i="20"/>
  <c r="P131" i="20"/>
  <c r="Y365" i="20"/>
  <c r="X365" i="20"/>
  <c r="H14" i="5"/>
  <c r="J59" i="20"/>
  <c r="H7" i="20"/>
  <c r="X7" i="20"/>
  <c r="X258" i="20"/>
  <c r="P293" i="20"/>
  <c r="N354" i="20"/>
  <c r="H106" i="20"/>
  <c r="H59" i="20"/>
  <c r="H429" i="20"/>
  <c r="Q106" i="20"/>
  <c r="Q59" i="20"/>
  <c r="Y106" i="20"/>
  <c r="Y59" i="20"/>
  <c r="N158" i="20"/>
  <c r="N157" i="20"/>
  <c r="N429" i="20"/>
  <c r="V158" i="20"/>
  <c r="O231" i="20"/>
  <c r="W231" i="20"/>
  <c r="S258" i="20"/>
  <c r="S157" i="20"/>
  <c r="N312" i="20"/>
  <c r="N311" i="20"/>
  <c r="V312" i="20"/>
  <c r="J9" i="5"/>
  <c r="J37" i="5"/>
  <c r="I218" i="6"/>
  <c r="D18" i="15"/>
  <c r="J158" i="20"/>
  <c r="W429" i="20"/>
  <c r="D11" i="5"/>
  <c r="I7" i="20"/>
  <c r="I429" i="20"/>
  <c r="Y157" i="20"/>
  <c r="H23" i="5"/>
  <c r="J131" i="20"/>
  <c r="Z7" i="20"/>
  <c r="Z429" i="20"/>
  <c r="V311" i="20"/>
  <c r="O429" i="20"/>
  <c r="X157" i="20"/>
  <c r="X429" i="20"/>
  <c r="H11" i="5"/>
  <c r="J7" i="20"/>
  <c r="Q429" i="20"/>
  <c r="R429" i="20"/>
  <c r="V157" i="20"/>
  <c r="V429" i="20"/>
  <c r="P157" i="20"/>
  <c r="P429" i="20"/>
  <c r="Y429" i="20"/>
  <c r="J157" i="20"/>
  <c r="H26" i="5"/>
  <c r="E170" i="3"/>
  <c r="E156" i="3"/>
  <c r="E147" i="6"/>
  <c r="G147" i="6"/>
  <c r="D156" i="3"/>
  <c r="J429" i="20"/>
  <c r="F22" i="15"/>
  <c r="D22" i="15"/>
  <c r="F20" i="14"/>
  <c r="B20" i="14"/>
  <c r="D195" i="6"/>
  <c r="H22" i="15"/>
  <c r="F181" i="6"/>
  <c r="G181" i="6"/>
  <c r="F113" i="6"/>
  <c r="G113" i="6"/>
  <c r="F194" i="6"/>
  <c r="G194" i="6"/>
  <c r="G193" i="6"/>
  <c r="F193" i="6"/>
  <c r="G108" i="6"/>
  <c r="F108" i="6"/>
  <c r="D225" i="3"/>
  <c r="D220" i="3"/>
  <c r="D211" i="3"/>
  <c r="D190" i="3"/>
  <c r="D183" i="3"/>
  <c r="D173" i="3"/>
  <c r="D170" i="3"/>
  <c r="D143" i="3"/>
  <c r="D139" i="3"/>
  <c r="D136" i="3"/>
  <c r="D128" i="3"/>
  <c r="D127" i="3"/>
  <c r="D121" i="3"/>
  <c r="D118" i="3"/>
  <c r="D108" i="3"/>
  <c r="D94" i="3"/>
  <c r="D86" i="3"/>
  <c r="D81" i="3"/>
  <c r="D75" i="3"/>
  <c r="D72" i="3"/>
  <c r="D67" i="3"/>
  <c r="D63" i="3"/>
  <c r="D54" i="3"/>
  <c r="D45" i="3"/>
  <c r="D24" i="3"/>
  <c r="D13" i="3"/>
  <c r="D7" i="3"/>
  <c r="D169" i="3"/>
  <c r="D189" i="3"/>
  <c r="D27" i="3"/>
  <c r="D23" i="3"/>
  <c r="D142" i="3"/>
  <c r="D135" i="3"/>
  <c r="D219" i="3"/>
  <c r="D6" i="3"/>
  <c r="D242" i="3"/>
  <c r="D105" i="6"/>
  <c r="C16" i="4"/>
  <c r="C13" i="4"/>
  <c r="C12" i="4"/>
  <c r="C9" i="4"/>
  <c r="C11" i="4"/>
  <c r="C15" i="4"/>
  <c r="C10" i="4"/>
  <c r="C22" i="15"/>
  <c r="E8" i="19"/>
  <c r="D8" i="19"/>
  <c r="I8" i="19"/>
  <c r="H8" i="19"/>
  <c r="C27" i="3"/>
  <c r="E22" i="15"/>
  <c r="G22" i="15"/>
  <c r="C108" i="3"/>
  <c r="C67" i="3"/>
  <c r="D187" i="6"/>
  <c r="C187" i="6"/>
  <c r="B187" i="6"/>
  <c r="D186" i="6"/>
  <c r="C186" i="6"/>
  <c r="B186" i="6"/>
  <c r="D185" i="6"/>
  <c r="C185" i="6"/>
  <c r="B185" i="6"/>
  <c r="H169" i="6"/>
  <c r="D169" i="6"/>
  <c r="C169" i="6"/>
  <c r="B169" i="6"/>
  <c r="H170" i="6"/>
  <c r="H171" i="6"/>
  <c r="H172" i="6"/>
  <c r="H173" i="6"/>
  <c r="H174" i="6"/>
  <c r="H168" i="6"/>
  <c r="D168" i="6"/>
  <c r="C168" i="6"/>
  <c r="B168" i="6"/>
  <c r="H167" i="6"/>
  <c r="D167" i="6"/>
  <c r="C167" i="6"/>
  <c r="B167" i="6"/>
  <c r="H166" i="6"/>
  <c r="D166" i="6"/>
  <c r="C166" i="6"/>
  <c r="B166" i="6"/>
  <c r="H165" i="6"/>
  <c r="D165" i="6"/>
  <c r="C165" i="6"/>
  <c r="B165" i="6"/>
  <c r="D164" i="6"/>
  <c r="C164" i="6"/>
  <c r="B164" i="6"/>
  <c r="D114" i="6"/>
  <c r="C114" i="6"/>
  <c r="H117" i="6"/>
  <c r="D117" i="6"/>
  <c r="C117" i="6"/>
  <c r="B117" i="6"/>
  <c r="D118" i="6"/>
  <c r="C118" i="6"/>
  <c r="B118" i="6"/>
  <c r="D116" i="6"/>
  <c r="C116" i="6"/>
  <c r="B116" i="6"/>
  <c r="D163" i="6"/>
  <c r="C163" i="6"/>
  <c r="B163" i="6"/>
  <c r="D162" i="6"/>
  <c r="C162" i="6"/>
  <c r="B162" i="6"/>
  <c r="D161" i="6"/>
  <c r="C161" i="6"/>
  <c r="B161" i="6"/>
  <c r="D160" i="6"/>
  <c r="C160" i="6"/>
  <c r="B160" i="6"/>
  <c r="D159" i="6"/>
  <c r="C159" i="6"/>
  <c r="B159" i="6"/>
  <c r="D158" i="6"/>
  <c r="C158" i="6"/>
  <c r="B158" i="6"/>
  <c r="D157" i="6"/>
  <c r="C157" i="6"/>
  <c r="B157" i="6"/>
  <c r="D46" i="6"/>
  <c r="C46" i="6"/>
  <c r="B46" i="6"/>
  <c r="D115" i="6"/>
  <c r="C115" i="6"/>
  <c r="B115" i="6"/>
  <c r="D156" i="6"/>
  <c r="C156" i="6"/>
  <c r="B156" i="6"/>
  <c r="D74" i="6"/>
  <c r="D73" i="6"/>
  <c r="D72" i="6"/>
  <c r="C74" i="6"/>
  <c r="B74" i="6"/>
  <c r="H46" i="6"/>
  <c r="C45" i="6"/>
  <c r="C211" i="3"/>
  <c r="E143" i="3"/>
  <c r="E146" i="6"/>
  <c r="G146" i="6"/>
  <c r="E108" i="3"/>
  <c r="E211" i="3"/>
  <c r="F153" i="6"/>
  <c r="G153" i="6"/>
  <c r="B155" i="6"/>
  <c r="B154" i="6"/>
  <c r="B153" i="6"/>
  <c r="B152" i="6"/>
  <c r="B151" i="6"/>
  <c r="C150" i="6"/>
  <c r="D150" i="6"/>
  <c r="B150" i="6"/>
  <c r="C149" i="6"/>
  <c r="D149" i="6"/>
  <c r="B149" i="6"/>
  <c r="C148" i="6"/>
  <c r="B148" i="6"/>
  <c r="B147" i="6"/>
  <c r="B146" i="6"/>
  <c r="B145" i="6"/>
  <c r="B144" i="6"/>
  <c r="C143" i="6"/>
  <c r="D143" i="6"/>
  <c r="B143" i="6"/>
  <c r="B142" i="6"/>
  <c r="B141" i="6"/>
  <c r="B140" i="6"/>
  <c r="B139" i="6"/>
  <c r="B138" i="6"/>
  <c r="B137" i="6"/>
  <c r="C136" i="6"/>
  <c r="D136" i="6"/>
  <c r="B136" i="6"/>
  <c r="C135" i="6"/>
  <c r="D135" i="6"/>
  <c r="B135" i="6"/>
  <c r="C134" i="6"/>
  <c r="D134" i="6"/>
  <c r="B134" i="6"/>
  <c r="C133" i="6"/>
  <c r="D133" i="6"/>
  <c r="B133" i="6"/>
  <c r="C132" i="6"/>
  <c r="B132" i="6"/>
  <c r="C131" i="6"/>
  <c r="D131" i="6"/>
  <c r="B131" i="6"/>
  <c r="C130" i="6"/>
  <c r="D130" i="6"/>
  <c r="B130" i="6"/>
  <c r="C129" i="6"/>
  <c r="D129" i="6"/>
  <c r="B129" i="6"/>
  <c r="C128" i="6"/>
  <c r="D128" i="6"/>
  <c r="B128" i="6"/>
  <c r="C127" i="6"/>
  <c r="D127" i="6"/>
  <c r="B127" i="6"/>
  <c r="C126" i="6"/>
  <c r="D126" i="6"/>
  <c r="B126" i="6"/>
  <c r="C125" i="6"/>
  <c r="D125" i="6"/>
  <c r="B125" i="6"/>
  <c r="C124" i="6"/>
  <c r="D124" i="6"/>
  <c r="B124" i="6"/>
  <c r="C123" i="6"/>
  <c r="D123" i="6"/>
  <c r="B123" i="6"/>
  <c r="B122" i="6"/>
  <c r="B121" i="6"/>
  <c r="B120" i="6"/>
  <c r="H164" i="6"/>
  <c r="H161" i="6"/>
  <c r="H160" i="6"/>
  <c r="C210" i="6"/>
  <c r="C202" i="6"/>
  <c r="C194" i="6"/>
  <c r="C180" i="6"/>
  <c r="C181" i="6"/>
  <c r="C182" i="6"/>
  <c r="C183" i="6"/>
  <c r="C109" i="6"/>
  <c r="C110" i="6"/>
  <c r="C111" i="6"/>
  <c r="C112" i="6"/>
  <c r="C113" i="6"/>
  <c r="C104" i="6"/>
  <c r="C48" i="6"/>
  <c r="C43" i="6"/>
  <c r="C44" i="6"/>
  <c r="C42" i="6"/>
  <c r="C147" i="6"/>
  <c r="C146" i="6"/>
  <c r="C17" i="5"/>
  <c r="D146" i="6"/>
  <c r="D147" i="6"/>
  <c r="H163" i="6"/>
  <c r="E142" i="3"/>
  <c r="H162" i="6"/>
  <c r="C142" i="3"/>
  <c r="D148" i="6"/>
  <c r="D132" i="6"/>
  <c r="C94" i="3"/>
  <c r="C20" i="6"/>
  <c r="C11" i="5"/>
  <c r="C16" i="6"/>
  <c r="C10" i="5"/>
  <c r="H157" i="6"/>
  <c r="H156" i="6"/>
  <c r="D202" i="6"/>
  <c r="D201" i="6"/>
  <c r="D182" i="6"/>
  <c r="D180" i="6"/>
  <c r="H158" i="6"/>
  <c r="H159" i="6"/>
  <c r="H175" i="6"/>
  <c r="H135" i="6"/>
  <c r="H150" i="6"/>
  <c r="H149" i="6"/>
  <c r="H147" i="6"/>
  <c r="H146" i="6"/>
  <c r="H143" i="6"/>
  <c r="H130" i="6"/>
  <c r="H129" i="6"/>
  <c r="H127" i="6"/>
  <c r="H126" i="6"/>
  <c r="D113" i="6"/>
  <c r="D112" i="6"/>
  <c r="D111" i="6"/>
  <c r="D110" i="6"/>
  <c r="D109" i="6"/>
  <c r="D104" i="6"/>
  <c r="D103" i="6"/>
  <c r="D45" i="6"/>
  <c r="D44" i="6"/>
  <c r="D43" i="6"/>
  <c r="D42" i="6"/>
  <c r="D108" i="6"/>
  <c r="D17" i="5"/>
  <c r="D36" i="5"/>
  <c r="H123" i="6"/>
  <c r="H124" i="6"/>
  <c r="H112" i="6"/>
  <c r="H110" i="6"/>
  <c r="C108" i="6"/>
  <c r="C36" i="5"/>
  <c r="H109" i="6"/>
  <c r="D181" i="6"/>
  <c r="D210" i="6"/>
  <c r="D209" i="6"/>
  <c r="H148" i="6"/>
  <c r="D155" i="6"/>
  <c r="C225" i="3"/>
  <c r="C155" i="6"/>
  <c r="C152" i="6"/>
  <c r="D152" i="6"/>
  <c r="D183" i="6"/>
  <c r="C173" i="3"/>
  <c r="C170" i="3"/>
  <c r="D142" i="6"/>
  <c r="C142" i="6"/>
  <c r="D141" i="6"/>
  <c r="H133" i="6"/>
  <c r="C86" i="3"/>
  <c r="C141" i="6"/>
  <c r="E173" i="3"/>
  <c r="H128" i="6"/>
  <c r="H131" i="6"/>
  <c r="H125" i="6"/>
  <c r="C54" i="3"/>
  <c r="F132" i="6"/>
  <c r="G132" i="6"/>
  <c r="F11" i="14"/>
  <c r="B7" i="14"/>
  <c r="B11" i="14"/>
  <c r="C10" i="14"/>
  <c r="B17" i="14"/>
  <c r="H15" i="4"/>
  <c r="F17" i="14"/>
  <c r="G11" i="14"/>
  <c r="I21" i="14"/>
  <c r="D151" i="6"/>
  <c r="C190" i="3"/>
  <c r="C151" i="6"/>
  <c r="C7" i="14"/>
  <c r="C11" i="14"/>
  <c r="I15" i="4"/>
  <c r="G17" i="14"/>
  <c r="C17" i="14"/>
  <c r="C128" i="3"/>
  <c r="C127" i="3"/>
  <c r="C145" i="6"/>
  <c r="D145" i="6"/>
  <c r="H29" i="6"/>
  <c r="H28" i="6"/>
  <c r="H27" i="6"/>
  <c r="F12" i="5"/>
  <c r="H25" i="6"/>
  <c r="H24" i="6"/>
  <c r="H23" i="6"/>
  <c r="H22" i="6"/>
  <c r="H21" i="6"/>
  <c r="F11" i="5"/>
  <c r="E11" i="5"/>
  <c r="H19" i="6"/>
  <c r="H18" i="6"/>
  <c r="H17" i="6"/>
  <c r="H16" i="6"/>
  <c r="H15" i="6"/>
  <c r="H14" i="6"/>
  <c r="H13" i="6"/>
  <c r="H12" i="6"/>
  <c r="H11" i="6"/>
  <c r="H10" i="6"/>
  <c r="C9" i="6"/>
  <c r="H9" i="6"/>
  <c r="H8" i="6"/>
  <c r="H26" i="6"/>
  <c r="H20" i="6"/>
  <c r="C8" i="6"/>
  <c r="C9" i="5"/>
  <c r="F9" i="5"/>
  <c r="E12" i="5"/>
  <c r="F10" i="5"/>
  <c r="E10" i="5"/>
  <c r="E9" i="5"/>
  <c r="C14" i="15"/>
  <c r="D14" i="15"/>
  <c r="D11" i="12"/>
  <c r="D46" i="5"/>
  <c r="D6" i="12"/>
  <c r="C6" i="12"/>
  <c r="C11" i="12"/>
  <c r="C46" i="5"/>
  <c r="E11" i="12"/>
  <c r="E21" i="15"/>
  <c r="G21" i="15"/>
  <c r="H16" i="4"/>
  <c r="I46" i="5"/>
  <c r="F11" i="12"/>
  <c r="F14" i="12"/>
  <c r="J46" i="5"/>
  <c r="F21" i="15"/>
  <c r="H21" i="15"/>
  <c r="I16" i="4"/>
  <c r="H32" i="6"/>
  <c r="H33" i="6"/>
  <c r="H34" i="6"/>
  <c r="H35" i="6"/>
  <c r="H37" i="6"/>
  <c r="H38" i="6"/>
  <c r="H41" i="6"/>
  <c r="H44" i="6"/>
  <c r="H45" i="6"/>
  <c r="H48" i="6"/>
  <c r="H47" i="6"/>
  <c r="H50" i="6"/>
  <c r="H51" i="6"/>
  <c r="H52" i="6"/>
  <c r="H53" i="6"/>
  <c r="H54" i="6"/>
  <c r="H56" i="6"/>
  <c r="H57" i="6"/>
  <c r="H58" i="6"/>
  <c r="H59" i="6"/>
  <c r="H62" i="6"/>
  <c r="H63" i="6"/>
  <c r="H64" i="6"/>
  <c r="H66" i="6"/>
  <c r="H67" i="6"/>
  <c r="H68" i="6"/>
  <c r="H69" i="6"/>
  <c r="H71" i="6"/>
  <c r="H70" i="6"/>
  <c r="H74" i="6"/>
  <c r="H75" i="6"/>
  <c r="H76" i="6"/>
  <c r="H77" i="6"/>
  <c r="H79" i="6"/>
  <c r="H80" i="6"/>
  <c r="H81" i="6"/>
  <c r="H82" i="6"/>
  <c r="H84" i="6"/>
  <c r="H85" i="6"/>
  <c r="H86" i="6"/>
  <c r="H87" i="6"/>
  <c r="H88" i="6"/>
  <c r="H90" i="6"/>
  <c r="H89" i="6"/>
  <c r="H92" i="6"/>
  <c r="H91" i="6"/>
  <c r="H94" i="6"/>
  <c r="H93" i="6"/>
  <c r="H96" i="6"/>
  <c r="H97" i="6"/>
  <c r="H98" i="6"/>
  <c r="H100" i="6"/>
  <c r="H101" i="6"/>
  <c r="H104" i="6"/>
  <c r="H105" i="6"/>
  <c r="H106" i="6"/>
  <c r="H107" i="6"/>
  <c r="H113" i="6"/>
  <c r="H114" i="6"/>
  <c r="H115" i="6"/>
  <c r="H116" i="6"/>
  <c r="H118" i="6"/>
  <c r="H177" i="6"/>
  <c r="H176" i="6"/>
  <c r="H180" i="6"/>
  <c r="H181" i="6"/>
  <c r="H182" i="6"/>
  <c r="H183" i="6"/>
  <c r="H186" i="6"/>
  <c r="H187" i="6"/>
  <c r="H188" i="6"/>
  <c r="H189" i="6"/>
  <c r="H190" i="6"/>
  <c r="H191" i="6"/>
  <c r="H192" i="6"/>
  <c r="H195" i="6"/>
  <c r="H196" i="6"/>
  <c r="H198" i="6"/>
  <c r="H199" i="6"/>
  <c r="H200" i="6"/>
  <c r="H202" i="6"/>
  <c r="H203" i="6"/>
  <c r="H204" i="6"/>
  <c r="H205" i="6"/>
  <c r="H207" i="6"/>
  <c r="H208" i="6"/>
  <c r="H210" i="6"/>
  <c r="H211" i="6"/>
  <c r="H212" i="6"/>
  <c r="H213" i="6"/>
  <c r="H214" i="6"/>
  <c r="H215" i="6"/>
  <c r="H216" i="6"/>
  <c r="H217" i="6"/>
  <c r="D45" i="5"/>
  <c r="E45" i="5"/>
  <c r="C209" i="6"/>
  <c r="C45" i="5"/>
  <c r="E44" i="5"/>
  <c r="F44" i="5"/>
  <c r="C206" i="6"/>
  <c r="C44" i="5"/>
  <c r="D43" i="5"/>
  <c r="C201" i="6"/>
  <c r="C43" i="5"/>
  <c r="E42" i="5"/>
  <c r="F42" i="5"/>
  <c r="C197" i="6"/>
  <c r="C42" i="5"/>
  <c r="E41" i="5"/>
  <c r="C193" i="6"/>
  <c r="C41" i="5"/>
  <c r="E38" i="5"/>
  <c r="F38" i="5"/>
  <c r="C176" i="6"/>
  <c r="C38" i="5"/>
  <c r="F36" i="5"/>
  <c r="D35" i="5"/>
  <c r="C103" i="6"/>
  <c r="E33" i="5"/>
  <c r="F33" i="5"/>
  <c r="C99" i="6"/>
  <c r="C33" i="5"/>
  <c r="E32" i="5"/>
  <c r="F32" i="5"/>
  <c r="C95" i="6"/>
  <c r="F31" i="5"/>
  <c r="C93" i="6"/>
  <c r="C31" i="5"/>
  <c r="F30" i="5"/>
  <c r="C91" i="6"/>
  <c r="C30" i="5"/>
  <c r="F29" i="5"/>
  <c r="C89" i="6"/>
  <c r="E28" i="5"/>
  <c r="F28" i="5"/>
  <c r="C83" i="6"/>
  <c r="C28" i="5"/>
  <c r="F27" i="5"/>
  <c r="C78" i="6"/>
  <c r="C27" i="5"/>
  <c r="D26" i="5"/>
  <c r="C73" i="6"/>
  <c r="E24" i="5"/>
  <c r="F24" i="5"/>
  <c r="C70" i="6"/>
  <c r="C24" i="5"/>
  <c r="F23" i="5"/>
  <c r="C65" i="6"/>
  <c r="C23" i="5"/>
  <c r="C61" i="6"/>
  <c r="F20" i="5"/>
  <c r="C55" i="6"/>
  <c r="C20" i="5"/>
  <c r="F19" i="5"/>
  <c r="C49" i="6"/>
  <c r="C19" i="5"/>
  <c r="C47" i="6"/>
  <c r="F17" i="5"/>
  <c r="E15" i="5"/>
  <c r="F15" i="5"/>
  <c r="C39" i="6"/>
  <c r="C16" i="5"/>
  <c r="C36" i="6"/>
  <c r="C15" i="5"/>
  <c r="F14" i="5"/>
  <c r="C31" i="6"/>
  <c r="C14" i="5"/>
  <c r="C60" i="6"/>
  <c r="C22" i="5"/>
  <c r="C21" i="5"/>
  <c r="H209" i="6"/>
  <c r="H206" i="6"/>
  <c r="H197" i="6"/>
  <c r="H99" i="6"/>
  <c r="H95" i="6"/>
  <c r="H83" i="6"/>
  <c r="H78" i="6"/>
  <c r="H73" i="6"/>
  <c r="H65" i="6"/>
  <c r="H61" i="6"/>
  <c r="H60" i="6"/>
  <c r="C16" i="15"/>
  <c r="H55" i="6"/>
  <c r="H49" i="6"/>
  <c r="H36" i="6"/>
  <c r="H31" i="6"/>
  <c r="H201" i="6"/>
  <c r="C18" i="5"/>
  <c r="C30" i="6"/>
  <c r="C26" i="5"/>
  <c r="C72" i="6"/>
  <c r="C35" i="5"/>
  <c r="H103" i="6"/>
  <c r="F43" i="5"/>
  <c r="H185" i="6"/>
  <c r="H43" i="6"/>
  <c r="H42" i="6"/>
  <c r="F45" i="5"/>
  <c r="G45" i="5"/>
  <c r="I45" i="5"/>
  <c r="C25" i="5"/>
  <c r="F22" i="5"/>
  <c r="F21" i="5"/>
  <c r="F26" i="5"/>
  <c r="F25" i="5"/>
  <c r="D21" i="5"/>
  <c r="D25" i="5"/>
  <c r="F18" i="5"/>
  <c r="F35" i="5"/>
  <c r="E43" i="5"/>
  <c r="H111" i="6"/>
  <c r="H108" i="6"/>
  <c r="E14" i="5"/>
  <c r="G14" i="5"/>
  <c r="E17" i="5"/>
  <c r="G17" i="5"/>
  <c r="I17" i="5"/>
  <c r="E19" i="5"/>
  <c r="G19" i="5"/>
  <c r="I19" i="5"/>
  <c r="E20" i="5"/>
  <c r="G20" i="5"/>
  <c r="I20" i="5"/>
  <c r="E22" i="5"/>
  <c r="E23" i="5"/>
  <c r="G23" i="5"/>
  <c r="I23" i="5"/>
  <c r="E26" i="5"/>
  <c r="E27" i="5"/>
  <c r="G27" i="5"/>
  <c r="I27" i="5"/>
  <c r="E29" i="5"/>
  <c r="G29" i="5"/>
  <c r="I29" i="5"/>
  <c r="E30" i="5"/>
  <c r="G30" i="5"/>
  <c r="I30" i="5"/>
  <c r="E31" i="5"/>
  <c r="G31" i="5"/>
  <c r="I31" i="5"/>
  <c r="E35" i="5"/>
  <c r="E36" i="5"/>
  <c r="G36" i="5"/>
  <c r="I36" i="5"/>
  <c r="E40" i="5"/>
  <c r="G42" i="5"/>
  <c r="I42" i="5"/>
  <c r="G44" i="5"/>
  <c r="I44" i="5"/>
  <c r="G38" i="5"/>
  <c r="I38" i="5"/>
  <c r="G28" i="5"/>
  <c r="I28" i="5"/>
  <c r="G32" i="5"/>
  <c r="I32" i="5"/>
  <c r="G33" i="5"/>
  <c r="I33" i="5"/>
  <c r="G24" i="5"/>
  <c r="I24" i="5"/>
  <c r="G15" i="5"/>
  <c r="I15" i="5"/>
  <c r="G10" i="5"/>
  <c r="I10" i="5"/>
  <c r="G11" i="5"/>
  <c r="I11" i="5"/>
  <c r="G12" i="5"/>
  <c r="I12" i="5"/>
  <c r="G9" i="5"/>
  <c r="H39" i="5"/>
  <c r="H34" i="5"/>
  <c r="H25" i="5"/>
  <c r="H21" i="5"/>
  <c r="H13" i="5"/>
  <c r="H8" i="5"/>
  <c r="F8" i="5"/>
  <c r="E8" i="5"/>
  <c r="D8" i="5"/>
  <c r="C8" i="5"/>
  <c r="G43" i="5"/>
  <c r="I43" i="5"/>
  <c r="H72" i="6"/>
  <c r="C17" i="15"/>
  <c r="H47" i="5"/>
  <c r="C13" i="5"/>
  <c r="J8" i="5"/>
  <c r="G26" i="5"/>
  <c r="I26" i="5"/>
  <c r="G22" i="5"/>
  <c r="G21" i="5"/>
  <c r="G35" i="5"/>
  <c r="I35" i="5"/>
  <c r="G18" i="5"/>
  <c r="I18" i="5"/>
  <c r="H40" i="6"/>
  <c r="H39" i="6"/>
  <c r="H30" i="6"/>
  <c r="F16" i="5"/>
  <c r="F13" i="5"/>
  <c r="E25" i="5"/>
  <c r="E39" i="5"/>
  <c r="E21" i="5"/>
  <c r="I9" i="5"/>
  <c r="G8" i="5"/>
  <c r="I14" i="5"/>
  <c r="I8" i="4"/>
  <c r="F14" i="15"/>
  <c r="H14" i="15"/>
  <c r="G25" i="5"/>
  <c r="I25" i="5"/>
  <c r="E17" i="15"/>
  <c r="I22" i="5"/>
  <c r="J21" i="5"/>
  <c r="I21" i="5"/>
  <c r="E16" i="5"/>
  <c r="I8" i="5"/>
  <c r="I10" i="4"/>
  <c r="F16" i="15"/>
  <c r="H16" i="15"/>
  <c r="H10" i="4"/>
  <c r="E16" i="15"/>
  <c r="H8" i="4"/>
  <c r="E14" i="15"/>
  <c r="H11" i="4"/>
  <c r="C15" i="15"/>
  <c r="G16" i="5"/>
  <c r="E13" i="5"/>
  <c r="G14" i="15"/>
  <c r="D15" i="15"/>
  <c r="G17" i="15"/>
  <c r="I16" i="5"/>
  <c r="G13" i="5"/>
  <c r="J13" i="5"/>
  <c r="I13" i="5"/>
  <c r="D194" i="6"/>
  <c r="D193" i="6"/>
  <c r="D41" i="5"/>
  <c r="I9" i="4"/>
  <c r="F15" i="15"/>
  <c r="H15" i="15"/>
  <c r="H9" i="4"/>
  <c r="E15" i="15"/>
  <c r="G15" i="15"/>
  <c r="D137" i="6"/>
  <c r="H134" i="6"/>
  <c r="H194" i="6"/>
  <c r="H193" i="6"/>
  <c r="D48" i="6"/>
  <c r="D47" i="6"/>
  <c r="F41" i="5"/>
  <c r="G41" i="5"/>
  <c r="I41" i="5"/>
  <c r="D30" i="6"/>
  <c r="D18" i="5"/>
  <c r="D13" i="5"/>
  <c r="D154" i="6"/>
  <c r="C220" i="3"/>
  <c r="C154" i="6"/>
  <c r="D153" i="6"/>
  <c r="C153" i="6"/>
  <c r="D184" i="6"/>
  <c r="C183" i="3"/>
  <c r="C184" i="6"/>
  <c r="C139" i="3"/>
  <c r="C136" i="3"/>
  <c r="D144" i="6"/>
  <c r="C121" i="3"/>
  <c r="C144" i="6"/>
  <c r="C118" i="3"/>
  <c r="D140" i="6"/>
  <c r="C81" i="3"/>
  <c r="C140" i="6"/>
  <c r="D139" i="6"/>
  <c r="C75" i="3"/>
  <c r="C139" i="6"/>
  <c r="E72" i="3"/>
  <c r="C72" i="3"/>
  <c r="D138" i="6"/>
  <c r="C138" i="6"/>
  <c r="C63" i="3"/>
  <c r="C137" i="6"/>
  <c r="C45" i="3"/>
  <c r="D122" i="6"/>
  <c r="C24" i="3"/>
  <c r="C122" i="6"/>
  <c r="D121" i="6"/>
  <c r="C13" i="3"/>
  <c r="C121" i="6"/>
  <c r="D120" i="6"/>
  <c r="C7" i="3"/>
  <c r="C120" i="6"/>
  <c r="D119" i="6"/>
  <c r="D102" i="6"/>
  <c r="D179" i="6"/>
  <c r="E94" i="3"/>
  <c r="F142" i="6"/>
  <c r="E67" i="3"/>
  <c r="F138" i="6"/>
  <c r="C179" i="6"/>
  <c r="C178" i="6"/>
  <c r="H132" i="6"/>
  <c r="H153" i="6"/>
  <c r="C119" i="6"/>
  <c r="D37" i="5"/>
  <c r="C6" i="3"/>
  <c r="H136" i="6"/>
  <c r="E152" i="6"/>
  <c r="G152" i="6"/>
  <c r="H152" i="6"/>
  <c r="E225" i="3"/>
  <c r="F155" i="6"/>
  <c r="C135" i="3"/>
  <c r="E86" i="3"/>
  <c r="F141" i="6"/>
  <c r="E54" i="3"/>
  <c r="E136" i="3"/>
  <c r="C219" i="3"/>
  <c r="E139" i="3"/>
  <c r="C189" i="3"/>
  <c r="C169" i="3"/>
  <c r="E190" i="3"/>
  <c r="E151" i="6"/>
  <c r="G151" i="6"/>
  <c r="H151" i="6"/>
  <c r="E63" i="3"/>
  <c r="F137" i="6"/>
  <c r="E183" i="3"/>
  <c r="F184" i="6"/>
  <c r="G184" i="6"/>
  <c r="E128" i="3"/>
  <c r="F145" i="6"/>
  <c r="E121" i="3"/>
  <c r="F144" i="6"/>
  <c r="E75" i="3"/>
  <c r="F139" i="6"/>
  <c r="E81" i="3"/>
  <c r="F140" i="6"/>
  <c r="E24" i="3"/>
  <c r="F122" i="6"/>
  <c r="G122" i="6"/>
  <c r="E27" i="3"/>
  <c r="E45" i="3"/>
  <c r="E118" i="3"/>
  <c r="E220" i="3"/>
  <c r="F154" i="6"/>
  <c r="C23" i="3"/>
  <c r="E7" i="3"/>
  <c r="E120" i="6"/>
  <c r="G120" i="6"/>
  <c r="H120" i="6"/>
  <c r="E13" i="3"/>
  <c r="E121" i="6"/>
  <c r="G121" i="6"/>
  <c r="H121" i="6"/>
  <c r="G154" i="6"/>
  <c r="H154" i="6"/>
  <c r="G140" i="6"/>
  <c r="H140" i="6"/>
  <c r="G139" i="6"/>
  <c r="H139" i="6"/>
  <c r="G144" i="6"/>
  <c r="H144" i="6"/>
  <c r="G145" i="6"/>
  <c r="H145" i="6"/>
  <c r="G137" i="6"/>
  <c r="H137" i="6"/>
  <c r="G141" i="6"/>
  <c r="H141" i="6"/>
  <c r="G155" i="6"/>
  <c r="H155" i="6"/>
  <c r="G138" i="6"/>
  <c r="H138" i="6"/>
  <c r="G142" i="6"/>
  <c r="H142" i="6"/>
  <c r="E119" i="6"/>
  <c r="E102" i="6"/>
  <c r="E218" i="6"/>
  <c r="F119" i="6"/>
  <c r="F102" i="6"/>
  <c r="G179" i="6"/>
  <c r="G178" i="6"/>
  <c r="F179" i="6"/>
  <c r="F178" i="6"/>
  <c r="F218" i="6"/>
  <c r="C37" i="5"/>
  <c r="C102" i="6"/>
  <c r="C218" i="6"/>
  <c r="D178" i="6"/>
  <c r="D218" i="6"/>
  <c r="D40" i="5"/>
  <c r="D39" i="5"/>
  <c r="C40" i="5"/>
  <c r="E169" i="3"/>
  <c r="C39" i="5"/>
  <c r="H184" i="6"/>
  <c r="H179" i="6"/>
  <c r="H178" i="6"/>
  <c r="D34" i="5"/>
  <c r="C34" i="5"/>
  <c r="E127" i="3"/>
  <c r="E135" i="3"/>
  <c r="C242" i="3"/>
  <c r="E219" i="3"/>
  <c r="E189" i="3"/>
  <c r="E6" i="3"/>
  <c r="E23" i="3"/>
  <c r="F40" i="5"/>
  <c r="C47" i="5"/>
  <c r="D47" i="5"/>
  <c r="G119" i="6"/>
  <c r="G102" i="6"/>
  <c r="G218" i="6"/>
  <c r="H122" i="6"/>
  <c r="H119" i="6"/>
  <c r="H102" i="6"/>
  <c r="F37" i="5"/>
  <c r="F34" i="5"/>
  <c r="E37" i="5"/>
  <c r="E34" i="5"/>
  <c r="E47" i="5"/>
  <c r="C19" i="15"/>
  <c r="F39" i="5"/>
  <c r="G40" i="5"/>
  <c r="E242" i="3"/>
  <c r="F244" i="3"/>
  <c r="F47" i="5"/>
  <c r="C18" i="15"/>
  <c r="H218" i="6"/>
  <c r="D19" i="15"/>
  <c r="I219" i="6"/>
  <c r="G37" i="5"/>
  <c r="I37" i="5"/>
  <c r="I40" i="5"/>
  <c r="G39" i="5"/>
  <c r="J39" i="5"/>
  <c r="G16" i="15"/>
  <c r="C20" i="15"/>
  <c r="C8" i="15"/>
  <c r="I220" i="6"/>
  <c r="J34" i="5"/>
  <c r="G34" i="5"/>
  <c r="G47" i="5"/>
  <c r="I39" i="5"/>
  <c r="E19" i="15"/>
  <c r="I13" i="4"/>
  <c r="F19" i="15"/>
  <c r="I12" i="4"/>
  <c r="F18" i="15"/>
  <c r="H18" i="15"/>
  <c r="H19" i="15"/>
  <c r="D20" i="15"/>
  <c r="D8" i="15"/>
  <c r="I34" i="5"/>
  <c r="I47" i="5"/>
  <c r="H13" i="4"/>
  <c r="G19" i="15"/>
  <c r="C14" i="4"/>
  <c r="C17" i="4"/>
  <c r="D14" i="4"/>
  <c r="D17" i="4"/>
  <c r="H12" i="4"/>
  <c r="E18" i="15"/>
  <c r="D23" i="4"/>
  <c r="C23" i="4"/>
  <c r="E20" i="15"/>
  <c r="F8" i="15"/>
  <c r="G18" i="15"/>
  <c r="G20" i="15"/>
  <c r="C9" i="15"/>
  <c r="H14" i="4"/>
  <c r="H17" i="4"/>
  <c r="H23" i="4"/>
  <c r="H24" i="4"/>
  <c r="J25" i="5"/>
  <c r="F17" i="15"/>
  <c r="F20" i="15"/>
  <c r="J47" i="5"/>
  <c r="J49" i="5"/>
  <c r="I11" i="4"/>
  <c r="I14" i="4"/>
  <c r="H17" i="15"/>
  <c r="H20" i="15"/>
  <c r="D9" i="15"/>
  <c r="F9" i="15"/>
  <c r="G8" i="15"/>
  <c r="I17" i="4"/>
  <c r="I23" i="4"/>
  <c r="I24" i="4"/>
  <c r="G9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J.Al</author>
  </authors>
  <commentList>
    <comment ref="B234" authorId="0" shapeId="0" xr:uid="{10F39575-51ED-4C41-BBF4-57D135DA82C0}">
      <text>
        <r>
          <rPr>
            <b/>
            <sz val="9"/>
            <color indexed="81"/>
            <rFont val="Tahoma"/>
            <family val="2"/>
          </rPr>
          <t>J.Al:</t>
        </r>
        <r>
          <rPr>
            <sz val="9"/>
            <color indexed="81"/>
            <rFont val="Tahoma"/>
            <family val="2"/>
          </rPr>
          <t xml:space="preserve">
 (حقوق آماده به خدمت ها، حقوق ایام تعلیق کارکنانی که به اتهام جرم از کار بر کنار شده و سپس از اتهام منتسبه برائت حاصل کرده اند )</t>
        </r>
      </text>
    </comment>
  </commentList>
</comments>
</file>

<file path=xl/sharedStrings.xml><?xml version="1.0" encoding="utf-8"?>
<sst xmlns="http://schemas.openxmlformats.org/spreadsheetml/2006/main" count="2674" uniqueCount="1001">
  <si>
    <t>کد طبقه بندي</t>
  </si>
  <si>
    <t>شرح عنوان</t>
  </si>
  <si>
    <t>دوره هاي  قبل</t>
  </si>
  <si>
    <t>مبناي برآورد</t>
  </si>
  <si>
    <t xml:space="preserve">ميانگين نرخ رشد 5 ساله </t>
  </si>
  <si>
    <t>سرجمع</t>
  </si>
  <si>
    <t xml:space="preserve"> درآمدها</t>
  </si>
  <si>
    <t>درآمدهاي ناشي از عوارض عمومي</t>
  </si>
  <si>
    <t>ساير</t>
  </si>
  <si>
    <t>درآمدهاي ناشي از عوارض اختصاصي شهرداري</t>
  </si>
  <si>
    <t>درآمدهاي حاصل از وجوه و اموال شهرداري</t>
  </si>
  <si>
    <t>كمك هاي اعطائي دولت و سازمانهاي دولتي</t>
  </si>
  <si>
    <t>اعانات ، كمك‌هاي اهدایي و دارائی ها</t>
  </si>
  <si>
    <t>مبالغ به هزار ریال</t>
  </si>
  <si>
    <t xml:space="preserve">       معاونت برنامه ریزی و توسعه سرمایه انسانی</t>
  </si>
  <si>
    <t xml:space="preserve">                              شهرداری اهواز</t>
  </si>
  <si>
    <t>شرح</t>
  </si>
  <si>
    <t>طرح</t>
  </si>
  <si>
    <t xml:space="preserve">                    دفتر برنامه ریزی و بودجه</t>
  </si>
  <si>
    <t>شرح هزینه</t>
  </si>
  <si>
    <t>حقوق و دستمزد</t>
  </si>
  <si>
    <t>حقوق شهردار</t>
  </si>
  <si>
    <t>حقوق ثابت/ مبنا کارکنان رسمی و پیمانی</t>
  </si>
  <si>
    <t>فوق العاده ها و مزایای شغل</t>
  </si>
  <si>
    <t>مزاياي شهردار</t>
  </si>
  <si>
    <t>مزاياي كارمندان رسمي اعم از ثابت و پيماني</t>
  </si>
  <si>
    <t>مزاياي كارگران قراردادي</t>
  </si>
  <si>
    <t>اضافه كار</t>
  </si>
  <si>
    <t>سایر</t>
  </si>
  <si>
    <t>ماموریت داخلی و خارجی</t>
  </si>
  <si>
    <t>ماموريت داخلي</t>
  </si>
  <si>
    <t>حق الزحمه انجام خدمات قراردادی</t>
  </si>
  <si>
    <t>حقوق كارگران قراردادي</t>
  </si>
  <si>
    <t xml:space="preserve">ماموريت خارجي </t>
  </si>
  <si>
    <t>حق التدریس و حق پژوهش</t>
  </si>
  <si>
    <t>اجرای برنامه های آموزشی، مذهبی، فرهنگی و هنری</t>
  </si>
  <si>
    <t>واگذاري خدمات شهري</t>
  </si>
  <si>
    <t xml:space="preserve">واگذاري خدمات ترافيكي </t>
  </si>
  <si>
    <t>اطلاع رساني</t>
  </si>
  <si>
    <t>حمل کالا و اثاثه دولتی</t>
  </si>
  <si>
    <t>بیمه کالا</t>
  </si>
  <si>
    <t>حقوق و عوارض گمرکی و سود بازرگانی</t>
  </si>
  <si>
    <t>حق اشتراک صندوق های پستی در داخل و خارج از کشور</t>
  </si>
  <si>
    <t>تلفن و فاکس</t>
  </si>
  <si>
    <t>بيمه دارايي‌هاي ثابت</t>
  </si>
  <si>
    <t>نگهداری و تعمیر وسائل اداری</t>
  </si>
  <si>
    <t>لوازم صوتی و تصویری</t>
  </si>
  <si>
    <t>چاپ و خرید نشریات و مطبوعات</t>
  </si>
  <si>
    <t>چاپ و خريد نشریات و مطبوعات</t>
  </si>
  <si>
    <t xml:space="preserve">چاپ آگهی های اداری و عكس و نقشه </t>
  </si>
  <si>
    <t>تصویر برداری و تبلیغات</t>
  </si>
  <si>
    <t>عکاسی و فيلمبرداري</t>
  </si>
  <si>
    <t>هزینه خدمات تبلیغاتی(خطاطی، نقاشی و ...)</t>
  </si>
  <si>
    <t>تشریفات</t>
  </si>
  <si>
    <t>هزینه تشريفات</t>
  </si>
  <si>
    <t>جشن و چراغانی</t>
  </si>
  <si>
    <t>حق الوکاله و حق المشاوره</t>
  </si>
  <si>
    <t>هزینه های ثبتی</t>
  </si>
  <si>
    <t xml:space="preserve">نظارت بر مميزي املاك </t>
  </si>
  <si>
    <t>تدوين مقررات و خدمات حقوقي</t>
  </si>
  <si>
    <t>هزینه های قضائی و دادرسي</t>
  </si>
  <si>
    <t>هزینه های بانکی</t>
  </si>
  <si>
    <t>هزینه انتقال وجوه</t>
  </si>
  <si>
    <t>نگهداری اسناد واشیاء قیمتی در بانکها</t>
  </si>
  <si>
    <t>آب و برق و سوخت</t>
  </si>
  <si>
    <t>بهاي آب اماكن شهرداري</t>
  </si>
  <si>
    <t>بهاي برق مصرفي اماكن شهرداري</t>
  </si>
  <si>
    <t>بهاي آب پارك‌ها و ميادين</t>
  </si>
  <si>
    <t>بهاي برق پارك‌ها و ميادين</t>
  </si>
  <si>
    <t>مواد و لوازم مصرف شدنی</t>
  </si>
  <si>
    <t>لوازم یدکی ( مربوط به وسائط نقلیه و ماشین آلات و تجهیزات)</t>
  </si>
  <si>
    <t>لوازم آتش نشاني</t>
  </si>
  <si>
    <t>بذر، نهال، سم و لوازم باغباني</t>
  </si>
  <si>
    <t>هزینه های مطالعاتی و تحقیقاتی</t>
  </si>
  <si>
    <t>مطالعه و پژوهش ‌هاي ماموريت هاي شهرداري</t>
  </si>
  <si>
    <t>تهيه برنامه هاي راهبردي و ميان مدت</t>
  </si>
  <si>
    <t>بررسي و مطالعه نيازها و امكانات شهري</t>
  </si>
  <si>
    <t>مطالعه و پژوهش ‌هاي اجتماعي و فرهنگي</t>
  </si>
  <si>
    <t xml:space="preserve">حق التالیف و حق الترجمه </t>
  </si>
  <si>
    <t>هزينه‌هاي آموزشي شهروندان</t>
  </si>
  <si>
    <t>هزينه‌هاي آموزشي كاركنان</t>
  </si>
  <si>
    <t>خرید کتاب، نشریات، نرم افزارهای رایانه ای، فیلم های ویدیوئی، وسایر لوازم و ابزار مشابه</t>
  </si>
  <si>
    <t>هزینه برگزاری سمینارها و جلسات سخنرانی و کارگاههای آموزشی</t>
  </si>
  <si>
    <t>حق عضویت</t>
  </si>
  <si>
    <t>حق عضویت سازمانها و مؤسسات بین المللی</t>
  </si>
  <si>
    <t>اجاره و کرایه</t>
  </si>
  <si>
    <t>اجاره زمین و اراضی</t>
  </si>
  <si>
    <t>اجاره ساختمان وسایر مستحدثات</t>
  </si>
  <si>
    <t>اجاره ماشین آلات و تجهیزات</t>
  </si>
  <si>
    <t>کرایه لوازم و ابزار مختلف</t>
  </si>
  <si>
    <t>کارمزد وامهای خارجی</t>
  </si>
  <si>
    <t>كارمزد اوراق مشارکت</t>
  </si>
  <si>
    <t>كارمزد ساير اوراق</t>
  </si>
  <si>
    <t>جرائم و هزينه هاي ديركرد</t>
  </si>
  <si>
    <t>کمک زیان سازمان هاي وابسته، شرکتهای تابعه و مؤسسات انتفاعی وابسته به شهرداري</t>
  </si>
  <si>
    <t xml:space="preserve">کمک زیان شركت‌هاي تابعه و موسسات انتفاعي </t>
  </si>
  <si>
    <t>کمک زیان سازمان هاي وابسته (مطابق با ماده 84 قانون شهرداري)</t>
  </si>
  <si>
    <t>پرداخت مابه التفاوت قیمت کالا ها و خدمات</t>
  </si>
  <si>
    <t>يارانه بليط</t>
  </si>
  <si>
    <t>يارانه خريد اتوبوس و ميني بوس</t>
  </si>
  <si>
    <t>پرداخت های انتقالی غیر سرمایه ای (هزينه‌اي)</t>
  </si>
  <si>
    <t>پرداخت‌های انتقالی به سازمان‌هاي وابسته (مطابق با ماده 84 قانون شهرداري)</t>
  </si>
  <si>
    <t>کمک مالي به سازمان های وابسته، موسسات انتفاعي و شركت‌هاي تابعه</t>
  </si>
  <si>
    <t>كمك به سازمان‌هاي وابسته (مطابق با ماده 84 قانون شهرداري)</t>
  </si>
  <si>
    <t>كمك به موسسات و شركت هاي تابعه</t>
  </si>
  <si>
    <t>کمک مالي به اشخاص حقوقي</t>
  </si>
  <si>
    <t>تامين اعتبارات بودجه شوراي اسلامي شهر</t>
  </si>
  <si>
    <t>تامين اعتبارات اجراي قانون نوسازي از محل درآمد 10% قانون</t>
  </si>
  <si>
    <t>كمك به كتابخانه‌ها</t>
  </si>
  <si>
    <t>كمك به سازمان هاي مردم نهاد (NGO)</t>
  </si>
  <si>
    <t>کمک به مراکز غیر دولتی و خانواده ها برای نگهداری و توانبخشی معلولین و سالمندان و بیماران روانی مزمن</t>
  </si>
  <si>
    <t>حمايت از برنامه هاي مديريت محله</t>
  </si>
  <si>
    <t xml:space="preserve">کمک به موسسات خصوصي </t>
  </si>
  <si>
    <t>كمك به بخش عمومي</t>
  </si>
  <si>
    <t>کمک مالي به اشخاص حقيقي</t>
  </si>
  <si>
    <t>كمك به خسارت ديدگان حوادث غير مترغبه</t>
  </si>
  <si>
    <t>ساماندهي و كمك به اقشار آسيب پذير</t>
  </si>
  <si>
    <t>هدايا و پرداخت‌هاي تشويقي</t>
  </si>
  <si>
    <t>كفن و دفن اموات بلاصاحب</t>
  </si>
  <si>
    <t>بیمه و بازنشستگی</t>
  </si>
  <si>
    <t>بازنشستگی (سهم شهرداري)</t>
  </si>
  <si>
    <t>حق بیمه سهم شهرداري (مشمولین قانون تامین اجتماعی)</t>
  </si>
  <si>
    <t>بیمه خدمات درمانی شاغلان (سهم شهرداري)</t>
  </si>
  <si>
    <t>کمک های رفاهی کارمندان</t>
  </si>
  <si>
    <t xml:space="preserve">حق عائله مندی، اولاد </t>
  </si>
  <si>
    <t>حق پس انداز كاركنان</t>
  </si>
  <si>
    <t>کمک های رفاهی  بازنشستگان</t>
  </si>
  <si>
    <t>حق عائله مندی، اولاد و عیدی بازنشستگان</t>
  </si>
  <si>
    <t>بیمه خدمات درمانی بازنشستگان</t>
  </si>
  <si>
    <t xml:space="preserve">ديون </t>
  </si>
  <si>
    <t>دیون و تعهدات مربوط به بیمه و بازنشستگی</t>
  </si>
  <si>
    <t>هزینه های متفرقه</t>
  </si>
  <si>
    <t xml:space="preserve"> بازخريد خدمت كاركنان</t>
  </si>
  <si>
    <t>هزينه مطالبات مشكوك الوصول</t>
  </si>
  <si>
    <t>عوارض اجباری (مانند عوارض شهرداری)</t>
  </si>
  <si>
    <t>جرائم دولتي</t>
  </si>
  <si>
    <t>آراء محكوميت‌هاي قضايي، جرایم و عوارض دادگاه ها</t>
  </si>
  <si>
    <t>پرداختهای مر بوط به جبران صدمات یا لطمات ناشی از سوانح طبیعی</t>
  </si>
  <si>
    <t>پرداخت های جبرانی در خصوص صدمات شخصی یا ملکی وارد آمده واحدهای اجرايي شهرداري</t>
  </si>
  <si>
    <t>اقلام غير مترقبه</t>
  </si>
  <si>
    <t>هزينه جبران خسارات</t>
  </si>
  <si>
    <t>پرداختي بابت سپرده‌هاي مطالبه نشده ضبط شده</t>
  </si>
  <si>
    <t>بيمه مسئوليت جامع شهروندان</t>
  </si>
  <si>
    <t>مطالعه برای احداث</t>
  </si>
  <si>
    <t>موجودی انبار</t>
  </si>
  <si>
    <t>مجموع</t>
  </si>
  <si>
    <t>ساماندهي متكديان شهر (هزینه های جمع آوری متکدیان و هزینه های اردوگاه)</t>
  </si>
  <si>
    <t>نگهداری و تعمیر لوازم سرمایش و گرمایش</t>
  </si>
  <si>
    <t>نگهداری و تعمیر دارائی های ثابت</t>
  </si>
  <si>
    <t>نگهداری و تعمیر ساختمان و مستحدثات</t>
  </si>
  <si>
    <t>نگهداری و تعمیر ماشین آلات و تجهیزات (اعم از ساکن و متحرک عمراني، پسماند و فضاي سبز)</t>
  </si>
  <si>
    <t>آگهی های تبلیغاتی  (پخش آگهی از صدا و سیما )</t>
  </si>
  <si>
    <t>خلاصه کل بودجه</t>
  </si>
  <si>
    <t>منابع</t>
  </si>
  <si>
    <t>مصارف</t>
  </si>
  <si>
    <t>ردیف</t>
  </si>
  <si>
    <t>مبلغ مصوب</t>
  </si>
  <si>
    <t>کالبدی و شهرسازي</t>
  </si>
  <si>
    <t>محیط زیست و خدمات شهري</t>
  </si>
  <si>
    <t>بها خدمات و درآمدهاي موسسات انتفاعي شهرداري</t>
  </si>
  <si>
    <t>ايمني و مديريت بحران</t>
  </si>
  <si>
    <t>حمل و نقل و ترافيك</t>
  </si>
  <si>
    <t>خدمات مديريت</t>
  </si>
  <si>
    <t>اجتماعي و فرهنگي</t>
  </si>
  <si>
    <t>جمع کل درآمدها</t>
  </si>
  <si>
    <t>جمع كل منابع حاصل از واگذاري دارايي سرمايه اي</t>
  </si>
  <si>
    <t>جمع كل منابع حاصل از واگذاري دارايي مالي</t>
  </si>
  <si>
    <t xml:space="preserve">جمع كل منابع شهرداري </t>
  </si>
  <si>
    <t>جمع كل مصارف شهرداري</t>
  </si>
  <si>
    <t>کسر می شود ارقامی که دوبار منظور شده است</t>
  </si>
  <si>
    <t>منابع بودجه كل تلفيقي شهرداری</t>
  </si>
  <si>
    <t>مصارف بودجه كل تلفيقي شهرداری</t>
  </si>
  <si>
    <t>مأموريت ها</t>
  </si>
  <si>
    <t>كد طبقه بندی</t>
  </si>
  <si>
    <t>عنوان ماموریت/ برنامه</t>
  </si>
  <si>
    <t>نوع اعتبار</t>
  </si>
  <si>
    <t>هزينه‌اي</t>
  </si>
  <si>
    <t>تملك دارايي
 سرمايه‌اي</t>
  </si>
  <si>
    <t>جبران خدمات كاركنان</t>
  </si>
  <si>
    <t>ساير فصول</t>
  </si>
  <si>
    <t>جمع</t>
  </si>
  <si>
    <t>1</t>
  </si>
  <si>
    <t>101</t>
  </si>
  <si>
    <t>بازآفريني فضاهاي شهري</t>
  </si>
  <si>
    <t>102</t>
  </si>
  <si>
    <t xml:space="preserve">طرحهاي توسعه و تفصيلي شهري </t>
  </si>
  <si>
    <t>103</t>
  </si>
  <si>
    <t>زيباسازي شهري (ارتقاي كيفيت معماري و سيما و منظر شهري)</t>
  </si>
  <si>
    <t>104</t>
  </si>
  <si>
    <t>تهيه و اجراي طرح‌هاي موضعي و موضوعي شهري</t>
  </si>
  <si>
    <t>2</t>
  </si>
  <si>
    <t>محيط زيست و خدمات شهري</t>
  </si>
  <si>
    <t>201</t>
  </si>
  <si>
    <t>توسعه و نگهداري فضاي سبز شهري</t>
  </si>
  <si>
    <t>202</t>
  </si>
  <si>
    <t>توسعه و نگهداري آرامستانها</t>
  </si>
  <si>
    <t>203</t>
  </si>
  <si>
    <t>طرح‌هاي جامع و تفصيلي مديريت پسماند</t>
  </si>
  <si>
    <t>204</t>
  </si>
  <si>
    <t>توسعه و نگهداري تاسيسات شهري</t>
  </si>
  <si>
    <t>205</t>
  </si>
  <si>
    <t>بهبود محيط زيست شهري و بهداشت عمومي</t>
  </si>
  <si>
    <t>206</t>
  </si>
  <si>
    <t>ساماندهی صنوف و مشاغل مزاحم شهری</t>
  </si>
  <si>
    <t>207</t>
  </si>
  <si>
    <t xml:space="preserve">طرح‌هاي هدايت آب‌هاي سطحي </t>
  </si>
  <si>
    <t>3</t>
  </si>
  <si>
    <t>301</t>
  </si>
  <si>
    <t>تهيه و اجراي طرح‌هاي ايمني و كاهش خطرپذيري شهر</t>
  </si>
  <si>
    <t>302</t>
  </si>
  <si>
    <t>توسعه و تقويت سيستم ايمني و آتش نشاني</t>
  </si>
  <si>
    <t>303</t>
  </si>
  <si>
    <t xml:space="preserve">ارتقاء تاب آوري شهري، مديريت بحران و پدافند غير عامل </t>
  </si>
  <si>
    <t>4</t>
  </si>
  <si>
    <t>حمل و نقل و ترافیک</t>
  </si>
  <si>
    <t>401</t>
  </si>
  <si>
    <t>توسعه زير ساخت‌هاي عبور و مرور (تملكات معابر، توسعه و احداث)</t>
  </si>
  <si>
    <t>402</t>
  </si>
  <si>
    <t>بهبود عبور و مرور شهري (جدول گذاري، پياده رو، معابر، خط كشي. ...)</t>
  </si>
  <si>
    <t>403</t>
  </si>
  <si>
    <t>توسعه ، تجهيز و نگهداري ناوگان حمل و نقل عمومي</t>
  </si>
  <si>
    <t>404</t>
  </si>
  <si>
    <t>ساماندهي بار و مسافر</t>
  </si>
  <si>
    <t>405</t>
  </si>
  <si>
    <t>توسعه و ساماندهي پاركينگ‌ها</t>
  </si>
  <si>
    <t>406</t>
  </si>
  <si>
    <t>توسعه ، تجهيز و نگهداري ناوگان حمل و نقل ريلي</t>
  </si>
  <si>
    <t>407</t>
  </si>
  <si>
    <t>توسعه ، تجهيز و نگهداري پايانه هاي مسافري شهري</t>
  </si>
  <si>
    <t>408</t>
  </si>
  <si>
    <t>سامانه های هوشمند حمل ونقل و ترافیک شهر</t>
  </si>
  <si>
    <t>5</t>
  </si>
  <si>
    <t>خدمات مدیریت</t>
  </si>
  <si>
    <t>501</t>
  </si>
  <si>
    <t>توسعه شهرداري الكترونيك و ارتقاء زيرساختها و فنآوريهاي نوين</t>
  </si>
  <si>
    <t>502</t>
  </si>
  <si>
    <t xml:space="preserve">آموزش و پژوهش هاي كاربردي </t>
  </si>
  <si>
    <t>503</t>
  </si>
  <si>
    <t xml:space="preserve">تحول اداري و مديريت عملكرد </t>
  </si>
  <si>
    <t>504</t>
  </si>
  <si>
    <t>توسعه درآمدهاي پايدار</t>
  </si>
  <si>
    <t>6</t>
  </si>
  <si>
    <t>اجتماعی و فرهنگی</t>
  </si>
  <si>
    <t>601</t>
  </si>
  <si>
    <t>حمايت، توانمندسازي و توسعه نهادها ، تشكل‌ها، مشاركتهاي مردمي و سازمانهاي مردم نهاد</t>
  </si>
  <si>
    <t>602</t>
  </si>
  <si>
    <t>برگزاري همايش‌ها، نمايشگاهها و نشست‌ها</t>
  </si>
  <si>
    <t>603</t>
  </si>
  <si>
    <t>حمايت از طرحهاي حوزه سلامت اجتماعي</t>
  </si>
  <si>
    <t>604</t>
  </si>
  <si>
    <t>ساماندهي آسيب ديدگان اجتماعي و متكديان</t>
  </si>
  <si>
    <t>605</t>
  </si>
  <si>
    <t xml:space="preserve"> طرحهاي گردشگري و فرهنگي</t>
  </si>
  <si>
    <t>606</t>
  </si>
  <si>
    <t>توسعه زيرساخت ها، ظرفيت ها و فعاليتها و طرحهاي فرهنگي</t>
  </si>
  <si>
    <t xml:space="preserve"> طرح‌هاي جامع و تفصيلي مديريت پسماند</t>
  </si>
  <si>
    <t>نگهداري و حفاظت از تجهيزات و تاسيسات اختصاصي شهري(قرارداد تأمین نیروی انسانی حراست)</t>
  </si>
  <si>
    <t>تعمیر و نگهداری ساختمان و مستحدثات</t>
  </si>
  <si>
    <t>تعمیر و نگهداری ماشین آلات و تجهیزات (اعم از ساکن و متحرک عمراني، پسماند و فضاي سبز)</t>
  </si>
  <si>
    <t>هزینه واگذاری خدمات شهری</t>
  </si>
  <si>
    <t>خدمت ...................................</t>
  </si>
  <si>
    <t>اجاره خطوط مخابراتی</t>
  </si>
  <si>
    <t>ساير کمکهای مالی به اشخاص حقوقی</t>
  </si>
  <si>
    <t xml:space="preserve">مجموع </t>
  </si>
  <si>
    <t xml:space="preserve">كد </t>
  </si>
  <si>
    <t>عنوان ماموريت / برنامه / طرح/ پروژه</t>
  </si>
  <si>
    <t xml:space="preserve">بازآفريني فضاهاي شهري </t>
  </si>
  <si>
    <t>طرح ...................................</t>
  </si>
  <si>
    <t>پروژه ............</t>
  </si>
  <si>
    <t>طرح تملک اراضی و املاک موردنیاز اجرای توسعه و عمران شهری</t>
  </si>
  <si>
    <t xml:space="preserve">تملک اراضی و املاک  </t>
  </si>
  <si>
    <t xml:space="preserve">طرح طرحهای مطالعاتي جهت مسائل شهري </t>
  </si>
  <si>
    <t xml:space="preserve">مطالعات و طراحي ساختمانهای اداری  </t>
  </si>
  <si>
    <t>خدمات آزمايشگاهي پروژه هاي عمراني</t>
  </si>
  <si>
    <t xml:space="preserve">تجهیز واحد نقشه برداری </t>
  </si>
  <si>
    <t xml:space="preserve">انجام عملیات نقشه برداری و برداشت خیابان </t>
  </si>
  <si>
    <t>مطالعات و طراحی پروژه های حوزه  حمل و نقل  و ترافیک</t>
  </si>
  <si>
    <t>مطالعات و طراحی پروژه های حوزه  فنی و عمرانی</t>
  </si>
  <si>
    <t xml:space="preserve"> طراحي و مطالعات پروژه هاي دفع آبهاي سطحي</t>
  </si>
  <si>
    <t>مطالعات و ارائه طرح بهسازي پلهاي رودخانه اي و تقاطع هاي غير همسطح</t>
  </si>
  <si>
    <t>مطالعات و طراحي پروژه های حوزه مشارکتهای اقتصادی</t>
  </si>
  <si>
    <t xml:space="preserve">مطالعات و طراحی اماکن فرهنگی، اجتماعی، ورزشی و درمانی </t>
  </si>
  <si>
    <t>مطالعات بحران و پدافند غیر عامل</t>
  </si>
  <si>
    <t>مطالعات تهیه طرح تفضیلی غرب اهواز و طرح های موضوعی و موضعی</t>
  </si>
  <si>
    <t xml:space="preserve">خرید و اجرای تاسیسات روشنایی و  نورپردازی فضاهای عمومی ، ساحلی ، میادین شهری و آب نماها و بناها و پل ها </t>
  </si>
  <si>
    <t xml:space="preserve">ساخت و نصب تابلوهای میادین </t>
  </si>
  <si>
    <t>ساماندهی، بهسازی و نوسازی خیابان ها</t>
  </si>
  <si>
    <t>نقاشی ، زیباسازی، بدنه سازی و مناسب سازی سیمای شهری</t>
  </si>
  <si>
    <t xml:space="preserve">احداث سایبان پارچه ای در خیابان سلمان فارسی </t>
  </si>
  <si>
    <t xml:space="preserve">ایجاد سیستم مه پاش در خیابان سلمان فارسی و امام خمینی </t>
  </si>
  <si>
    <t>طرح اجرا و نصب مبلمان شهري</t>
  </si>
  <si>
    <t xml:space="preserve">خرید، نصب و ایمن سازی مبلمان و تجهیزات شهری ، پارکی ، بازی ، تندرستی </t>
  </si>
  <si>
    <t>خرید ، ساخت، بازسازی و نصب و نگهبانی المان ها، آبنما و آثار حجمی و پمپ های آبنما</t>
  </si>
  <si>
    <t>تکمیل ساختمان مقبره سردار شهید علی هاشمی</t>
  </si>
  <si>
    <t>طرح  ...................................</t>
  </si>
  <si>
    <t>طراحي و احداث فضای سبز محلی</t>
  </si>
  <si>
    <t xml:space="preserve"> تامین گل، گیاه، بذر، نهال، هرس درختان و سم و لوازم باغبانی و هزینه ماشین آلات آبیاری </t>
  </si>
  <si>
    <t>توسعه کمربند سبز</t>
  </si>
  <si>
    <t>احداث پارک ترافیک</t>
  </si>
  <si>
    <t xml:space="preserve">احداث، تکمیل، تجهیز و بهسازی شبکه آب خام فضای سبز </t>
  </si>
  <si>
    <t>اجرای پروژه های احداث، تکمیل و بهسازی آرامستان  های باغ فردوس و بهشت آباد</t>
  </si>
  <si>
    <t xml:space="preserve"> احداث، تکمیل و تجهیز کارخانه کمپوست، مراکز انباشت و بازیافت زباله و دفن و سوزاندن </t>
  </si>
  <si>
    <t xml:space="preserve">جمع آوری، مبارزه و پناهگاه سگهای بلاصاحب و جانوران موذی </t>
  </si>
  <si>
    <t>احداث، تکمیل، بازسازی و تعمیر  سرویس  های بهداشتی و آبخوری</t>
  </si>
  <si>
    <t>احداث و آماده سازی مراکز استقرار صنايع مزاحم</t>
  </si>
  <si>
    <t xml:space="preserve">احداث و تکمیل بازار و بازارچه های روز و محله ای </t>
  </si>
  <si>
    <t>احداث و تکمیل میدان میوه و تره بار</t>
  </si>
  <si>
    <t>احداث و ساخت و بازسازي كانالها و قنوات</t>
  </si>
  <si>
    <t>احداث ، بازسازي و پوشش انهار</t>
  </si>
  <si>
    <t>زهكشي و حفر چاههاي جذبي</t>
  </si>
  <si>
    <t>طرح سيل بند ، سيل برگردان و ديوار ساحلي و حائل</t>
  </si>
  <si>
    <t>احداث ،تکمیل و بهسازی  دیوار های ساحلی و حائل و سیل بند</t>
  </si>
  <si>
    <t>احداث ایستگاه آتش نشانی در محدوده منطقه 6 (کوی علوی)</t>
  </si>
  <si>
    <t xml:space="preserve">تکمیل ایستگاه آتش نشانی جنب انبار هلالی </t>
  </si>
  <si>
    <t>تکمیل ایستگاه آتش نشانی کوی مهدیس</t>
  </si>
  <si>
    <t>ایمن سازی ساحل کارون(نجات غریق)</t>
  </si>
  <si>
    <t>آموزش شهروندان در حوزه امور ایمنی و آتش نشانی</t>
  </si>
  <si>
    <t>عمليات امداد، نجات و اطفاء حریق و امور آتش نشانی و خدمات ایمنی</t>
  </si>
  <si>
    <t xml:space="preserve"> طرح ارتقا تاب آوری شهری</t>
  </si>
  <si>
    <t>احداث و تجهیز سوله بحران (شرق و غرب)</t>
  </si>
  <si>
    <t>هزینه اجرای بند 14 ماده 55 قانون شهرداریها</t>
  </si>
  <si>
    <t>طرح طراحي و احداث خيابان</t>
  </si>
  <si>
    <t>اجرای پروژه های تفاهم نامه فولاد خوزستان و فولاد اکسین</t>
  </si>
  <si>
    <t xml:space="preserve"> طرح طراحی و احداث رمپ و لوپ و پلهاي سواره‌رو</t>
  </si>
  <si>
    <t>بهسازي و تعريض پل آرامستان  باغ فردوس</t>
  </si>
  <si>
    <t>طرح احداث و تكميل زيرگذر معابر شهري</t>
  </si>
  <si>
    <t>تکمیل تقاطع غیر همسطح انتهای کوی پردیس</t>
  </si>
  <si>
    <t xml:space="preserve"> لکه گیری، ترمیم سطوح آسفالتی، ترمیم نوار حفاری، روكش و خرید آسفالت معابر اصلی و فرعی و معابر فرسوده و احداث مسیرها و زیرسازی، بهسازی، روکش آسفالت و جداول  </t>
  </si>
  <si>
    <t>اجرا و ترمیم و تعویض جداول فرسوده و رنگ آمیزی جداول خیابان ها</t>
  </si>
  <si>
    <t>ايمن سازي، اصلاح هندسي معابر و پلها ( دوربرگردان، آیلند، نرده گذاری، گاردریل، گذرگاه عابر پیاده، سرعتکاه و..)</t>
  </si>
  <si>
    <t>زيرسازي و آسفالت معابر موجود</t>
  </si>
  <si>
    <t>احداث مسيرهاي ويژه دوچرخه</t>
  </si>
  <si>
    <t xml:space="preserve">مناسب سازی معابر و مبلمان شهری جهت افراد ناتوان جسمی و حرکتی (معلولان، سالمندان و کودکان و ...) </t>
  </si>
  <si>
    <t>احداث، تکمیل، تجهیز و بهسازی میادین و ساماندهی ورودی های شهر</t>
  </si>
  <si>
    <t>احداث زيرگذر عابر پياده</t>
  </si>
  <si>
    <t xml:space="preserve">اجرا وتجهیز خط ویژه حمل و نقل عمومی و خطوط BRT </t>
  </si>
  <si>
    <t>احداث، تکمیل و تجهیز پایانه ها و توقفگاه های مرکزی  اتوبوس و تاکسی</t>
  </si>
  <si>
    <t>کمک به احداث و توسعه ترمينال های برون شهری</t>
  </si>
  <si>
    <t>احداث و توسعه پايانه های شهری</t>
  </si>
  <si>
    <t>طرح طراحي و احداث پاركينگ طبقاتي</t>
  </si>
  <si>
    <t>احداث و تکمیل پارکینگ ها</t>
  </si>
  <si>
    <t>خريد ناوگان قطار شهری</t>
  </si>
  <si>
    <t>احداث قطار شهری</t>
  </si>
  <si>
    <t>احداث قطار شهری (اوراق مشارکت)</t>
  </si>
  <si>
    <t>طرح احداث و توسعه مراکز مكانيزه كنترل ترافيك (كنترل هوشمند)</t>
  </si>
  <si>
    <t>خرید، نصب و راه اندازي دوربين هاي نظارت تصويري و ثبت تخلف</t>
  </si>
  <si>
    <t>خرید، نصب و پشتیبانی سامانه ترافیکی هوشمند</t>
  </si>
  <si>
    <t xml:space="preserve"> هوشمندسازی ناوگانهای حمل و نقل عمومی</t>
  </si>
  <si>
    <t>طرح نصب تابلوهاي راهنمايي و رانندگی، شناسايي و تعيين مسير</t>
  </si>
  <si>
    <t>ايجاد مراكز و سيستمهاي اطلاع‌رساني</t>
  </si>
  <si>
    <t>ایجاد و توسعه زیرساخت نرم افزارهای پایه و سرویس های هوشمندسازی</t>
  </si>
  <si>
    <t>خرید نرم افزار،  تجهیزات و اجرای دوربین های مدار بسته</t>
  </si>
  <si>
    <t xml:space="preserve">پشتیبانی و نگهداری از سخت افزارهای کاربران </t>
  </si>
  <si>
    <t>تأمین پهنای باند اینترنت</t>
  </si>
  <si>
    <t xml:space="preserve">زیرساخت خدمات بانکی </t>
  </si>
  <si>
    <t xml:space="preserve">خدمات بهره برداری و نگهداری محصولات پایگاه داده شهرداری </t>
  </si>
  <si>
    <t xml:space="preserve">عکسبرداری هوایی رقومی و تهیه نقشه رقومی محدوده شهر و حریم </t>
  </si>
  <si>
    <t xml:space="preserve"> ممیزی جامع شهر </t>
  </si>
  <si>
    <t>تعمیر و خرید رایانه ، پرینتر ، اسکنر و وسائل جانبی آن</t>
  </si>
  <si>
    <t xml:space="preserve">احداث، تکمیل، تعمیر، تجهیز و بازسازی ساختمانها و محوطه های اداری </t>
  </si>
  <si>
    <t xml:space="preserve"> احداث ساختمان شهرداري مركزي</t>
  </si>
  <si>
    <t xml:space="preserve"> مناسب سازی ساختمان های شهرداري جهت افراد ناتوان جسمی و حرکتی(معلولان، سالمندان و ...)</t>
  </si>
  <si>
    <t>بازسازي و تعميرات اساسي ساختمان اداري</t>
  </si>
  <si>
    <t>طرحهاي  سرمايه گذاري</t>
  </si>
  <si>
    <t>ایجاد واحد های درآمد زا</t>
  </si>
  <si>
    <t xml:space="preserve">طرح اجرای طرحهای گردشگری شهری </t>
  </si>
  <si>
    <t>احداث ایستگاه کوثر ویژه بانوان</t>
  </si>
  <si>
    <t>احداث موزه شهرداری و کتابخانه تخصصی مدیریت شهری</t>
  </si>
  <si>
    <t>تکمیل پارک بانوان در پارک شهروند (پارک مشارکت های اجتماعی)</t>
  </si>
  <si>
    <t xml:space="preserve">تکمیل و تجهیز مجموعه فرهنگی - ورزشی  ولیعصر(بانوان) </t>
  </si>
  <si>
    <t>طرح استقبال از مهر (بازگشایی مدارس)</t>
  </si>
  <si>
    <t xml:space="preserve">احداث، تکمیل، ایمن سازی و بازسازی زمین ها و مجتمع های ورزشی </t>
  </si>
  <si>
    <t xml:space="preserve">ساير </t>
  </si>
  <si>
    <t>مصارف به تفکیک فصول اقتصادی-هزینه ای</t>
  </si>
  <si>
    <t>حقوق کارمندان قراردادي</t>
  </si>
  <si>
    <t>فصل اول -  جبران خدمات کارکنان</t>
  </si>
  <si>
    <t>مزاياي کارکنان  قراردادي</t>
  </si>
  <si>
    <t>پاداش و عيدي</t>
  </si>
  <si>
    <t>خدمات قراردادی اشخاص حقوقی</t>
  </si>
  <si>
    <t>هزینه های کارشناسی</t>
  </si>
  <si>
    <t>واگذاری خدمات اداری</t>
  </si>
  <si>
    <t>سوخت بنزین ماشین آلات</t>
  </si>
  <si>
    <t>سوخت گازوئیل ماشین آلات</t>
  </si>
  <si>
    <t>فصل سوم - هزينه‌هاي تامين مالي و دارايي</t>
  </si>
  <si>
    <t>هزینه های تأمین مالی</t>
  </si>
  <si>
    <t>فصل دوم - استفاده از کالاها و خدمات</t>
  </si>
  <si>
    <t>فصل چهارم - يارانه</t>
  </si>
  <si>
    <t>فصل پنجم - کمک‌هاي بلاعوض</t>
  </si>
  <si>
    <t>فصل ششم - رفاه اجتماعي</t>
  </si>
  <si>
    <t>کمک رفاهی بازنشستگان</t>
  </si>
  <si>
    <t>فصل هفتم - ساير هزينه‌ها</t>
  </si>
  <si>
    <t>مالیات های تکلیفی عملکرد (فعالیت های غیر ذاتی)</t>
  </si>
  <si>
    <t>سایر اعتبارات مربوط به ساختمان</t>
  </si>
  <si>
    <t>سایر اعتبارات مربوط به پل، تونل، اتوبان، خیابان و ...</t>
  </si>
  <si>
    <t>اعتبارات مورد نیاز برای پروژه های مشارکتی و سرمایه گذاری</t>
  </si>
  <si>
    <t>آتش نشانی، اتوبوس، راه سازی و ماشین آلات عمرانی و خدماتی</t>
  </si>
  <si>
    <t>تجهیزات اداری و رایانه ای</t>
  </si>
  <si>
    <t>تجهیزات حفاظتی، ارتباطی و بی سیم</t>
  </si>
  <si>
    <t>سایر دارایی های ثابت</t>
  </si>
  <si>
    <t>اقلام گرانبهاء</t>
  </si>
  <si>
    <t>زمین</t>
  </si>
  <si>
    <t>سایر دارایی های تولید نشده</t>
  </si>
  <si>
    <t>تملک دارایی های مالی</t>
  </si>
  <si>
    <t>واگذاری درآمدهای مالی</t>
  </si>
  <si>
    <t>کمک از محل درآمدهای عمومی (بابت تعهدات قطعی شده سنواتی)</t>
  </si>
  <si>
    <t>کمک از محل واگذاری دارایی های مالی (بابت تعهدات قطعی شده سنواتی)</t>
  </si>
  <si>
    <t>کمک از محل منابع عمومی سازمانهاريال مؤسسات و شرکتهای تابعه (بابت تعهدات قطعی شده سنواتی)</t>
  </si>
  <si>
    <t>کمک از محل واگذاری دارایی های سرمایه ای (بابت تعهدات قطعی شده سنواتی سرمایه ای)</t>
  </si>
  <si>
    <t>تعیین میزان سهم جاری و عمرانی تعهدات قطعی سنواتی</t>
  </si>
  <si>
    <t>جاری</t>
  </si>
  <si>
    <t>عمرانی</t>
  </si>
  <si>
    <t>عنوان</t>
  </si>
  <si>
    <t>پیشنهادی</t>
  </si>
  <si>
    <t>مصوب</t>
  </si>
  <si>
    <t>مبلغ</t>
  </si>
  <si>
    <t>درصد</t>
  </si>
  <si>
    <t>مانده از کل</t>
  </si>
  <si>
    <t>جمع منابع (مبلغ پیشنهادی جهت پرداخت بدهی در سال جاری)</t>
  </si>
  <si>
    <t>**: منظور  از اینگونه سازمانهای وابسته، سازمانهایی هستند که به استناد ماده 84 قانون شهرداری تأسیس شده اند.</t>
  </si>
  <si>
    <t>***: موضوع تبصره 3 بخش واگذاری دارایی های مالی و تبصره 2 بخش تملک دارایی های مالی و جدول شماره 1 دستورالعمل بودجه.</t>
  </si>
  <si>
    <t>*: منظور  از اینگونه سازمانهای وابسته، سازمانهایی هستند که به استناد ماده 54 قانون شهرداری تأسیس شده اند.</t>
  </si>
  <si>
    <t>تبصره پرداخت بدهی های قطعی شده سنواتی</t>
  </si>
  <si>
    <t>معاونت برنامه ریزی و توسعه سرمایه انسانی</t>
  </si>
  <si>
    <t xml:space="preserve"> دفتر برنامه ریزی و بودجه</t>
  </si>
  <si>
    <t xml:space="preserve">    شهرداری اهواز</t>
  </si>
  <si>
    <t xml:space="preserve">حسابرسي </t>
  </si>
  <si>
    <t>ساير کمکهای مالی</t>
  </si>
  <si>
    <t>پروژه</t>
  </si>
  <si>
    <t>برنامه</t>
  </si>
  <si>
    <t>ماموریت</t>
  </si>
  <si>
    <t>0000</t>
  </si>
  <si>
    <t>000</t>
  </si>
  <si>
    <t>02</t>
  </si>
  <si>
    <t>00</t>
  </si>
  <si>
    <t>010</t>
  </si>
  <si>
    <t>0001</t>
  </si>
  <si>
    <t>020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</si>
  <si>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</si>
  <si>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</si>
  <si>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</si>
  <si>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</si>
  <si>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</si>
  <si>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</si>
  <si>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</si>
  <si>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</si>
  <si>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</si>
  <si>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</si>
  <si>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</si>
  <si>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0014</t>
  </si>
  <si>
    <t>0015</t>
  </si>
  <si>
    <t>0016</t>
  </si>
  <si>
    <t>03</t>
  </si>
  <si>
    <t>030</t>
  </si>
  <si>
    <t>040</t>
  </si>
  <si>
    <t>05</t>
  </si>
  <si>
    <t>001</t>
  </si>
  <si>
    <t>ماموریت كالبدي و شهرسازي</t>
  </si>
  <si>
    <t xml:space="preserve">برنامه اجرای طرح های  توسعه و تفصيلي شهري </t>
  </si>
  <si>
    <t>برنامه زیباسازی شهری  (ارتقاي كيفيت معماري و سيما و منظر شهري)</t>
  </si>
  <si>
    <t>طرح ايجاد و توسعه شبكه روشنائي</t>
  </si>
  <si>
    <t>طرح تهيه و نصب تابلوهاي تبليغاتي، تزئيني و اطلاع رسانی</t>
  </si>
  <si>
    <t>طرح ساماندهي ميادين و معابر شهر</t>
  </si>
  <si>
    <t xml:space="preserve"> ماموریت محیط زیست و خدمات شهری</t>
  </si>
  <si>
    <t>01</t>
  </si>
  <si>
    <t>برنامه توسعه و نگهداری فضای سبز شهری</t>
  </si>
  <si>
    <t>طرح طراحي و احداث فضای سبز منطقه ای</t>
  </si>
  <si>
    <t>طرح طراحي و اجراي شبكه‌هاي آبرساني فضاي سبز</t>
  </si>
  <si>
    <t>برنامه توسعه و نگهداری آرامستانها</t>
  </si>
  <si>
    <t>طرح احداث و توسعه آرامستان‌ها</t>
  </si>
  <si>
    <t>برنامه اجرای طرح های جامع و تفصیلی مدیریت پسماند</t>
  </si>
  <si>
    <t>طرح طراحي و احداث مراكز انباشت و بازيافت زباله</t>
  </si>
  <si>
    <t>طرح خريد ماشن آلات جمع آوري زباله و سطل هاي مخصوص زباله</t>
  </si>
  <si>
    <t>برنامه بهبود محیط زیست شهری و بهداشت عمومی</t>
  </si>
  <si>
    <t>طرح احداث، توسعه و نگهداری سرويس های بهداشتی عمومی</t>
  </si>
  <si>
    <t>طرح خرید و نگهداری کشتارگاه</t>
  </si>
  <si>
    <t>طرح بهبود محیط زیست شهری و بهداشت عمومی</t>
  </si>
  <si>
    <t>استقرار استاندارد ایزو 14000</t>
  </si>
  <si>
    <t>ساخت تونل های تولید کمپوست</t>
  </si>
  <si>
    <t>06</t>
  </si>
  <si>
    <t>برنامه ساماندهی صنوف و مشاغل مزاحم  شهری</t>
  </si>
  <si>
    <t>طرح احداث و راه‌اندازي مراكز خريد و فروش خودرو</t>
  </si>
  <si>
    <t>طرح احداث و آماده سازی مراکز استقرار مشاغل شهري</t>
  </si>
  <si>
    <t>طرح احداث و تكميل بازار روز</t>
  </si>
  <si>
    <t>050</t>
  </si>
  <si>
    <t>طرح احداث و تكميل ميادين ميوه و تره بار</t>
  </si>
  <si>
    <t>07</t>
  </si>
  <si>
    <t xml:space="preserve">برنامه هدايت آب‌هاي سطحي </t>
  </si>
  <si>
    <t>طرح بهسازی مسیل های داخل شهری</t>
  </si>
  <si>
    <t xml:space="preserve"> لایروبی، لوله گذاری، احداث و درپوش گذاری جوی روباز، اصلاح و احداث سیستم دفع آبهای سطحی </t>
  </si>
  <si>
    <t>08</t>
  </si>
  <si>
    <t>برنامه تهیه و اجرای طرح های ایمنی و کاهش خطرپذیری شهر</t>
  </si>
  <si>
    <t>برنامه توسعه و تقویت سیستم ایمنی و آتش نشانی</t>
  </si>
  <si>
    <t>طرح طراحي، احداث و تجهیز ايستگاه آتش‌نشاني</t>
  </si>
  <si>
    <t>04</t>
  </si>
  <si>
    <t>برنامه ارتقا تاب آوری شهری، مدیریت بحران و پدافند غیر عامل</t>
  </si>
  <si>
    <t>تجهیز و راه اندازی مرکز مانیتورینگ بحران</t>
  </si>
  <si>
    <t>ماموریت حمل و نقل و ترافیک</t>
  </si>
  <si>
    <t>برنامه توسعه زير ساخت‌هاي عبور و مرور (تملكات معابر، توسعه و احداث)</t>
  </si>
  <si>
    <t>تکمیل ساماندهي و بهسازي  و احداث دیوار و پیاده روسازی  ناحيه صنعتي كارون</t>
  </si>
  <si>
    <t>0013</t>
  </si>
  <si>
    <t>طرح مقاوم‌ سازي زيرساختها و شريانهاي حياتي شهر</t>
  </si>
  <si>
    <t>060</t>
  </si>
  <si>
    <t>طرح نصب و ترميم، سنگدال، جداول و رفوژها</t>
  </si>
  <si>
    <t>طرح طراحی و اصلاح هندسي معابر و تقاطع‌هاي موجود</t>
  </si>
  <si>
    <t>خرید رنگ و اجراي خط كشي معابر، محوری، عابر پیاده و نقوش  ترافیکی</t>
  </si>
  <si>
    <t>طرح طراحي و احداث پل عابر پياده</t>
  </si>
  <si>
    <t>070</t>
  </si>
  <si>
    <t>طرح احداث و بهسازي پياده‌روها</t>
  </si>
  <si>
    <t>080</t>
  </si>
  <si>
    <t>طرح نرده‌گذاري در اطراف ميادين و تقاطع‌ها و رفوژ معابر</t>
  </si>
  <si>
    <t>برنامه توسعه، تجهیز و نگهداری ناوگان حمل و نقل عمومی</t>
  </si>
  <si>
    <t>طرح احداث خطوط ويژه ،ايستگاهها و خريد اتوبوس</t>
  </si>
  <si>
    <t>طرح تعميرات و بازسازی توقفگاههاي اتوبوس</t>
  </si>
  <si>
    <t>برنامه توسعه و ساماندهی پارکینگ</t>
  </si>
  <si>
    <t>برنامه توسعه، تجهیز و نگهداری ناوگان حمل و نقل ریلی</t>
  </si>
  <si>
    <t xml:space="preserve">طرح احداث خطوط قطار شهری </t>
  </si>
  <si>
    <t>برنامه سامانه های هوشمند حمل و نقل و ترافیک شهر</t>
  </si>
  <si>
    <t>ماموریت خدمات مدیریت</t>
  </si>
  <si>
    <t>برنامه توسعه شهرداری الکترونیک و ارتقا زیرساختها و فناوری های نوین</t>
  </si>
  <si>
    <t>طرح تهيه  و توليد سخت افزارها،نرم‌افزارها و شبكه هاي كامپيوتري</t>
  </si>
  <si>
    <t xml:space="preserve">پشتیبانی،امنیت، نگهداری و بهره برداری از شبکه، زیرساخت و مرکز داده </t>
  </si>
  <si>
    <t>اهواز کارت</t>
  </si>
  <si>
    <t>خرید، تجهیز، تکمیل، تعمیر، پشتیبانی و راه اندازی نوبت دهی مکانیزه برای شهروندان</t>
  </si>
  <si>
    <t>برنامه تحول اداری و مدیریت عملکرد</t>
  </si>
  <si>
    <t>طرح طراحي، احداث، تكميل و تجهيز ساختمان اداري</t>
  </si>
  <si>
    <t xml:space="preserve">خرید و تعمیر لوازم مصرف نشدنی </t>
  </si>
  <si>
    <t>برنامه ساماندهی آسیب دیدگان اجتماعی و متکدیان</t>
  </si>
  <si>
    <t>طرح ساماندهی آسیب دیدگان اجتماعی و متکدیان</t>
  </si>
  <si>
    <t>برنامه اجرای طرحهای  گردشگري و فرهنگي</t>
  </si>
  <si>
    <t>برنامه توسعه زیرساخت ها، ظرفیت ها و فعالیتها و طرح های فرهنگی</t>
  </si>
  <si>
    <t>طرح احداث مراکز حمایتی (گرمخانه، اشتغال معلولین، ایتام و ...)</t>
  </si>
  <si>
    <t>طرح احداث و تجهیز مجتمع‌هاي فرهنگي و هنری</t>
  </si>
  <si>
    <t>ساخت، تکمیل، تجهیز، تعمیر و  نصب تابلوهای روان (هوشمند و قابل برنامه ریزی) ، لمپوستها، تابلوهای عرشه پلها و بیلبوردهای غیرتجاری با هدف فرهنگی و آموزش شهروندی</t>
  </si>
  <si>
    <t>تکمیل فرهنگسرای نجوم و احداث آسمان نما</t>
  </si>
  <si>
    <t xml:space="preserve">احداث، ترمیم وبازسازی ونشان گذاری هویتی اماکن تاریخی و نامگذاری مصور تابلو شهدا </t>
  </si>
  <si>
    <t>بهسازی، تجهیز و نگهداری تالار شهید جمالپور</t>
  </si>
  <si>
    <t>استودیو شهر</t>
  </si>
  <si>
    <t>0017</t>
  </si>
  <si>
    <t>0018</t>
  </si>
  <si>
    <t>0019</t>
  </si>
  <si>
    <t xml:space="preserve">احداث، تکمیل، تعمیر و بازسازی نمازخانه </t>
  </si>
  <si>
    <t>طرح کمک به احداث اماکن ورزشی</t>
  </si>
  <si>
    <t>طرح كمك به تجهيز و مرمت كتابخانه‌هاي عمومي</t>
  </si>
  <si>
    <t>فصل اول - تعهدات انتقالی سنواتی</t>
  </si>
  <si>
    <t>فصل دوم - بازپرداخت اصل و سود تسهیلات داخلی</t>
  </si>
  <si>
    <t>فصل سوم - بازپرداخت اصل و سود تسهیلات خارجی</t>
  </si>
  <si>
    <t>فصل چهارم - بازپرداخت اصل و سود اوراق مشارکت،صکوک و سایر ...</t>
  </si>
  <si>
    <t>اثرات مالی ناشی از معافیت‌ها و تخفیفات قانونی</t>
  </si>
  <si>
    <t>مبلغ پیشنهادی</t>
  </si>
  <si>
    <t xml:space="preserve">سایر </t>
  </si>
  <si>
    <t>نگهداري و حفاظت از تجهيزات و تاسيسات عمومي شهري</t>
  </si>
  <si>
    <t>ارتباطات ماهواره ای و اینترنت و اجاره فرکانس</t>
  </si>
  <si>
    <t>مطالعات و طراحی پروژه های حوزه خدمات شهری</t>
  </si>
  <si>
    <t>مطالعات و طراحی پارک های موضوعی</t>
  </si>
  <si>
    <t>باز زنده سازی حاشیه رودخانه کارون</t>
  </si>
  <si>
    <t xml:space="preserve"> احداث و آماده سازی مراکز استقرار صنايع مزاحم</t>
  </si>
  <si>
    <t>ساماندهی مشاغل شهری</t>
  </si>
  <si>
    <t xml:space="preserve">احداث ایستگاه آتش نشانی در شهرک خودرویی کاریانا </t>
  </si>
  <si>
    <t>احداث ایستگاه آتشنشانی ملاشیه</t>
  </si>
  <si>
    <t>مسیر ورودی باغ فردوس</t>
  </si>
  <si>
    <t xml:space="preserve">  مسیر ساحلی حد فاصل پارک ربیع تا خیابان جنت </t>
  </si>
  <si>
    <t xml:space="preserve">مسیر 44 متری ارتباطی حد فاصل بلوار قدس تا بلوار امام رضا </t>
  </si>
  <si>
    <t xml:space="preserve"> ادامه مسیر زیرگذر 18 متری چهارم کیان آباد تا میدان امام رضا (ع )</t>
  </si>
  <si>
    <t xml:space="preserve"> باند جنوب به شمال جاده ساحلی در محدوده زیر پل هلالی</t>
  </si>
  <si>
    <t>مسیر ساحلی از پل سوم تا زرگان</t>
  </si>
  <si>
    <t>مسير پل ششم در غرب رودخانه حد فاصل بلوار آريا و اتوبان گلستان</t>
  </si>
  <si>
    <t xml:space="preserve">برداشت تپه و کوه و احداث مسیر دسترسی منازل تعاونی اتوبوسرانی </t>
  </si>
  <si>
    <t>باند دوم خیابان روبروی کوی 300 دستگاه تا مسیر پل ششم</t>
  </si>
  <si>
    <t xml:space="preserve">تعریض پل کیان آباد </t>
  </si>
  <si>
    <t>طرح لکه گيری، ترميم و نگهداري آسفالت و ابنيه و احداث مسیرها و  زيرسازي و آسفالت معابر موجود</t>
  </si>
  <si>
    <t xml:space="preserve"> احداث مسیر و ایستگاه مسیر پیاده روی و  دوچرخه سواری</t>
  </si>
  <si>
    <t xml:space="preserve"> ريل باس</t>
  </si>
  <si>
    <t>احداث، تکمیل، پشتیبانی و تجهیز  ترمينال های برون شهری</t>
  </si>
  <si>
    <t>اجرا و پشتیبانی از حمل و نقل عمومی ریلی( قطارشهری)</t>
  </si>
  <si>
    <t>خرید، نصب ، پشتیبانی، تعمیر و تجهیز و راه اندازی سیستم برنامه و بودجه و مدیریت پروژه</t>
  </si>
  <si>
    <t>طراحی، تهیه، اجرا و توسعه شبکه های کامپیوتری</t>
  </si>
  <si>
    <t>اجرا و بهره برداری بخشی از زیرساخت ارتباطی شهر هوشمند (قرارداد فی مابین شهرداری اهواز و شرکت فناپ تلکام)</t>
  </si>
  <si>
    <t>خرید، تعمیر، نگهداری و راه اندازی تجهیزات پزشکی و ... جهت درمانگاه شهرداری</t>
  </si>
  <si>
    <t>طرح ماشین آلات و وسائط نقلیه</t>
  </si>
  <si>
    <t xml:space="preserve">خرید و تعمیرات ماشین آلات عمرانی  و خدماتی </t>
  </si>
  <si>
    <t>بازسازی و بهسازی اردوگاه آسیب دیدگان اجتماعی(سامان سرای شکوفا)</t>
  </si>
  <si>
    <t>ساماندهی کودکان کار</t>
  </si>
  <si>
    <t xml:space="preserve">ایجاد بازارچه خوداشتغالی بانوان خودسرپرست </t>
  </si>
  <si>
    <t>توسعه و تکمیل درمانگاه شهرداری</t>
  </si>
  <si>
    <t>بازسازی و تکمیل پارک آبی کیانشهر (پیشنهادی حوزه سرمایه گذاری و مشارکت مردمی  )</t>
  </si>
  <si>
    <t>احداث و تکمیل کتابخانه ، فرهنگسرا ، نگارخانه و تالار اجتماعات و ....</t>
  </si>
  <si>
    <t>0020</t>
  </si>
  <si>
    <t>0021</t>
  </si>
  <si>
    <t>0022</t>
  </si>
  <si>
    <t>0023</t>
  </si>
  <si>
    <t>احداث، تکمیل و تجهیز سرای های محلات در سطح شهر</t>
  </si>
  <si>
    <t>خرید دسته چک و سفته</t>
  </si>
  <si>
    <t>لوازم مصرفي اداري ( لوازم التحریر و لوازم جزئی ...)</t>
  </si>
  <si>
    <t>لوازم مصرفي خدمات شهري (تابلو و ...)</t>
  </si>
  <si>
    <t>کارمزد وامهای داخلی</t>
  </si>
  <si>
    <t>ديون</t>
  </si>
  <si>
    <t>مصالح ساختمانی ( گچ، آجر، سیمان،آهک،...)</t>
  </si>
  <si>
    <t>لوازم سرویسهای بهداشتی(شیرآب،سیفون،...)</t>
  </si>
  <si>
    <t>لوازم تنظيف و مواد شوینده(صابون،مایع دستشویی، مایع ظرف شویی، پودرهای شوینده،...)</t>
  </si>
  <si>
    <t>ابزار و یراق و لوازم ساختمانی( کلید، قفل، دستگیره،...)</t>
  </si>
  <si>
    <t>خرید یا تهیه کتاب، نشریات، نرم افزارهای رایانه ای، فیلم های ویدیوئی، و سایر لوازم و ابزار مشابه</t>
  </si>
  <si>
    <t xml:space="preserve">مطالعات  طرح زیست محیطی  و پیگیری مسائل زیست محیطی اهواز و مسائل و مشکلات انتقال آب </t>
  </si>
  <si>
    <t>تبليغات محيطي، تلويزيون و فيلم كليپ</t>
  </si>
  <si>
    <t xml:space="preserve">منابع سازمانها ، شرکتها و موسسات </t>
  </si>
  <si>
    <t xml:space="preserve">مصارف سازمانها ، شرکتها و موسسات </t>
  </si>
  <si>
    <t>تبصره پرداخت بدهي هاي قطعي شده سنواتي</t>
  </si>
  <si>
    <t xml:space="preserve">احداث، تکمیل، تجهیز و بهسازی ايستگاه ها ی معمولي و مکانیزه اتوبوس و تاکسی و ریل باس </t>
  </si>
  <si>
    <t>بهسازی و بازسازی معابر حاشیه ای و کم برخوردار شرق اهواز (تفاهم نامه با قرارگاه منطقه ای کربلا)</t>
  </si>
  <si>
    <t>پشتیبانی سازمان پایانه ها</t>
  </si>
  <si>
    <t>پشتیبانی سازمان اتوبوسرانی</t>
  </si>
  <si>
    <t>مطالعه و طراحی آب خام و  پارک ها و فضای سبز</t>
  </si>
  <si>
    <t>مطالعات و طراحی پروژه های حوزه  شهرسازی و معماری</t>
  </si>
  <si>
    <t>احداث پارک های موضوعی ویژه معلولان،سالمندان وکودکان (ناتوانان جسمی و حرکتی) و ...</t>
  </si>
  <si>
    <t xml:space="preserve">احداث جایگاه و خرید و تعمیر گاری فان و مخازن پسماند و تفکیک زباله </t>
  </si>
  <si>
    <t xml:space="preserve"> تعمیر، بازسازی و بهسازی ایستگاه های آتش نشانی</t>
  </si>
  <si>
    <t>زیرسازی و آسفالت معابر و احداث کانال کوی علی آباد و کوی اندیشه</t>
  </si>
  <si>
    <t>بهسازی و تعریض خیابان شهید علاف</t>
  </si>
  <si>
    <t>استقرار نظام یکپارچه مدیریت اطلاعات و رصدخانه شهری</t>
  </si>
  <si>
    <t>شهرداری الکترونیک(فرهنگسرای مجازی،پنجره واحد مجوزها،نظام پیشنهادات مردمی، اپ اهواز من)</t>
  </si>
  <si>
    <t>احداث، تکمیل و تجهیز پلاتوهای جنب تالار آفتاب (سالن های تئاتر)</t>
  </si>
  <si>
    <t>کمک هزینه ازدواج فرزندان بازنشستگان</t>
  </si>
  <si>
    <t>تهيه برنامه هاي راهبردي و ميان مدت (تکمیل و ارزیابی برنامه پنج ساله  دوم توسعه و عمران شهر اهواز)</t>
  </si>
  <si>
    <t>منابع عمومی سازمانها  مؤسسات و شرکتهای تابعه</t>
  </si>
  <si>
    <t>درآمدهای عمومی (شهرداری و سازمانهای وابسته)</t>
  </si>
  <si>
    <t>جمع کل مصارف (مبلغ پیش بینی پرداخت بدهی در سال جاری)</t>
  </si>
  <si>
    <t xml:space="preserve"> احداث  تقاطع غیر همسطح  18 متری چهارم کیان آباد و 45 متری کیانشهر با ریل آهن وتقاطع غیرهمسطح کیانپارس</t>
  </si>
  <si>
    <t>تجهیز ساختمان اداری به مولد  و تابلو برق اضطراری</t>
  </si>
  <si>
    <t>احداث و تکمیل، تجهیز و بهسازی پل های عابر پیاده معمولی و مکانیزه</t>
  </si>
  <si>
    <t>متولی</t>
  </si>
  <si>
    <t>سهم جاری و عمرانی کل بودجه</t>
  </si>
  <si>
    <t xml:space="preserve">سهم جاری و  عمرانی کل بودجه در سطح مأموریت </t>
  </si>
  <si>
    <t>موادغذائی</t>
  </si>
  <si>
    <t>100000000000000000</t>
  </si>
  <si>
    <t>101000000000000000</t>
  </si>
  <si>
    <t>102000000000000000</t>
  </si>
  <si>
    <t>103000000000000000</t>
  </si>
  <si>
    <t>200000000000000000</t>
  </si>
  <si>
    <t>201000000000000000</t>
  </si>
  <si>
    <t>202000000000000000</t>
  </si>
  <si>
    <t>203000000000000000</t>
  </si>
  <si>
    <t>204000000000000000</t>
  </si>
  <si>
    <t>205000000000000000</t>
  </si>
  <si>
    <t>206000000000000000</t>
  </si>
  <si>
    <t>207000000000000000</t>
  </si>
  <si>
    <t>205010000000000000</t>
  </si>
  <si>
    <t>300000000000000000</t>
  </si>
  <si>
    <t>301000000000000000</t>
  </si>
  <si>
    <t>302000000000000000</t>
  </si>
  <si>
    <t>303000000000000000</t>
  </si>
  <si>
    <t>400000000000000000</t>
  </si>
  <si>
    <t>401000000000000000</t>
  </si>
  <si>
    <t>402000000000000000</t>
  </si>
  <si>
    <t>403000000000000000</t>
  </si>
  <si>
    <t>404000000000000000</t>
  </si>
  <si>
    <t>405000000000000000</t>
  </si>
  <si>
    <t>406000000000000000</t>
  </si>
  <si>
    <t>407000000000000000</t>
  </si>
  <si>
    <t>408000000000000000</t>
  </si>
  <si>
    <t>500000000000000000</t>
  </si>
  <si>
    <t>501000000000000000</t>
  </si>
  <si>
    <t>501010000000000000</t>
  </si>
  <si>
    <t>501020000000000000</t>
  </si>
  <si>
    <t>502000000000000000</t>
  </si>
  <si>
    <t>502010000000000000</t>
  </si>
  <si>
    <t>503000000000000000</t>
  </si>
  <si>
    <t>503010000000000000</t>
  </si>
  <si>
    <t>503020000000000000</t>
  </si>
  <si>
    <t>504000000000000000</t>
  </si>
  <si>
    <t>600000000000000000</t>
  </si>
  <si>
    <t>604000000000000000</t>
  </si>
  <si>
    <t>605000000000000000</t>
  </si>
  <si>
    <t>605010000000000000</t>
  </si>
  <si>
    <t>606000000000000000</t>
  </si>
  <si>
    <t>606010000000000000</t>
  </si>
  <si>
    <t>601000000000000000</t>
  </si>
  <si>
    <t>601010000000000000</t>
  </si>
  <si>
    <t>602000000000000000</t>
  </si>
  <si>
    <t>602010000000000000</t>
  </si>
  <si>
    <t>603000000000000000</t>
  </si>
  <si>
    <t>104000000000000000</t>
  </si>
  <si>
    <t>204020000000000000</t>
  </si>
  <si>
    <t>204030000000000000</t>
  </si>
  <si>
    <t>502020000000000000</t>
  </si>
  <si>
    <t>502030000000000000</t>
  </si>
  <si>
    <t>502040000000000000</t>
  </si>
  <si>
    <t>502050000000000000</t>
  </si>
  <si>
    <t>502060000000000000</t>
  </si>
  <si>
    <t>503030000000000000</t>
  </si>
  <si>
    <t>503040000000000000</t>
  </si>
  <si>
    <t>503050000000000000</t>
  </si>
  <si>
    <t>503060000000000000</t>
  </si>
  <si>
    <t>503070000000000000</t>
  </si>
  <si>
    <t>503080000000000000</t>
  </si>
  <si>
    <t>503090000000000000</t>
  </si>
  <si>
    <t>503100000000000000</t>
  </si>
  <si>
    <t>503110000000000000</t>
  </si>
  <si>
    <t>503120000000000000</t>
  </si>
  <si>
    <t>503130000000000000</t>
  </si>
  <si>
    <t>601020000000000000</t>
  </si>
  <si>
    <t>602020000000000000</t>
  </si>
  <si>
    <t>604010000000000000</t>
  </si>
  <si>
    <t>0024</t>
  </si>
  <si>
    <t xml:space="preserve"> ساختمان و سایر مستحدثات</t>
  </si>
  <si>
    <t>ماشین آلات و تجهیزات</t>
  </si>
  <si>
    <t>مجموع ردیف</t>
  </si>
  <si>
    <t>واگذاری دارایی های سرمایه ای</t>
  </si>
  <si>
    <t>نگهداری و تعمیر وسائط نقلیه</t>
  </si>
  <si>
    <t>هزینه های قضائی، ثبتی و حقوقی</t>
  </si>
  <si>
    <t>502070000000000000</t>
  </si>
  <si>
    <t>502080000000000000</t>
  </si>
  <si>
    <t>502090000000000000</t>
  </si>
  <si>
    <t>502100000000000000</t>
  </si>
  <si>
    <t>503140000000000000</t>
  </si>
  <si>
    <t>503150000000000000</t>
  </si>
  <si>
    <t>503160000000000000</t>
  </si>
  <si>
    <t>503170000000000000</t>
  </si>
  <si>
    <t>503180000000000000</t>
  </si>
  <si>
    <t>503190000000000000</t>
  </si>
  <si>
    <t>503200000000000000</t>
  </si>
  <si>
    <t>503210000000000000</t>
  </si>
  <si>
    <t>503220000000000000</t>
  </si>
  <si>
    <t>503230000000000000</t>
  </si>
  <si>
    <t>503240000000000000</t>
  </si>
  <si>
    <t>503250000000000000</t>
  </si>
  <si>
    <t>503260000000000000</t>
  </si>
  <si>
    <t>503270000000000000</t>
  </si>
  <si>
    <t>503280000000000000</t>
  </si>
  <si>
    <t>503290000000000000</t>
  </si>
  <si>
    <t>503300000000000000</t>
  </si>
  <si>
    <t>503310000000000000</t>
  </si>
  <si>
    <t>503320000000000000</t>
  </si>
  <si>
    <t>503330000000000000</t>
  </si>
  <si>
    <t>503340000000000000</t>
  </si>
  <si>
    <t>503350000000000000</t>
  </si>
  <si>
    <t>503360000000000000</t>
  </si>
  <si>
    <t>503370000000000000</t>
  </si>
  <si>
    <t>503380000000000000</t>
  </si>
  <si>
    <t>503390000000000000</t>
  </si>
  <si>
    <t>503400000000000000</t>
  </si>
  <si>
    <t>503410000000000000</t>
  </si>
  <si>
    <t>503420000000000000</t>
  </si>
  <si>
    <t>503430000000000000</t>
  </si>
  <si>
    <t>503440000000000000</t>
  </si>
  <si>
    <t>503450000000000000</t>
  </si>
  <si>
    <t>503460000000000000</t>
  </si>
  <si>
    <t>503470000000000000</t>
  </si>
  <si>
    <t>503480000000000000</t>
  </si>
  <si>
    <t>503490000000000000</t>
  </si>
  <si>
    <t>503500000000000000</t>
  </si>
  <si>
    <t>601030000000000000</t>
  </si>
  <si>
    <t>601040000000000000</t>
  </si>
  <si>
    <t>601050000000000000</t>
  </si>
  <si>
    <t>601060000000000000</t>
  </si>
  <si>
    <t>601070000000000000</t>
  </si>
  <si>
    <t>601080000000000000</t>
  </si>
  <si>
    <t>پشتیبانی  سازمان مدیریت و نظارت بر تاکسیرانی</t>
  </si>
  <si>
    <t>خرید وسائط نقلیه اداری</t>
  </si>
  <si>
    <t>تجهیز پایگاه پشتیبانی از آبهای سطحی</t>
  </si>
  <si>
    <t>پردیس فرهنگی سینمایی (بصورت مشارکتی )</t>
  </si>
  <si>
    <t xml:space="preserve">احداث کاروان های سیار فرهنگی </t>
  </si>
  <si>
    <t>اجرای باکس زیرگذر راه آهن حدفاصل بلوار گلفام به خیابان کریشان یک</t>
  </si>
  <si>
    <t>خدمات قراردادی اشخاص (تأمین نیروی انسانی)</t>
  </si>
  <si>
    <t>اجاره خطوط مخابراتی ( تجهيز شهرداري به سيستم ارتباطي مستقل اضطراري)</t>
  </si>
  <si>
    <t>چاپ و خريد دفاتر و اوراق اداری (کاغذ، مقوا، چاپ سربرگ و ...)</t>
  </si>
  <si>
    <t>جشن و چراغانی (جشن ، پذیرایی و تشریفات مراسمات ملی و مذهبی)</t>
  </si>
  <si>
    <t>سوخت دستگاه های حرارتی (گاز مصرفی)</t>
  </si>
  <si>
    <t>لوازم خواب، پوشاک، موکت، قالی و پرده</t>
  </si>
  <si>
    <t>شناسایی، جانمایی، برداشت، تهیه نقشه و تک برگ نمودن اسناد املاک و مستغلات</t>
  </si>
  <si>
    <t xml:space="preserve">خرید تجهیزات ایستگاه های پمپاژ شبکه دفع آبهای سطحی </t>
  </si>
  <si>
    <t xml:space="preserve">تعمیر و نگهداری از ایستگاه های پمپاژ شبکه دفع آبهای سطحی </t>
  </si>
  <si>
    <t>تعمیر و نگهداری خودروهای آتش نشانی</t>
  </si>
  <si>
    <t xml:space="preserve"> مسیرادامه پل ولایت به سمت بلوار نفت </t>
  </si>
  <si>
    <t xml:space="preserve"> مسیر دو باند حدفاصل میدان فولاد تا ورودی مسکن مهر</t>
  </si>
  <si>
    <t xml:space="preserve"> خیابان جنب مرکز دیالیز کوی نبوت در منطقه 8 ، احداث کانال دفع آبهای سطحی شهرک اکباتان در منطقه 4 ، احداث محوطه سازی پادگان معراج و بهسازی رمپ و لوپ پل ولایت در منطقه 7 و بهسازی خیابان ورودی آماد و پشتیبانی سپاه</t>
  </si>
  <si>
    <t xml:space="preserve"> بلوار 32 متری 153 هکتاری </t>
  </si>
  <si>
    <t xml:space="preserve"> مسیر امتداد خیابان 13 رشد حد فاصل دانشگاه پیام نور تا دیوار شرکت لوله سازی</t>
  </si>
  <si>
    <t xml:space="preserve"> تقاطع غيرهمسطح ولايت </t>
  </si>
  <si>
    <t xml:space="preserve">  رمپ و لوپ های پل های روی رودخانه کارون ( پلهای چهارم ، پنجم، هفتم ، هشتم )</t>
  </si>
  <si>
    <t>احداث و راه اندازی رصدخانه شهری</t>
  </si>
  <si>
    <t>حمل و نقل و ارتباطات</t>
  </si>
  <si>
    <t>حمل و نقل نامه ها و امانات پستی</t>
  </si>
  <si>
    <t>كرايه وسايط نقليه (خودروهای استیجاری شهرداری)</t>
  </si>
  <si>
    <t>حق سنوات كاركنان (بیمه سنوات)</t>
  </si>
  <si>
    <t>جمع کل مأموريت ها</t>
  </si>
  <si>
    <t>کمک به موسسات خصوصي (مؤسسات عام المنفعه)</t>
  </si>
  <si>
    <t xml:space="preserve"> تعریض خیابان نهج البلاغه</t>
  </si>
  <si>
    <t>تعریض باند تندرو از سمت میدان خلیج فارس به سوی میدان شهید بندر در محدوده منطقه 7</t>
  </si>
  <si>
    <t xml:space="preserve">تعریض مسیر شمال به جنوب زیر پل پنجم در جاده ساحلی غربی </t>
  </si>
  <si>
    <t>بهسازی  فضاهای داخلی حرم علی ابن مهزیار (ع)</t>
  </si>
  <si>
    <t>پرداخت بیمه درمان و مکمل بازنشستگان</t>
  </si>
  <si>
    <t xml:space="preserve">سایر پروژه های اعتبارات تملک دارایی های سرمایه ای  </t>
  </si>
  <si>
    <t>مجری</t>
  </si>
  <si>
    <t>مصوب بودجه
 سال 1402</t>
  </si>
  <si>
    <t>مبلغ پیشنهادی 
سال 1403</t>
  </si>
  <si>
    <t>بودجه پیشنهادی
 سال  1403</t>
  </si>
  <si>
    <t>بودجه مصوب
 سال  1403</t>
  </si>
  <si>
    <t>عملكرد قطعي
 سال  1401</t>
  </si>
  <si>
    <t>بودجه مصوب
سال 1402</t>
  </si>
  <si>
    <t>مبلغ پيشنهادي
 سال  1403</t>
  </si>
  <si>
    <t>مبلغ مصوب
 سال  1403</t>
  </si>
  <si>
    <t xml:space="preserve"> بودجه مصوب
سال 1402</t>
  </si>
  <si>
    <t>پرداخت‌های انتقالی به موسسات انتفاعي و شرکتهای تابعه و سازمان‌هاي وابسته</t>
  </si>
  <si>
    <t>احداث پروژه های تفریحی، فرهنگی و ورزشی (نقدی - اوراق مشارکت)</t>
  </si>
  <si>
    <t>احداث مسیر اتصالی حدفاصل میدان 15 خرداد به خیابان ابومسلم</t>
  </si>
  <si>
    <t>اجرای راه های زیرساخت و تجهیز اربعین حسینی</t>
  </si>
  <si>
    <t>کمک به نوسازی ناوگان تاکسی</t>
  </si>
  <si>
    <t>تشویق های موردی و انگیزشی</t>
  </si>
  <si>
    <t>جمع کل</t>
  </si>
  <si>
    <t xml:space="preserve"> پشتیبانی سازمان آتش نشانی</t>
  </si>
  <si>
    <t>پشتیبانی سازمان مدیریت حمل و نقل بار</t>
  </si>
  <si>
    <t>پشتیبانی سازمان فرهنگی، اجتماعی و ورزشی</t>
  </si>
  <si>
    <t>پشتیبانی سازمان سرمایه گذاری و مشارکتهای مردمی</t>
  </si>
  <si>
    <t>پشتیبانی سازمان حمل و نقل ریلی</t>
  </si>
  <si>
    <t>پشتیبانی سازمان مدیریت آرامستان ها</t>
  </si>
  <si>
    <t>کد پروژه  (کد سامانه سیگما)</t>
  </si>
  <si>
    <t>مالی و اقتصادی</t>
  </si>
  <si>
    <t>فنی و عمرانی</t>
  </si>
  <si>
    <t>برنامه ریزی و توسعه سرمایه انسانی</t>
  </si>
  <si>
    <t>بین بخشی</t>
  </si>
  <si>
    <t>خدمات شهری</t>
  </si>
  <si>
    <t>شهرسازی و معماری</t>
  </si>
  <si>
    <t>فرهنگی و اجتماعی</t>
  </si>
  <si>
    <t>پرداخت انتقالی به سازمان زیباسازی</t>
  </si>
  <si>
    <t>خدمات شهری/ فنی و عمرانی</t>
  </si>
  <si>
    <t>بهره مندی از انرژی های نو و تجدید پذیر</t>
  </si>
  <si>
    <t>پرداخت انتقالی سازمان پارکها</t>
  </si>
  <si>
    <t>پرداخت انتقالی به سازمان آرامستانها</t>
  </si>
  <si>
    <t>مدیریت طرح سازمان پسماند جهت نظارت بر قراردادهای خدمات شهری (رفت و روب و حمل پسماند)</t>
  </si>
  <si>
    <t>پرداخت انتقالی به سازمان پسماند</t>
  </si>
  <si>
    <t>پرداخت انتقالی به سازمان خدمات موتوری</t>
  </si>
  <si>
    <t>پرداخت انتقالی به سازمان ساماندهی مشاغل شهری و فرآورده های کشاورزی</t>
  </si>
  <si>
    <t>بسیج</t>
  </si>
  <si>
    <t>تکمیل عملیات واقع در پادگان معراج در مجاورت پل ولایت</t>
  </si>
  <si>
    <t xml:space="preserve">تکمیل عملیات دیوار کشی محدوده اسب دوانی آب و برق </t>
  </si>
  <si>
    <t>باند کندرو بلوار نفت حدفاصل بلوار گل یخی تا بلوار گلبهار (ضلع غربی)</t>
  </si>
  <si>
    <t>احداث مسیر امتداد خیابان 13 رشد حد فاصل دانشگاه پیام نور تا دیوار شرکت لوله سازی</t>
  </si>
  <si>
    <t>آسفالت  مسير ارتباطي حد فاصل كوي رمضان و پل روگذر ولايت</t>
  </si>
  <si>
    <t>0025</t>
  </si>
  <si>
    <t xml:space="preserve">احداث کنار گذر پل معلق </t>
  </si>
  <si>
    <t>حمل ونقل و ترافیک</t>
  </si>
  <si>
    <t>نظارت كارگاهي و عالیه بر عملیات احداث تقاطع های غیر همسطح</t>
  </si>
  <si>
    <t xml:space="preserve">تکمیل و احداث تقاطع های غیر همسطح در سطح شهر </t>
  </si>
  <si>
    <t xml:space="preserve">تعریض پل سوم </t>
  </si>
  <si>
    <t xml:space="preserve"> زیرگذر میدان نخل</t>
  </si>
  <si>
    <t>پرداخت انتقالی به سازمان عمران شهری</t>
  </si>
  <si>
    <t>بهسازی مسیرهای مجموعه استانداری</t>
  </si>
  <si>
    <t>اجرا و پشتیبانی از حمل و نقل عمومی درون شهری (اتوبوسرانی)</t>
  </si>
  <si>
    <t>پرداخت انتقالی سازمان مدیریت و نظارت بر تاکسیرانی</t>
  </si>
  <si>
    <t>حراست</t>
  </si>
  <si>
    <t>خدمات کارشناسی شهرسازی</t>
  </si>
  <si>
    <t xml:space="preserve">پروژه  جایگاه سوخت پایانه شرق </t>
  </si>
  <si>
    <t xml:space="preserve">پروژه جایگاه فنی پایانه سیاحت </t>
  </si>
  <si>
    <t>احداث مجتمع تجاری مسکونی تقاطع آزادگان و خیابان نهج البلاغه با مشارکت بخش خصوصی</t>
  </si>
  <si>
    <t>احداث مجتمع تجاری ورودی باند کندرو پل هفتم به سمت پارک لاله با مشارکت بخش خصوصی</t>
  </si>
  <si>
    <t>احداث، تکمیل و  تجهیز سایت اداری و مجموعه خدماتی - رفاهی کارکنان</t>
  </si>
  <si>
    <t>بازسازی و ترمیم 15 عدد تابلو شهدا مسیر حمیدیه</t>
  </si>
  <si>
    <t xml:space="preserve"> اقامتگاه امام رضا (ع) </t>
  </si>
  <si>
    <t>احداث آمفی تئاتر</t>
  </si>
  <si>
    <t>روابط عمومی و امور بین الملل</t>
  </si>
  <si>
    <t xml:space="preserve"> گذر فرهنگ و هنر </t>
  </si>
  <si>
    <t>نمايشگاه بين المللي شهر اهواز(پیشنهادی حوزه سرمایه گذاری)</t>
  </si>
  <si>
    <t>حمايت از ايده هاي خلاقانه در راستاي حل مشكلات شهري</t>
  </si>
  <si>
    <t xml:space="preserve">بازسازی ، تجهیز و تکمیل نگارخانه شمس </t>
  </si>
  <si>
    <t>فرهنگی و اجتماعی/فنی عمرانی</t>
  </si>
  <si>
    <t>0026</t>
  </si>
  <si>
    <t>0027</t>
  </si>
  <si>
    <t>0028</t>
  </si>
  <si>
    <t>0029</t>
  </si>
  <si>
    <t>0030</t>
  </si>
  <si>
    <t>0031</t>
  </si>
  <si>
    <t>0032</t>
  </si>
  <si>
    <t xml:space="preserve"> بودجه مصوب
سال 1402  </t>
  </si>
  <si>
    <t>پیشنهادی
 سال  1403</t>
  </si>
  <si>
    <t>تکمیل، بهسازي، تعمير و نگهداري  پل ها و تقاطع هاي غير همسطح</t>
  </si>
  <si>
    <t>پرداخت انتقالی سازمان اتوبوسرانی و حومه</t>
  </si>
  <si>
    <t>خرید و خدمات زیرساخت  پرداخت</t>
  </si>
  <si>
    <t>خرید و خدمات پیامک ها و استعلام ها</t>
  </si>
  <si>
    <t>پرداخت انتقالی سازمان فناوری اطلاعات و ارتباطات</t>
  </si>
  <si>
    <t>احداث کارخانه تولید قطعات بتنی، آسفالت، سنگ شکن و.....(اوراق مشارکت)</t>
  </si>
  <si>
    <t>0033</t>
  </si>
  <si>
    <t>کنگره شهدا</t>
  </si>
  <si>
    <t xml:space="preserve">تجهیز و تکمیل کتابخانه و سالن های مطالعه </t>
  </si>
  <si>
    <t>جمع  مأموريت ها</t>
  </si>
  <si>
    <t>تملک دارایی‌های مالی</t>
  </si>
  <si>
    <t>مصوب
 سال  1403</t>
  </si>
  <si>
    <t>پرداخت‌های انتقالی به سازمان پایانه ها</t>
  </si>
  <si>
    <t>پرداخت‌های انتقالی به سازمان مدیریت پسماند</t>
  </si>
  <si>
    <t>پرداخت‌های انتقالی به سازمان بهسازی و نوسازی</t>
  </si>
  <si>
    <t>پرداخت‌های انتقالی به سازمان پارکها و فضای سبز</t>
  </si>
  <si>
    <t>پرداخت‌های انتقالی به سازمان زیبا سازی</t>
  </si>
  <si>
    <t>پرداخت‌های انتقالی به سازمان اتوبوسرانی اهواز و حومه</t>
  </si>
  <si>
    <t>پرداخت‌های انتقالی به سازمان مدیریت و نظارت بر تاکسیرانی</t>
  </si>
  <si>
    <t>پرداخت‌های انتقالی به سازمان خدمات موتوری</t>
  </si>
  <si>
    <t>پرداخت‌های انتقالی به سازمان عمران شهرداری</t>
  </si>
  <si>
    <t>پرداخت‌های انتقالی به سازمان فرهنگی ، اجتماعی و  ورزشی</t>
  </si>
  <si>
    <t>پرداخت‌های انتقالی به سازمان مدیریت حمل و نقل بار</t>
  </si>
  <si>
    <t xml:space="preserve">پرداخت‌های انتقالی به سازمان  فناوری اطلاعات و ارتباطات </t>
  </si>
  <si>
    <t>پرداخت‌های انتقالی به سازمان ساماندهی مشاغل شهری و فرآورده های کشاورزی</t>
  </si>
  <si>
    <t>پرداخت‌های انتقالی به سازمان  آتش نشانی و خدمات ایمنی</t>
  </si>
  <si>
    <t>پرداخت‌های انتقالی به سازمان  مدیریت آرامستانها</t>
  </si>
  <si>
    <t>مبلغ مصوب 
سال 1403</t>
  </si>
  <si>
    <t>حقوق و دستمزد کارگران رسمي مشمول قانون کار</t>
  </si>
  <si>
    <t>مزاياي کارگران رسمي مشمول قانون کار</t>
  </si>
  <si>
    <t>حق الزحمه مامورین انتظامی و سربازان وظیفه</t>
  </si>
  <si>
    <t>اجرای برنامه های آموزشی، مذهبی، فرهنگی، ورزشی و هنری</t>
  </si>
  <si>
    <t>تعمير و نگهداري رایانه</t>
  </si>
  <si>
    <t xml:space="preserve">دارو، لوازم، اقلام و مواد  پزشکی، بهداشتي  </t>
  </si>
  <si>
    <t>پرداختهايی که به موجب قراردادها و یا تعهدات شهرداري ...</t>
  </si>
  <si>
    <t>بیمه عمر کارکنان (سهم شهرداری)</t>
  </si>
  <si>
    <t>بن و کمک های رفاهي</t>
  </si>
  <si>
    <t>کمک هزینه غذا و اقلام  خوراکی</t>
  </si>
  <si>
    <t>کمک هزینه جوانی جمعیت (ازدواج ، فرزندآوری و مهد کودک)</t>
  </si>
  <si>
    <t>بيمه جامع مسئوليت مدني کارکنان</t>
  </si>
  <si>
    <t xml:space="preserve">بيمه تكميلي کارکنان </t>
  </si>
  <si>
    <t xml:space="preserve">  پرداختهای مناسبتی (اعیاد، بازگشایی مدارس، روزهای ملی و مذهبی و ...) </t>
  </si>
  <si>
    <t>هزینه کفن و دفن کارکنان و بازنشستگان فوت شده و اعضاء درجه یک خانواده آنان شامل حمل جنازه،کفن و دفن و مراسم ترحیم</t>
  </si>
  <si>
    <t>کمک هزينه ورزشي، تفریحی، رفاهی و فرهنگی كاركنان</t>
  </si>
  <si>
    <t>کمک هزینه  مسکن</t>
  </si>
  <si>
    <t>پرداخت بیمه عمر و حوادث بازنشستگان</t>
  </si>
  <si>
    <t>دیون بلامحل قانوني</t>
  </si>
  <si>
    <t>پاداش پايان خدمت و بازخرید کارکنان</t>
  </si>
  <si>
    <t>پرداخت به کارکنان غیر شاغل ...</t>
  </si>
  <si>
    <t>نگهداري و حفاظت از تجهيزات و تاسيسات اختصاصي شهري
 (قرارداد تأمین نیروی انسانی حراست)</t>
  </si>
  <si>
    <t>ــــ</t>
  </si>
  <si>
    <t>طرح آموزشی کاربردی</t>
  </si>
  <si>
    <t>احداث ، توسعه و ساماندهی اماکن آموزشی</t>
  </si>
  <si>
    <t>سامانه صدور بارنامه- بارستان(پرداخت سهم سرمایه گذار)</t>
  </si>
  <si>
    <t>اعتبارات کارگزاری پروژه های مشارکتی و سرمایه گذاری</t>
  </si>
  <si>
    <t>احداث و تجهیز مساجد در سطح شهر</t>
  </si>
  <si>
    <t>تعهدات شهرداری در احداث باغ موزه دفاع مقدس</t>
  </si>
  <si>
    <t xml:space="preserve">حق الجلسه، حق التدريس، حق الزحمه، حق الترجمه </t>
  </si>
  <si>
    <r>
      <rPr>
        <sz val="10"/>
        <color rgb="FFFF0000"/>
        <rFont val="B Titr"/>
        <charset val="178"/>
      </rPr>
      <t xml:space="preserve"> </t>
    </r>
    <r>
      <rPr>
        <sz val="10"/>
        <color theme="1"/>
        <rFont val="B Titr"/>
        <charset val="178"/>
      </rPr>
      <t>فوق العاده، جمعه كاري، نوبت كاري، شب كاري و ...</t>
    </r>
  </si>
  <si>
    <r>
      <t>پرداخت به كاركنان غير شاغل</t>
    </r>
    <r>
      <rPr>
        <sz val="10"/>
        <rFont val="B Titr"/>
        <charset val="178"/>
      </rPr>
      <t xml:space="preserve"> (حق التدريس وحق الزحمه)</t>
    </r>
  </si>
  <si>
    <r>
      <t>کمک هزینه درمان</t>
    </r>
    <r>
      <rPr>
        <sz val="10"/>
        <color rgb="FFFF0000"/>
        <rFont val="B Titr"/>
        <charset val="178"/>
      </rPr>
      <t xml:space="preserve"> </t>
    </r>
  </si>
  <si>
    <r>
      <rPr>
        <sz val="10"/>
        <color rgb="FFFF0000"/>
        <rFont val="B Titr"/>
        <charset val="178"/>
      </rPr>
      <t xml:space="preserve"> </t>
    </r>
    <r>
      <rPr>
        <sz val="10"/>
        <rFont val="B Titr"/>
        <charset val="178"/>
      </rPr>
      <t>فوق العاده عمران شهردار</t>
    </r>
  </si>
  <si>
    <t>منطقه 06</t>
  </si>
  <si>
    <t>منطقه 07</t>
  </si>
  <si>
    <t xml:space="preserve">منطقه 08 </t>
  </si>
  <si>
    <t>منطقه 05</t>
  </si>
  <si>
    <t>معاونت خدمات</t>
  </si>
  <si>
    <t>مناطق هشتگانه</t>
  </si>
  <si>
    <t>منطقه  03</t>
  </si>
  <si>
    <t>منطقه  04</t>
  </si>
  <si>
    <t>منطقه 01</t>
  </si>
  <si>
    <t>منطقه 02</t>
  </si>
  <si>
    <t>منطقه 03</t>
  </si>
  <si>
    <t>منطقه 04</t>
  </si>
  <si>
    <t>معاونت شهرسازی و معماری</t>
  </si>
  <si>
    <t>روابط عمومی</t>
  </si>
  <si>
    <t>توسعه و بهسازی تفرجگاه کوهساران</t>
  </si>
  <si>
    <t xml:space="preserve"> کشتارگاه</t>
  </si>
  <si>
    <t>احداث تقاطع غیرهمسطح مسیر پل هشتم (تخت سلیمان-15خرداد)</t>
  </si>
  <si>
    <t xml:space="preserve">تکمیل قرارداد احداث تقاطع غیر همسطح جانباز </t>
  </si>
  <si>
    <t xml:space="preserve">احداث تقاطع غیر همسطح میدان چمران کیانپارس </t>
  </si>
  <si>
    <t xml:space="preserve"> احداث تقاطع غیرهمسطح سه راه خرمشهر و نظارت كارگاهي آن</t>
  </si>
  <si>
    <t xml:space="preserve">احداث  پل روی رودخانه در امتداد خیابان 9 کیانپارس </t>
  </si>
  <si>
    <t>خرید اتوبوس و مینی بوس(اوراق مشارکت)</t>
  </si>
  <si>
    <t>توسعه و تجهيز مركز كنترل ترافيك و انبارها</t>
  </si>
  <si>
    <t xml:space="preserve">تامین تجهیزات و امکانات مورد نیاز اداره راهنمایی و رانندگی شهر اهواز </t>
  </si>
  <si>
    <t>احداث بیلبورد دیوار نگاره در سطح شهر</t>
  </si>
  <si>
    <t xml:space="preserve">بازسازی مسجد شیخ نبهان واقع در عامری </t>
  </si>
  <si>
    <t>تامین مصالح و تجهیزات به منظور محرومیت زدایی در مناطق حاشیه ای و کم برخوردار شهر اهواز با همکاری مؤسسات و گروه های جهادی و بسیج شهرداری</t>
  </si>
  <si>
    <t xml:space="preserve">حوادث غیر مترقبه و پدافند غیر عامل </t>
  </si>
  <si>
    <t>خرید و حمل مصالح مورد نياز، كرايه ماشين آلات خدمات شهری و اجراي عمليات عمراني خدمات شهری و انجام برخی پروژه‌ها و فعالیت ها بصورت امانی</t>
  </si>
  <si>
    <t>ساماندهی ، ساخت، خرید، تعمیر و نصب تابلوهای راهنمای معابرشهری
 و درب منازل (پایه دار  و دیوار کوب )، لمپوست و پایه لمپوست</t>
  </si>
  <si>
    <t xml:space="preserve"> احداث، تکمیل، بهسازی پارک، فضای سبز وکمربند سبز
( خاکبرداری، خاکریزی، پیاده روسازی، جدولگذاری، چمن کاری، روشنایی و .... پارک ها و فضای سبز)</t>
  </si>
  <si>
    <t xml:space="preserve"> خريد خودرو (آتش نشانی، تانکر، خودرو پیشرو و امداد و نجات)
 و تجهیزات امداد و نجات و آوار برداری و وسایل ایمنی و آموزشی   و خرید نردبان 52 متری</t>
  </si>
  <si>
    <t>محروميت زدايي مناطق کم برخوردار شامل زیرسازی و آسفالت، دفع آبهای سطحی 
و اجرای فضای سبز و ... و نظارت كارگاهي آن</t>
  </si>
  <si>
    <t>اجرای مسیر پیاده، همسطح سازی و بهسازی پیاده روها، کفپوش گذاری، 
جدولگذاری و اجرای بتن دکوراتیو و مناسب سازی معابر پیاده و اجرای ماده 110</t>
  </si>
  <si>
    <t>خرید،نصب، پشتیبانی، تجهیز و اجرای چراغ های راهنمایی، تابلوهای انتظامی،
 راهنمای مسیر و تجهیزات ترافیکی معمولی و هوشمند</t>
  </si>
  <si>
    <t>کمک هزینه ایاب و ذهاب
 (نقد و غير نقد شامل سرويس رفت و آمد و بليط حمل و نقل عمومي و ...) 
(بر اساس آخرین دستورالعمل ابلاغی کمک هزینه خودرو کارکنان)</t>
  </si>
  <si>
    <t>توسعه شهرداري الكترونيك و ارتقاء زيرساختها و فناوريهاي نوين</t>
  </si>
  <si>
    <t xml:space="preserve"> معاونت برنامه ریزی و توسعه سرمایه انسانی</t>
  </si>
  <si>
    <t>دفتر برنامه ریزی و بودجه</t>
  </si>
  <si>
    <t xml:space="preserve"> شهرداری اهواز</t>
  </si>
  <si>
    <t xml:space="preserve"> احداث تقاطع غیر همسطح مسیر پل ششم و خیابان امام ( ره ) در مجاورت بازار آهن
 (تفاهم نامه فولاد خوزستان و فولاد اکسین)</t>
  </si>
  <si>
    <t>بودجه مصوب سال 1403</t>
  </si>
  <si>
    <t xml:space="preserve">             بودجه مصوب سال 1403</t>
  </si>
  <si>
    <t xml:space="preserve">                                 بودجه مصوب سال 1403</t>
  </si>
  <si>
    <t xml:space="preserve">                                        بودجه مصوب سال 1403</t>
  </si>
  <si>
    <t xml:space="preserve">          بودجه مصوب سال 1403</t>
  </si>
  <si>
    <t>احیا و بازسازی بناها و بافت ها و محوطه های تاریخی و فرهنگی و مذهبی</t>
  </si>
  <si>
    <t xml:space="preserve"> تکمیل تقاطع غیر همسطح شهید بندر، نظارت کارگاهی  و اجرای سطح صفر آن</t>
  </si>
  <si>
    <t xml:space="preserve">تکمیل طراحی و ساخت تقاطع های غیر همسطح میدان دانشگاه (میدان دانشگاه و خیابان انوشه ) </t>
  </si>
  <si>
    <t>طراحی و ساخت تقاطع غیرهمسطح شهدای غزه (میدان جمهوری)</t>
  </si>
  <si>
    <t>خرید ناوگان حمل و نقل پاک، خودرو برقی و دوچرخه</t>
  </si>
  <si>
    <t>راه اندازی نواخانه</t>
  </si>
  <si>
    <t>پشتیبانی سازمان اتوبوسرانی (خرید  قطعات یدکی ناوگان حمل و نقل همگانی)</t>
  </si>
  <si>
    <t>وصولي  
سال 1401</t>
  </si>
  <si>
    <t>وصولي سه ماهه آخر سال 1401</t>
  </si>
  <si>
    <t>وصولي  نه ماهه اول سال 1402</t>
  </si>
  <si>
    <t xml:space="preserve">               درآمد</t>
  </si>
  <si>
    <t xml:space="preserve">                                          مأموریت و برنامه</t>
  </si>
  <si>
    <t>عملكرد 
 سال  1401</t>
  </si>
  <si>
    <t xml:space="preserve">                                                                                                                          اعتبارات تملک دارایی های سرمایه ای </t>
  </si>
  <si>
    <t xml:space="preserve">                                                                                             مأموریت، بر نامه، طرح و پروژه</t>
  </si>
  <si>
    <t xml:space="preserve">                                                                                                                                   تملک دارایی‌های مالی</t>
  </si>
  <si>
    <t xml:space="preserve">                                                              تعهدات قطعی سنواتی</t>
  </si>
  <si>
    <t>(شهرداری و سازمان های ماده 54)</t>
  </si>
  <si>
    <t>(شهرداری و سازمانهای  ماده 54 و 84)</t>
  </si>
  <si>
    <t xml:space="preserve">                                                                                                                          مأموریت، بر نامه و خدمت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</si>
</sst>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46" x14ac:knownFonts="1">
    <font>
      <sz val="11"/>
      <color theme="1"/>
      <name val="Calibri"/>
      <family val="2"/>
      <charset val="178"/>
      <scheme val="minor"/>
    </font>
    <font>
      <sz val="8"/>
      <color theme="1"/>
      <name val="B Titr"/>
      <charset val="178"/>
    </font>
    <font>
      <b/>
      <sz val="8"/>
      <color theme="1"/>
      <name val="B Titr"/>
      <charset val="178"/>
    </font>
    <font>
      <sz val="8"/>
      <name val="B Titr"/>
      <charset val="178"/>
    </font>
    <font>
      <sz val="9"/>
      <color theme="1"/>
      <name val="B Titr"/>
      <charset val="178"/>
    </font>
    <font>
      <sz val="16"/>
      <color theme="1"/>
      <name val="B Titr"/>
      <charset val="178"/>
    </font>
    <font>
      <sz val="11"/>
      <color theme="1"/>
      <name val="Calibri"/>
      <family val="2"/>
      <charset val="178"/>
      <scheme val="minor"/>
    </font>
    <font>
      <b/>
      <sz val="12"/>
      <color theme="1"/>
      <name val="B Mitra"/>
      <charset val="178"/>
    </font>
    <font>
      <b/>
      <sz val="12"/>
      <color rgb="FF000000"/>
      <name val="B Mitra"/>
      <charset val="178"/>
    </font>
    <font>
      <b/>
      <sz val="5"/>
      <color theme="1"/>
      <name val="B Mitra"/>
      <charset val="178"/>
    </font>
    <font>
      <sz val="8"/>
      <color rgb="FF000000"/>
      <name val="B Titr"/>
      <charset val="178"/>
    </font>
    <font>
      <b/>
      <sz val="8"/>
      <color rgb="FF000000"/>
      <name val="B Titr"/>
      <charset val="178"/>
    </font>
    <font>
      <sz val="10"/>
      <name val="Arial"/>
      <family val="2"/>
    </font>
    <font>
      <sz val="10"/>
      <color theme="1"/>
      <name val="B Mitra"/>
      <charset val="178"/>
    </font>
    <font>
      <sz val="10"/>
      <color rgb="FF000000"/>
      <name val="B Mitra"/>
      <charset val="178"/>
    </font>
    <font>
      <sz val="10"/>
      <name val="B Mitra"/>
      <charset val="178"/>
    </font>
    <font>
      <sz val="12"/>
      <color theme="1"/>
      <name val="B Nazanin"/>
      <charset val="178"/>
    </font>
    <font>
      <b/>
      <sz val="14"/>
      <color theme="1"/>
      <name val="B Titr"/>
      <charset val="178"/>
    </font>
    <font>
      <b/>
      <sz val="14"/>
      <color theme="1"/>
      <name val="B Mitra"/>
      <charset val="178"/>
    </font>
    <font>
      <sz val="11"/>
      <color theme="1"/>
      <name val="B Titr"/>
      <charset val="178"/>
    </font>
    <font>
      <sz val="11"/>
      <color theme="1"/>
      <name val="Calibri"/>
      <family val="2"/>
      <scheme val="minor"/>
    </font>
    <font>
      <sz val="9"/>
      <name val="B Titr"/>
      <charset val="178"/>
    </font>
    <font>
      <sz val="8"/>
      <name val="Calibri"/>
      <family val="2"/>
      <charset val="178"/>
      <scheme val="minor"/>
    </font>
    <font>
      <sz val="10"/>
      <name val="B Titr"/>
      <charset val="178"/>
    </font>
    <font>
      <sz val="8"/>
      <color theme="0"/>
      <name val="B Titr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B Titr"/>
      <charset val="178"/>
    </font>
    <font>
      <sz val="11"/>
      <color rgb="FF000000"/>
      <name val="B Titr"/>
      <charset val="178"/>
    </font>
    <font>
      <sz val="10"/>
      <color theme="1"/>
      <name val="B Titr"/>
      <charset val="178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8"/>
      <color theme="1"/>
      <name val="B Titr"/>
      <charset val="178"/>
    </font>
    <font>
      <sz val="20"/>
      <color theme="1"/>
      <name val="B Titr"/>
      <charset val="178"/>
    </font>
    <font>
      <b/>
      <sz val="10"/>
      <color rgb="FF000000"/>
      <name val="B Titr"/>
      <charset val="178"/>
    </font>
    <font>
      <sz val="10"/>
      <color rgb="FFFF0000"/>
      <name val="B Titr"/>
      <charset val="178"/>
    </font>
    <font>
      <sz val="11"/>
      <name val="B Titr"/>
      <charset val="178"/>
    </font>
    <font>
      <b/>
      <sz val="10"/>
      <name val="B Titr"/>
      <charset val="178"/>
    </font>
    <font>
      <sz val="10"/>
      <color theme="1"/>
      <name val="Calibri"/>
      <family val="2"/>
      <charset val="178"/>
      <scheme val="minor"/>
    </font>
    <font>
      <b/>
      <sz val="11"/>
      <color rgb="FF000000"/>
      <name val="B Titr"/>
      <charset val="178"/>
    </font>
    <font>
      <sz val="10"/>
      <color theme="0"/>
      <name val="B Titr"/>
      <charset val="178"/>
    </font>
    <font>
      <sz val="20"/>
      <name val="B Titr"/>
      <charset val="178"/>
    </font>
    <font>
      <sz val="7"/>
      <name val="B Titr"/>
      <charset val="178"/>
    </font>
    <font>
      <sz val="22"/>
      <color theme="1"/>
      <name val="B Titr"/>
      <charset val="178"/>
    </font>
    <font>
      <sz val="24"/>
      <color theme="1"/>
      <name val="B Titr"/>
      <charset val="178"/>
    </font>
    <font>
      <sz val="14"/>
      <color theme="1"/>
      <name val="B Titr"/>
      <charset val="178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12" fillId="0" borderId="0"/>
    <xf numFmtId="9" fontId="6" fillId="0" borderId="0" applyFont="0" applyFill="0" applyBorder="0" applyAlignment="0" applyProtection="0"/>
    <xf numFmtId="0" fontId="20" fillId="0" borderId="0"/>
  </cellStyleXfs>
  <cellXfs count="343">
    <xf numFmtId="0" fontId="0" fillId="0" borderId="0" xfId="0"/>
    <xf numFmtId="0" fontId="1" fillId="0" borderId="0" xfId="0" applyFont="1" applyAlignment="1">
      <alignment horizontal="center" vertical="center"/>
    </xf>
    <xf numFmtId="3" fontId="4" fillId="2" borderId="1" xfId="0" applyNumberFormat="1" applyFont="1" applyFill="1" applyBorder="1" applyAlignment="1" applyProtection="1">
      <alignment horizontal="center" vertical="center" wrapText="1" shrinkToFit="1"/>
    </xf>
    <xf numFmtId="0" fontId="1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3" fontId="4" fillId="0" borderId="1" xfId="0" applyNumberFormat="1" applyFont="1" applyFill="1" applyBorder="1" applyAlignment="1" applyProtection="1">
      <alignment horizontal="center" vertical="center" wrapText="1" shrinkToFit="1"/>
    </xf>
    <xf numFmtId="0" fontId="1" fillId="0" borderId="0" xfId="0" applyFont="1" applyAlignment="1">
      <alignment horizontal="center" vertical="center"/>
    </xf>
    <xf numFmtId="0" fontId="2" fillId="3" borderId="0" xfId="0" applyNumberFormat="1" applyFont="1" applyFill="1" applyBorder="1" applyAlignment="1" applyProtection="1">
      <alignment horizontal="center" vertical="center" shrinkToFit="1"/>
    </xf>
    <xf numFmtId="3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 applyProtection="1">
      <alignment horizontal="center" vertical="center"/>
    </xf>
    <xf numFmtId="0" fontId="1" fillId="3" borderId="0" xfId="0" applyNumberFormat="1" applyFont="1" applyFill="1" applyBorder="1" applyAlignment="1" applyProtection="1">
      <alignment horizontal="center" vertical="center" shrinkToFit="1"/>
    </xf>
    <xf numFmtId="0" fontId="1" fillId="3" borderId="0" xfId="0" applyNumberFormat="1" applyFont="1" applyFill="1" applyBorder="1" applyAlignment="1" applyProtection="1">
      <alignment horizontal="center" vertical="center" shrinkToFit="1"/>
      <protection locked="0"/>
    </xf>
    <xf numFmtId="0" fontId="1" fillId="3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NumberFormat="1" applyFont="1" applyFill="1" applyBorder="1" applyAlignment="1" applyProtection="1">
      <alignment horizontal="center" vertical="center" shrinkToFit="1"/>
      <protection locked="0"/>
    </xf>
    <xf numFmtId="0" fontId="1" fillId="3" borderId="0" xfId="0" applyFont="1" applyFill="1" applyBorder="1" applyAlignment="1" applyProtection="1">
      <alignment horizontal="center" vertical="center" shrinkToFit="1"/>
      <protection locked="0"/>
    </xf>
    <xf numFmtId="0" fontId="1" fillId="3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3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 vertical="center" wrapText="1"/>
    </xf>
    <xf numFmtId="3" fontId="7" fillId="0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right" vertical="center"/>
    </xf>
    <xf numFmtId="3" fontId="8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 applyProtection="1">
      <alignment horizontal="center" vertical="center" wrapText="1" shrinkToFit="1"/>
    </xf>
    <xf numFmtId="1" fontId="4" fillId="2" borderId="1" xfId="0" applyNumberFormat="1" applyFont="1" applyFill="1" applyBorder="1" applyAlignment="1" applyProtection="1">
      <alignment horizontal="center" vertical="center" wrapText="1" shrinkToFit="1"/>
    </xf>
    <xf numFmtId="3" fontId="10" fillId="6" borderId="1" xfId="0" applyNumberFormat="1" applyFont="1" applyFill="1" applyBorder="1" applyAlignment="1" applyProtection="1">
      <alignment horizontal="center" vertical="center" wrapText="1" readingOrder="2"/>
    </xf>
    <xf numFmtId="3" fontId="10" fillId="2" borderId="1" xfId="0" applyNumberFormat="1" applyFont="1" applyFill="1" applyBorder="1" applyAlignment="1" applyProtection="1">
      <alignment horizontal="center" vertical="center" wrapText="1" readingOrder="2"/>
    </xf>
    <xf numFmtId="49" fontId="10" fillId="6" borderId="1" xfId="0" applyNumberFormat="1" applyFont="1" applyFill="1" applyBorder="1" applyAlignment="1" applyProtection="1">
      <alignment horizontal="center" vertical="center" wrapText="1" readingOrder="2"/>
    </xf>
    <xf numFmtId="0" fontId="10" fillId="6" borderId="1" xfId="0" applyFont="1" applyFill="1" applyBorder="1" applyAlignment="1" applyProtection="1">
      <alignment horizontal="center" vertical="center" wrapText="1" readingOrder="2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 wrapText="1" readingOrder="2"/>
    </xf>
    <xf numFmtId="9" fontId="1" fillId="0" borderId="1" xfId="3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8" fillId="0" borderId="0" xfId="0" applyFont="1" applyBorder="1" applyAlignment="1">
      <alignment horizontal="right" wrapText="1"/>
    </xf>
    <xf numFmtId="3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3" fontId="1" fillId="10" borderId="1" xfId="0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0" fillId="0" borderId="0" xfId="0" applyProtection="1"/>
    <xf numFmtId="0" fontId="1" fillId="0" borderId="0" xfId="0" applyFont="1" applyAlignment="1" applyProtection="1">
      <alignment horizontal="left"/>
    </xf>
    <xf numFmtId="49" fontId="10" fillId="2" borderId="1" xfId="0" applyNumberFormat="1" applyFont="1" applyFill="1" applyBorder="1" applyAlignment="1" applyProtection="1">
      <alignment horizontal="center" vertical="center" wrapText="1" readingOrder="2"/>
    </xf>
    <xf numFmtId="0" fontId="10" fillId="2" borderId="1" xfId="0" applyFont="1" applyFill="1" applyBorder="1" applyAlignment="1" applyProtection="1">
      <alignment horizontal="center" vertical="center" shrinkToFit="1" readingOrder="2"/>
    </xf>
    <xf numFmtId="0" fontId="14" fillId="0" borderId="1" xfId="0" applyFont="1" applyBorder="1" applyAlignment="1" applyProtection="1">
      <alignment horizontal="center" vertical="center" wrapText="1" readingOrder="2"/>
    </xf>
    <xf numFmtId="3" fontId="14" fillId="0" borderId="1" xfId="0" applyNumberFormat="1" applyFont="1" applyBorder="1" applyAlignment="1" applyProtection="1">
      <alignment horizontal="center" vertical="center" wrapText="1" readingOrder="2"/>
    </xf>
    <xf numFmtId="3" fontId="13" fillId="0" borderId="1" xfId="0" applyNumberFormat="1" applyFont="1" applyBorder="1" applyAlignment="1" applyProtection="1">
      <alignment horizontal="center" vertical="center"/>
    </xf>
    <xf numFmtId="3" fontId="15" fillId="0" borderId="1" xfId="2" applyNumberFormat="1" applyFont="1" applyFill="1" applyBorder="1" applyAlignment="1" applyProtection="1">
      <alignment horizontal="center" vertical="center" wrapText="1" shrinkToFit="1" readingOrder="2"/>
    </xf>
    <xf numFmtId="3" fontId="13" fillId="0" borderId="1" xfId="0" applyNumberFormat="1" applyFont="1" applyFill="1" applyBorder="1" applyAlignment="1" applyProtection="1">
      <alignment horizontal="center" vertical="center"/>
    </xf>
    <xf numFmtId="3" fontId="14" fillId="0" borderId="1" xfId="0" applyNumberFormat="1" applyFont="1" applyFill="1" applyBorder="1" applyAlignment="1" applyProtection="1">
      <alignment horizontal="center" vertical="center" wrapText="1" readingOrder="2"/>
    </xf>
    <xf numFmtId="0" fontId="13" fillId="0" borderId="1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</xf>
    <xf numFmtId="49" fontId="10" fillId="0" borderId="1" xfId="0" applyNumberFormat="1" applyFont="1" applyBorder="1" applyAlignment="1" applyProtection="1">
      <alignment horizontal="center" vertical="center" wrapText="1" readingOrder="2"/>
    </xf>
    <xf numFmtId="3" fontId="10" fillId="0" borderId="1" xfId="0" applyNumberFormat="1" applyFont="1" applyBorder="1" applyAlignment="1" applyProtection="1">
      <alignment horizontal="center" vertical="center" wrapText="1" readingOrder="2"/>
    </xf>
    <xf numFmtId="3" fontId="1" fillId="0" borderId="1" xfId="0" applyNumberFormat="1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 wrapText="1" readingOrder="2"/>
    </xf>
    <xf numFmtId="3" fontId="0" fillId="0" borderId="0" xfId="0" applyNumberFormat="1" applyProtection="1"/>
    <xf numFmtId="49" fontId="3" fillId="0" borderId="1" xfId="2" applyNumberFormat="1" applyFont="1" applyFill="1" applyBorder="1" applyAlignment="1" applyProtection="1">
      <alignment horizontal="center" vertical="center" wrapText="1" shrinkToFit="1" readingOrder="2"/>
    </xf>
    <xf numFmtId="49" fontId="1" fillId="0" borderId="1" xfId="0" applyNumberFormat="1" applyFont="1" applyBorder="1" applyAlignment="1" applyProtection="1">
      <alignment horizontal="center" vertical="center"/>
    </xf>
    <xf numFmtId="49" fontId="1" fillId="0" borderId="0" xfId="0" applyNumberFormat="1" applyFont="1" applyProtection="1"/>
    <xf numFmtId="2" fontId="0" fillId="0" borderId="0" xfId="0" applyNumberFormat="1" applyProtection="1">
      <protection locked="0"/>
    </xf>
    <xf numFmtId="2" fontId="5" fillId="0" borderId="0" xfId="0" applyNumberFormat="1" applyFont="1" applyAlignment="1" applyProtection="1">
      <alignment vertical="center"/>
      <protection locked="0"/>
    </xf>
    <xf numFmtId="2" fontId="1" fillId="0" borderId="0" xfId="0" applyNumberFormat="1" applyFont="1" applyProtection="1">
      <protection locked="0"/>
    </xf>
    <xf numFmtId="3" fontId="10" fillId="8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1" fillId="8" borderId="1" xfId="0" applyNumberFormat="1" applyFont="1" applyFill="1" applyBorder="1" applyAlignment="1" applyProtection="1">
      <alignment horizontal="center" vertical="center"/>
      <protection locked="0"/>
    </xf>
    <xf numFmtId="3" fontId="3" fillId="8" borderId="1" xfId="2" applyNumberFormat="1" applyFont="1" applyFill="1" applyBorder="1" applyAlignment="1" applyProtection="1">
      <alignment horizontal="center" vertical="center" wrapText="1" shrinkToFit="1" readingOrder="2"/>
      <protection locked="0"/>
    </xf>
    <xf numFmtId="3" fontId="3" fillId="8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3" fillId="8" borderId="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3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9" fontId="0" fillId="0" borderId="0" xfId="0" applyNumberFormat="1" applyProtection="1">
      <protection locked="0"/>
    </xf>
    <xf numFmtId="3" fontId="10" fillId="2" borderId="5" xfId="0" applyNumberFormat="1" applyFont="1" applyFill="1" applyBorder="1" applyAlignment="1" applyProtection="1">
      <alignment horizontal="center" vertical="center" wrapText="1" readingOrder="2"/>
    </xf>
    <xf numFmtId="3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21" fillId="0" borderId="1" xfId="0" applyNumberFormat="1" applyFont="1" applyFill="1" applyBorder="1" applyAlignment="1" applyProtection="1">
      <alignment horizontal="center" vertical="center" wrapText="1" shrinkToFit="1"/>
    </xf>
    <xf numFmtId="3" fontId="21" fillId="0" borderId="1" xfId="0" applyNumberFormat="1" applyFont="1" applyFill="1" applyBorder="1" applyAlignment="1" applyProtection="1">
      <alignment horizontal="center" vertical="center" shrinkToFit="1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 applyProtection="1">
      <alignment horizontal="center" vertical="center"/>
      <protection locked="0"/>
    </xf>
    <xf numFmtId="0" fontId="0" fillId="12" borderId="0" xfId="0" applyFill="1"/>
    <xf numFmtId="3" fontId="0" fillId="0" borderId="0" xfId="0" applyNumberFormat="1"/>
    <xf numFmtId="3" fontId="3" fillId="3" borderId="0" xfId="1" applyNumberFormat="1" applyFont="1" applyFill="1" applyBorder="1" applyAlignment="1" applyProtection="1">
      <alignment horizontal="center" vertical="center" wrapText="1"/>
      <protection locked="0"/>
    </xf>
    <xf numFmtId="2" fontId="1" fillId="0" borderId="0" xfId="0" applyNumberFormat="1" applyFont="1" applyAlignment="1" applyProtection="1">
      <alignment vertical="center"/>
      <protection locked="0"/>
    </xf>
    <xf numFmtId="2" fontId="1" fillId="0" borderId="0" xfId="0" applyNumberFormat="1" applyFont="1" applyAlignment="1" applyProtection="1">
      <alignment horizontal="right" vertical="center"/>
      <protection locked="0"/>
    </xf>
    <xf numFmtId="3" fontId="10" fillId="9" borderId="1" xfId="0" applyNumberFormat="1" applyFont="1" applyFill="1" applyBorder="1" applyAlignment="1">
      <alignment horizontal="center" vertical="center" wrapText="1" readingOrder="2"/>
    </xf>
    <xf numFmtId="2" fontId="10" fillId="9" borderId="1" xfId="0" applyNumberFormat="1" applyFont="1" applyFill="1" applyBorder="1" applyAlignment="1">
      <alignment horizontal="center" vertical="center" wrapText="1" readingOrder="2"/>
    </xf>
    <xf numFmtId="2" fontId="10" fillId="6" borderId="1" xfId="0" applyNumberFormat="1" applyFont="1" applyFill="1" applyBorder="1" applyAlignment="1">
      <alignment horizontal="center" vertical="center" wrapText="1" readingOrder="2"/>
    </xf>
    <xf numFmtId="3" fontId="10" fillId="6" borderId="1" xfId="0" applyNumberFormat="1" applyFont="1" applyFill="1" applyBorder="1" applyAlignment="1">
      <alignment horizontal="center" vertical="center" wrapText="1" readingOrder="2"/>
    </xf>
    <xf numFmtId="3" fontId="10" fillId="7" borderId="1" xfId="0" applyNumberFormat="1" applyFont="1" applyFill="1" applyBorder="1" applyAlignment="1">
      <alignment horizontal="center" vertical="center" wrapText="1" readingOrder="2"/>
    </xf>
    <xf numFmtId="2" fontId="10" fillId="7" borderId="1" xfId="0" applyNumberFormat="1" applyFont="1" applyFill="1" applyBorder="1" applyAlignment="1">
      <alignment horizontal="center" vertical="center" wrapText="1" readingOrder="2"/>
    </xf>
    <xf numFmtId="2" fontId="1" fillId="8" borderId="1" xfId="0" applyNumberFormat="1" applyFont="1" applyFill="1" applyBorder="1" applyAlignment="1" applyProtection="1">
      <alignment horizontal="center" vertical="center"/>
      <protection locked="0"/>
    </xf>
    <xf numFmtId="2" fontId="1" fillId="7" borderId="1" xfId="0" applyNumberFormat="1" applyFont="1" applyFill="1" applyBorder="1" applyAlignment="1">
      <alignment horizontal="center" vertical="center" wrapText="1" readingOrder="2"/>
    </xf>
    <xf numFmtId="3" fontId="1" fillId="7" borderId="1" xfId="0" applyNumberFormat="1" applyFont="1" applyFill="1" applyBorder="1" applyAlignment="1">
      <alignment horizontal="center" vertical="center" wrapText="1" readingOrder="2"/>
    </xf>
    <xf numFmtId="3" fontId="24" fillId="8" borderId="1" xfId="0" applyNumberFormat="1" applyFont="1" applyFill="1" applyBorder="1" applyAlignment="1" applyProtection="1">
      <alignment horizontal="center" vertical="center"/>
      <protection locked="0"/>
    </xf>
    <xf numFmtId="3" fontId="10" fillId="2" borderId="1" xfId="0" applyNumberFormat="1" applyFont="1" applyFill="1" applyBorder="1" applyAlignment="1">
      <alignment horizontal="center" vertical="center" wrapText="1" readingOrder="2"/>
    </xf>
    <xf numFmtId="2" fontId="10" fillId="2" borderId="1" xfId="0" applyNumberFormat="1" applyFont="1" applyFill="1" applyBorder="1" applyAlignment="1">
      <alignment horizontal="center" vertical="center" wrapText="1" readingOrder="2"/>
    </xf>
    <xf numFmtId="3" fontId="10" fillId="13" borderId="1" xfId="0" applyNumberFormat="1" applyFont="1" applyFill="1" applyBorder="1" applyAlignment="1">
      <alignment horizontal="center" vertical="center" wrapText="1" readingOrder="2"/>
    </xf>
    <xf numFmtId="2" fontId="1" fillId="0" borderId="0" xfId="0" applyNumberFormat="1" applyFont="1" applyAlignment="1" applyProtection="1">
      <alignment horizontal="center" vertical="center"/>
      <protection locked="0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3" borderId="0" xfId="0" applyFill="1" applyProtection="1"/>
    <xf numFmtId="0" fontId="13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3" fontId="28" fillId="3" borderId="1" xfId="0" applyNumberFormat="1" applyFont="1" applyFill="1" applyBorder="1" applyAlignment="1" applyProtection="1">
      <alignment horizontal="center" vertical="center" wrapText="1" readingOrder="2"/>
    </xf>
    <xf numFmtId="3" fontId="28" fillId="3" borderId="1" xfId="0" applyNumberFormat="1" applyFont="1" applyFill="1" applyBorder="1" applyAlignment="1" applyProtection="1">
      <alignment horizontal="center" vertical="center" readingOrder="2"/>
    </xf>
    <xf numFmtId="49" fontId="27" fillId="6" borderId="1" xfId="0" applyNumberFormat="1" applyFont="1" applyFill="1" applyBorder="1" applyAlignment="1" applyProtection="1">
      <alignment horizontal="center" vertical="center" wrapText="1" readingOrder="2"/>
    </xf>
    <xf numFmtId="0" fontId="27" fillId="6" borderId="1" xfId="0" applyFont="1" applyFill="1" applyBorder="1" applyAlignment="1" applyProtection="1">
      <alignment horizontal="center" vertical="center" wrapText="1" readingOrder="2"/>
    </xf>
    <xf numFmtId="3" fontId="27" fillId="6" borderId="1" xfId="0" applyNumberFormat="1" applyFont="1" applyFill="1" applyBorder="1" applyAlignment="1" applyProtection="1">
      <alignment horizontal="center" vertical="center" wrapText="1" readingOrder="2"/>
    </xf>
    <xf numFmtId="49" fontId="27" fillId="2" borderId="1" xfId="0" applyNumberFormat="1" applyFont="1" applyFill="1" applyBorder="1" applyAlignment="1" applyProtection="1">
      <alignment horizontal="center" vertical="center" wrapText="1" readingOrder="2"/>
    </xf>
    <xf numFmtId="0" fontId="27" fillId="2" borderId="1" xfId="0" applyFont="1" applyFill="1" applyBorder="1" applyAlignment="1" applyProtection="1">
      <alignment horizontal="center" vertical="center" shrinkToFit="1" readingOrder="2"/>
    </xf>
    <xf numFmtId="3" fontId="27" fillId="2" borderId="1" xfId="0" applyNumberFormat="1" applyFont="1" applyFill="1" applyBorder="1" applyAlignment="1" applyProtection="1">
      <alignment horizontal="center" vertical="center" wrapText="1" readingOrder="2"/>
    </xf>
    <xf numFmtId="49" fontId="23" fillId="0" borderId="1" xfId="2" applyNumberFormat="1" applyFont="1" applyFill="1" applyBorder="1" applyAlignment="1" applyProtection="1">
      <alignment horizontal="center" vertical="center" wrapText="1" shrinkToFit="1" readingOrder="2"/>
    </xf>
    <xf numFmtId="3" fontId="23" fillId="0" borderId="1" xfId="2" applyNumberFormat="1" applyFont="1" applyFill="1" applyBorder="1" applyAlignment="1" applyProtection="1">
      <alignment horizontal="center" vertical="center" wrapText="1" shrinkToFit="1" readingOrder="2"/>
    </xf>
    <xf numFmtId="3" fontId="29" fillId="0" borderId="1" xfId="0" applyNumberFormat="1" applyFont="1" applyFill="1" applyBorder="1" applyAlignment="1" applyProtection="1">
      <alignment horizontal="center" vertical="center"/>
    </xf>
    <xf numFmtId="3" fontId="27" fillId="0" borderId="1" xfId="0" applyNumberFormat="1" applyFont="1" applyFill="1" applyBorder="1" applyAlignment="1" applyProtection="1">
      <alignment horizontal="center" vertical="center" wrapText="1" readingOrder="2"/>
    </xf>
    <xf numFmtId="49" fontId="29" fillId="0" borderId="1" xfId="0" applyNumberFormat="1" applyFont="1" applyFill="1" applyBorder="1" applyAlignment="1" applyProtection="1">
      <alignment horizontal="center" vertical="center"/>
    </xf>
    <xf numFmtId="0" fontId="29" fillId="0" borderId="1" xfId="0" applyFont="1" applyFill="1" applyBorder="1" applyAlignment="1" applyProtection="1">
      <alignment horizontal="center" vertical="center"/>
    </xf>
    <xf numFmtId="49" fontId="27" fillId="0" borderId="1" xfId="0" applyNumberFormat="1" applyFont="1" applyBorder="1" applyAlignment="1" applyProtection="1">
      <alignment horizontal="center" vertical="center" wrapText="1" readingOrder="2"/>
    </xf>
    <xf numFmtId="0" fontId="29" fillId="0" borderId="1" xfId="0" applyFont="1" applyBorder="1" applyAlignment="1" applyProtection="1">
      <alignment horizontal="center" vertical="center"/>
    </xf>
    <xf numFmtId="3" fontId="27" fillId="0" borderId="1" xfId="0" applyNumberFormat="1" applyFont="1" applyBorder="1" applyAlignment="1" applyProtection="1">
      <alignment horizontal="center" vertical="center" wrapText="1" readingOrder="2"/>
    </xf>
    <xf numFmtId="3" fontId="29" fillId="0" borderId="1" xfId="0" applyNumberFormat="1" applyFont="1" applyBorder="1" applyAlignment="1">
      <alignment horizontal="center" vertical="center"/>
    </xf>
    <xf numFmtId="3" fontId="29" fillId="0" borderId="1" xfId="0" applyNumberFormat="1" applyFont="1" applyBorder="1" applyAlignment="1" applyProtection="1">
      <alignment horizontal="center" vertical="center"/>
    </xf>
    <xf numFmtId="0" fontId="29" fillId="0" borderId="1" xfId="0" applyFont="1" applyBorder="1" applyAlignment="1" applyProtection="1">
      <alignment horizontal="center" vertical="center" wrapText="1"/>
    </xf>
    <xf numFmtId="0" fontId="27" fillId="0" borderId="1" xfId="0" applyFont="1" applyBorder="1" applyAlignment="1" applyProtection="1">
      <alignment horizontal="center" vertical="center" wrapText="1" readingOrder="2"/>
    </xf>
    <xf numFmtId="3" fontId="28" fillId="13" borderId="1" xfId="0" applyNumberFormat="1" applyFont="1" applyFill="1" applyBorder="1" applyAlignment="1" applyProtection="1">
      <alignment horizontal="center" vertical="center" wrapText="1" readingOrder="2"/>
    </xf>
    <xf numFmtId="0" fontId="1" fillId="0" borderId="0" xfId="0" applyFont="1" applyAlignment="1" applyProtection="1"/>
    <xf numFmtId="3" fontId="27" fillId="3" borderId="1" xfId="0" applyNumberFormat="1" applyFont="1" applyFill="1" applyBorder="1" applyAlignment="1">
      <alignment horizontal="center" vertical="center" wrapText="1" readingOrder="2"/>
    </xf>
    <xf numFmtId="3" fontId="27" fillId="3" borderId="1" xfId="0" applyNumberFormat="1" applyFont="1" applyFill="1" applyBorder="1" applyAlignment="1">
      <alignment horizontal="center" vertical="center" readingOrder="2"/>
    </xf>
    <xf numFmtId="49" fontId="34" fillId="6" borderId="1" xfId="0" applyNumberFormat="1" applyFont="1" applyFill="1" applyBorder="1" applyAlignment="1">
      <alignment horizontal="center" vertical="center" wrapText="1" readingOrder="2"/>
    </xf>
    <xf numFmtId="0" fontId="34" fillId="6" borderId="1" xfId="0" applyFont="1" applyFill="1" applyBorder="1" applyAlignment="1">
      <alignment horizontal="center" vertical="center" wrapText="1" readingOrder="2"/>
    </xf>
    <xf numFmtId="3" fontId="34" fillId="6" borderId="1" xfId="0" applyNumberFormat="1" applyFont="1" applyFill="1" applyBorder="1" applyAlignment="1">
      <alignment horizontal="center" vertical="center" wrapText="1" readingOrder="2"/>
    </xf>
    <xf numFmtId="49" fontId="27" fillId="0" borderId="1" xfId="0" applyNumberFormat="1" applyFont="1" applyFill="1" applyBorder="1" applyAlignment="1">
      <alignment horizontal="center" vertical="center" wrapText="1" readingOrder="2"/>
    </xf>
    <xf numFmtId="0" fontId="27" fillId="0" borderId="1" xfId="0" applyFont="1" applyFill="1" applyBorder="1" applyAlignment="1">
      <alignment horizontal="center" vertical="center" wrapText="1" readingOrder="2"/>
    </xf>
    <xf numFmtId="3" fontId="27" fillId="0" borderId="1" xfId="0" applyNumberFormat="1" applyFont="1" applyFill="1" applyBorder="1" applyAlignment="1">
      <alignment horizontal="center" vertical="center" wrapText="1" readingOrder="2"/>
    </xf>
    <xf numFmtId="3" fontId="29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shrinkToFit="1" readingOrder="2"/>
    </xf>
    <xf numFmtId="49" fontId="27" fillId="0" borderId="1" xfId="0" applyNumberFormat="1" applyFont="1" applyBorder="1" applyAlignment="1">
      <alignment horizontal="center" vertical="center" wrapText="1" readingOrder="2"/>
    </xf>
    <xf numFmtId="0" fontId="27" fillId="0" borderId="1" xfId="0" applyFont="1" applyBorder="1" applyAlignment="1">
      <alignment horizontal="center" vertical="center" shrinkToFit="1" readingOrder="2"/>
    </xf>
    <xf numFmtId="3" fontId="27" fillId="0" borderId="1" xfId="0" applyNumberFormat="1" applyFont="1" applyBorder="1" applyAlignment="1">
      <alignment horizontal="center" vertical="center" wrapText="1" readingOrder="2"/>
    </xf>
    <xf numFmtId="0" fontId="27" fillId="0" borderId="1" xfId="0" applyFont="1" applyBorder="1" applyAlignment="1">
      <alignment horizontal="center" vertical="center" wrapText="1" shrinkToFit="1" readingOrder="2"/>
    </xf>
    <xf numFmtId="3" fontId="31" fillId="2" borderId="1" xfId="0" applyNumberFormat="1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 applyProtection="1">
      <alignment horizontal="center" vertical="center" wrapText="1" shrinkToFit="1"/>
    </xf>
    <xf numFmtId="0" fontId="29" fillId="6" borderId="1" xfId="0" applyNumberFormat="1" applyFont="1" applyFill="1" applyBorder="1" applyAlignment="1">
      <alignment horizontal="center" vertical="center"/>
    </xf>
    <xf numFmtId="3" fontId="29" fillId="6" borderId="1" xfId="1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 wrapText="1"/>
    </xf>
    <xf numFmtId="3" fontId="23" fillId="5" borderId="1" xfId="1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 wrapText="1"/>
    </xf>
    <xf numFmtId="3" fontId="29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14" borderId="1" xfId="0" applyFont="1" applyFill="1" applyBorder="1" applyAlignment="1">
      <alignment horizontal="center" vertical="center" wrapText="1"/>
    </xf>
    <xf numFmtId="3" fontId="23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8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3" fontId="23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9" fillId="14" borderId="1" xfId="0" applyFont="1" applyFill="1" applyBorder="1" applyAlignment="1">
      <alignment horizontal="center" vertical="center" wrapText="1"/>
    </xf>
    <xf numFmtId="3" fontId="36" fillId="2" borderId="1" xfId="1" applyNumberFormat="1" applyFont="1" applyFill="1" applyBorder="1" applyAlignment="1">
      <alignment horizontal="center" vertical="center" wrapText="1"/>
    </xf>
    <xf numFmtId="0" fontId="28" fillId="6" borderId="1" xfId="0" applyFont="1" applyFill="1" applyBorder="1" applyAlignment="1">
      <alignment horizontal="center" vertical="center" wrapText="1" readingOrder="2"/>
    </xf>
    <xf numFmtId="0" fontId="29" fillId="3" borderId="1" xfId="0" applyFont="1" applyFill="1" applyBorder="1" applyAlignment="1">
      <alignment horizontal="center" vertical="center" wrapText="1"/>
    </xf>
    <xf numFmtId="3" fontId="29" fillId="0" borderId="1" xfId="0" applyNumberFormat="1" applyFont="1" applyBorder="1" applyAlignment="1" applyProtection="1">
      <alignment horizontal="center" vertical="center"/>
      <protection locked="0"/>
    </xf>
    <xf numFmtId="3" fontId="29" fillId="0" borderId="1" xfId="0" applyNumberFormat="1" applyFont="1" applyBorder="1" applyAlignment="1" applyProtection="1">
      <alignment vertical="center"/>
      <protection locked="0"/>
    </xf>
    <xf numFmtId="0" fontId="37" fillId="6" borderId="1" xfId="0" applyNumberFormat="1" applyFont="1" applyFill="1" applyBorder="1" applyAlignment="1">
      <alignment horizontal="center" vertical="center" shrinkToFit="1"/>
    </xf>
    <xf numFmtId="3" fontId="30" fillId="6" borderId="1" xfId="0" applyNumberFormat="1" applyFont="1" applyFill="1" applyBorder="1" applyAlignment="1">
      <alignment horizontal="center" vertical="center"/>
    </xf>
    <xf numFmtId="9" fontId="29" fillId="0" borderId="1" xfId="3" applyFont="1" applyBorder="1" applyAlignment="1">
      <alignment horizontal="center" vertical="center"/>
    </xf>
    <xf numFmtId="49" fontId="27" fillId="8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7" fillId="7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7" fillId="6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34" fillId="9" borderId="1" xfId="0" applyNumberFormat="1" applyFont="1" applyFill="1" applyBorder="1" applyAlignment="1" applyProtection="1">
      <alignment horizontal="center" vertical="center" wrapText="1" readingOrder="2"/>
      <protection locked="0"/>
    </xf>
    <xf numFmtId="49" fontId="28" fillId="8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8" fillId="7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8" fillId="6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39" fillId="9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34" fillId="9" borderId="1" xfId="0" applyNumberFormat="1" applyFont="1" applyFill="1" applyBorder="1" applyAlignment="1">
      <alignment horizontal="center" vertical="center" wrapText="1" readingOrder="2"/>
    </xf>
    <xf numFmtId="3" fontId="27" fillId="9" borderId="1" xfId="0" applyNumberFormat="1" applyFont="1" applyFill="1" applyBorder="1" applyAlignment="1">
      <alignment horizontal="center" vertical="center" wrapText="1" readingOrder="2"/>
    </xf>
    <xf numFmtId="3" fontId="23" fillId="9" borderId="1" xfId="0" applyNumberFormat="1" applyFont="1" applyFill="1" applyBorder="1" applyAlignment="1">
      <alignment horizontal="center" vertical="center" wrapText="1" readingOrder="2"/>
    </xf>
    <xf numFmtId="2" fontId="27" fillId="6" borderId="1" xfId="0" applyNumberFormat="1" applyFont="1" applyFill="1" applyBorder="1" applyAlignment="1">
      <alignment horizontal="center" vertical="center" wrapText="1" readingOrder="2"/>
    </xf>
    <xf numFmtId="3" fontId="27" fillId="6" borderId="1" xfId="0" applyNumberFormat="1" applyFont="1" applyFill="1" applyBorder="1" applyAlignment="1">
      <alignment horizontal="center" vertical="center" wrapText="1" readingOrder="2"/>
    </xf>
    <xf numFmtId="3" fontId="23" fillId="6" borderId="1" xfId="0" applyNumberFormat="1" applyFont="1" applyFill="1" applyBorder="1" applyAlignment="1">
      <alignment horizontal="center" vertical="center" wrapText="1" readingOrder="2"/>
    </xf>
    <xf numFmtId="2" fontId="27" fillId="7" borderId="1" xfId="0" applyNumberFormat="1" applyFont="1" applyFill="1" applyBorder="1" applyAlignment="1">
      <alignment horizontal="center" vertical="center" wrapText="1" shrinkToFit="1" readingOrder="2"/>
    </xf>
    <xf numFmtId="3" fontId="27" fillId="7" borderId="1" xfId="0" applyNumberFormat="1" applyFont="1" applyFill="1" applyBorder="1" applyAlignment="1">
      <alignment horizontal="center" vertical="center" wrapText="1" readingOrder="2"/>
    </xf>
    <xf numFmtId="3" fontId="23" fillId="7" borderId="1" xfId="0" applyNumberFormat="1" applyFont="1" applyFill="1" applyBorder="1" applyAlignment="1">
      <alignment horizontal="center" vertical="center" wrapText="1" readingOrder="2"/>
    </xf>
    <xf numFmtId="2" fontId="27" fillId="8" borderId="1" xfId="0" applyNumberFormat="1" applyFont="1" applyFill="1" applyBorder="1" applyAlignment="1" applyProtection="1">
      <alignment horizontal="center" vertical="center" shrinkToFit="1" readingOrder="2"/>
      <protection locked="0"/>
    </xf>
    <xf numFmtId="3" fontId="27" fillId="8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23" fillId="8" borderId="1" xfId="0" applyNumberFormat="1" applyFont="1" applyFill="1" applyBorder="1" applyAlignment="1" applyProtection="1">
      <alignment horizontal="center" vertical="center"/>
      <protection locked="0"/>
    </xf>
    <xf numFmtId="3" fontId="29" fillId="8" borderId="1" xfId="0" applyNumberFormat="1" applyFont="1" applyFill="1" applyBorder="1" applyAlignment="1" applyProtection="1">
      <alignment horizontal="center" vertical="center"/>
      <protection locked="0"/>
    </xf>
    <xf numFmtId="3" fontId="23" fillId="8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27" fillId="8" borderId="1" xfId="0" applyNumberFormat="1" applyFont="1" applyFill="1" applyBorder="1" applyAlignment="1" applyProtection="1">
      <alignment horizontal="center" vertical="center" shrinkToFit="1" readingOrder="2"/>
      <protection locked="0"/>
    </xf>
    <xf numFmtId="3" fontId="23" fillId="8" borderId="1" xfId="2" applyNumberFormat="1" applyFont="1" applyFill="1" applyBorder="1" applyAlignment="1" applyProtection="1">
      <alignment horizontal="center" vertical="center" wrapText="1" shrinkToFit="1" readingOrder="2"/>
      <protection locked="0"/>
    </xf>
    <xf numFmtId="2" fontId="29" fillId="7" borderId="1" xfId="0" applyNumberFormat="1" applyFont="1" applyFill="1" applyBorder="1" applyAlignment="1">
      <alignment horizontal="center" vertical="center" wrapText="1" readingOrder="2"/>
    </xf>
    <xf numFmtId="2" fontId="27" fillId="8" borderId="1" xfId="0" applyNumberFormat="1" applyFont="1" applyFill="1" applyBorder="1" applyAlignment="1" applyProtection="1">
      <alignment horizontal="center" vertical="center" wrapText="1" shrinkToFit="1" readingOrder="2"/>
      <protection locked="0"/>
    </xf>
    <xf numFmtId="2" fontId="37" fillId="8" borderId="1" xfId="2" applyNumberFormat="1" applyFont="1" applyFill="1" applyBorder="1" applyAlignment="1" applyProtection="1">
      <alignment horizontal="right" vertical="center" wrapText="1" indent="2" shrinkToFit="1" readingOrder="2"/>
      <protection locked="0"/>
    </xf>
    <xf numFmtId="2" fontId="27" fillId="8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7" fillId="9" borderId="1" xfId="0" applyNumberFormat="1" applyFont="1" applyFill="1" applyBorder="1" applyAlignment="1">
      <alignment horizontal="center" vertical="center" wrapText="1" readingOrder="2"/>
    </xf>
    <xf numFmtId="3" fontId="29" fillId="7" borderId="1" xfId="0" applyNumberFormat="1" applyFont="1" applyFill="1" applyBorder="1" applyAlignment="1">
      <alignment horizontal="center" vertical="center" wrapText="1" readingOrder="2"/>
    </xf>
    <xf numFmtId="2" fontId="23" fillId="8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9" fillId="7" borderId="1" xfId="0" applyNumberFormat="1" applyFont="1" applyFill="1" applyBorder="1" applyAlignment="1">
      <alignment horizontal="center" vertical="center" readingOrder="2"/>
    </xf>
    <xf numFmtId="3" fontId="40" fillId="8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9" fillId="7" borderId="1" xfId="0" applyNumberFormat="1" applyFont="1" applyFill="1" applyBorder="1" applyAlignment="1">
      <alignment horizontal="center" vertical="center"/>
    </xf>
    <xf numFmtId="49" fontId="27" fillId="7" borderId="1" xfId="0" applyNumberFormat="1" applyFont="1" applyFill="1" applyBorder="1" applyAlignment="1" applyProtection="1">
      <alignment horizontal="center" vertical="center" wrapText="1" readingOrder="2"/>
      <protection locked="0"/>
    </xf>
    <xf numFmtId="49" fontId="27" fillId="6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28" fillId="13" borderId="1" xfId="0" applyNumberFormat="1" applyFont="1" applyFill="1" applyBorder="1" applyAlignment="1">
      <alignment horizontal="center" vertical="center" wrapText="1" readingOrder="2"/>
    </xf>
    <xf numFmtId="2" fontId="1" fillId="0" borderId="0" xfId="0" applyNumberFormat="1" applyFont="1" applyAlignment="1" applyProtection="1">
      <alignment horizontal="left"/>
      <protection locked="0"/>
    </xf>
    <xf numFmtId="0" fontId="29" fillId="3" borderId="1" xfId="0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horizontal="center" vertical="center" wrapText="1"/>
    </xf>
    <xf numFmtId="3" fontId="1" fillId="3" borderId="0" xfId="0" applyNumberFormat="1" applyFont="1" applyFill="1" applyBorder="1" applyAlignment="1">
      <alignment horizontal="right" vertical="center" wrapText="1" readingOrder="2"/>
    </xf>
    <xf numFmtId="3" fontId="28" fillId="13" borderId="0" xfId="0" applyNumberFormat="1" applyFont="1" applyFill="1" applyBorder="1" applyAlignment="1">
      <alignment horizontal="center" vertical="center" wrapText="1" readingOrder="2"/>
    </xf>
    <xf numFmtId="2" fontId="0" fillId="0" borderId="0" xfId="0" applyNumberForma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0" fontId="38" fillId="0" borderId="3" xfId="0" applyFont="1" applyBorder="1" applyAlignment="1"/>
    <xf numFmtId="0" fontId="38" fillId="0" borderId="6" xfId="0" applyFont="1" applyBorder="1" applyAlignment="1"/>
    <xf numFmtId="0" fontId="38" fillId="0" borderId="4" xfId="0" applyFont="1" applyBorder="1" applyAlignment="1"/>
    <xf numFmtId="0" fontId="5" fillId="0" borderId="0" xfId="0" applyFont="1" applyAlignment="1">
      <alignment horizontal="right" vertical="center"/>
    </xf>
    <xf numFmtId="3" fontId="21" fillId="4" borderId="1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left"/>
    </xf>
    <xf numFmtId="3" fontId="3" fillId="4" borderId="1" xfId="0" applyNumberFormat="1" applyFont="1" applyFill="1" applyBorder="1" applyAlignment="1">
      <alignment horizontal="center" vertical="center"/>
    </xf>
    <xf numFmtId="3" fontId="8" fillId="15" borderId="1" xfId="0" applyNumberFormat="1" applyFont="1" applyFill="1" applyBorder="1" applyAlignment="1" applyProtection="1">
      <alignment horizontal="center" vertical="center"/>
      <protection locked="0"/>
    </xf>
    <xf numFmtId="3" fontId="21" fillId="0" borderId="1" xfId="0" applyNumberFormat="1" applyFont="1" applyFill="1" applyBorder="1" applyAlignment="1" applyProtection="1">
      <alignment horizontal="center" vertical="center" wrapText="1" shrinkToFit="1"/>
    </xf>
    <xf numFmtId="3" fontId="21" fillId="0" borderId="1" xfId="0" applyNumberFormat="1" applyFont="1" applyFill="1" applyBorder="1" applyAlignment="1" applyProtection="1">
      <alignment horizontal="center" vertical="center" shrinkToFit="1"/>
    </xf>
    <xf numFmtId="0" fontId="21" fillId="0" borderId="1" xfId="0" applyNumberFormat="1" applyFont="1" applyFill="1" applyBorder="1" applyAlignment="1" applyProtection="1">
      <alignment horizontal="center" vertical="center" shrinkToFit="1"/>
    </xf>
    <xf numFmtId="3" fontId="4" fillId="2" borderId="3" xfId="0" applyNumberFormat="1" applyFont="1" applyFill="1" applyBorder="1" applyAlignment="1" applyProtection="1">
      <alignment horizontal="center" vertical="center" wrapText="1" shrinkToFit="1"/>
    </xf>
    <xf numFmtId="3" fontId="4" fillId="2" borderId="4" xfId="0" applyNumberFormat="1" applyFont="1" applyFill="1" applyBorder="1" applyAlignment="1" applyProtection="1">
      <alignment horizontal="center" vertical="center" wrapText="1" shrinkToFit="1"/>
    </xf>
    <xf numFmtId="0" fontId="1" fillId="3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3" fontId="4" fillId="0" borderId="3" xfId="0" applyNumberFormat="1" applyFont="1" applyFill="1" applyBorder="1" applyAlignment="1" applyProtection="1">
      <alignment horizontal="center" vertical="center" wrapText="1" shrinkToFit="1"/>
    </xf>
    <xf numFmtId="3" fontId="4" fillId="0" borderId="6" xfId="0" applyNumberFormat="1" applyFont="1" applyFill="1" applyBorder="1" applyAlignment="1" applyProtection="1">
      <alignment horizontal="center" vertical="center" wrapText="1" shrinkToFit="1"/>
    </xf>
    <xf numFmtId="3" fontId="4" fillId="0" borderId="4" xfId="0" applyNumberFormat="1" applyFont="1" applyFill="1" applyBorder="1" applyAlignment="1" applyProtection="1">
      <alignment horizontal="center" vertical="center" wrapText="1" shrinkToFit="1"/>
    </xf>
    <xf numFmtId="0" fontId="33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29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3" fontId="4" fillId="10" borderId="3" xfId="0" applyNumberFormat="1" applyFont="1" applyFill="1" applyBorder="1" applyAlignment="1" applyProtection="1">
      <alignment horizontal="center" vertical="center" wrapText="1" shrinkToFit="1"/>
    </xf>
    <xf numFmtId="3" fontId="4" fillId="10" borderId="4" xfId="0" applyNumberFormat="1" applyFont="1" applyFill="1" applyBorder="1" applyAlignment="1" applyProtection="1">
      <alignment horizontal="center" vertical="center" wrapText="1" shrinkToFit="1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3" borderId="0" xfId="0" applyNumberFormat="1" applyFont="1" applyFill="1" applyBorder="1" applyAlignment="1" applyProtection="1">
      <alignment horizontal="center" vertical="center" wrapText="1" shrinkToFit="1"/>
    </xf>
    <xf numFmtId="3" fontId="21" fillId="0" borderId="1" xfId="0" applyNumberFormat="1" applyFont="1" applyFill="1" applyBorder="1" applyAlignment="1" applyProtection="1">
      <alignment horizontal="center" vertical="center" wrapText="1" shrinkToFit="1"/>
    </xf>
    <xf numFmtId="3" fontId="21" fillId="0" borderId="1" xfId="0" applyNumberFormat="1" applyFont="1" applyFill="1" applyBorder="1" applyAlignment="1" applyProtection="1">
      <alignment horizontal="center" vertical="center" shrinkToFit="1"/>
    </xf>
    <xf numFmtId="0" fontId="21" fillId="4" borderId="1" xfId="0" applyFont="1" applyFill="1" applyBorder="1" applyAlignment="1">
      <alignment horizontal="center" vertical="center"/>
    </xf>
    <xf numFmtId="0" fontId="41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21" fillId="0" borderId="1" xfId="0" applyNumberFormat="1" applyFont="1" applyFill="1" applyBorder="1" applyAlignment="1" applyProtection="1">
      <alignment horizontal="center" vertical="center" shrinkToFit="1"/>
    </xf>
    <xf numFmtId="0" fontId="19" fillId="2" borderId="1" xfId="0" applyFont="1" applyFill="1" applyBorder="1" applyAlignment="1">
      <alignment horizontal="center" vertical="center"/>
    </xf>
    <xf numFmtId="3" fontId="27" fillId="3" borderId="1" xfId="0" applyNumberFormat="1" applyFont="1" applyFill="1" applyBorder="1" applyAlignment="1">
      <alignment horizontal="center" vertical="center" wrapText="1" readingOrder="2"/>
    </xf>
    <xf numFmtId="0" fontId="27" fillId="3" borderId="1" xfId="0" applyFont="1" applyFill="1" applyBorder="1" applyAlignment="1">
      <alignment horizontal="center" vertical="center" wrapText="1" readingOrder="2"/>
    </xf>
    <xf numFmtId="0" fontId="34" fillId="6" borderId="3" xfId="0" applyFont="1" applyFill="1" applyBorder="1" applyAlignment="1">
      <alignment horizontal="center" vertical="center" wrapText="1" readingOrder="2"/>
    </xf>
    <xf numFmtId="0" fontId="34" fillId="6" borderId="4" xfId="0" applyFont="1" applyFill="1" applyBorder="1" applyAlignment="1">
      <alignment horizontal="center" vertical="center" wrapText="1" readingOrder="2"/>
    </xf>
    <xf numFmtId="0" fontId="44" fillId="0" borderId="0" xfId="0" applyFont="1" applyAlignment="1">
      <alignment horizontal="center" vertical="center"/>
    </xf>
    <xf numFmtId="3" fontId="27" fillId="3" borderId="1" xfId="0" applyNumberFormat="1" applyFont="1" applyFill="1" applyBorder="1" applyAlignment="1">
      <alignment horizontal="center" vertical="center" readingOrder="2"/>
    </xf>
    <xf numFmtId="0" fontId="33" fillId="0" borderId="0" xfId="0" applyFont="1" applyAlignment="1">
      <alignment horizontal="right" vertical="center"/>
    </xf>
    <xf numFmtId="0" fontId="31" fillId="13" borderId="3" xfId="0" applyFont="1" applyFill="1" applyBorder="1" applyAlignment="1" applyProtection="1">
      <alignment horizontal="center" vertical="center"/>
    </xf>
    <xf numFmtId="0" fontId="31" fillId="13" borderId="4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right" vertical="center"/>
    </xf>
    <xf numFmtId="0" fontId="1" fillId="0" borderId="0" xfId="0" applyFont="1" applyBorder="1" applyAlignment="1" applyProtection="1">
      <alignment horizontal="right" vertical="center"/>
    </xf>
    <xf numFmtId="3" fontId="28" fillId="3" borderId="1" xfId="0" applyNumberFormat="1" applyFont="1" applyFill="1" applyBorder="1" applyAlignment="1" applyProtection="1">
      <alignment horizontal="center" vertical="center" wrapText="1" readingOrder="2"/>
    </xf>
    <xf numFmtId="0" fontId="44" fillId="0" borderId="0" xfId="0" applyFont="1" applyAlignment="1" applyProtection="1">
      <alignment horizontal="center" vertical="center"/>
    </xf>
    <xf numFmtId="3" fontId="28" fillId="3" borderId="1" xfId="0" applyNumberFormat="1" applyFont="1" applyFill="1" applyBorder="1" applyAlignment="1" applyProtection="1">
      <alignment horizontal="center" vertical="center" readingOrder="2"/>
    </xf>
    <xf numFmtId="49" fontId="28" fillId="3" borderId="1" xfId="0" applyNumberFormat="1" applyFont="1" applyFill="1" applyBorder="1" applyAlignment="1" applyProtection="1">
      <alignment horizontal="center" vertical="center" wrapText="1" readingOrder="2"/>
    </xf>
    <xf numFmtId="0" fontId="28" fillId="3" borderId="1" xfId="0" applyFont="1" applyFill="1" applyBorder="1" applyAlignment="1" applyProtection="1">
      <alignment horizontal="center" vertical="center" wrapText="1" readingOrder="2"/>
    </xf>
    <xf numFmtId="0" fontId="32" fillId="0" borderId="0" xfId="0" applyFont="1" applyAlignment="1" applyProtection="1">
      <alignment horizontal="right" vertical="center"/>
    </xf>
    <xf numFmtId="0" fontId="43" fillId="0" borderId="0" xfId="0" applyFont="1" applyAlignment="1">
      <alignment horizontal="center" vertical="center"/>
    </xf>
    <xf numFmtId="0" fontId="36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2" fontId="1" fillId="3" borderId="11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2" fontId="31" fillId="13" borderId="3" xfId="0" applyNumberFormat="1" applyFont="1" applyFill="1" applyBorder="1" applyAlignment="1">
      <alignment horizontal="center" vertical="center"/>
    </xf>
    <xf numFmtId="2" fontId="19" fillId="13" borderId="6" xfId="0" applyNumberFormat="1" applyFont="1" applyFill="1" applyBorder="1" applyAlignment="1">
      <alignment horizontal="center" vertical="center"/>
    </xf>
    <xf numFmtId="2" fontId="19" fillId="13" borderId="4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1" fillId="10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10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10" borderId="4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2" fontId="39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43" fillId="0" borderId="0" xfId="0" applyNumberFormat="1" applyFont="1" applyAlignment="1" applyProtection="1">
      <alignment horizontal="center" vertical="center"/>
      <protection locked="0"/>
    </xf>
    <xf numFmtId="2" fontId="32" fillId="0" borderId="0" xfId="0" applyNumberFormat="1" applyFont="1" applyAlignment="1" applyProtection="1">
      <alignment horizontal="right" vertical="center"/>
      <protection locked="0"/>
    </xf>
    <xf numFmtId="2" fontId="5" fillId="0" borderId="0" xfId="0" applyNumberFormat="1" applyFont="1" applyAlignment="1" applyProtection="1">
      <alignment horizontal="right" vertical="center"/>
      <protection locked="0"/>
    </xf>
    <xf numFmtId="2" fontId="39" fillId="3" borderId="3" xfId="0" applyNumberFormat="1" applyFont="1" applyFill="1" applyBorder="1" applyAlignment="1" applyProtection="1">
      <alignment horizontal="center" vertical="center" wrapText="1" readingOrder="2"/>
      <protection locked="0"/>
    </xf>
    <xf numFmtId="2" fontId="39" fillId="3" borderId="6" xfId="0" applyNumberFormat="1" applyFont="1" applyFill="1" applyBorder="1" applyAlignment="1" applyProtection="1">
      <alignment horizontal="center" vertical="center" wrapText="1" readingOrder="2"/>
      <protection locked="0"/>
    </xf>
    <xf numFmtId="2" fontId="39" fillId="3" borderId="4" xfId="0" applyNumberFormat="1" applyFont="1" applyFill="1" applyBorder="1" applyAlignment="1" applyProtection="1">
      <alignment horizontal="center" vertical="center" wrapText="1" readingOrder="2"/>
      <protection locked="0"/>
    </xf>
    <xf numFmtId="2" fontId="1" fillId="0" borderId="2" xfId="0" applyNumberFormat="1" applyFont="1" applyBorder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0" fontId="45" fillId="0" borderId="0" xfId="0" applyFont="1" applyAlignment="1">
      <alignment horizontal="right" vertical="center"/>
    </xf>
    <xf numFmtId="0" fontId="32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37" fillId="6" borderId="1" xfId="0" applyNumberFormat="1" applyFont="1" applyFill="1" applyBorder="1" applyAlignment="1">
      <alignment horizontal="center" vertical="center" shrinkToFit="1"/>
    </xf>
    <xf numFmtId="0" fontId="28" fillId="6" borderId="1" xfId="0" applyFont="1" applyFill="1" applyBorder="1" applyAlignment="1">
      <alignment horizontal="center" vertical="center" wrapText="1" readingOrder="2"/>
    </xf>
    <xf numFmtId="0" fontId="29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6" fillId="3" borderId="0" xfId="0" applyFont="1" applyFill="1" applyBorder="1" applyAlignment="1">
      <alignment horizontal="right" vertical="center" wrapText="1" indent="2" readingOrder="2"/>
    </xf>
    <xf numFmtId="0" fontId="29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 readingOrder="2"/>
    </xf>
    <xf numFmtId="0" fontId="29" fillId="11" borderId="1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 wrapText="1" readingOrder="2"/>
    </xf>
    <xf numFmtId="0" fontId="27" fillId="6" borderId="6" xfId="0" applyFont="1" applyFill="1" applyBorder="1" applyAlignment="1">
      <alignment horizontal="center" vertical="center" wrapText="1" readingOrder="2"/>
    </xf>
    <xf numFmtId="0" fontId="27" fillId="6" borderId="4" xfId="0" applyFont="1" applyFill="1" applyBorder="1" applyAlignment="1">
      <alignment horizontal="center" vertical="center" wrapText="1" readingOrder="2"/>
    </xf>
    <xf numFmtId="0" fontId="29" fillId="11" borderId="3" xfId="0" applyFont="1" applyFill="1" applyBorder="1" applyAlignment="1">
      <alignment horizontal="center" vertical="center" wrapText="1"/>
    </xf>
    <xf numFmtId="0" fontId="29" fillId="11" borderId="6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4" xr:uid="{00000000-0005-0000-0000-000002000000}"/>
    <cellStyle name="Normal 5" xfId="2" xr:uid="{00000000-0005-0000-0000-000003000000}"/>
    <cellStyle name="Percent" xfId="3" builtinId="5"/>
  </cellStyles>
  <dxfs count="0"/>
  <tableStyles count="0" defaultTableStyle="TableStyleMedium2" defaultPivotStyle="PivotStyleLight16"/>
  <colors>
    <mruColors>
      <color rgb="FFFFCCFF"/>
      <color rgb="FFFFFF99"/>
      <color rgb="FFFFFFCC"/>
      <color rgb="FFFFE7E7"/>
      <color rgb="FFFFCC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191584</xdr:colOff>
      <xdr:row>0</xdr:row>
      <xdr:rowOff>202406</xdr:rowOff>
    </xdr:from>
    <xdr:to>
      <xdr:col>1</xdr:col>
      <xdr:colOff>551657</xdr:colOff>
      <xdr:row>1</xdr:row>
      <xdr:rowOff>165606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58406155" y="202406"/>
          <a:ext cx="360073" cy="356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910166</xdr:colOff>
      <xdr:row>0</xdr:row>
      <xdr:rowOff>244379</xdr:rowOff>
    </xdr:from>
    <xdr:to>
      <xdr:col>1</xdr:col>
      <xdr:colOff>254000</xdr:colOff>
      <xdr:row>1</xdr:row>
      <xdr:rowOff>127000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86854750" y="244379"/>
          <a:ext cx="370417" cy="3271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817564</xdr:colOff>
      <xdr:row>0</xdr:row>
      <xdr:rowOff>301627</xdr:rowOff>
    </xdr:from>
    <xdr:to>
      <xdr:col>1</xdr:col>
      <xdr:colOff>134390</xdr:colOff>
      <xdr:row>1</xdr:row>
      <xdr:rowOff>214925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88117360" y="301627"/>
          <a:ext cx="316951" cy="3022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759285</xdr:colOff>
      <xdr:row>1</xdr:row>
      <xdr:rowOff>2738</xdr:rowOff>
    </xdr:from>
    <xdr:to>
      <xdr:col>1</xdr:col>
      <xdr:colOff>312457</xdr:colOff>
      <xdr:row>1</xdr:row>
      <xdr:rowOff>306805</xdr:rowOff>
    </xdr:to>
    <xdr:pic>
      <xdr:nvPicPr>
        <xdr:cNvPr id="3" name="Picture 2" descr="Copy of LOGO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63844876" y="616571"/>
          <a:ext cx="315172" cy="3040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878473</xdr:colOff>
      <xdr:row>0</xdr:row>
      <xdr:rowOff>492499</xdr:rowOff>
    </xdr:from>
    <xdr:to>
      <xdr:col>0</xdr:col>
      <xdr:colOff>1195730</xdr:colOff>
      <xdr:row>1</xdr:row>
      <xdr:rowOff>182143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61619708" y="492499"/>
          <a:ext cx="317257" cy="2968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693735</xdr:colOff>
      <xdr:row>0</xdr:row>
      <xdr:rowOff>446089</xdr:rowOff>
    </xdr:from>
    <xdr:to>
      <xdr:col>0</xdr:col>
      <xdr:colOff>1019175</xdr:colOff>
      <xdr:row>1</xdr:row>
      <xdr:rowOff>190500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95334975" y="446089"/>
          <a:ext cx="325440" cy="3063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385497</xdr:colOff>
      <xdr:row>0</xdr:row>
      <xdr:rowOff>241565</xdr:rowOff>
    </xdr:from>
    <xdr:to>
      <xdr:col>2</xdr:col>
      <xdr:colOff>250030</xdr:colOff>
      <xdr:row>1</xdr:row>
      <xdr:rowOff>11906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46CF654D-CF3B-49BB-B727-B2B0FBAFD9C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66506376" y="241565"/>
          <a:ext cx="388408" cy="3299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844429</xdr:colOff>
      <xdr:row>0</xdr:row>
      <xdr:rowOff>362682</xdr:rowOff>
    </xdr:from>
    <xdr:to>
      <xdr:col>0</xdr:col>
      <xdr:colOff>1154248</xdr:colOff>
      <xdr:row>1</xdr:row>
      <xdr:rowOff>206374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56637940" y="362682"/>
          <a:ext cx="309819" cy="2961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832521</xdr:colOff>
      <xdr:row>0</xdr:row>
      <xdr:rowOff>344364</xdr:rowOff>
    </xdr:from>
    <xdr:to>
      <xdr:col>0</xdr:col>
      <xdr:colOff>1148751</xdr:colOff>
      <xdr:row>1</xdr:row>
      <xdr:rowOff>128525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56976812" y="344364"/>
          <a:ext cx="316230" cy="296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90"/>
  <sheetViews>
    <sheetView rightToLeft="1" zoomScaleNormal="100" zoomScaleSheetLayoutView="80" workbookViewId="0">
      <selection activeCell="D9" activeCellId="1" sqref="C8 D9"/>
    </sheetView>
  </sheetViews>
  <sheetFormatPr defaultColWidth="9" defaultRowHeight="27.75" customHeight="1" x14ac:dyDescent="0.25"/>
  <cols>
    <col min="1" max="1" width="9.7109375" style="6" customWidth="1"/>
    <col min="2" max="2" width="36.28515625" style="6" customWidth="1"/>
    <col min="3" max="4" width="20.85546875" style="6" customWidth="1"/>
    <col min="5" max="5" width="2.85546875" style="6" customWidth="1"/>
    <col min="6" max="6" width="10.28515625" style="6" customWidth="1"/>
    <col min="7" max="7" width="26" style="6" customWidth="1"/>
    <col min="8" max="9" width="20.85546875" style="6" customWidth="1"/>
    <col min="10" max="10" width="13" style="6" bestFit="1" customWidth="1"/>
    <col min="11" max="16384" width="9" style="6"/>
  </cols>
  <sheetData>
    <row r="1" spans="1:11" ht="30.75" customHeight="1" x14ac:dyDescent="0.25">
      <c r="C1" s="240" t="s">
        <v>976</v>
      </c>
      <c r="D1" s="240"/>
      <c r="E1" s="240"/>
      <c r="F1" s="240"/>
      <c r="G1" s="240"/>
    </row>
    <row r="2" spans="1:11" ht="30.75" customHeight="1" x14ac:dyDescent="0.5">
      <c r="A2" s="241" t="s">
        <v>15</v>
      </c>
      <c r="B2" s="241"/>
      <c r="C2" s="242" t="s">
        <v>152</v>
      </c>
      <c r="D2" s="242"/>
      <c r="E2" s="242"/>
      <c r="F2" s="242"/>
      <c r="G2" s="242"/>
    </row>
    <row r="3" spans="1:11" ht="20.25" customHeight="1" x14ac:dyDescent="0.25">
      <c r="A3" s="243" t="s">
        <v>14</v>
      </c>
      <c r="B3" s="243"/>
      <c r="C3" s="245" t="s">
        <v>999</v>
      </c>
      <c r="D3" s="245"/>
      <c r="E3" s="245"/>
      <c r="F3" s="245"/>
      <c r="G3" s="245"/>
    </row>
    <row r="4" spans="1:11" ht="20.25" customHeight="1" x14ac:dyDescent="0.5">
      <c r="A4" s="244" t="s">
        <v>18</v>
      </c>
      <c r="B4" s="244"/>
      <c r="I4" s="3" t="s">
        <v>13</v>
      </c>
    </row>
    <row r="5" spans="1:11" ht="26.25" customHeight="1" x14ac:dyDescent="0.55000000000000004">
      <c r="A5" s="236" t="s">
        <v>153</v>
      </c>
      <c r="B5" s="236"/>
      <c r="C5" s="236"/>
      <c r="D5" s="236"/>
      <c r="E5" s="41"/>
      <c r="F5" s="236" t="s">
        <v>154</v>
      </c>
      <c r="G5" s="236"/>
      <c r="H5" s="236"/>
      <c r="I5" s="236"/>
    </row>
    <row r="6" spans="1:11" ht="27" customHeight="1" x14ac:dyDescent="0.25">
      <c r="A6" s="2" t="s">
        <v>155</v>
      </c>
      <c r="B6" s="2" t="s">
        <v>16</v>
      </c>
      <c r="C6" s="2" t="s">
        <v>548</v>
      </c>
      <c r="D6" s="2" t="s">
        <v>156</v>
      </c>
      <c r="E6" s="18"/>
      <c r="F6" s="2" t="s">
        <v>155</v>
      </c>
      <c r="G6" s="2" t="s">
        <v>16</v>
      </c>
      <c r="H6" s="2" t="s">
        <v>548</v>
      </c>
      <c r="I6" s="2" t="s">
        <v>156</v>
      </c>
    </row>
    <row r="7" spans="1:11" ht="24" customHeight="1" x14ac:dyDescent="0.25">
      <c r="A7" s="237" t="s">
        <v>6</v>
      </c>
      <c r="B7" s="238"/>
      <c r="C7" s="238"/>
      <c r="D7" s="239"/>
      <c r="E7" s="19"/>
      <c r="F7" s="237" t="s">
        <v>172</v>
      </c>
      <c r="G7" s="238"/>
      <c r="H7" s="238"/>
      <c r="I7" s="239"/>
    </row>
    <row r="8" spans="1:11" ht="27.75" customHeight="1" x14ac:dyDescent="0.25">
      <c r="A8" s="28">
        <v>110000</v>
      </c>
      <c r="B8" s="5" t="s">
        <v>7</v>
      </c>
      <c r="C8" s="20"/>
      <c r="D8" s="20" t="e">
        <f>منابع!#REF!</f>
        <v>#REF!</v>
      </c>
      <c r="E8" s="21"/>
      <c r="F8" s="5">
        <v>1</v>
      </c>
      <c r="G8" s="5" t="s">
        <v>157</v>
      </c>
      <c r="H8" s="22">
        <f>مأموریت.برنامه!I8</f>
        <v>6694400000</v>
      </c>
      <c r="I8" s="22">
        <f>مأموریت.برنامه!J8</f>
        <v>7948770000</v>
      </c>
      <c r="K8" s="43"/>
    </row>
    <row r="9" spans="1:11" ht="27.75" customHeight="1" x14ac:dyDescent="0.25">
      <c r="A9" s="28">
        <v>120000</v>
      </c>
      <c r="B9" s="5" t="s">
        <v>9</v>
      </c>
      <c r="C9" s="20" t="e">
        <f>منابع!#REF!</f>
        <v>#REF!</v>
      </c>
      <c r="D9" s="20"/>
      <c r="E9" s="21"/>
      <c r="F9" s="5">
        <v>2</v>
      </c>
      <c r="G9" s="5" t="s">
        <v>158</v>
      </c>
      <c r="H9" s="20">
        <f>مأموریت.برنامه!I13</f>
        <v>28947190000</v>
      </c>
      <c r="I9" s="20">
        <f>مأموریت.برنامه!J13</f>
        <v>29234190000</v>
      </c>
      <c r="K9" s="43"/>
    </row>
    <row r="10" spans="1:11" ht="27.75" customHeight="1" x14ac:dyDescent="0.25">
      <c r="A10" s="28">
        <v>130000</v>
      </c>
      <c r="B10" s="5" t="s">
        <v>159</v>
      </c>
      <c r="C10" s="20" t="e">
        <f>منابع!#REF!</f>
        <v>#REF!</v>
      </c>
      <c r="D10" s="20" t="e">
        <f>منابع!#REF!</f>
        <v>#REF!</v>
      </c>
      <c r="E10" s="21"/>
      <c r="F10" s="5">
        <v>3</v>
      </c>
      <c r="G10" s="5" t="s">
        <v>160</v>
      </c>
      <c r="H10" s="20">
        <f>مأموریت.برنامه!I21</f>
        <v>2119280000</v>
      </c>
      <c r="I10" s="20">
        <f>مأموریت.برنامه!J21</f>
        <v>2119280000</v>
      </c>
      <c r="K10" s="43"/>
    </row>
    <row r="11" spans="1:11" ht="27.75" customHeight="1" x14ac:dyDescent="0.25">
      <c r="A11" s="28">
        <v>140000</v>
      </c>
      <c r="B11" s="5" t="s">
        <v>10</v>
      </c>
      <c r="C11" s="20" t="e">
        <f>منابع!#REF!</f>
        <v>#REF!</v>
      </c>
      <c r="D11" s="20" t="e">
        <f>منابع!#REF!</f>
        <v>#REF!</v>
      </c>
      <c r="E11" s="21"/>
      <c r="F11" s="5">
        <v>4</v>
      </c>
      <c r="G11" s="5" t="s">
        <v>161</v>
      </c>
      <c r="H11" s="20">
        <f>مأموریت.برنامه!I25</f>
        <v>39411220000</v>
      </c>
      <c r="I11" s="20">
        <f>مأموریت.برنامه!J25</f>
        <v>55024530000</v>
      </c>
      <c r="K11" s="43"/>
    </row>
    <row r="12" spans="1:11" ht="27.75" customHeight="1" x14ac:dyDescent="0.25">
      <c r="A12" s="28">
        <v>150000</v>
      </c>
      <c r="B12" s="5" t="s">
        <v>11</v>
      </c>
      <c r="C12" s="20" t="e">
        <f>منابع!#REF!</f>
        <v>#REF!</v>
      </c>
      <c r="D12" s="20" t="e">
        <f>منابع!#REF!</f>
        <v>#REF!</v>
      </c>
      <c r="E12" s="21"/>
      <c r="F12" s="5">
        <v>5</v>
      </c>
      <c r="G12" s="5" t="s">
        <v>162</v>
      </c>
      <c r="H12" s="20">
        <f>مأموریت.برنامه!I34</f>
        <v>31663405000</v>
      </c>
      <c r="I12" s="20">
        <f>مأموریت.برنامه!J34</f>
        <v>31868725000</v>
      </c>
      <c r="K12" s="43"/>
    </row>
    <row r="13" spans="1:11" ht="27.75" customHeight="1" x14ac:dyDescent="0.25">
      <c r="A13" s="28">
        <v>160000</v>
      </c>
      <c r="B13" s="5" t="s">
        <v>12</v>
      </c>
      <c r="C13" s="20" t="e">
        <f>منابع!#REF!</f>
        <v>#REF!</v>
      </c>
      <c r="D13" s="20" t="e">
        <f>منابع!#REF!</f>
        <v>#REF!</v>
      </c>
      <c r="E13" s="21"/>
      <c r="F13" s="5">
        <v>6</v>
      </c>
      <c r="G13" s="5" t="s">
        <v>163</v>
      </c>
      <c r="H13" s="20">
        <f>مأموریت.برنامه!I39</f>
        <v>5603805000</v>
      </c>
      <c r="I13" s="20">
        <f>مأموریت.برنامه!J39</f>
        <v>5743805000</v>
      </c>
      <c r="K13" s="43"/>
    </row>
    <row r="14" spans="1:11" ht="27.75" customHeight="1" x14ac:dyDescent="0.25">
      <c r="A14" s="29">
        <v>100000</v>
      </c>
      <c r="B14" s="2" t="s">
        <v>164</v>
      </c>
      <c r="C14" s="27" t="e">
        <f>SUM(C8:C13)</f>
        <v>#REF!</v>
      </c>
      <c r="D14" s="27" t="e">
        <f>SUM(D8:D13)</f>
        <v>#REF!</v>
      </c>
      <c r="E14" s="21"/>
      <c r="F14" s="233" t="s">
        <v>783</v>
      </c>
      <c r="G14" s="234"/>
      <c r="H14" s="27">
        <f>SUM(H8:H13)</f>
        <v>114439300000</v>
      </c>
      <c r="I14" s="27">
        <f>SUM(I8:I13)</f>
        <v>131939300000</v>
      </c>
    </row>
    <row r="15" spans="1:11" ht="27.75" customHeight="1" x14ac:dyDescent="0.25">
      <c r="A15" s="29">
        <v>200000</v>
      </c>
      <c r="B15" s="2" t="s">
        <v>165</v>
      </c>
      <c r="C15" s="27" t="e">
        <f>منابع!#REF!</f>
        <v>#REF!</v>
      </c>
      <c r="D15" s="27" t="e">
        <f>منابع!#REF!</f>
        <v>#REF!</v>
      </c>
      <c r="E15" s="21"/>
      <c r="F15" s="233" t="s">
        <v>605</v>
      </c>
      <c r="G15" s="234"/>
      <c r="H15" s="27">
        <f>'تعهدات.قطعی.سنواتی'!F11</f>
        <v>500000000</v>
      </c>
      <c r="I15" s="27">
        <f>'تعهدات.قطعی.سنواتی'!G11</f>
        <v>1500000000</v>
      </c>
    </row>
    <row r="16" spans="1:11" ht="27.75" customHeight="1" x14ac:dyDescent="0.25">
      <c r="A16" s="29">
        <v>300000</v>
      </c>
      <c r="B16" s="2" t="s">
        <v>166</v>
      </c>
      <c r="C16" s="27" t="e">
        <f>منابع!#REF!</f>
        <v>#REF!</v>
      </c>
      <c r="D16" s="27" t="e">
        <f>منابع!#REF!</f>
        <v>#REF!</v>
      </c>
      <c r="E16" s="21"/>
      <c r="F16" s="233" t="s">
        <v>883</v>
      </c>
      <c r="G16" s="234"/>
      <c r="H16" s="27">
        <f>'خلاصه (2)'!G21</f>
        <v>700000000</v>
      </c>
      <c r="I16" s="27">
        <f>'خلاصه (2)'!H21</f>
        <v>2200000000</v>
      </c>
    </row>
    <row r="17" spans="1:12" ht="27.75" customHeight="1" x14ac:dyDescent="0.25">
      <c r="A17" s="233" t="s">
        <v>167</v>
      </c>
      <c r="B17" s="234"/>
      <c r="C17" s="26" t="e">
        <f>SUM(C14:C16)</f>
        <v>#REF!</v>
      </c>
      <c r="D17" s="26" t="e">
        <f>SUM(D14:D16)</f>
        <v>#REF!</v>
      </c>
      <c r="E17" s="21"/>
      <c r="F17" s="233" t="s">
        <v>168</v>
      </c>
      <c r="G17" s="234"/>
      <c r="H17" s="26">
        <f t="shared" ref="H17:I17" si="0">SUM(H14:H16)</f>
        <v>115639300000</v>
      </c>
      <c r="I17" s="26">
        <f t="shared" si="0"/>
        <v>135639300000</v>
      </c>
    </row>
    <row r="18" spans="1:12" ht="6" customHeight="1" x14ac:dyDescent="0.25">
      <c r="A18" s="23"/>
      <c r="B18" s="23"/>
      <c r="C18" s="24"/>
      <c r="D18" s="24"/>
      <c r="E18" s="23"/>
      <c r="F18" s="23"/>
      <c r="G18" s="23"/>
      <c r="H18" s="25"/>
      <c r="I18" s="24"/>
    </row>
    <row r="19" spans="1:12" ht="27.75" customHeight="1" x14ac:dyDescent="0.25">
      <c r="A19" s="237" t="s">
        <v>603</v>
      </c>
      <c r="B19" s="239"/>
      <c r="C19" s="229">
        <v>0</v>
      </c>
      <c r="D19" s="229">
        <v>0</v>
      </c>
      <c r="E19" s="18"/>
      <c r="F19" s="237" t="s">
        <v>604</v>
      </c>
      <c r="G19" s="239"/>
      <c r="H19" s="229">
        <v>0</v>
      </c>
      <c r="I19" s="229">
        <v>0</v>
      </c>
      <c r="J19" s="43"/>
      <c r="L19" s="43"/>
    </row>
    <row r="20" spans="1:12" ht="6" customHeight="1" x14ac:dyDescent="0.25">
      <c r="A20" s="23"/>
      <c r="B20" s="23"/>
      <c r="C20" s="24"/>
      <c r="D20" s="24"/>
      <c r="E20" s="23"/>
      <c r="F20" s="23"/>
      <c r="G20" s="23"/>
      <c r="H20" s="25"/>
      <c r="I20" s="25"/>
    </row>
    <row r="21" spans="1:12" ht="27.75" customHeight="1" x14ac:dyDescent="0.25">
      <c r="A21" s="237" t="s">
        <v>169</v>
      </c>
      <c r="B21" s="239"/>
      <c r="C21" s="229">
        <v>0</v>
      </c>
      <c r="D21" s="229">
        <v>0</v>
      </c>
      <c r="E21" s="18"/>
      <c r="F21" s="237" t="s">
        <v>169</v>
      </c>
      <c r="G21" s="239"/>
      <c r="H21" s="229">
        <v>0</v>
      </c>
      <c r="I21" s="229">
        <v>0</v>
      </c>
    </row>
    <row r="22" spans="1:12" ht="6" customHeight="1" x14ac:dyDescent="0.25">
      <c r="A22" s="23"/>
      <c r="B22" s="23"/>
      <c r="C22" s="24"/>
      <c r="D22" s="24"/>
      <c r="E22" s="23"/>
      <c r="F22" s="23"/>
      <c r="G22" s="23"/>
      <c r="H22" s="25"/>
      <c r="I22" s="24"/>
    </row>
    <row r="23" spans="1:12" ht="27.75" customHeight="1" x14ac:dyDescent="0.25">
      <c r="A23" s="233" t="s">
        <v>170</v>
      </c>
      <c r="B23" s="234"/>
      <c r="C23" s="26" t="e">
        <f>C17+C19-C21</f>
        <v>#REF!</v>
      </c>
      <c r="D23" s="26" t="e">
        <f>D17+D19-D21</f>
        <v>#REF!</v>
      </c>
      <c r="E23" s="18"/>
      <c r="F23" s="233" t="s">
        <v>171</v>
      </c>
      <c r="G23" s="234"/>
      <c r="H23" s="26">
        <f>H17+H19-H21</f>
        <v>115639300000</v>
      </c>
      <c r="I23" s="26">
        <f>I17+I19-I21</f>
        <v>135639300000</v>
      </c>
    </row>
    <row r="24" spans="1:12" ht="27.75" customHeight="1" x14ac:dyDescent="0.25">
      <c r="A24" s="12"/>
      <c r="B24" s="11"/>
      <c r="C24" s="8"/>
      <c r="D24" s="8"/>
      <c r="E24" s="8"/>
      <c r="F24" s="8"/>
      <c r="G24" s="8"/>
      <c r="H24" s="8" t="e">
        <f>H23-C23</f>
        <v>#REF!</v>
      </c>
      <c r="I24" s="8" t="e">
        <f>I23-D23</f>
        <v>#REF!</v>
      </c>
    </row>
    <row r="25" spans="1:12" ht="27.75" customHeight="1" x14ac:dyDescent="0.25">
      <c r="A25" s="12"/>
      <c r="B25" s="11"/>
      <c r="C25" s="8">
        <f>C19-C21</f>
        <v>0</v>
      </c>
      <c r="D25" s="8">
        <f>D19-D21</f>
        <v>0</v>
      </c>
      <c r="E25" s="8"/>
      <c r="F25" s="8"/>
      <c r="G25" s="8"/>
      <c r="H25" s="8"/>
      <c r="I25" s="8"/>
    </row>
    <row r="26" spans="1:12" ht="27.75" customHeight="1" x14ac:dyDescent="0.25">
      <c r="A26" s="12"/>
      <c r="B26" s="14"/>
      <c r="C26" s="8"/>
      <c r="D26" s="8"/>
      <c r="E26" s="8"/>
      <c r="F26" s="8"/>
      <c r="G26" s="8"/>
      <c r="H26" s="8"/>
      <c r="I26" s="8"/>
    </row>
    <row r="27" spans="1:12" ht="27.75" customHeight="1" x14ac:dyDescent="0.25">
      <c r="A27" s="12"/>
      <c r="B27" s="11"/>
      <c r="C27" s="8"/>
      <c r="D27" s="8"/>
      <c r="E27" s="8"/>
      <c r="F27" s="8"/>
      <c r="G27" s="8"/>
      <c r="H27" s="8"/>
      <c r="I27" s="8"/>
    </row>
    <row r="28" spans="1:12" ht="27.75" customHeight="1" x14ac:dyDescent="0.25">
      <c r="A28" s="9"/>
      <c r="B28" s="10"/>
      <c r="C28" s="8"/>
      <c r="D28" s="8"/>
      <c r="E28" s="8"/>
      <c r="F28" s="8"/>
      <c r="G28" s="8"/>
      <c r="H28" s="8"/>
      <c r="I28" s="8"/>
    </row>
    <row r="29" spans="1:12" ht="27.75" customHeight="1" x14ac:dyDescent="0.25">
      <c r="A29" s="11"/>
      <c r="B29" s="11"/>
      <c r="C29" s="8"/>
      <c r="D29" s="8"/>
      <c r="E29" s="8"/>
      <c r="F29" s="8"/>
      <c r="G29" s="8"/>
      <c r="H29" s="8"/>
      <c r="I29" s="8"/>
    </row>
    <row r="30" spans="1:12" ht="27.75" customHeight="1" x14ac:dyDescent="0.25">
      <c r="A30" s="11"/>
      <c r="B30" s="11"/>
      <c r="C30" s="8"/>
      <c r="D30" s="8"/>
      <c r="E30" s="8"/>
      <c r="F30" s="8"/>
      <c r="G30" s="8"/>
      <c r="H30" s="8"/>
      <c r="I30" s="8"/>
    </row>
    <row r="31" spans="1:12" ht="27.75" customHeight="1" x14ac:dyDescent="0.25">
      <c r="A31" s="11"/>
      <c r="B31" s="11"/>
      <c r="C31" s="8"/>
      <c r="D31" s="8"/>
      <c r="E31" s="8"/>
      <c r="F31" s="8"/>
      <c r="G31" s="8"/>
      <c r="H31" s="8"/>
      <c r="I31" s="8"/>
    </row>
    <row r="32" spans="1:12" ht="27.75" customHeight="1" x14ac:dyDescent="0.25">
      <c r="A32" s="11"/>
      <c r="B32" s="11"/>
      <c r="C32" s="8"/>
      <c r="D32" s="8"/>
      <c r="E32" s="8"/>
      <c r="F32" s="8"/>
      <c r="G32" s="8"/>
      <c r="H32" s="8"/>
      <c r="I32" s="8"/>
    </row>
    <row r="33" spans="1:9" ht="27.75" customHeight="1" x14ac:dyDescent="0.25">
      <c r="A33" s="11"/>
      <c r="B33" s="11"/>
      <c r="C33" s="8"/>
      <c r="D33" s="8"/>
      <c r="E33" s="8"/>
      <c r="F33" s="8"/>
      <c r="G33" s="8"/>
      <c r="H33" s="8"/>
      <c r="I33" s="8"/>
    </row>
    <row r="34" spans="1:9" ht="27.75" customHeight="1" x14ac:dyDescent="0.25">
      <c r="A34" s="11"/>
      <c r="B34" s="11"/>
      <c r="C34" s="8"/>
      <c r="D34" s="8"/>
      <c r="E34" s="8"/>
      <c r="F34" s="8"/>
      <c r="G34" s="8"/>
      <c r="H34" s="8"/>
      <c r="I34" s="8"/>
    </row>
    <row r="35" spans="1:9" ht="27.75" customHeight="1" x14ac:dyDescent="0.25">
      <c r="A35" s="11"/>
      <c r="B35" s="11"/>
      <c r="C35" s="8"/>
      <c r="D35" s="8"/>
      <c r="E35" s="8"/>
      <c r="F35" s="8"/>
      <c r="G35" s="8"/>
      <c r="H35" s="8"/>
      <c r="I35" s="8"/>
    </row>
    <row r="36" spans="1:9" ht="27.75" customHeight="1" x14ac:dyDescent="0.25">
      <c r="A36" s="11"/>
      <c r="B36" s="11"/>
      <c r="C36" s="8"/>
      <c r="D36" s="8"/>
      <c r="E36" s="8"/>
      <c r="F36" s="8"/>
      <c r="G36" s="8"/>
      <c r="H36" s="8"/>
      <c r="I36" s="8"/>
    </row>
    <row r="37" spans="1:9" ht="27.75" customHeight="1" x14ac:dyDescent="0.25">
      <c r="A37" s="11"/>
      <c r="B37" s="11"/>
      <c r="C37" s="8"/>
      <c r="D37" s="8"/>
      <c r="E37" s="8"/>
      <c r="F37" s="8"/>
      <c r="G37" s="8"/>
      <c r="H37" s="8"/>
      <c r="I37" s="8"/>
    </row>
    <row r="38" spans="1:9" ht="27.75" customHeight="1" x14ac:dyDescent="0.25">
      <c r="A38" s="11"/>
      <c r="B38" s="11"/>
      <c r="C38" s="8"/>
      <c r="D38" s="8"/>
      <c r="E38" s="8"/>
      <c r="F38" s="8"/>
      <c r="G38" s="8"/>
      <c r="H38" s="8"/>
      <c r="I38" s="8"/>
    </row>
    <row r="39" spans="1:9" ht="27.75" customHeight="1" x14ac:dyDescent="0.25">
      <c r="A39" s="11"/>
      <c r="B39" s="11"/>
      <c r="C39" s="8"/>
      <c r="D39" s="8"/>
      <c r="E39" s="8"/>
      <c r="F39" s="8"/>
      <c r="G39" s="8"/>
      <c r="H39" s="8"/>
      <c r="I39" s="8"/>
    </row>
    <row r="40" spans="1:9" ht="27.75" customHeight="1" x14ac:dyDescent="0.25">
      <c r="A40" s="11"/>
      <c r="B40" s="14"/>
      <c r="C40" s="8"/>
      <c r="D40" s="8"/>
      <c r="E40" s="8"/>
      <c r="F40" s="8"/>
      <c r="G40" s="8"/>
      <c r="H40" s="8"/>
      <c r="I40" s="8"/>
    </row>
    <row r="41" spans="1:9" ht="27.75" customHeight="1" x14ac:dyDescent="0.25">
      <c r="A41" s="9"/>
      <c r="B41" s="10"/>
      <c r="C41" s="8"/>
      <c r="D41" s="8"/>
      <c r="E41" s="8"/>
      <c r="F41" s="8"/>
      <c r="G41" s="8"/>
      <c r="H41" s="8"/>
      <c r="I41" s="8"/>
    </row>
    <row r="42" spans="1:9" ht="27.75" customHeight="1" x14ac:dyDescent="0.25">
      <c r="A42" s="11"/>
      <c r="B42" s="11"/>
      <c r="C42" s="8"/>
      <c r="D42" s="8"/>
      <c r="E42" s="8"/>
      <c r="F42" s="8"/>
      <c r="G42" s="8"/>
      <c r="H42" s="8"/>
      <c r="I42" s="8"/>
    </row>
    <row r="43" spans="1:9" ht="27.75" customHeight="1" x14ac:dyDescent="0.25">
      <c r="A43" s="13"/>
      <c r="B43" s="13"/>
      <c r="C43" s="8"/>
      <c r="D43" s="8"/>
      <c r="E43" s="8"/>
      <c r="F43" s="8"/>
      <c r="G43" s="8"/>
      <c r="H43" s="8"/>
      <c r="I43" s="8"/>
    </row>
    <row r="44" spans="1:9" ht="27.75" customHeight="1" x14ac:dyDescent="0.25">
      <c r="A44" s="11"/>
      <c r="B44" s="13"/>
      <c r="C44" s="8"/>
      <c r="D44" s="8"/>
      <c r="E44" s="8"/>
      <c r="F44" s="8"/>
      <c r="G44" s="8"/>
      <c r="H44" s="8"/>
      <c r="I44" s="8"/>
    </row>
    <row r="45" spans="1:9" ht="27.75" customHeight="1" x14ac:dyDescent="0.25">
      <c r="A45" s="11"/>
      <c r="B45" s="11"/>
      <c r="C45" s="8"/>
      <c r="D45" s="8"/>
      <c r="E45" s="8"/>
      <c r="F45" s="8"/>
      <c r="G45" s="8"/>
      <c r="H45" s="8"/>
      <c r="I45" s="8"/>
    </row>
    <row r="46" spans="1:9" ht="37.5" customHeight="1" x14ac:dyDescent="0.25">
      <c r="A46" s="11"/>
      <c r="B46" s="15"/>
      <c r="C46" s="8"/>
      <c r="D46" s="8"/>
      <c r="E46" s="8"/>
      <c r="F46" s="8"/>
      <c r="G46" s="8"/>
      <c r="H46" s="8"/>
      <c r="I46" s="8"/>
    </row>
    <row r="47" spans="1:9" ht="27.75" customHeight="1" x14ac:dyDescent="0.25">
      <c r="A47" s="11"/>
      <c r="B47" s="11"/>
      <c r="C47" s="8"/>
      <c r="D47" s="8"/>
      <c r="E47" s="8"/>
      <c r="F47" s="8"/>
      <c r="G47" s="8"/>
      <c r="H47" s="8"/>
      <c r="I47" s="8"/>
    </row>
    <row r="48" spans="1:9" ht="27.75" customHeight="1" x14ac:dyDescent="0.25">
      <c r="A48" s="11"/>
      <c r="B48" s="14"/>
      <c r="C48" s="8"/>
      <c r="D48" s="8"/>
      <c r="E48" s="8"/>
      <c r="F48" s="8"/>
      <c r="G48" s="8"/>
      <c r="H48" s="8"/>
      <c r="I48" s="8"/>
    </row>
    <row r="49" spans="1:9" ht="27.75" customHeight="1" x14ac:dyDescent="0.25">
      <c r="A49" s="11"/>
      <c r="B49" s="14"/>
      <c r="C49" s="8"/>
      <c r="D49" s="8"/>
      <c r="E49" s="8"/>
      <c r="F49" s="8"/>
      <c r="G49" s="8"/>
      <c r="H49" s="8"/>
      <c r="I49" s="8"/>
    </row>
    <row r="50" spans="1:9" ht="27.75" customHeight="1" x14ac:dyDescent="0.25">
      <c r="A50" s="11"/>
      <c r="B50" s="11"/>
      <c r="C50" s="8"/>
      <c r="D50" s="8"/>
      <c r="E50" s="8"/>
      <c r="F50" s="8"/>
      <c r="G50" s="8"/>
      <c r="H50" s="8"/>
      <c r="I50" s="8"/>
    </row>
    <row r="51" spans="1:9" ht="27.75" customHeight="1" x14ac:dyDescent="0.25">
      <c r="A51" s="11"/>
      <c r="B51" s="11"/>
      <c r="C51" s="8"/>
      <c r="D51" s="8"/>
      <c r="E51" s="8"/>
      <c r="F51" s="8"/>
      <c r="G51" s="8"/>
      <c r="H51" s="8"/>
      <c r="I51" s="8"/>
    </row>
    <row r="52" spans="1:9" ht="27.75" customHeight="1" x14ac:dyDescent="0.25">
      <c r="A52" s="11"/>
      <c r="B52" s="11"/>
      <c r="C52" s="8"/>
      <c r="D52" s="8"/>
      <c r="E52" s="8"/>
      <c r="F52" s="8"/>
      <c r="G52" s="8"/>
      <c r="H52" s="8"/>
      <c r="I52" s="8"/>
    </row>
    <row r="53" spans="1:9" ht="27.75" customHeight="1" x14ac:dyDescent="0.25">
      <c r="A53" s="9"/>
      <c r="B53" s="10"/>
      <c r="C53" s="8"/>
      <c r="D53" s="8"/>
      <c r="E53" s="8"/>
      <c r="F53" s="8"/>
      <c r="G53" s="8"/>
      <c r="H53" s="8"/>
      <c r="I53" s="8"/>
    </row>
    <row r="54" spans="1:9" ht="27.75" customHeight="1" x14ac:dyDescent="0.25">
      <c r="A54" s="9"/>
      <c r="B54" s="10"/>
      <c r="C54" s="8"/>
      <c r="D54" s="8"/>
      <c r="E54" s="8"/>
      <c r="F54" s="8"/>
      <c r="G54" s="8"/>
      <c r="H54" s="8"/>
      <c r="I54" s="8"/>
    </row>
    <row r="55" spans="1:9" ht="27.75" customHeight="1" x14ac:dyDescent="0.25">
      <c r="A55" s="16"/>
      <c r="B55" s="11"/>
      <c r="C55" s="8"/>
      <c r="D55" s="8"/>
      <c r="E55" s="8"/>
      <c r="F55" s="8"/>
      <c r="G55" s="8"/>
      <c r="H55" s="8"/>
      <c r="I55" s="8"/>
    </row>
    <row r="56" spans="1:9" ht="27.75" customHeight="1" x14ac:dyDescent="0.25">
      <c r="A56" s="12"/>
      <c r="B56" s="11"/>
      <c r="C56" s="8"/>
      <c r="D56" s="8"/>
      <c r="E56" s="8"/>
      <c r="F56" s="8"/>
      <c r="G56" s="8"/>
      <c r="H56" s="8"/>
      <c r="I56" s="8"/>
    </row>
    <row r="57" spans="1:9" ht="27.75" customHeight="1" x14ac:dyDescent="0.25">
      <c r="A57" s="16"/>
      <c r="B57" s="11"/>
      <c r="C57" s="8"/>
      <c r="D57" s="8"/>
      <c r="E57" s="8"/>
      <c r="F57" s="8"/>
      <c r="G57" s="8"/>
      <c r="H57" s="8"/>
      <c r="I57" s="8"/>
    </row>
    <row r="58" spans="1:9" ht="39.75" customHeight="1" x14ac:dyDescent="0.25">
      <c r="A58" s="12"/>
      <c r="B58" s="15"/>
      <c r="C58" s="8"/>
      <c r="D58" s="8"/>
      <c r="E58" s="8"/>
      <c r="F58" s="8"/>
      <c r="G58" s="8"/>
      <c r="H58" s="8"/>
      <c r="I58" s="8"/>
    </row>
    <row r="59" spans="1:9" ht="39.75" customHeight="1" x14ac:dyDescent="0.25">
      <c r="A59" s="16"/>
      <c r="B59" s="15"/>
      <c r="C59" s="8"/>
      <c r="D59" s="8"/>
      <c r="E59" s="8"/>
      <c r="F59" s="8"/>
      <c r="G59" s="8"/>
      <c r="H59" s="8"/>
      <c r="I59" s="8"/>
    </row>
    <row r="60" spans="1:9" ht="27.75" customHeight="1" x14ac:dyDescent="0.25">
      <c r="A60" s="12"/>
      <c r="B60" s="11"/>
      <c r="C60" s="8"/>
      <c r="D60" s="8"/>
      <c r="E60" s="8"/>
      <c r="F60" s="8"/>
      <c r="G60" s="8"/>
      <c r="H60" s="8"/>
      <c r="I60" s="8"/>
    </row>
    <row r="61" spans="1:9" ht="27.75" customHeight="1" x14ac:dyDescent="0.25">
      <c r="A61" s="16"/>
      <c r="B61" s="11"/>
      <c r="C61" s="8"/>
      <c r="D61" s="8"/>
      <c r="E61" s="8"/>
      <c r="F61" s="8"/>
      <c r="G61" s="8"/>
      <c r="H61" s="8"/>
      <c r="I61" s="8"/>
    </row>
    <row r="62" spans="1:9" ht="27.75" customHeight="1" x14ac:dyDescent="0.25">
      <c r="A62" s="17"/>
      <c r="B62" s="11"/>
      <c r="C62" s="8"/>
      <c r="D62" s="8"/>
      <c r="E62" s="8"/>
      <c r="F62" s="8"/>
      <c r="G62" s="8"/>
      <c r="H62" s="8"/>
      <c r="I62" s="8"/>
    </row>
    <row r="63" spans="1:9" ht="27.75" customHeight="1" x14ac:dyDescent="0.25">
      <c r="A63" s="17"/>
      <c r="B63" s="11"/>
      <c r="C63" s="8"/>
      <c r="D63" s="8"/>
      <c r="E63" s="8"/>
      <c r="F63" s="8"/>
      <c r="G63" s="8"/>
      <c r="H63" s="8"/>
      <c r="I63" s="8"/>
    </row>
    <row r="64" spans="1:9" ht="46.5" customHeight="1" x14ac:dyDescent="0.25">
      <c r="A64" s="12"/>
      <c r="B64" s="15"/>
      <c r="C64" s="8"/>
      <c r="D64" s="8"/>
      <c r="E64" s="8"/>
      <c r="F64" s="8"/>
      <c r="G64" s="8"/>
      <c r="H64" s="8"/>
      <c r="I64" s="8"/>
    </row>
    <row r="65" spans="1:9" ht="27.75" customHeight="1" x14ac:dyDescent="0.25">
      <c r="A65" s="16"/>
      <c r="B65" s="11"/>
      <c r="C65" s="8"/>
      <c r="D65" s="8"/>
      <c r="E65" s="8"/>
      <c r="F65" s="8"/>
      <c r="G65" s="8"/>
      <c r="H65" s="8"/>
      <c r="I65" s="8"/>
    </row>
    <row r="66" spans="1:9" ht="27.75" customHeight="1" x14ac:dyDescent="0.25">
      <c r="A66" s="12"/>
      <c r="B66" s="11"/>
      <c r="C66" s="8"/>
      <c r="D66" s="8"/>
      <c r="E66" s="8"/>
      <c r="F66" s="8"/>
      <c r="G66" s="8"/>
      <c r="H66" s="8"/>
      <c r="I66" s="8"/>
    </row>
    <row r="67" spans="1:9" ht="27.75" customHeight="1" x14ac:dyDescent="0.25">
      <c r="A67" s="16"/>
      <c r="B67" s="11"/>
      <c r="C67" s="8"/>
      <c r="D67" s="8"/>
      <c r="E67" s="8"/>
      <c r="F67" s="8"/>
      <c r="G67" s="8"/>
      <c r="H67" s="8"/>
      <c r="I67" s="8"/>
    </row>
    <row r="68" spans="1:9" ht="27.75" customHeight="1" x14ac:dyDescent="0.25">
      <c r="A68" s="12"/>
      <c r="B68" s="11"/>
      <c r="C68" s="8"/>
      <c r="D68" s="8"/>
      <c r="E68" s="8"/>
      <c r="F68" s="8"/>
      <c r="G68" s="8"/>
      <c r="H68" s="8"/>
      <c r="I68" s="8"/>
    </row>
    <row r="69" spans="1:9" ht="27.75" customHeight="1" x14ac:dyDescent="0.25">
      <c r="A69" s="12"/>
      <c r="B69" s="11"/>
      <c r="C69" s="8"/>
      <c r="D69" s="8"/>
      <c r="E69" s="8"/>
      <c r="F69" s="8"/>
      <c r="G69" s="8"/>
      <c r="H69" s="8"/>
      <c r="I69" s="8"/>
    </row>
    <row r="70" spans="1:9" ht="27.75" customHeight="1" x14ac:dyDescent="0.25">
      <c r="A70" s="12"/>
      <c r="B70" s="11"/>
      <c r="C70" s="8"/>
      <c r="D70" s="8"/>
      <c r="E70" s="8"/>
      <c r="F70" s="8"/>
      <c r="G70" s="8"/>
      <c r="H70" s="8"/>
      <c r="I70" s="8"/>
    </row>
    <row r="71" spans="1:9" ht="27.75" customHeight="1" x14ac:dyDescent="0.25">
      <c r="A71" s="12"/>
      <c r="B71" s="11"/>
      <c r="C71" s="8"/>
      <c r="D71" s="8"/>
      <c r="E71" s="8"/>
      <c r="F71" s="8"/>
      <c r="G71" s="8"/>
      <c r="H71" s="8"/>
      <c r="I71" s="8"/>
    </row>
    <row r="72" spans="1:9" ht="27.75" customHeight="1" x14ac:dyDescent="0.25">
      <c r="A72" s="12"/>
      <c r="B72" s="11"/>
      <c r="C72" s="8"/>
      <c r="D72" s="8"/>
      <c r="E72" s="8"/>
      <c r="F72" s="8"/>
      <c r="G72" s="8"/>
      <c r="H72" s="8"/>
      <c r="I72" s="8"/>
    </row>
    <row r="73" spans="1:9" ht="27.75" customHeight="1" x14ac:dyDescent="0.25">
      <c r="A73" s="12"/>
      <c r="B73" s="11"/>
      <c r="C73" s="8"/>
      <c r="D73" s="8"/>
      <c r="E73" s="8"/>
      <c r="F73" s="8"/>
      <c r="G73" s="8"/>
      <c r="H73" s="8"/>
      <c r="I73" s="8"/>
    </row>
    <row r="74" spans="1:9" ht="27.75" customHeight="1" x14ac:dyDescent="0.25">
      <c r="A74" s="12"/>
      <c r="B74" s="11"/>
      <c r="C74" s="8"/>
      <c r="D74" s="8"/>
      <c r="E74" s="8"/>
      <c r="F74" s="8"/>
      <c r="G74" s="8"/>
      <c r="H74" s="8"/>
      <c r="I74" s="8"/>
    </row>
    <row r="75" spans="1:9" ht="27.75" customHeight="1" x14ac:dyDescent="0.25">
      <c r="A75" s="12"/>
      <c r="B75" s="11"/>
      <c r="C75" s="8"/>
      <c r="D75" s="8"/>
      <c r="E75" s="8"/>
      <c r="F75" s="8"/>
      <c r="G75" s="8"/>
      <c r="H75" s="8"/>
      <c r="I75" s="8"/>
    </row>
    <row r="76" spans="1:9" ht="27.75" customHeight="1" x14ac:dyDescent="0.25">
      <c r="A76" s="12"/>
      <c r="B76" s="11"/>
      <c r="C76" s="8"/>
      <c r="D76" s="8"/>
      <c r="E76" s="8"/>
      <c r="F76" s="8"/>
      <c r="G76" s="8"/>
      <c r="H76" s="8"/>
      <c r="I76" s="8"/>
    </row>
    <row r="77" spans="1:9" ht="27.75" customHeight="1" x14ac:dyDescent="0.25">
      <c r="A77" s="12"/>
      <c r="B77" s="11"/>
      <c r="C77" s="8"/>
      <c r="D77" s="8"/>
      <c r="E77" s="8"/>
      <c r="F77" s="8"/>
      <c r="G77" s="8"/>
      <c r="H77" s="8"/>
      <c r="I77" s="8"/>
    </row>
    <row r="78" spans="1:9" ht="27.75" customHeight="1" x14ac:dyDescent="0.25">
      <c r="A78" s="12"/>
      <c r="B78" s="11"/>
      <c r="C78" s="8"/>
      <c r="D78" s="8"/>
      <c r="E78" s="8"/>
      <c r="F78" s="8"/>
      <c r="G78" s="8"/>
      <c r="H78" s="8"/>
      <c r="I78" s="8"/>
    </row>
    <row r="79" spans="1:9" ht="27.75" customHeight="1" x14ac:dyDescent="0.25">
      <c r="A79" s="12"/>
      <c r="B79" s="11"/>
      <c r="C79" s="8"/>
      <c r="D79" s="8"/>
      <c r="E79" s="8"/>
      <c r="F79" s="8"/>
      <c r="G79" s="8"/>
      <c r="H79" s="8"/>
      <c r="I79" s="8"/>
    </row>
    <row r="80" spans="1:9" ht="27.75" customHeight="1" x14ac:dyDescent="0.25">
      <c r="A80" s="12"/>
      <c r="B80" s="11"/>
      <c r="C80" s="8"/>
      <c r="D80" s="8"/>
      <c r="E80" s="8"/>
      <c r="F80" s="8"/>
      <c r="G80" s="8"/>
      <c r="H80" s="8"/>
      <c r="I80" s="8"/>
    </row>
    <row r="81" spans="1:9" ht="27.75" customHeight="1" x14ac:dyDescent="0.25">
      <c r="A81" s="12"/>
      <c r="B81" s="11"/>
      <c r="C81" s="8"/>
      <c r="D81" s="8"/>
      <c r="E81" s="8"/>
      <c r="F81" s="8"/>
      <c r="G81" s="8"/>
      <c r="H81" s="8"/>
      <c r="I81" s="8"/>
    </row>
    <row r="82" spans="1:9" ht="27.75" customHeight="1" x14ac:dyDescent="0.25">
      <c r="A82" s="12"/>
      <c r="B82" s="11"/>
      <c r="C82" s="8"/>
      <c r="D82" s="8"/>
      <c r="E82" s="8"/>
      <c r="F82" s="8"/>
      <c r="G82" s="8"/>
      <c r="H82" s="8"/>
      <c r="I82" s="8"/>
    </row>
    <row r="83" spans="1:9" ht="27.75" customHeight="1" x14ac:dyDescent="0.25">
      <c r="A83" s="12"/>
      <c r="B83" s="11"/>
      <c r="C83" s="8"/>
      <c r="D83" s="8"/>
      <c r="E83" s="8"/>
      <c r="F83" s="8"/>
      <c r="G83" s="8"/>
      <c r="H83" s="8"/>
      <c r="I83" s="8"/>
    </row>
    <row r="84" spans="1:9" ht="27.75" customHeight="1" x14ac:dyDescent="0.25">
      <c r="A84" s="12"/>
      <c r="B84" s="11"/>
      <c r="C84" s="8"/>
      <c r="D84" s="8"/>
      <c r="E84" s="8"/>
      <c r="F84" s="8"/>
      <c r="G84" s="8"/>
      <c r="H84" s="8"/>
      <c r="I84" s="8"/>
    </row>
    <row r="85" spans="1:9" ht="27.75" customHeight="1" x14ac:dyDescent="0.25">
      <c r="A85" s="12"/>
      <c r="B85" s="11"/>
      <c r="C85" s="8"/>
      <c r="D85" s="8"/>
      <c r="E85" s="8"/>
      <c r="F85" s="8"/>
      <c r="G85" s="8"/>
      <c r="H85" s="8"/>
      <c r="I85" s="8"/>
    </row>
    <row r="86" spans="1:9" ht="27.75" customHeight="1" x14ac:dyDescent="0.25">
      <c r="A86" s="12"/>
      <c r="B86" s="11"/>
      <c r="C86" s="8"/>
      <c r="D86" s="8"/>
      <c r="E86" s="8"/>
      <c r="F86" s="8"/>
      <c r="G86" s="8"/>
      <c r="H86" s="8"/>
      <c r="I86" s="8"/>
    </row>
    <row r="87" spans="1:9" ht="27.75" customHeight="1" x14ac:dyDescent="0.25">
      <c r="A87" s="9"/>
      <c r="B87" s="10"/>
      <c r="C87" s="8"/>
      <c r="D87" s="8"/>
      <c r="E87" s="8"/>
      <c r="F87" s="8"/>
      <c r="G87" s="8"/>
      <c r="H87" s="8"/>
      <c r="I87" s="8"/>
    </row>
    <row r="88" spans="1:9" ht="27.75" customHeight="1" x14ac:dyDescent="0.25">
      <c r="A88" s="9"/>
      <c r="B88" s="10"/>
      <c r="C88" s="8"/>
      <c r="D88" s="8"/>
      <c r="E88" s="8"/>
      <c r="F88" s="8"/>
      <c r="G88" s="8"/>
      <c r="H88" s="8"/>
      <c r="I88" s="8"/>
    </row>
    <row r="89" spans="1:9" ht="27.75" customHeight="1" x14ac:dyDescent="0.25">
      <c r="A89" s="11"/>
      <c r="B89" s="11"/>
      <c r="C89" s="8"/>
      <c r="D89" s="8"/>
      <c r="E89" s="8"/>
      <c r="F89" s="8"/>
      <c r="G89" s="8"/>
      <c r="H89" s="8"/>
      <c r="I89" s="8"/>
    </row>
    <row r="90" spans="1:9" ht="27.75" customHeight="1" x14ac:dyDescent="0.25">
      <c r="A90" s="11"/>
      <c r="B90" s="11"/>
      <c r="C90" s="8"/>
      <c r="D90" s="8"/>
      <c r="E90" s="8"/>
      <c r="F90" s="8"/>
      <c r="G90" s="8"/>
      <c r="H90" s="8"/>
      <c r="I90" s="8"/>
    </row>
    <row r="91" spans="1:9" ht="27.75" customHeight="1" x14ac:dyDescent="0.25">
      <c r="A91" s="11"/>
      <c r="B91" s="11"/>
      <c r="C91" s="8"/>
      <c r="D91" s="8"/>
      <c r="E91" s="8"/>
      <c r="F91" s="8"/>
      <c r="G91" s="8"/>
      <c r="H91" s="8"/>
      <c r="I91" s="8"/>
    </row>
    <row r="92" spans="1:9" ht="27.75" customHeight="1" x14ac:dyDescent="0.25">
      <c r="A92" s="11"/>
      <c r="B92" s="13"/>
      <c r="C92" s="8"/>
      <c r="D92" s="8"/>
      <c r="E92" s="8"/>
      <c r="F92" s="8"/>
      <c r="G92" s="8"/>
      <c r="H92" s="8"/>
      <c r="I92" s="8"/>
    </row>
    <row r="93" spans="1:9" ht="27.75" customHeight="1" x14ac:dyDescent="0.25">
      <c r="A93" s="11"/>
      <c r="B93" s="11"/>
      <c r="C93" s="8"/>
      <c r="D93" s="8"/>
      <c r="E93" s="8"/>
      <c r="F93" s="8"/>
      <c r="G93" s="8"/>
      <c r="H93" s="8"/>
      <c r="I93" s="8"/>
    </row>
    <row r="94" spans="1:9" ht="27.75" customHeight="1" x14ac:dyDescent="0.25">
      <c r="A94" s="11"/>
      <c r="B94" s="11"/>
      <c r="C94" s="8"/>
      <c r="D94" s="8"/>
      <c r="E94" s="8"/>
      <c r="F94" s="8"/>
      <c r="G94" s="8"/>
      <c r="H94" s="8"/>
      <c r="I94" s="8"/>
    </row>
    <row r="95" spans="1:9" ht="27.75" customHeight="1" x14ac:dyDescent="0.25">
      <c r="A95" s="11"/>
      <c r="B95" s="11"/>
      <c r="C95" s="8"/>
      <c r="D95" s="8"/>
      <c r="E95" s="8"/>
      <c r="F95" s="8"/>
      <c r="G95" s="8"/>
      <c r="H95" s="8"/>
      <c r="I95" s="8"/>
    </row>
    <row r="96" spans="1:9" ht="27.75" customHeight="1" x14ac:dyDescent="0.25">
      <c r="A96" s="11"/>
      <c r="B96" s="13"/>
      <c r="C96" s="8"/>
      <c r="D96" s="8"/>
      <c r="E96" s="8"/>
      <c r="F96" s="8"/>
      <c r="G96" s="8"/>
      <c r="H96" s="8"/>
      <c r="I96" s="8"/>
    </row>
    <row r="97" spans="1:9" ht="27.75" customHeight="1" x14ac:dyDescent="0.25">
      <c r="A97" s="11"/>
      <c r="B97" s="13"/>
      <c r="C97" s="8"/>
      <c r="D97" s="8"/>
      <c r="E97" s="8"/>
      <c r="F97" s="8"/>
      <c r="G97" s="8"/>
      <c r="H97" s="8"/>
      <c r="I97" s="8"/>
    </row>
    <row r="98" spans="1:9" ht="27.75" customHeight="1" x14ac:dyDescent="0.25">
      <c r="A98" s="11"/>
      <c r="B98" s="11"/>
      <c r="C98" s="8"/>
      <c r="D98" s="8"/>
      <c r="E98" s="8"/>
      <c r="F98" s="8"/>
      <c r="G98" s="8"/>
      <c r="H98" s="8"/>
      <c r="I98" s="8"/>
    </row>
    <row r="99" spans="1:9" ht="27.75" customHeight="1" x14ac:dyDescent="0.25">
      <c r="A99" s="11"/>
      <c r="B99" s="11"/>
      <c r="C99" s="8"/>
      <c r="D99" s="8"/>
      <c r="E99" s="8"/>
      <c r="F99" s="8"/>
      <c r="G99" s="8"/>
      <c r="H99" s="8"/>
      <c r="I99" s="8"/>
    </row>
    <row r="100" spans="1:9" ht="27.75" customHeight="1" x14ac:dyDescent="0.25">
      <c r="A100" s="11"/>
      <c r="B100" s="11"/>
      <c r="C100" s="8"/>
      <c r="D100" s="8"/>
      <c r="E100" s="8"/>
      <c r="F100" s="8"/>
      <c r="G100" s="8"/>
      <c r="H100" s="8"/>
      <c r="I100" s="8"/>
    </row>
    <row r="101" spans="1:9" ht="27.75" customHeight="1" x14ac:dyDescent="0.25">
      <c r="A101" s="9"/>
      <c r="B101" s="10"/>
      <c r="C101" s="8"/>
      <c r="D101" s="8"/>
      <c r="E101" s="8"/>
      <c r="F101" s="8"/>
      <c r="G101" s="8"/>
      <c r="H101" s="8"/>
      <c r="I101" s="8"/>
    </row>
    <row r="102" spans="1:9" ht="27.75" customHeight="1" x14ac:dyDescent="0.25">
      <c r="A102" s="11"/>
      <c r="B102" s="11"/>
      <c r="C102" s="8"/>
      <c r="D102" s="8"/>
      <c r="E102" s="8"/>
      <c r="F102" s="8"/>
      <c r="G102" s="8"/>
      <c r="H102" s="8"/>
      <c r="I102" s="8"/>
    </row>
    <row r="103" spans="1:9" ht="27.75" customHeight="1" x14ac:dyDescent="0.25">
      <c r="A103" s="11"/>
      <c r="B103" s="11"/>
      <c r="C103" s="8"/>
      <c r="D103" s="8"/>
      <c r="E103" s="8"/>
      <c r="F103" s="8"/>
      <c r="G103" s="8"/>
      <c r="H103" s="8"/>
      <c r="I103" s="8"/>
    </row>
    <row r="104" spans="1:9" ht="27.75" customHeight="1" x14ac:dyDescent="0.25">
      <c r="A104" s="11"/>
      <c r="B104" s="11"/>
      <c r="C104" s="8"/>
      <c r="D104" s="8"/>
      <c r="E104" s="8"/>
      <c r="F104" s="8"/>
      <c r="G104" s="8"/>
      <c r="H104" s="8"/>
      <c r="I104" s="8"/>
    </row>
    <row r="105" spans="1:9" ht="27.75" customHeight="1" x14ac:dyDescent="0.25">
      <c r="A105" s="11"/>
      <c r="B105" s="11"/>
      <c r="C105" s="8"/>
      <c r="D105" s="8"/>
      <c r="E105" s="8"/>
      <c r="F105" s="8"/>
      <c r="G105" s="8"/>
      <c r="H105" s="8"/>
      <c r="I105" s="8"/>
    </row>
    <row r="106" spans="1:9" ht="27.75" customHeight="1" x14ac:dyDescent="0.25">
      <c r="A106" s="11"/>
      <c r="B106" s="11"/>
      <c r="C106" s="8"/>
      <c r="D106" s="8"/>
      <c r="E106" s="8"/>
      <c r="F106" s="8"/>
      <c r="G106" s="8"/>
      <c r="H106" s="8"/>
      <c r="I106" s="8"/>
    </row>
    <row r="107" spans="1:9" ht="27.75" customHeight="1" x14ac:dyDescent="0.25">
      <c r="A107" s="9"/>
      <c r="B107" s="10"/>
      <c r="C107" s="8"/>
      <c r="D107" s="8"/>
      <c r="E107" s="8"/>
      <c r="F107" s="8"/>
      <c r="G107" s="8"/>
      <c r="H107" s="8"/>
      <c r="I107" s="8"/>
    </row>
    <row r="108" spans="1:9" ht="27.75" customHeight="1" x14ac:dyDescent="0.25">
      <c r="A108" s="9"/>
      <c r="B108" s="10"/>
      <c r="C108" s="8"/>
      <c r="D108" s="8"/>
      <c r="E108" s="8"/>
      <c r="F108" s="8"/>
      <c r="G108" s="8"/>
      <c r="H108" s="8"/>
      <c r="I108" s="8"/>
    </row>
    <row r="109" spans="1:9" ht="27.75" customHeight="1" x14ac:dyDescent="0.25">
      <c r="A109" s="11"/>
      <c r="B109" s="15"/>
      <c r="C109" s="8"/>
      <c r="D109" s="8"/>
      <c r="E109" s="8"/>
      <c r="F109" s="8"/>
      <c r="G109" s="8"/>
      <c r="H109" s="8"/>
      <c r="I109" s="8"/>
    </row>
    <row r="110" spans="1:9" ht="27.75" customHeight="1" x14ac:dyDescent="0.25">
      <c r="A110" s="11"/>
      <c r="B110" s="15"/>
      <c r="C110" s="8"/>
      <c r="D110" s="8"/>
      <c r="E110" s="8"/>
      <c r="F110" s="8"/>
      <c r="G110" s="8"/>
      <c r="H110" s="8"/>
      <c r="I110" s="8"/>
    </row>
    <row r="111" spans="1:9" ht="27.75" customHeight="1" x14ac:dyDescent="0.25">
      <c r="A111" s="11"/>
      <c r="B111" s="15"/>
      <c r="C111" s="8"/>
      <c r="D111" s="8"/>
      <c r="E111" s="8"/>
      <c r="F111" s="8"/>
      <c r="G111" s="8"/>
      <c r="H111" s="8"/>
      <c r="I111" s="8"/>
    </row>
    <row r="112" spans="1:9" ht="39" customHeight="1" x14ac:dyDescent="0.25">
      <c r="A112" s="11"/>
      <c r="B112" s="15"/>
      <c r="C112" s="8"/>
      <c r="D112" s="8"/>
      <c r="E112" s="8"/>
      <c r="F112" s="8"/>
      <c r="G112" s="8"/>
      <c r="H112" s="8"/>
      <c r="I112" s="8"/>
    </row>
    <row r="113" spans="1:9" ht="54.75" customHeight="1" x14ac:dyDescent="0.25">
      <c r="A113" s="11"/>
      <c r="B113" s="15"/>
      <c r="C113" s="8"/>
      <c r="D113" s="8"/>
      <c r="E113" s="8"/>
      <c r="F113" s="8"/>
      <c r="G113" s="8"/>
      <c r="H113" s="8"/>
      <c r="I113" s="8"/>
    </row>
    <row r="114" spans="1:9" ht="27.75" customHeight="1" x14ac:dyDescent="0.25">
      <c r="A114" s="11"/>
      <c r="B114" s="15"/>
      <c r="C114" s="8"/>
      <c r="D114" s="8"/>
      <c r="E114" s="8"/>
      <c r="F114" s="8"/>
      <c r="G114" s="8"/>
      <c r="H114" s="8"/>
      <c r="I114" s="8"/>
    </row>
    <row r="115" spans="1:9" ht="27.75" customHeight="1" x14ac:dyDescent="0.25">
      <c r="A115" s="11"/>
      <c r="B115" s="15"/>
      <c r="C115" s="8"/>
      <c r="D115" s="8"/>
      <c r="E115" s="8"/>
      <c r="F115" s="8"/>
      <c r="G115" s="8"/>
      <c r="H115" s="8"/>
      <c r="I115" s="8"/>
    </row>
    <row r="116" spans="1:9" ht="37.5" customHeight="1" x14ac:dyDescent="0.25">
      <c r="A116" s="11"/>
      <c r="B116" s="15"/>
      <c r="C116" s="8"/>
      <c r="D116" s="8"/>
      <c r="E116" s="8"/>
      <c r="F116" s="8"/>
      <c r="G116" s="8"/>
      <c r="H116" s="8"/>
      <c r="I116" s="8"/>
    </row>
    <row r="117" spans="1:9" ht="88.5" customHeight="1" x14ac:dyDescent="0.25">
      <c r="A117" s="11"/>
      <c r="B117" s="15"/>
      <c r="C117" s="8"/>
      <c r="D117" s="8"/>
      <c r="E117" s="8"/>
      <c r="F117" s="8"/>
      <c r="G117" s="8"/>
      <c r="H117" s="8"/>
      <c r="I117" s="8"/>
    </row>
    <row r="118" spans="1:9" ht="37.5" customHeight="1" x14ac:dyDescent="0.25">
      <c r="A118" s="11"/>
      <c r="B118" s="15"/>
      <c r="C118" s="8"/>
      <c r="D118" s="8"/>
      <c r="E118" s="8"/>
      <c r="F118" s="8"/>
      <c r="G118" s="8"/>
      <c r="H118" s="8"/>
      <c r="I118" s="8"/>
    </row>
    <row r="119" spans="1:9" ht="27.75" customHeight="1" x14ac:dyDescent="0.25">
      <c r="A119" s="11"/>
      <c r="B119" s="15"/>
      <c r="C119" s="8"/>
      <c r="D119" s="8"/>
      <c r="E119" s="8"/>
      <c r="F119" s="8"/>
      <c r="G119" s="8"/>
      <c r="H119" s="8"/>
      <c r="I119" s="8"/>
    </row>
    <row r="120" spans="1:9" ht="27.75" customHeight="1" x14ac:dyDescent="0.25">
      <c r="A120" s="11"/>
      <c r="B120" s="15"/>
      <c r="C120" s="8"/>
      <c r="D120" s="8"/>
      <c r="E120" s="8"/>
      <c r="F120" s="8"/>
      <c r="G120" s="8"/>
      <c r="H120" s="8"/>
      <c r="I120" s="8"/>
    </row>
    <row r="121" spans="1:9" ht="27.75" customHeight="1" x14ac:dyDescent="0.25">
      <c r="A121" s="11"/>
      <c r="B121" s="15"/>
      <c r="C121" s="8"/>
      <c r="D121" s="8"/>
      <c r="E121" s="8"/>
      <c r="F121" s="8"/>
      <c r="G121" s="8"/>
      <c r="H121" s="8"/>
      <c r="I121" s="8"/>
    </row>
    <row r="122" spans="1:9" ht="27.75" customHeight="1" x14ac:dyDescent="0.25">
      <c r="A122" s="11"/>
      <c r="B122" s="15"/>
      <c r="C122" s="8"/>
      <c r="D122" s="8"/>
      <c r="E122" s="8"/>
      <c r="F122" s="8"/>
      <c r="G122" s="8"/>
      <c r="H122" s="8"/>
      <c r="I122" s="8"/>
    </row>
    <row r="123" spans="1:9" ht="27.75" customHeight="1" x14ac:dyDescent="0.25">
      <c r="A123" s="11"/>
      <c r="B123" s="15"/>
      <c r="C123" s="8"/>
      <c r="D123" s="8"/>
      <c r="E123" s="8"/>
      <c r="F123" s="8"/>
      <c r="G123" s="8"/>
      <c r="H123" s="8"/>
      <c r="I123" s="8"/>
    </row>
    <row r="124" spans="1:9" ht="27.75" customHeight="1" x14ac:dyDescent="0.25">
      <c r="A124" s="11"/>
      <c r="B124" s="15"/>
      <c r="C124" s="8"/>
      <c r="D124" s="8"/>
      <c r="E124" s="8"/>
      <c r="F124" s="8"/>
      <c r="G124" s="8"/>
      <c r="H124" s="8"/>
      <c r="I124" s="8"/>
    </row>
    <row r="125" spans="1:9" ht="27.75" customHeight="1" x14ac:dyDescent="0.25">
      <c r="A125" s="11"/>
      <c r="B125" s="15"/>
      <c r="C125" s="8"/>
      <c r="D125" s="8"/>
      <c r="E125" s="8"/>
      <c r="F125" s="8"/>
      <c r="G125" s="8"/>
      <c r="H125" s="8"/>
      <c r="I125" s="8"/>
    </row>
    <row r="126" spans="1:9" ht="27.75" customHeight="1" x14ac:dyDescent="0.25">
      <c r="A126" s="11"/>
      <c r="B126" s="15"/>
      <c r="C126" s="8"/>
      <c r="D126" s="8"/>
      <c r="E126" s="8"/>
      <c r="F126" s="8"/>
      <c r="G126" s="8"/>
      <c r="H126" s="8"/>
      <c r="I126" s="8"/>
    </row>
    <row r="127" spans="1:9" ht="27.75" customHeight="1" x14ac:dyDescent="0.25">
      <c r="A127" s="11"/>
      <c r="B127" s="15"/>
      <c r="C127" s="8"/>
      <c r="D127" s="8"/>
      <c r="E127" s="8"/>
      <c r="F127" s="8"/>
      <c r="G127" s="8"/>
      <c r="H127" s="8"/>
      <c r="I127" s="8"/>
    </row>
    <row r="128" spans="1:9" ht="27.75" customHeight="1" x14ac:dyDescent="0.25">
      <c r="A128" s="9"/>
      <c r="B128" s="10"/>
      <c r="C128" s="8"/>
      <c r="D128" s="8"/>
      <c r="E128" s="8"/>
      <c r="F128" s="8"/>
      <c r="G128" s="8"/>
      <c r="H128" s="8"/>
      <c r="I128" s="8"/>
    </row>
    <row r="129" spans="1:9" ht="27.75" customHeight="1" x14ac:dyDescent="0.25">
      <c r="A129" s="11"/>
      <c r="B129" s="13"/>
      <c r="C129" s="8"/>
      <c r="D129" s="8"/>
      <c r="E129" s="8"/>
      <c r="F129" s="8"/>
      <c r="G129" s="8"/>
      <c r="H129" s="8"/>
      <c r="I129" s="8"/>
    </row>
    <row r="130" spans="1:9" ht="27.75" customHeight="1" x14ac:dyDescent="0.25">
      <c r="A130" s="11"/>
      <c r="B130" s="13"/>
      <c r="C130" s="8"/>
      <c r="D130" s="8"/>
      <c r="E130" s="8"/>
      <c r="F130" s="8"/>
      <c r="G130" s="8"/>
      <c r="H130" s="8"/>
      <c r="I130" s="8"/>
    </row>
    <row r="131" spans="1:9" ht="27.75" customHeight="1" x14ac:dyDescent="0.25">
      <c r="A131" s="11"/>
      <c r="B131" s="13"/>
      <c r="C131" s="8"/>
      <c r="D131" s="8"/>
      <c r="E131" s="8"/>
      <c r="F131" s="8"/>
      <c r="G131" s="8"/>
      <c r="H131" s="8"/>
      <c r="I131" s="8"/>
    </row>
    <row r="132" spans="1:9" ht="27.75" customHeight="1" x14ac:dyDescent="0.25">
      <c r="A132" s="11"/>
      <c r="B132" s="13"/>
      <c r="C132" s="8"/>
      <c r="D132" s="8"/>
      <c r="E132" s="8"/>
      <c r="F132" s="8"/>
      <c r="G132" s="8"/>
      <c r="H132" s="8"/>
      <c r="I132" s="8"/>
    </row>
    <row r="133" spans="1:9" ht="27.75" customHeight="1" x14ac:dyDescent="0.25">
      <c r="A133" s="11"/>
      <c r="B133" s="11"/>
      <c r="C133" s="8"/>
      <c r="D133" s="8"/>
      <c r="E133" s="8"/>
      <c r="F133" s="8"/>
      <c r="G133" s="8"/>
      <c r="H133" s="8"/>
      <c r="I133" s="8"/>
    </row>
    <row r="134" spans="1:9" ht="27.75" customHeight="1" x14ac:dyDescent="0.25">
      <c r="A134" s="11"/>
      <c r="B134" s="11"/>
      <c r="C134" s="8"/>
      <c r="D134" s="8"/>
      <c r="E134" s="8"/>
      <c r="F134" s="8"/>
      <c r="G134" s="8"/>
      <c r="H134" s="8"/>
      <c r="I134" s="8"/>
    </row>
    <row r="135" spans="1:9" ht="27.75" customHeight="1" x14ac:dyDescent="0.25">
      <c r="A135" s="9"/>
      <c r="B135" s="10"/>
      <c r="C135" s="8"/>
      <c r="D135" s="8"/>
      <c r="E135" s="8"/>
      <c r="F135" s="8"/>
      <c r="G135" s="8"/>
      <c r="H135" s="8"/>
      <c r="I135" s="8"/>
    </row>
    <row r="136" spans="1:9" ht="27.75" customHeight="1" x14ac:dyDescent="0.25">
      <c r="A136" s="9"/>
      <c r="B136" s="10"/>
      <c r="C136" s="8"/>
      <c r="D136" s="8"/>
      <c r="E136" s="8"/>
      <c r="F136" s="8"/>
      <c r="G136" s="8"/>
      <c r="H136" s="8"/>
      <c r="I136" s="8"/>
    </row>
    <row r="137" spans="1:9" ht="27.75" customHeight="1" x14ac:dyDescent="0.25">
      <c r="A137" s="11"/>
      <c r="B137" s="11"/>
      <c r="C137" s="8"/>
      <c r="D137" s="8"/>
      <c r="E137" s="8"/>
      <c r="F137" s="8"/>
      <c r="G137" s="8"/>
      <c r="H137" s="8"/>
      <c r="I137" s="8"/>
    </row>
    <row r="138" spans="1:9" ht="27.75" customHeight="1" x14ac:dyDescent="0.25">
      <c r="A138" s="11"/>
      <c r="B138" s="11"/>
      <c r="C138" s="8"/>
      <c r="D138" s="8"/>
      <c r="E138" s="8"/>
      <c r="F138" s="8"/>
      <c r="G138" s="8"/>
      <c r="H138" s="8"/>
      <c r="I138" s="8"/>
    </row>
    <row r="139" spans="1:9" ht="27.75" customHeight="1" x14ac:dyDescent="0.25">
      <c r="A139" s="11"/>
      <c r="B139" s="11"/>
      <c r="C139" s="8"/>
      <c r="D139" s="8"/>
      <c r="E139" s="8"/>
      <c r="F139" s="8"/>
      <c r="G139" s="8"/>
      <c r="H139" s="8"/>
      <c r="I139" s="8"/>
    </row>
    <row r="140" spans="1:9" ht="27.75" customHeight="1" x14ac:dyDescent="0.25">
      <c r="A140" s="11"/>
      <c r="B140" s="11"/>
      <c r="C140" s="8"/>
      <c r="D140" s="8"/>
      <c r="E140" s="8"/>
      <c r="F140" s="8"/>
      <c r="G140" s="8"/>
      <c r="H140" s="8"/>
      <c r="I140" s="8"/>
    </row>
    <row r="141" spans="1:9" ht="27.75" customHeight="1" x14ac:dyDescent="0.25">
      <c r="A141" s="11"/>
      <c r="B141" s="11"/>
      <c r="C141" s="8"/>
      <c r="D141" s="8"/>
      <c r="E141" s="8"/>
      <c r="F141" s="8"/>
      <c r="G141" s="8"/>
      <c r="H141" s="8"/>
      <c r="I141" s="8"/>
    </row>
    <row r="142" spans="1:9" ht="27.75" customHeight="1" x14ac:dyDescent="0.25">
      <c r="A142" s="11"/>
      <c r="B142" s="11"/>
      <c r="C142" s="8"/>
      <c r="D142" s="8"/>
      <c r="E142" s="8"/>
      <c r="F142" s="8"/>
      <c r="G142" s="8"/>
      <c r="H142" s="8"/>
      <c r="I142" s="8"/>
    </row>
    <row r="143" spans="1:9" ht="27.75" customHeight="1" x14ac:dyDescent="0.25">
      <c r="A143" s="9"/>
      <c r="B143" s="10"/>
      <c r="C143" s="8"/>
      <c r="D143" s="8"/>
      <c r="E143" s="8"/>
      <c r="F143" s="8"/>
      <c r="G143" s="8"/>
      <c r="H143" s="8"/>
      <c r="I143" s="8"/>
    </row>
    <row r="144" spans="1:9" ht="27.75" customHeight="1" x14ac:dyDescent="0.25">
      <c r="A144" s="9"/>
      <c r="B144" s="10"/>
      <c r="C144" s="8"/>
      <c r="D144" s="8"/>
      <c r="E144" s="8"/>
      <c r="F144" s="8"/>
      <c r="G144" s="8"/>
      <c r="H144" s="8"/>
      <c r="I144" s="8"/>
    </row>
    <row r="145" spans="1:9" ht="27.75" customHeight="1" x14ac:dyDescent="0.25">
      <c r="A145" s="11"/>
      <c r="B145" s="11"/>
      <c r="C145" s="8"/>
      <c r="D145" s="8"/>
      <c r="E145" s="8"/>
      <c r="F145" s="8"/>
      <c r="G145" s="8"/>
      <c r="H145" s="8"/>
      <c r="I145" s="8"/>
    </row>
    <row r="146" spans="1:9" ht="27.75" customHeight="1" x14ac:dyDescent="0.25">
      <c r="A146" s="11"/>
      <c r="B146" s="11"/>
      <c r="C146" s="8"/>
      <c r="D146" s="8"/>
      <c r="E146" s="8"/>
      <c r="F146" s="8"/>
      <c r="G146" s="8"/>
      <c r="H146" s="8"/>
      <c r="I146" s="8"/>
    </row>
    <row r="147" spans="1:9" ht="27.75" customHeight="1" x14ac:dyDescent="0.25">
      <c r="A147" s="11"/>
      <c r="B147" s="11"/>
      <c r="C147" s="8"/>
      <c r="D147" s="8"/>
      <c r="E147" s="8"/>
      <c r="F147" s="8"/>
      <c r="G147" s="8"/>
      <c r="H147" s="8"/>
      <c r="I147" s="8"/>
    </row>
    <row r="148" spans="1:9" ht="27.75" customHeight="1" x14ac:dyDescent="0.25">
      <c r="A148" s="11"/>
      <c r="B148" s="11"/>
      <c r="C148" s="8"/>
      <c r="D148" s="8"/>
      <c r="E148" s="8"/>
      <c r="F148" s="8"/>
      <c r="G148" s="8"/>
      <c r="H148" s="8"/>
      <c r="I148" s="8"/>
    </row>
    <row r="149" spans="1:9" ht="27.75" customHeight="1" x14ac:dyDescent="0.25">
      <c r="A149" s="11"/>
      <c r="B149" s="11"/>
      <c r="C149" s="8"/>
      <c r="D149" s="8"/>
      <c r="E149" s="8"/>
      <c r="F149" s="8"/>
      <c r="G149" s="8"/>
      <c r="H149" s="8"/>
      <c r="I149" s="8"/>
    </row>
    <row r="150" spans="1:9" ht="27.75" customHeight="1" x14ac:dyDescent="0.25">
      <c r="A150" s="11"/>
      <c r="B150" s="11"/>
      <c r="C150" s="8"/>
      <c r="D150" s="8"/>
      <c r="E150" s="8"/>
      <c r="F150" s="8"/>
      <c r="G150" s="8"/>
      <c r="H150" s="8"/>
      <c r="I150" s="8"/>
    </row>
    <row r="151" spans="1:9" ht="27.75" customHeight="1" x14ac:dyDescent="0.25">
      <c r="A151" s="9"/>
      <c r="B151" s="10"/>
      <c r="C151" s="8"/>
      <c r="D151" s="8"/>
      <c r="E151" s="8"/>
      <c r="F151" s="8"/>
      <c r="G151" s="8"/>
      <c r="H151" s="8"/>
      <c r="I151" s="8"/>
    </row>
    <row r="152" spans="1:9" ht="27.75" customHeight="1" x14ac:dyDescent="0.25">
      <c r="A152" s="11"/>
      <c r="B152" s="13"/>
      <c r="C152" s="8"/>
      <c r="D152" s="8"/>
      <c r="E152" s="8"/>
      <c r="F152" s="8"/>
      <c r="G152" s="8"/>
      <c r="H152" s="8"/>
      <c r="I152" s="8"/>
    </row>
    <row r="153" spans="1:9" ht="27.75" customHeight="1" x14ac:dyDescent="0.25">
      <c r="A153" s="11"/>
      <c r="B153" s="11"/>
      <c r="C153" s="8"/>
      <c r="D153" s="8"/>
      <c r="E153" s="8"/>
      <c r="F153" s="8"/>
      <c r="G153" s="8"/>
      <c r="H153" s="8"/>
      <c r="I153" s="8"/>
    </row>
    <row r="154" spans="1:9" ht="27.75" customHeight="1" x14ac:dyDescent="0.25">
      <c r="A154" s="11"/>
      <c r="B154" s="11"/>
      <c r="C154" s="8"/>
      <c r="D154" s="8"/>
      <c r="E154" s="8"/>
      <c r="F154" s="8"/>
      <c r="G154" s="8"/>
      <c r="H154" s="8"/>
      <c r="I154" s="8"/>
    </row>
    <row r="155" spans="1:9" ht="27.75" customHeight="1" x14ac:dyDescent="0.25">
      <c r="A155" s="11"/>
      <c r="B155" s="11"/>
      <c r="C155" s="8"/>
      <c r="D155" s="8"/>
      <c r="E155" s="8"/>
      <c r="F155" s="8"/>
      <c r="G155" s="8"/>
      <c r="H155" s="8"/>
      <c r="I155" s="8"/>
    </row>
    <row r="156" spans="1:9" ht="27.75" customHeight="1" x14ac:dyDescent="0.25">
      <c r="A156" s="11"/>
      <c r="B156" s="15"/>
      <c r="C156" s="8"/>
      <c r="D156" s="8"/>
      <c r="E156" s="8"/>
      <c r="F156" s="8"/>
      <c r="G156" s="8"/>
      <c r="H156" s="8"/>
      <c r="I156" s="8"/>
    </row>
    <row r="157" spans="1:9" ht="27.75" customHeight="1" x14ac:dyDescent="0.25">
      <c r="A157" s="11"/>
      <c r="B157" s="15"/>
      <c r="C157" s="8"/>
      <c r="D157" s="8"/>
      <c r="E157" s="8"/>
      <c r="F157" s="8"/>
      <c r="G157" s="8"/>
      <c r="H157" s="8"/>
      <c r="I157" s="8"/>
    </row>
    <row r="158" spans="1:9" ht="27.75" customHeight="1" x14ac:dyDescent="0.25">
      <c r="A158" s="11"/>
      <c r="B158" s="15"/>
      <c r="C158" s="8"/>
      <c r="D158" s="8"/>
      <c r="E158" s="8"/>
      <c r="F158" s="8"/>
      <c r="G158" s="8"/>
      <c r="H158" s="8"/>
      <c r="I158" s="8"/>
    </row>
    <row r="159" spans="1:9" ht="27.75" customHeight="1" x14ac:dyDescent="0.25">
      <c r="A159" s="11"/>
      <c r="B159" s="11"/>
      <c r="C159" s="8"/>
      <c r="D159" s="8"/>
      <c r="E159" s="8"/>
      <c r="F159" s="8"/>
      <c r="G159" s="8"/>
      <c r="H159" s="8"/>
      <c r="I159" s="8"/>
    </row>
    <row r="160" spans="1:9" ht="27.75" customHeight="1" x14ac:dyDescent="0.25">
      <c r="A160" s="11"/>
      <c r="B160" s="11"/>
      <c r="C160" s="8"/>
      <c r="D160" s="8"/>
      <c r="E160" s="8"/>
      <c r="F160" s="8"/>
      <c r="G160" s="8"/>
      <c r="H160" s="8"/>
      <c r="I160" s="8"/>
    </row>
    <row r="161" spans="1:9" ht="27.75" customHeight="1" x14ac:dyDescent="0.25">
      <c r="A161" s="11"/>
      <c r="B161" s="11"/>
      <c r="C161" s="8"/>
      <c r="D161" s="8"/>
      <c r="E161" s="8"/>
      <c r="F161" s="8"/>
      <c r="G161" s="8"/>
      <c r="H161" s="8"/>
      <c r="I161" s="8"/>
    </row>
    <row r="162" spans="1:9" ht="27.75" customHeight="1" x14ac:dyDescent="0.25">
      <c r="A162" s="11"/>
      <c r="B162" s="11"/>
      <c r="C162" s="8"/>
      <c r="D162" s="8"/>
      <c r="E162" s="8"/>
      <c r="F162" s="8"/>
      <c r="G162" s="8"/>
      <c r="H162" s="8"/>
      <c r="I162" s="8"/>
    </row>
    <row r="163" spans="1:9" ht="27.75" customHeight="1" x14ac:dyDescent="0.25">
      <c r="A163" s="11"/>
      <c r="B163" s="11"/>
      <c r="C163" s="8"/>
      <c r="D163" s="8"/>
      <c r="E163" s="8"/>
      <c r="F163" s="8"/>
      <c r="G163" s="8"/>
      <c r="H163" s="8"/>
      <c r="I163" s="8"/>
    </row>
    <row r="164" spans="1:9" ht="27.75" customHeight="1" x14ac:dyDescent="0.25">
      <c r="A164" s="11"/>
      <c r="B164" s="11"/>
      <c r="C164" s="8"/>
      <c r="D164" s="8"/>
      <c r="E164" s="8"/>
      <c r="F164" s="8"/>
      <c r="G164" s="8"/>
      <c r="H164" s="8"/>
      <c r="I164" s="8"/>
    </row>
    <row r="165" spans="1:9" ht="27.75" customHeight="1" x14ac:dyDescent="0.25">
      <c r="A165" s="11"/>
      <c r="B165" s="11"/>
      <c r="C165" s="8"/>
      <c r="D165" s="8"/>
      <c r="E165" s="8"/>
      <c r="F165" s="8"/>
      <c r="G165" s="8"/>
      <c r="H165" s="8"/>
      <c r="I165" s="8"/>
    </row>
    <row r="166" spans="1:9" ht="27.75" customHeight="1" x14ac:dyDescent="0.25">
      <c r="A166" s="7"/>
      <c r="B166" s="7"/>
      <c r="C166" s="8"/>
      <c r="D166" s="8"/>
      <c r="E166" s="8"/>
      <c r="F166" s="8"/>
      <c r="G166" s="8"/>
      <c r="H166" s="8"/>
      <c r="I166" s="8"/>
    </row>
    <row r="167" spans="1:9" ht="27.75" customHeight="1" x14ac:dyDescent="0.25">
      <c r="A167" s="9"/>
      <c r="B167" s="10"/>
      <c r="C167" s="8"/>
      <c r="D167" s="8"/>
      <c r="E167" s="8"/>
      <c r="F167" s="8"/>
      <c r="G167" s="8"/>
      <c r="H167" s="8"/>
      <c r="I167" s="8"/>
    </row>
    <row r="168" spans="1:9" ht="27.75" customHeight="1" x14ac:dyDescent="0.25">
      <c r="A168" s="12"/>
      <c r="B168" s="11"/>
      <c r="C168" s="8"/>
      <c r="D168" s="8"/>
      <c r="E168" s="8"/>
      <c r="F168" s="8"/>
      <c r="G168" s="8"/>
      <c r="H168" s="8"/>
      <c r="I168" s="8"/>
    </row>
    <row r="169" spans="1:9" ht="27.75" customHeight="1" x14ac:dyDescent="0.25">
      <c r="A169" s="9"/>
      <c r="B169" s="10"/>
      <c r="C169" s="8"/>
      <c r="D169" s="8"/>
      <c r="E169" s="8"/>
      <c r="F169" s="8"/>
      <c r="G169" s="8"/>
      <c r="H169" s="8"/>
      <c r="I169" s="8"/>
    </row>
    <row r="170" spans="1:9" ht="27.75" customHeight="1" x14ac:dyDescent="0.25">
      <c r="A170" s="12"/>
      <c r="B170" s="11"/>
      <c r="C170" s="8"/>
      <c r="D170" s="8"/>
      <c r="E170" s="8"/>
      <c r="F170" s="8"/>
      <c r="G170" s="8"/>
      <c r="H170" s="8"/>
      <c r="I170" s="8"/>
    </row>
    <row r="171" spans="1:9" ht="27.75" customHeight="1" x14ac:dyDescent="0.25">
      <c r="A171" s="9"/>
      <c r="B171" s="10"/>
      <c r="C171" s="8"/>
      <c r="D171" s="8"/>
      <c r="E171" s="8"/>
      <c r="F171" s="8"/>
      <c r="G171" s="8"/>
      <c r="H171" s="8"/>
      <c r="I171" s="8"/>
    </row>
    <row r="172" spans="1:9" ht="27.75" customHeight="1" x14ac:dyDescent="0.25">
      <c r="A172" s="12"/>
      <c r="B172" s="11"/>
      <c r="C172" s="8"/>
      <c r="D172" s="8"/>
      <c r="E172" s="8"/>
      <c r="F172" s="8"/>
      <c r="G172" s="8"/>
      <c r="H172" s="8"/>
      <c r="I172" s="8"/>
    </row>
    <row r="173" spans="1:9" ht="27.75" customHeight="1" x14ac:dyDescent="0.25">
      <c r="A173" s="9"/>
      <c r="B173" s="10"/>
      <c r="C173" s="8"/>
      <c r="D173" s="8"/>
      <c r="E173" s="8"/>
      <c r="F173" s="8"/>
      <c r="G173" s="8"/>
      <c r="H173" s="8"/>
      <c r="I173" s="8"/>
    </row>
    <row r="174" spans="1:9" ht="27.75" customHeight="1" x14ac:dyDescent="0.25">
      <c r="A174" s="12"/>
      <c r="B174" s="11"/>
      <c r="C174" s="8"/>
      <c r="D174" s="8"/>
      <c r="E174" s="8"/>
      <c r="F174" s="8"/>
      <c r="G174" s="8"/>
      <c r="H174" s="8"/>
      <c r="I174" s="8"/>
    </row>
    <row r="175" spans="1:9" ht="27.75" customHeight="1" x14ac:dyDescent="0.25">
      <c r="A175" s="9"/>
      <c r="B175" s="10"/>
      <c r="C175" s="8"/>
      <c r="D175" s="8"/>
      <c r="E175" s="8"/>
      <c r="F175" s="8"/>
      <c r="G175" s="8"/>
      <c r="H175" s="8"/>
      <c r="I175" s="8"/>
    </row>
    <row r="176" spans="1:9" ht="27.75" customHeight="1" x14ac:dyDescent="0.25">
      <c r="A176" s="12"/>
      <c r="B176" s="11"/>
      <c r="C176" s="8"/>
      <c r="D176" s="8"/>
      <c r="E176" s="8"/>
      <c r="F176" s="8"/>
      <c r="G176" s="8"/>
      <c r="H176" s="8"/>
      <c r="I176" s="8"/>
    </row>
    <row r="177" spans="1:9" ht="27.75" customHeight="1" x14ac:dyDescent="0.25">
      <c r="A177" s="9"/>
      <c r="B177" s="10"/>
      <c r="C177" s="8"/>
      <c r="D177" s="8"/>
      <c r="E177" s="8"/>
      <c r="F177" s="8"/>
      <c r="G177" s="8"/>
      <c r="H177" s="8"/>
      <c r="I177" s="8"/>
    </row>
    <row r="178" spans="1:9" ht="27.75" customHeight="1" x14ac:dyDescent="0.25">
      <c r="A178" s="12"/>
      <c r="B178" s="11"/>
      <c r="C178" s="8"/>
      <c r="D178" s="8"/>
      <c r="E178" s="8"/>
      <c r="F178" s="8"/>
      <c r="G178" s="8"/>
      <c r="H178" s="8"/>
      <c r="I178" s="8"/>
    </row>
    <row r="179" spans="1:9" ht="27.75" customHeight="1" x14ac:dyDescent="0.25">
      <c r="A179" s="7"/>
      <c r="B179" s="7"/>
      <c r="C179" s="8"/>
      <c r="D179" s="8"/>
      <c r="E179" s="8"/>
      <c r="F179" s="8"/>
      <c r="G179" s="8"/>
      <c r="H179" s="8"/>
      <c r="I179" s="8"/>
    </row>
    <row r="180" spans="1:9" ht="27.75" customHeight="1" x14ac:dyDescent="0.25">
      <c r="A180" s="9"/>
      <c r="B180" s="10"/>
      <c r="C180" s="8"/>
      <c r="D180" s="8"/>
      <c r="E180" s="8"/>
      <c r="F180" s="8"/>
      <c r="G180" s="8"/>
      <c r="H180" s="8"/>
      <c r="I180" s="8"/>
    </row>
    <row r="181" spans="1:9" ht="27.75" customHeight="1" x14ac:dyDescent="0.25">
      <c r="A181" s="12"/>
      <c r="B181" s="11"/>
      <c r="C181" s="8"/>
      <c r="D181" s="8"/>
      <c r="E181" s="8"/>
      <c r="F181" s="8"/>
      <c r="G181" s="8"/>
      <c r="H181" s="8"/>
      <c r="I181" s="8"/>
    </row>
    <row r="182" spans="1:9" ht="52.5" customHeight="1" x14ac:dyDescent="0.25">
      <c r="A182" s="12"/>
      <c r="B182" s="15"/>
      <c r="C182" s="8"/>
      <c r="D182" s="8"/>
      <c r="E182" s="8"/>
      <c r="F182" s="8"/>
      <c r="G182" s="8"/>
      <c r="H182" s="8"/>
      <c r="I182" s="8"/>
    </row>
    <row r="183" spans="1:9" ht="27.75" customHeight="1" x14ac:dyDescent="0.25">
      <c r="A183" s="12"/>
      <c r="B183" s="11"/>
      <c r="C183" s="8"/>
      <c r="D183" s="8"/>
      <c r="E183" s="8"/>
      <c r="F183" s="8"/>
      <c r="G183" s="8"/>
      <c r="H183" s="8"/>
      <c r="I183" s="8"/>
    </row>
    <row r="184" spans="1:9" ht="27.75" customHeight="1" x14ac:dyDescent="0.25">
      <c r="A184" s="9"/>
      <c r="B184" s="10"/>
      <c r="C184" s="8"/>
      <c r="D184" s="8"/>
      <c r="E184" s="8"/>
      <c r="F184" s="8"/>
      <c r="G184" s="8"/>
      <c r="H184" s="8"/>
      <c r="I184" s="8"/>
    </row>
    <row r="185" spans="1:9" ht="27.75" customHeight="1" x14ac:dyDescent="0.25">
      <c r="A185" s="12"/>
      <c r="B185" s="11"/>
      <c r="C185" s="8"/>
      <c r="D185" s="8"/>
      <c r="E185" s="8"/>
      <c r="F185" s="8"/>
      <c r="G185" s="8"/>
      <c r="H185" s="8"/>
      <c r="I185" s="8"/>
    </row>
    <row r="186" spans="1:9" ht="27.75" customHeight="1" x14ac:dyDescent="0.25">
      <c r="A186" s="12"/>
      <c r="B186" s="11"/>
      <c r="C186" s="8"/>
      <c r="D186" s="8"/>
      <c r="E186" s="8"/>
      <c r="F186" s="8"/>
      <c r="G186" s="8"/>
      <c r="H186" s="8"/>
      <c r="I186" s="8"/>
    </row>
    <row r="187" spans="1:9" ht="27.75" customHeight="1" x14ac:dyDescent="0.25">
      <c r="A187" s="9"/>
      <c r="B187" s="10"/>
      <c r="C187" s="8"/>
      <c r="D187" s="8"/>
      <c r="E187" s="8"/>
      <c r="F187" s="8"/>
      <c r="G187" s="8"/>
      <c r="H187" s="8"/>
      <c r="I187" s="8"/>
    </row>
    <row r="188" spans="1:9" ht="27.75" customHeight="1" x14ac:dyDescent="0.25">
      <c r="A188" s="12"/>
      <c r="B188" s="11"/>
      <c r="C188" s="8"/>
      <c r="D188" s="8"/>
      <c r="E188" s="8"/>
      <c r="F188" s="8"/>
      <c r="G188" s="8"/>
      <c r="H188" s="8"/>
      <c r="I188" s="8"/>
    </row>
    <row r="189" spans="1:9" ht="27.75" customHeight="1" x14ac:dyDescent="0.25">
      <c r="A189" s="12"/>
      <c r="B189" s="11"/>
      <c r="C189" s="8"/>
      <c r="D189" s="8"/>
      <c r="E189" s="8"/>
      <c r="F189" s="8"/>
      <c r="G189" s="8"/>
      <c r="H189" s="8"/>
      <c r="I189" s="8"/>
    </row>
    <row r="190" spans="1:9" ht="27.75" customHeight="1" x14ac:dyDescent="0.25">
      <c r="A190" s="235"/>
      <c r="B190" s="235"/>
      <c r="C190" s="8"/>
      <c r="D190" s="8"/>
      <c r="E190" s="8"/>
      <c r="F190" s="8"/>
      <c r="G190" s="8"/>
      <c r="H190" s="8"/>
      <c r="I190" s="8"/>
    </row>
  </sheetData>
  <mergeCells count="22">
    <mergeCell ref="C1:G1"/>
    <mergeCell ref="A2:B2"/>
    <mergeCell ref="C2:G2"/>
    <mergeCell ref="A3:B3"/>
    <mergeCell ref="A4:B4"/>
    <mergeCell ref="C3:G3"/>
    <mergeCell ref="F16:G16"/>
    <mergeCell ref="A190:B190"/>
    <mergeCell ref="A5:D5"/>
    <mergeCell ref="F5:I5"/>
    <mergeCell ref="A7:D7"/>
    <mergeCell ref="F7:I7"/>
    <mergeCell ref="F14:G14"/>
    <mergeCell ref="F15:G15"/>
    <mergeCell ref="A23:B23"/>
    <mergeCell ref="F23:G23"/>
    <mergeCell ref="A17:B17"/>
    <mergeCell ref="F17:G17"/>
    <mergeCell ref="A19:B19"/>
    <mergeCell ref="F19:G19"/>
    <mergeCell ref="A21:B21"/>
    <mergeCell ref="F21:G21"/>
  </mergeCells>
  <printOptions horizontalCentered="1"/>
  <pageMargins left="0.4" right="0.9" top="0.3" bottom="1" header="0" footer="0.5"/>
  <pageSetup paperSize="9" scale="78" fitToHeight="0" orientation="landscape" r:id="rId1"/>
  <headerFoot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97"/>
  <sheetViews>
    <sheetView rightToLeft="1" view="pageBreakPreview" zoomScale="90" zoomScaleNormal="100" zoomScaleSheetLayoutView="90" workbookViewId="0">
      <selection activeCell="D32" sqref="D32"/>
    </sheetView>
  </sheetViews>
  <sheetFormatPr defaultColWidth="9" defaultRowHeight="27.75" customHeight="1" x14ac:dyDescent="0.25"/>
  <cols>
    <col min="1" max="1" width="15.42578125" style="35" customWidth="1"/>
    <col min="2" max="8" width="17.140625" style="35" customWidth="1"/>
    <col min="9" max="9" width="13.28515625" style="35" customWidth="1"/>
    <col min="10" max="16384" width="9" style="35"/>
  </cols>
  <sheetData>
    <row r="1" spans="1:9" ht="35.25" customHeight="1" x14ac:dyDescent="0.25">
      <c r="C1" s="240" t="s">
        <v>976</v>
      </c>
      <c r="D1" s="240"/>
      <c r="E1" s="240"/>
      <c r="F1" s="240"/>
    </row>
    <row r="2" spans="1:9" ht="29.25" customHeight="1" x14ac:dyDescent="0.5">
      <c r="A2" s="257" t="s">
        <v>424</v>
      </c>
      <c r="B2" s="257"/>
      <c r="C2" s="246" t="s">
        <v>152</v>
      </c>
      <c r="D2" s="246"/>
      <c r="E2" s="246"/>
      <c r="F2" s="246"/>
    </row>
    <row r="3" spans="1:9" ht="20.25" customHeight="1" x14ac:dyDescent="0.25">
      <c r="A3" s="258" t="s">
        <v>422</v>
      </c>
      <c r="B3" s="258"/>
      <c r="C3" s="261" t="s">
        <v>998</v>
      </c>
      <c r="D3" s="261"/>
      <c r="E3" s="261"/>
      <c r="F3" s="261"/>
    </row>
    <row r="4" spans="1:9" ht="20.25" customHeight="1" x14ac:dyDescent="0.5">
      <c r="A4" s="259" t="s">
        <v>423</v>
      </c>
      <c r="B4" s="259"/>
      <c r="H4" s="3" t="s">
        <v>13</v>
      </c>
      <c r="I4" s="3"/>
    </row>
    <row r="5" spans="1:9" s="40" customFormat="1" ht="22.5" customHeight="1" x14ac:dyDescent="0.25">
      <c r="A5" s="35"/>
      <c r="B5" s="256" t="s">
        <v>629</v>
      </c>
      <c r="C5" s="256"/>
      <c r="D5" s="256"/>
      <c r="E5" s="256"/>
      <c r="F5" s="256"/>
      <c r="G5" s="256"/>
      <c r="H5" s="35"/>
      <c r="I5" s="262"/>
    </row>
    <row r="6" spans="1:9" s="40" customFormat="1" ht="22.5" customHeight="1" x14ac:dyDescent="0.25">
      <c r="A6" s="35"/>
      <c r="B6" s="256" t="s">
        <v>409</v>
      </c>
      <c r="C6" s="256"/>
      <c r="D6" s="256"/>
      <c r="E6" s="256" t="s">
        <v>410</v>
      </c>
      <c r="F6" s="256"/>
      <c r="G6" s="256"/>
      <c r="H6" s="35"/>
      <c r="I6" s="262"/>
    </row>
    <row r="7" spans="1:9" s="40" customFormat="1" ht="22.5" customHeight="1" x14ac:dyDescent="0.25">
      <c r="A7" s="35"/>
      <c r="B7" s="44" t="s">
        <v>411</v>
      </c>
      <c r="C7" s="44" t="s">
        <v>412</v>
      </c>
      <c r="D7" s="44" t="s">
        <v>413</v>
      </c>
      <c r="E7" s="44" t="s">
        <v>411</v>
      </c>
      <c r="F7" s="44" t="s">
        <v>412</v>
      </c>
      <c r="G7" s="44" t="s">
        <v>413</v>
      </c>
      <c r="H7" s="35"/>
      <c r="I7" s="8"/>
    </row>
    <row r="8" spans="1:9" s="40" customFormat="1" ht="27" customHeight="1" x14ac:dyDescent="0.25">
      <c r="A8" s="35"/>
      <c r="B8" s="46" t="s">
        <v>414</v>
      </c>
      <c r="C8" s="42">
        <f>SUM(C20:C22)</f>
        <v>50813395000</v>
      </c>
      <c r="D8" s="111">
        <f>SUM(D20:D22)</f>
        <v>51088715000</v>
      </c>
      <c r="E8" s="46" t="s">
        <v>414</v>
      </c>
      <c r="F8" s="111">
        <f>SUM(E20:E22)</f>
        <v>64825905000</v>
      </c>
      <c r="G8" s="111">
        <f>SUM(F20:F22)</f>
        <v>84550585000</v>
      </c>
      <c r="H8" s="35"/>
      <c r="I8" s="42"/>
    </row>
    <row r="9" spans="1:9" s="40" customFormat="1" ht="27" customHeight="1" x14ac:dyDescent="0.25">
      <c r="A9" s="35"/>
      <c r="B9" s="46" t="s">
        <v>415</v>
      </c>
      <c r="C9" s="39">
        <f>C8/SUM(G20:G22)</f>
        <v>0.43941285531821794</v>
      </c>
      <c r="D9" s="39">
        <f>D8/SUM(H20:H22)</f>
        <v>0.37665127289804651</v>
      </c>
      <c r="E9" s="46" t="s">
        <v>415</v>
      </c>
      <c r="F9" s="39">
        <f>F8/SUM(G20:G22)</f>
        <v>0.56058714468178206</v>
      </c>
      <c r="G9" s="39">
        <f>G8/SUM(H20:H22)</f>
        <v>0.62334872710195344</v>
      </c>
      <c r="H9" s="35"/>
      <c r="I9" s="8"/>
    </row>
    <row r="10" spans="1:9" s="40" customFormat="1" ht="8.25" customHeight="1" x14ac:dyDescent="0.25">
      <c r="A10" s="35"/>
      <c r="B10" s="35"/>
      <c r="C10" s="35"/>
      <c r="D10" s="35"/>
      <c r="E10" s="35"/>
      <c r="F10" s="35"/>
      <c r="G10" s="35"/>
      <c r="H10" s="35"/>
      <c r="I10" s="8"/>
    </row>
    <row r="11" spans="1:9" s="40" customFormat="1" ht="18.75" customHeight="1" x14ac:dyDescent="0.25">
      <c r="A11" s="247" t="s">
        <v>630</v>
      </c>
      <c r="B11" s="248"/>
      <c r="C11" s="248"/>
      <c r="D11" s="248"/>
      <c r="E11" s="248"/>
      <c r="F11" s="248"/>
      <c r="G11" s="248"/>
      <c r="H11" s="249"/>
      <c r="I11" s="8"/>
    </row>
    <row r="12" spans="1:9" s="40" customFormat="1" ht="18.75" customHeight="1" x14ac:dyDescent="0.25">
      <c r="A12" s="252" t="s">
        <v>411</v>
      </c>
      <c r="B12" s="253"/>
      <c r="C12" s="260" t="s">
        <v>409</v>
      </c>
      <c r="D12" s="260"/>
      <c r="E12" s="260" t="s">
        <v>410</v>
      </c>
      <c r="F12" s="260"/>
      <c r="G12" s="260" t="s">
        <v>180</v>
      </c>
      <c r="H12" s="260"/>
      <c r="I12" s="8"/>
    </row>
    <row r="13" spans="1:9" s="40" customFormat="1" ht="18.75" customHeight="1" x14ac:dyDescent="0.25">
      <c r="A13" s="254"/>
      <c r="B13" s="255"/>
      <c r="C13" s="44" t="s">
        <v>412</v>
      </c>
      <c r="D13" s="44" t="s">
        <v>413</v>
      </c>
      <c r="E13" s="44" t="s">
        <v>412</v>
      </c>
      <c r="F13" s="44" t="s">
        <v>413</v>
      </c>
      <c r="G13" s="44" t="s">
        <v>412</v>
      </c>
      <c r="H13" s="44" t="s">
        <v>413</v>
      </c>
      <c r="I13" s="8"/>
    </row>
    <row r="14" spans="1:9" s="40" customFormat="1" ht="25.5" customHeight="1" x14ac:dyDescent="0.25">
      <c r="A14" s="250" t="s">
        <v>157</v>
      </c>
      <c r="B14" s="251"/>
      <c r="C14" s="45">
        <f>'مأموریت.برنامه.خدمت'!H8</f>
        <v>0</v>
      </c>
      <c r="D14" s="88">
        <f>'مأموریت.برنامه.خدمت'!I8</f>
        <v>0</v>
      </c>
      <c r="E14" s="45">
        <f>مأموریت.برنامه!I8-C14</f>
        <v>6694400000</v>
      </c>
      <c r="F14" s="111">
        <f>مأموریت.برنامه!J8-D14</f>
        <v>7948770000</v>
      </c>
      <c r="G14" s="45">
        <f>SUM(C14,E14)</f>
        <v>6694400000</v>
      </c>
      <c r="H14" s="89">
        <f>SUM(D14,F14)</f>
        <v>7948770000</v>
      </c>
      <c r="I14" s="8"/>
    </row>
    <row r="15" spans="1:9" s="40" customFormat="1" ht="25.5" customHeight="1" x14ac:dyDescent="0.25">
      <c r="A15" s="250" t="s">
        <v>158</v>
      </c>
      <c r="B15" s="251"/>
      <c r="C15" s="45">
        <f>'مأموریت.برنامه.خدمت'!H30</f>
        <v>19893410000</v>
      </c>
      <c r="D15" s="88">
        <f>'مأموریت.برنامه.خدمت'!I30</f>
        <v>19893410000</v>
      </c>
      <c r="E15" s="45">
        <f>مأموریت.برنامه!I13-C15</f>
        <v>9053780000</v>
      </c>
      <c r="F15" s="111">
        <f>مأموریت.برنامه!J13-D15</f>
        <v>9340780000</v>
      </c>
      <c r="G15" s="45">
        <f>SUM(C15,E15)</f>
        <v>28947190000</v>
      </c>
      <c r="H15" s="89">
        <f>SUM(D15,F15)</f>
        <v>29234190000</v>
      </c>
      <c r="I15" s="8"/>
    </row>
    <row r="16" spans="1:9" s="40" customFormat="1" ht="25.5" customHeight="1" x14ac:dyDescent="0.25">
      <c r="A16" s="250" t="s">
        <v>160</v>
      </c>
      <c r="B16" s="251"/>
      <c r="C16" s="45">
        <f>'مأموریت.برنامه.خدمت'!H60</f>
        <v>0</v>
      </c>
      <c r="D16" s="88">
        <f>'مأموریت.برنامه.خدمت'!I60</f>
        <v>0</v>
      </c>
      <c r="E16" s="45">
        <f>مأموریت.برنامه!I21-C16</f>
        <v>2119280000</v>
      </c>
      <c r="F16" s="111">
        <f>مأموریت.برنامه!J21-D16</f>
        <v>2119280000</v>
      </c>
      <c r="G16" s="45">
        <f t="shared" ref="G16:H22" si="0">SUM(C16,E16)</f>
        <v>2119280000</v>
      </c>
      <c r="H16" s="89">
        <f t="shared" si="0"/>
        <v>2119280000</v>
      </c>
      <c r="I16" s="8"/>
    </row>
    <row r="17" spans="1:9" s="40" customFormat="1" ht="25.5" customHeight="1" x14ac:dyDescent="0.25">
      <c r="A17" s="250" t="s">
        <v>161</v>
      </c>
      <c r="B17" s="251"/>
      <c r="C17" s="45">
        <f>'مأموریت.برنامه.خدمت'!H72</f>
        <v>0</v>
      </c>
      <c r="D17" s="88">
        <f>'مأموریت.برنامه.خدمت'!I72</f>
        <v>0</v>
      </c>
      <c r="E17" s="45">
        <f>مأموریت.برنامه!I25-C17</f>
        <v>39411220000</v>
      </c>
      <c r="F17" s="111">
        <f>مأموریت.برنامه!J25-D17</f>
        <v>55024530000</v>
      </c>
      <c r="G17" s="45">
        <f t="shared" si="0"/>
        <v>39411220000</v>
      </c>
      <c r="H17" s="89">
        <f t="shared" si="0"/>
        <v>55024530000</v>
      </c>
      <c r="I17" s="8"/>
    </row>
    <row r="18" spans="1:9" s="40" customFormat="1" ht="25.5" customHeight="1" x14ac:dyDescent="0.25">
      <c r="A18" s="250" t="s">
        <v>162</v>
      </c>
      <c r="B18" s="251"/>
      <c r="C18" s="45">
        <f>'مأموریت.برنامه.خدمت'!H102</f>
        <v>28695880000</v>
      </c>
      <c r="D18" s="88">
        <f>'مأموریت.برنامه.خدمت'!I102</f>
        <v>28821200000</v>
      </c>
      <c r="E18" s="45">
        <f>مأموریت.برنامه!I34-C18</f>
        <v>2967525000</v>
      </c>
      <c r="F18" s="111">
        <f>مأموریت.برنامه!J34-D18</f>
        <v>3047525000</v>
      </c>
      <c r="G18" s="45">
        <f t="shared" si="0"/>
        <v>31663405000</v>
      </c>
      <c r="H18" s="89">
        <f t="shared" si="0"/>
        <v>31868725000</v>
      </c>
      <c r="I18" s="8"/>
    </row>
    <row r="19" spans="1:9" s="40" customFormat="1" ht="25.5" customHeight="1" x14ac:dyDescent="0.25">
      <c r="A19" s="250" t="s">
        <v>163</v>
      </c>
      <c r="B19" s="251"/>
      <c r="C19" s="45">
        <f>'مأموریت.برنامه.خدمت'!H178</f>
        <v>2149105000</v>
      </c>
      <c r="D19" s="88">
        <f>'مأموریت.برنامه.خدمت'!I178</f>
        <v>2149105000</v>
      </c>
      <c r="E19" s="45">
        <f>مأموریت.برنامه!I39-C19</f>
        <v>3454700000</v>
      </c>
      <c r="F19" s="111">
        <f>مأموریت.برنامه!J39-D19</f>
        <v>3594700000</v>
      </c>
      <c r="G19" s="45">
        <f t="shared" si="0"/>
        <v>5603805000</v>
      </c>
      <c r="H19" s="89">
        <f t="shared" si="0"/>
        <v>5743805000</v>
      </c>
      <c r="I19" s="8"/>
    </row>
    <row r="20" spans="1:9" s="40" customFormat="1" ht="25.5" customHeight="1" x14ac:dyDescent="0.25">
      <c r="A20" s="250" t="s">
        <v>882</v>
      </c>
      <c r="B20" s="251"/>
      <c r="C20" s="47">
        <f>SUM(C14:C19)</f>
        <v>50738395000</v>
      </c>
      <c r="D20" s="47">
        <f t="shared" ref="D20:H20" si="1">SUM(D14:D19)</f>
        <v>50863715000</v>
      </c>
      <c r="E20" s="47">
        <f t="shared" si="1"/>
        <v>63700905000</v>
      </c>
      <c r="F20" s="47">
        <f t="shared" si="1"/>
        <v>81075585000</v>
      </c>
      <c r="G20" s="47">
        <f t="shared" si="1"/>
        <v>114439300000</v>
      </c>
      <c r="H20" s="47">
        <f t="shared" si="1"/>
        <v>131939300000</v>
      </c>
      <c r="I20" s="8"/>
    </row>
    <row r="21" spans="1:9" s="40" customFormat="1" ht="25.5" customHeight="1" x14ac:dyDescent="0.25">
      <c r="A21" s="250" t="s">
        <v>883</v>
      </c>
      <c r="B21" s="251"/>
      <c r="C21" s="110" t="s">
        <v>923</v>
      </c>
      <c r="D21" s="112" t="s">
        <v>923</v>
      </c>
      <c r="E21" s="110">
        <f>'مصارف.اقتصادی.مالی'!E11</f>
        <v>700000000</v>
      </c>
      <c r="F21" s="112">
        <f>'مصارف.اقتصادی.مالی'!F11</f>
        <v>2200000000</v>
      </c>
      <c r="G21" s="112">
        <f t="shared" ref="G21" si="2">SUM(C21,E21)</f>
        <v>700000000</v>
      </c>
      <c r="H21" s="112">
        <f t="shared" ref="H21" si="3">SUM(D21,F21)</f>
        <v>2200000000</v>
      </c>
      <c r="I21" s="8"/>
    </row>
    <row r="22" spans="1:9" s="40" customFormat="1" ht="25.5" customHeight="1" x14ac:dyDescent="0.25">
      <c r="A22" s="250" t="s">
        <v>421</v>
      </c>
      <c r="B22" s="251"/>
      <c r="C22" s="45">
        <f>'تعهدات.قطعی.سنواتی'!B16</f>
        <v>75000000</v>
      </c>
      <c r="D22" s="89">
        <f>'تعهدات.قطعی.سنواتی'!C16</f>
        <v>225000000</v>
      </c>
      <c r="E22" s="45">
        <f>'تعهدات.قطعی.سنواتی'!F16</f>
        <v>425000000</v>
      </c>
      <c r="F22" s="89">
        <f>'تعهدات.قطعی.سنواتی'!G16</f>
        <v>1275000000</v>
      </c>
      <c r="G22" s="83">
        <f t="shared" si="0"/>
        <v>500000000</v>
      </c>
      <c r="H22" s="89">
        <f t="shared" si="0"/>
        <v>1500000000</v>
      </c>
      <c r="I22" s="8"/>
    </row>
    <row r="23" spans="1:9" s="40" customFormat="1" ht="12.75" customHeight="1" x14ac:dyDescent="0.25">
      <c r="A23" s="35"/>
      <c r="B23" s="35"/>
      <c r="C23" s="35"/>
      <c r="D23" s="35"/>
      <c r="E23" s="8"/>
      <c r="F23" s="8"/>
      <c r="G23" s="35"/>
      <c r="H23" s="35"/>
      <c r="I23" s="8"/>
    </row>
    <row r="24" spans="1:9" s="40" customFormat="1" ht="27.75" customHeight="1" x14ac:dyDescent="0.25">
      <c r="A24" s="35"/>
      <c r="B24" s="35"/>
      <c r="C24" s="35"/>
      <c r="D24" s="35"/>
      <c r="E24" s="8"/>
      <c r="F24" s="8"/>
      <c r="G24" s="35"/>
      <c r="H24" s="35"/>
      <c r="I24" s="8"/>
    </row>
    <row r="25" spans="1:9" ht="27.75" customHeight="1" x14ac:dyDescent="0.25">
      <c r="A25" s="11"/>
      <c r="B25" s="8"/>
      <c r="C25" s="8"/>
      <c r="D25" s="8"/>
      <c r="E25" s="8"/>
      <c r="F25" s="8"/>
      <c r="G25" s="8"/>
      <c r="H25" s="8"/>
      <c r="I25" s="8"/>
    </row>
    <row r="26" spans="1:9" ht="27.75" customHeight="1" x14ac:dyDescent="0.25">
      <c r="A26" s="11"/>
      <c r="B26" s="8"/>
      <c r="C26" s="8"/>
      <c r="D26" s="8"/>
      <c r="E26" s="8"/>
      <c r="F26" s="8"/>
      <c r="G26" s="8"/>
      <c r="H26" s="8"/>
      <c r="I26" s="8"/>
    </row>
    <row r="27" spans="1:9" ht="27.75" customHeight="1" x14ac:dyDescent="0.25">
      <c r="A27" s="11"/>
      <c r="B27" s="8"/>
      <c r="C27" s="8"/>
      <c r="D27" s="8"/>
      <c r="E27" s="8"/>
      <c r="F27" s="8"/>
      <c r="G27" s="8"/>
      <c r="H27" s="8"/>
      <c r="I27" s="8"/>
    </row>
    <row r="28" spans="1:9" ht="27.75" customHeight="1" x14ac:dyDescent="0.25">
      <c r="A28" s="11"/>
      <c r="B28" s="8"/>
      <c r="C28" s="8"/>
      <c r="D28" s="8"/>
      <c r="E28" s="8"/>
      <c r="F28" s="8"/>
      <c r="G28" s="8"/>
      <c r="H28" s="8"/>
      <c r="I28" s="8"/>
    </row>
    <row r="29" spans="1:9" ht="27.75" customHeight="1" x14ac:dyDescent="0.25">
      <c r="A29" s="11"/>
      <c r="B29" s="8"/>
      <c r="C29" s="8"/>
      <c r="D29" s="8"/>
      <c r="E29" s="8"/>
      <c r="F29" s="8"/>
      <c r="G29" s="8"/>
      <c r="H29" s="8"/>
      <c r="I29" s="8"/>
    </row>
    <row r="30" spans="1:9" ht="27.75" customHeight="1" x14ac:dyDescent="0.25">
      <c r="A30" s="11"/>
      <c r="B30" s="8"/>
      <c r="C30" s="8"/>
      <c r="D30" s="8"/>
      <c r="E30" s="8"/>
      <c r="F30" s="8"/>
      <c r="G30" s="8"/>
      <c r="H30" s="8"/>
      <c r="I30" s="8"/>
    </row>
    <row r="31" spans="1:9" ht="27.75" customHeight="1" x14ac:dyDescent="0.25">
      <c r="A31" s="11"/>
      <c r="B31" s="8"/>
      <c r="C31" s="8"/>
      <c r="D31" s="8"/>
      <c r="E31" s="8"/>
      <c r="F31" s="8"/>
      <c r="G31" s="8"/>
      <c r="H31" s="8"/>
      <c r="I31" s="8"/>
    </row>
    <row r="32" spans="1:9" ht="27.75" customHeight="1" x14ac:dyDescent="0.25">
      <c r="A32" s="11"/>
      <c r="B32" s="8"/>
      <c r="C32" s="8"/>
      <c r="D32" s="8"/>
      <c r="E32" s="8"/>
      <c r="F32" s="8"/>
      <c r="G32" s="8"/>
      <c r="H32" s="8"/>
      <c r="I32" s="8"/>
    </row>
    <row r="33" spans="1:9" ht="27.75" customHeight="1" x14ac:dyDescent="0.25">
      <c r="A33" s="14"/>
      <c r="B33" s="8"/>
      <c r="C33" s="8"/>
      <c r="D33" s="8"/>
      <c r="E33" s="8"/>
      <c r="F33" s="8"/>
      <c r="G33" s="8"/>
      <c r="H33" s="8"/>
      <c r="I33" s="8"/>
    </row>
    <row r="34" spans="1:9" ht="27.75" customHeight="1" x14ac:dyDescent="0.25">
      <c r="A34" s="11"/>
      <c r="B34" s="8"/>
      <c r="C34" s="8"/>
      <c r="D34" s="8"/>
      <c r="E34" s="8"/>
      <c r="F34" s="8"/>
      <c r="G34" s="8"/>
      <c r="H34" s="8"/>
      <c r="I34" s="8"/>
    </row>
    <row r="35" spans="1:9" ht="27.75" customHeight="1" x14ac:dyDescent="0.25">
      <c r="A35" s="10"/>
      <c r="B35" s="8"/>
      <c r="C35" s="8"/>
      <c r="D35" s="8"/>
      <c r="E35" s="8"/>
      <c r="F35" s="8"/>
      <c r="G35" s="8"/>
      <c r="H35" s="8"/>
      <c r="I35" s="8"/>
    </row>
    <row r="36" spans="1:9" ht="27.75" customHeight="1" x14ac:dyDescent="0.25">
      <c r="A36" s="11"/>
      <c r="B36" s="8"/>
      <c r="C36" s="8"/>
      <c r="D36" s="8"/>
      <c r="E36" s="8"/>
      <c r="F36" s="8"/>
      <c r="G36" s="8"/>
      <c r="H36" s="8"/>
      <c r="I36" s="8"/>
    </row>
    <row r="37" spans="1:9" ht="27.75" customHeight="1" x14ac:dyDescent="0.25">
      <c r="A37" s="11"/>
      <c r="B37" s="8"/>
      <c r="C37" s="8"/>
      <c r="D37" s="8"/>
      <c r="E37" s="8"/>
      <c r="F37" s="8"/>
      <c r="G37" s="8"/>
      <c r="H37" s="8"/>
      <c r="I37" s="8"/>
    </row>
    <row r="38" spans="1:9" ht="27.75" customHeight="1" x14ac:dyDescent="0.25">
      <c r="A38" s="11"/>
      <c r="B38" s="8"/>
      <c r="C38" s="8"/>
      <c r="D38" s="8"/>
      <c r="E38" s="8"/>
      <c r="F38" s="8"/>
      <c r="G38" s="8"/>
      <c r="H38" s="8"/>
      <c r="I38" s="8"/>
    </row>
    <row r="39" spans="1:9" ht="27.75" customHeight="1" x14ac:dyDescent="0.25">
      <c r="A39" s="11"/>
      <c r="B39" s="8"/>
      <c r="C39" s="8"/>
      <c r="D39" s="8"/>
      <c r="E39" s="8"/>
      <c r="F39" s="8"/>
      <c r="G39" s="8"/>
      <c r="H39" s="8"/>
      <c r="I39" s="8"/>
    </row>
    <row r="40" spans="1:9" ht="27.75" customHeight="1" x14ac:dyDescent="0.25">
      <c r="A40" s="11"/>
      <c r="B40" s="8"/>
      <c r="C40" s="8"/>
      <c r="D40" s="8"/>
      <c r="E40" s="8"/>
      <c r="F40" s="8"/>
      <c r="G40" s="8"/>
      <c r="H40" s="8"/>
      <c r="I40" s="8"/>
    </row>
    <row r="41" spans="1:9" ht="27.75" customHeight="1" x14ac:dyDescent="0.25">
      <c r="A41" s="11"/>
      <c r="B41" s="8"/>
      <c r="C41" s="8"/>
      <c r="D41" s="8"/>
      <c r="E41" s="8"/>
      <c r="F41" s="8"/>
      <c r="G41" s="8"/>
      <c r="H41" s="8"/>
      <c r="I41" s="8"/>
    </row>
    <row r="42" spans="1:9" ht="27.75" customHeight="1" x14ac:dyDescent="0.25">
      <c r="A42" s="11"/>
      <c r="B42" s="8"/>
      <c r="C42" s="8"/>
      <c r="D42" s="8"/>
      <c r="E42" s="8"/>
      <c r="F42" s="8"/>
      <c r="G42" s="8"/>
      <c r="H42" s="8"/>
      <c r="I42" s="8"/>
    </row>
    <row r="43" spans="1:9" ht="27.75" customHeight="1" x14ac:dyDescent="0.25">
      <c r="A43" s="11"/>
      <c r="B43" s="8"/>
      <c r="C43" s="8"/>
      <c r="D43" s="8"/>
      <c r="E43" s="8"/>
      <c r="F43" s="8"/>
      <c r="G43" s="8"/>
      <c r="H43" s="8"/>
      <c r="I43" s="8"/>
    </row>
    <row r="44" spans="1:9" ht="27.75" customHeight="1" x14ac:dyDescent="0.25">
      <c r="A44" s="11"/>
      <c r="B44" s="8"/>
      <c r="C44" s="8"/>
      <c r="D44" s="8"/>
      <c r="E44" s="8"/>
      <c r="F44" s="8"/>
      <c r="G44" s="8"/>
      <c r="H44" s="8"/>
      <c r="I44" s="8"/>
    </row>
    <row r="45" spans="1:9" ht="27.75" customHeight="1" x14ac:dyDescent="0.25">
      <c r="A45" s="11"/>
      <c r="B45" s="8"/>
      <c r="C45" s="8"/>
      <c r="D45" s="8"/>
      <c r="E45" s="8"/>
      <c r="F45" s="8"/>
      <c r="G45" s="8"/>
      <c r="H45" s="8"/>
      <c r="I45" s="8"/>
    </row>
    <row r="46" spans="1:9" ht="27.75" customHeight="1" x14ac:dyDescent="0.25">
      <c r="A46" s="11"/>
      <c r="B46" s="8"/>
      <c r="C46" s="8"/>
      <c r="D46" s="8"/>
      <c r="E46" s="8"/>
      <c r="F46" s="8"/>
      <c r="G46" s="8"/>
      <c r="H46" s="8"/>
      <c r="I46" s="8"/>
    </row>
    <row r="47" spans="1:9" ht="27.75" customHeight="1" x14ac:dyDescent="0.25">
      <c r="A47" s="14"/>
      <c r="B47" s="8"/>
      <c r="C47" s="8"/>
      <c r="D47" s="8"/>
      <c r="E47" s="8"/>
      <c r="F47" s="8"/>
      <c r="G47" s="8"/>
      <c r="H47" s="8"/>
      <c r="I47" s="8"/>
    </row>
    <row r="48" spans="1:9" ht="27.75" customHeight="1" x14ac:dyDescent="0.25">
      <c r="A48" s="10"/>
      <c r="B48" s="8"/>
      <c r="C48" s="8"/>
      <c r="D48" s="8"/>
      <c r="E48" s="8"/>
      <c r="F48" s="8"/>
      <c r="G48" s="8"/>
      <c r="H48" s="8"/>
      <c r="I48" s="8"/>
    </row>
    <row r="49" spans="1:9" ht="27.75" customHeight="1" x14ac:dyDescent="0.25">
      <c r="A49" s="11"/>
      <c r="B49" s="8"/>
      <c r="C49" s="8"/>
      <c r="D49" s="8"/>
      <c r="E49" s="8"/>
      <c r="F49" s="8"/>
      <c r="G49" s="8"/>
      <c r="H49" s="8"/>
      <c r="I49" s="8"/>
    </row>
    <row r="50" spans="1:9" ht="27.75" customHeight="1" x14ac:dyDescent="0.25">
      <c r="A50" s="13"/>
      <c r="B50" s="8"/>
      <c r="C50" s="8"/>
      <c r="D50" s="8"/>
      <c r="E50" s="8"/>
      <c r="F50" s="8"/>
      <c r="G50" s="8"/>
      <c r="H50" s="8"/>
      <c r="I50" s="8"/>
    </row>
    <row r="51" spans="1:9" ht="27.75" customHeight="1" x14ac:dyDescent="0.25">
      <c r="A51" s="13"/>
      <c r="B51" s="8"/>
      <c r="C51" s="8"/>
      <c r="D51" s="8"/>
      <c r="E51" s="8"/>
      <c r="F51" s="8"/>
      <c r="G51" s="8"/>
      <c r="H51" s="8"/>
      <c r="I51" s="8"/>
    </row>
    <row r="52" spans="1:9" ht="27.75" customHeight="1" x14ac:dyDescent="0.25">
      <c r="A52" s="11"/>
      <c r="B52" s="8"/>
      <c r="C52" s="8"/>
      <c r="D52" s="8"/>
      <c r="E52" s="8"/>
      <c r="F52" s="8"/>
      <c r="G52" s="8"/>
      <c r="H52" s="8"/>
      <c r="I52" s="8"/>
    </row>
    <row r="53" spans="1:9" ht="37.5" customHeight="1" x14ac:dyDescent="0.25">
      <c r="A53" s="15"/>
      <c r="B53" s="8"/>
      <c r="C53" s="8"/>
      <c r="D53" s="8"/>
      <c r="E53" s="8"/>
      <c r="F53" s="8"/>
      <c r="G53" s="8"/>
      <c r="H53" s="8"/>
      <c r="I53" s="8"/>
    </row>
    <row r="54" spans="1:9" ht="27.75" customHeight="1" x14ac:dyDescent="0.25">
      <c r="A54" s="11"/>
      <c r="B54" s="8"/>
      <c r="C54" s="8"/>
      <c r="D54" s="8"/>
      <c r="E54" s="8"/>
      <c r="F54" s="8"/>
      <c r="G54" s="8"/>
      <c r="H54" s="8"/>
      <c r="I54" s="8"/>
    </row>
    <row r="55" spans="1:9" ht="27.75" customHeight="1" x14ac:dyDescent="0.25">
      <c r="A55" s="14"/>
      <c r="B55" s="8"/>
      <c r="C55" s="8"/>
      <c r="D55" s="8"/>
      <c r="E55" s="8"/>
      <c r="F55" s="8"/>
      <c r="G55" s="8"/>
      <c r="H55" s="8"/>
      <c r="I55" s="8"/>
    </row>
    <row r="56" spans="1:9" ht="27.75" customHeight="1" x14ac:dyDescent="0.25">
      <c r="A56" s="14"/>
      <c r="B56" s="8"/>
      <c r="C56" s="8"/>
      <c r="D56" s="8"/>
      <c r="E56" s="8"/>
      <c r="F56" s="8"/>
      <c r="G56" s="8"/>
      <c r="H56" s="8"/>
      <c r="I56" s="8"/>
    </row>
    <row r="57" spans="1:9" ht="27.75" customHeight="1" x14ac:dyDescent="0.25">
      <c r="A57" s="11"/>
      <c r="B57" s="8"/>
      <c r="C57" s="8"/>
      <c r="D57" s="8"/>
      <c r="E57" s="8"/>
      <c r="F57" s="8"/>
      <c r="G57" s="8"/>
      <c r="H57" s="8"/>
      <c r="I57" s="8"/>
    </row>
    <row r="58" spans="1:9" ht="27.75" customHeight="1" x14ac:dyDescent="0.25">
      <c r="A58" s="11"/>
      <c r="B58" s="8"/>
      <c r="C58" s="8"/>
      <c r="D58" s="8"/>
      <c r="E58" s="8"/>
      <c r="F58" s="8"/>
      <c r="G58" s="8"/>
      <c r="H58" s="8"/>
      <c r="I58" s="8"/>
    </row>
    <row r="59" spans="1:9" ht="27.75" customHeight="1" x14ac:dyDescent="0.25">
      <c r="A59" s="11"/>
      <c r="B59" s="8"/>
      <c r="C59" s="8"/>
      <c r="D59" s="8"/>
      <c r="E59" s="8"/>
      <c r="F59" s="8"/>
      <c r="G59" s="8"/>
      <c r="H59" s="8"/>
      <c r="I59" s="8"/>
    </row>
    <row r="60" spans="1:9" ht="27.75" customHeight="1" x14ac:dyDescent="0.25">
      <c r="A60" s="10"/>
      <c r="B60" s="8"/>
      <c r="C60" s="8"/>
      <c r="D60" s="8"/>
      <c r="E60" s="8"/>
      <c r="F60" s="8"/>
      <c r="G60" s="8"/>
      <c r="H60" s="8"/>
      <c r="I60" s="8"/>
    </row>
    <row r="61" spans="1:9" ht="27.75" customHeight="1" x14ac:dyDescent="0.25">
      <c r="A61" s="10"/>
      <c r="B61" s="8"/>
      <c r="C61" s="8"/>
      <c r="D61" s="8"/>
      <c r="E61" s="8"/>
      <c r="F61" s="8"/>
      <c r="G61" s="8"/>
      <c r="H61" s="8"/>
      <c r="I61" s="8"/>
    </row>
    <row r="62" spans="1:9" ht="27.75" customHeight="1" x14ac:dyDescent="0.25">
      <c r="A62" s="11"/>
      <c r="B62" s="8"/>
      <c r="C62" s="8"/>
      <c r="D62" s="8"/>
      <c r="E62" s="8"/>
      <c r="F62" s="8"/>
      <c r="G62" s="8"/>
      <c r="H62" s="8"/>
      <c r="I62" s="8"/>
    </row>
    <row r="63" spans="1:9" ht="27.75" customHeight="1" x14ac:dyDescent="0.25">
      <c r="A63" s="11"/>
      <c r="B63" s="8"/>
      <c r="C63" s="8"/>
      <c r="D63" s="8"/>
      <c r="E63" s="8"/>
      <c r="F63" s="8"/>
      <c r="G63" s="8"/>
      <c r="H63" s="8"/>
      <c r="I63" s="8"/>
    </row>
    <row r="64" spans="1:9" ht="27.75" customHeight="1" x14ac:dyDescent="0.25">
      <c r="A64" s="11"/>
      <c r="B64" s="8"/>
      <c r="C64" s="8"/>
      <c r="D64" s="8"/>
      <c r="E64" s="8"/>
      <c r="F64" s="8"/>
      <c r="G64" s="8"/>
      <c r="H64" s="8"/>
      <c r="I64" s="8"/>
    </row>
    <row r="65" spans="1:9" ht="39.75" customHeight="1" x14ac:dyDescent="0.25">
      <c r="A65" s="15"/>
      <c r="B65" s="8"/>
      <c r="C65" s="8"/>
      <c r="D65" s="8"/>
      <c r="E65" s="8"/>
      <c r="F65" s="8"/>
      <c r="G65" s="8"/>
      <c r="H65" s="8"/>
      <c r="I65" s="8"/>
    </row>
    <row r="66" spans="1:9" ht="39.75" customHeight="1" x14ac:dyDescent="0.25">
      <c r="A66" s="15"/>
      <c r="B66" s="8"/>
      <c r="C66" s="8"/>
      <c r="D66" s="8"/>
      <c r="E66" s="8"/>
      <c r="F66" s="8"/>
      <c r="G66" s="8"/>
      <c r="H66" s="8"/>
      <c r="I66" s="8"/>
    </row>
    <row r="67" spans="1:9" ht="27.75" customHeight="1" x14ac:dyDescent="0.25">
      <c r="A67" s="11"/>
      <c r="B67" s="8"/>
      <c r="C67" s="8"/>
      <c r="D67" s="8"/>
      <c r="E67" s="8"/>
      <c r="F67" s="8"/>
      <c r="G67" s="8"/>
      <c r="H67" s="8"/>
      <c r="I67" s="8"/>
    </row>
    <row r="68" spans="1:9" ht="27.75" customHeight="1" x14ac:dyDescent="0.25">
      <c r="A68" s="11"/>
      <c r="B68" s="8"/>
      <c r="C68" s="8"/>
      <c r="D68" s="8"/>
      <c r="E68" s="8"/>
      <c r="F68" s="8"/>
      <c r="G68" s="8"/>
      <c r="H68" s="8"/>
      <c r="I68" s="8"/>
    </row>
    <row r="69" spans="1:9" ht="27.75" customHeight="1" x14ac:dyDescent="0.25">
      <c r="A69" s="11"/>
      <c r="B69" s="8"/>
      <c r="C69" s="8"/>
      <c r="D69" s="8"/>
      <c r="E69" s="8"/>
      <c r="F69" s="8"/>
      <c r="G69" s="8"/>
      <c r="H69" s="8"/>
      <c r="I69" s="8"/>
    </row>
    <row r="70" spans="1:9" ht="27.75" customHeight="1" x14ac:dyDescent="0.25">
      <c r="A70" s="11"/>
      <c r="B70" s="8"/>
      <c r="C70" s="8"/>
      <c r="D70" s="8"/>
      <c r="E70" s="8"/>
      <c r="F70" s="8"/>
      <c r="G70" s="8"/>
      <c r="H70" s="8"/>
      <c r="I70" s="8"/>
    </row>
    <row r="71" spans="1:9" ht="46.5" customHeight="1" x14ac:dyDescent="0.25">
      <c r="A71" s="15"/>
      <c r="B71" s="8"/>
      <c r="C71" s="8"/>
      <c r="D71" s="8"/>
      <c r="E71" s="8"/>
      <c r="F71" s="8"/>
      <c r="G71" s="8"/>
      <c r="H71" s="8"/>
      <c r="I71" s="8"/>
    </row>
    <row r="72" spans="1:9" ht="27.75" customHeight="1" x14ac:dyDescent="0.25">
      <c r="A72" s="11"/>
      <c r="B72" s="8"/>
      <c r="C72" s="8"/>
      <c r="D72" s="8"/>
      <c r="E72" s="8"/>
      <c r="F72" s="8"/>
      <c r="G72" s="8"/>
      <c r="H72" s="8"/>
      <c r="I72" s="8"/>
    </row>
    <row r="73" spans="1:9" ht="27.75" customHeight="1" x14ac:dyDescent="0.25">
      <c r="A73" s="11"/>
      <c r="B73" s="8"/>
      <c r="C73" s="8"/>
      <c r="D73" s="8"/>
      <c r="E73" s="8"/>
      <c r="F73" s="8"/>
      <c r="G73" s="8"/>
      <c r="H73" s="8"/>
      <c r="I73" s="8"/>
    </row>
    <row r="74" spans="1:9" ht="27.75" customHeight="1" x14ac:dyDescent="0.25">
      <c r="A74" s="11"/>
      <c r="B74" s="8"/>
      <c r="C74" s="8"/>
      <c r="D74" s="8"/>
      <c r="E74" s="8"/>
      <c r="F74" s="8"/>
      <c r="G74" s="8"/>
      <c r="H74" s="8"/>
      <c r="I74" s="8"/>
    </row>
    <row r="75" spans="1:9" ht="27.75" customHeight="1" x14ac:dyDescent="0.25">
      <c r="A75" s="11"/>
      <c r="B75" s="8"/>
      <c r="C75" s="8"/>
      <c r="D75" s="8"/>
      <c r="E75" s="8"/>
      <c r="F75" s="8"/>
      <c r="G75" s="8"/>
      <c r="H75" s="8"/>
      <c r="I75" s="8"/>
    </row>
    <row r="76" spans="1:9" ht="27.75" customHeight="1" x14ac:dyDescent="0.25">
      <c r="A76" s="11"/>
      <c r="B76" s="8"/>
      <c r="C76" s="8"/>
      <c r="D76" s="8"/>
      <c r="E76" s="8"/>
      <c r="F76" s="8"/>
      <c r="G76" s="8"/>
      <c r="H76" s="8"/>
      <c r="I76" s="8"/>
    </row>
    <row r="77" spans="1:9" ht="27.75" customHeight="1" x14ac:dyDescent="0.25">
      <c r="A77" s="11"/>
      <c r="B77" s="8"/>
      <c r="C77" s="8"/>
      <c r="D77" s="8"/>
      <c r="E77" s="8"/>
      <c r="F77" s="8"/>
      <c r="G77" s="8"/>
      <c r="H77" s="8"/>
      <c r="I77" s="8"/>
    </row>
    <row r="78" spans="1:9" ht="27.75" customHeight="1" x14ac:dyDescent="0.25">
      <c r="A78" s="11"/>
      <c r="B78" s="8"/>
      <c r="C78" s="8"/>
      <c r="D78" s="8"/>
      <c r="E78" s="8"/>
      <c r="F78" s="8"/>
      <c r="G78" s="8"/>
      <c r="H78" s="8"/>
      <c r="I78" s="8"/>
    </row>
    <row r="79" spans="1:9" ht="27.75" customHeight="1" x14ac:dyDescent="0.25">
      <c r="A79" s="11"/>
      <c r="B79" s="8"/>
      <c r="C79" s="8"/>
      <c r="D79" s="8"/>
      <c r="E79" s="8"/>
      <c r="F79" s="8"/>
      <c r="G79" s="8"/>
      <c r="H79" s="8"/>
      <c r="I79" s="8"/>
    </row>
    <row r="80" spans="1:9" ht="27.75" customHeight="1" x14ac:dyDescent="0.25">
      <c r="A80" s="11"/>
      <c r="B80" s="8"/>
      <c r="C80" s="8"/>
      <c r="D80" s="8"/>
      <c r="E80" s="8"/>
      <c r="F80" s="8"/>
      <c r="G80" s="8"/>
      <c r="H80" s="8"/>
      <c r="I80" s="8"/>
    </row>
    <row r="81" spans="1:9" ht="27.75" customHeight="1" x14ac:dyDescent="0.25">
      <c r="A81" s="11"/>
      <c r="B81" s="8"/>
      <c r="C81" s="8"/>
      <c r="D81" s="8"/>
      <c r="E81" s="8"/>
      <c r="F81" s="8"/>
      <c r="G81" s="8"/>
      <c r="H81" s="8"/>
      <c r="I81" s="8"/>
    </row>
    <row r="82" spans="1:9" ht="27.75" customHeight="1" x14ac:dyDescent="0.25">
      <c r="A82" s="11"/>
      <c r="B82" s="8"/>
      <c r="C82" s="8"/>
      <c r="D82" s="8"/>
      <c r="E82" s="8"/>
      <c r="F82" s="8"/>
      <c r="G82" s="8"/>
      <c r="H82" s="8"/>
      <c r="I82" s="8"/>
    </row>
    <row r="83" spans="1:9" ht="27.75" customHeight="1" x14ac:dyDescent="0.25">
      <c r="A83" s="11"/>
      <c r="B83" s="8"/>
      <c r="C83" s="8"/>
      <c r="D83" s="8"/>
      <c r="E83" s="8"/>
      <c r="F83" s="8"/>
      <c r="G83" s="8"/>
      <c r="H83" s="8"/>
      <c r="I83" s="8"/>
    </row>
    <row r="84" spans="1:9" ht="27.75" customHeight="1" x14ac:dyDescent="0.25">
      <c r="A84" s="11"/>
      <c r="B84" s="8"/>
      <c r="C84" s="8"/>
      <c r="D84" s="8"/>
      <c r="E84" s="8"/>
      <c r="F84" s="8"/>
      <c r="G84" s="8"/>
      <c r="H84" s="8"/>
      <c r="I84" s="8"/>
    </row>
    <row r="85" spans="1:9" ht="27.75" customHeight="1" x14ac:dyDescent="0.25">
      <c r="A85" s="11"/>
      <c r="B85" s="8"/>
      <c r="C85" s="8"/>
      <c r="D85" s="8"/>
      <c r="E85" s="8"/>
      <c r="F85" s="8"/>
      <c r="G85" s="8"/>
      <c r="H85" s="8"/>
      <c r="I85" s="8"/>
    </row>
    <row r="86" spans="1:9" ht="27.75" customHeight="1" x14ac:dyDescent="0.25">
      <c r="A86" s="11"/>
      <c r="B86" s="8"/>
      <c r="C86" s="8"/>
      <c r="D86" s="8"/>
      <c r="E86" s="8"/>
      <c r="F86" s="8"/>
      <c r="G86" s="8"/>
      <c r="H86" s="8"/>
      <c r="I86" s="8"/>
    </row>
    <row r="87" spans="1:9" ht="27.75" customHeight="1" x14ac:dyDescent="0.25">
      <c r="A87" s="11"/>
      <c r="B87" s="8"/>
      <c r="C87" s="8"/>
      <c r="D87" s="8"/>
      <c r="E87" s="8"/>
      <c r="F87" s="8"/>
      <c r="G87" s="8"/>
      <c r="H87" s="8"/>
      <c r="I87" s="8"/>
    </row>
    <row r="88" spans="1:9" ht="27.75" customHeight="1" x14ac:dyDescent="0.25">
      <c r="A88" s="11"/>
      <c r="B88" s="8"/>
      <c r="C88" s="8"/>
      <c r="D88" s="8"/>
      <c r="E88" s="8"/>
      <c r="F88" s="8"/>
      <c r="G88" s="8"/>
      <c r="H88" s="8"/>
      <c r="I88" s="8"/>
    </row>
    <row r="89" spans="1:9" ht="27.75" customHeight="1" x14ac:dyDescent="0.25">
      <c r="A89" s="11"/>
      <c r="B89" s="8"/>
      <c r="C89" s="8"/>
      <c r="D89" s="8"/>
      <c r="E89" s="8"/>
      <c r="F89" s="8"/>
      <c r="G89" s="8"/>
      <c r="H89" s="8"/>
      <c r="I89" s="8"/>
    </row>
    <row r="90" spans="1:9" ht="27.75" customHeight="1" x14ac:dyDescent="0.25">
      <c r="A90" s="11"/>
      <c r="B90" s="8"/>
      <c r="C90" s="8"/>
      <c r="D90" s="8"/>
      <c r="E90" s="8"/>
      <c r="F90" s="8"/>
      <c r="G90" s="8"/>
      <c r="H90" s="8"/>
      <c r="I90" s="8"/>
    </row>
    <row r="91" spans="1:9" ht="27.75" customHeight="1" x14ac:dyDescent="0.25">
      <c r="A91" s="11"/>
      <c r="B91" s="8"/>
      <c r="C91" s="8"/>
      <c r="D91" s="8"/>
      <c r="E91" s="8"/>
      <c r="F91" s="8"/>
      <c r="G91" s="8"/>
      <c r="H91" s="8"/>
      <c r="I91" s="8"/>
    </row>
    <row r="92" spans="1:9" ht="27.75" customHeight="1" x14ac:dyDescent="0.25">
      <c r="A92" s="11"/>
      <c r="B92" s="8"/>
      <c r="C92" s="8"/>
      <c r="D92" s="8"/>
      <c r="E92" s="8"/>
      <c r="F92" s="8"/>
      <c r="G92" s="8"/>
      <c r="H92" s="8"/>
      <c r="I92" s="8"/>
    </row>
    <row r="93" spans="1:9" ht="27.75" customHeight="1" x14ac:dyDescent="0.25">
      <c r="A93" s="11"/>
      <c r="B93" s="8"/>
      <c r="C93" s="8"/>
      <c r="D93" s="8"/>
      <c r="E93" s="8"/>
      <c r="F93" s="8"/>
      <c r="G93" s="8"/>
      <c r="H93" s="8"/>
      <c r="I93" s="8"/>
    </row>
    <row r="94" spans="1:9" ht="27.75" customHeight="1" x14ac:dyDescent="0.25">
      <c r="A94" s="10"/>
      <c r="B94" s="8"/>
      <c r="C94" s="8"/>
      <c r="D94" s="8"/>
      <c r="E94" s="8"/>
      <c r="F94" s="8"/>
      <c r="G94" s="8"/>
      <c r="H94" s="8"/>
      <c r="I94" s="8"/>
    </row>
    <row r="95" spans="1:9" ht="27.75" customHeight="1" x14ac:dyDescent="0.25">
      <c r="A95" s="10"/>
      <c r="B95" s="8"/>
      <c r="C95" s="8"/>
      <c r="D95" s="8"/>
      <c r="E95" s="8"/>
      <c r="F95" s="8"/>
      <c r="G95" s="8"/>
      <c r="H95" s="8"/>
      <c r="I95" s="8"/>
    </row>
    <row r="96" spans="1:9" ht="27.75" customHeight="1" x14ac:dyDescent="0.25">
      <c r="A96" s="11"/>
      <c r="B96" s="8"/>
      <c r="C96" s="8"/>
      <c r="D96" s="8"/>
      <c r="E96" s="8"/>
      <c r="F96" s="8"/>
      <c r="G96" s="8"/>
      <c r="H96" s="8"/>
      <c r="I96" s="8"/>
    </row>
    <row r="97" spans="1:9" ht="27.75" customHeight="1" x14ac:dyDescent="0.25">
      <c r="A97" s="11"/>
      <c r="B97" s="8"/>
      <c r="C97" s="8"/>
      <c r="D97" s="8"/>
      <c r="E97" s="8"/>
      <c r="F97" s="8"/>
      <c r="G97" s="8"/>
      <c r="H97" s="8"/>
      <c r="I97" s="8"/>
    </row>
    <row r="98" spans="1:9" ht="27.75" customHeight="1" x14ac:dyDescent="0.25">
      <c r="A98" s="11"/>
      <c r="B98" s="8"/>
      <c r="C98" s="8"/>
      <c r="D98" s="8"/>
      <c r="E98" s="8"/>
      <c r="F98" s="8"/>
      <c r="G98" s="8"/>
      <c r="H98" s="8"/>
      <c r="I98" s="8"/>
    </row>
    <row r="99" spans="1:9" ht="27.75" customHeight="1" x14ac:dyDescent="0.25">
      <c r="A99" s="13"/>
      <c r="B99" s="8"/>
      <c r="C99" s="8"/>
      <c r="D99" s="8"/>
      <c r="E99" s="8"/>
      <c r="F99" s="8"/>
      <c r="G99" s="8"/>
      <c r="H99" s="8"/>
      <c r="I99" s="8"/>
    </row>
    <row r="100" spans="1:9" ht="27.75" customHeight="1" x14ac:dyDescent="0.25">
      <c r="A100" s="11"/>
      <c r="B100" s="8"/>
      <c r="C100" s="8"/>
      <c r="D100" s="8"/>
      <c r="E100" s="8"/>
      <c r="F100" s="8"/>
      <c r="G100" s="8"/>
      <c r="H100" s="8"/>
      <c r="I100" s="8"/>
    </row>
    <row r="101" spans="1:9" ht="27.75" customHeight="1" x14ac:dyDescent="0.25">
      <c r="A101" s="11"/>
      <c r="B101" s="8"/>
      <c r="C101" s="8"/>
      <c r="D101" s="8"/>
      <c r="E101" s="8"/>
      <c r="F101" s="8"/>
      <c r="G101" s="8"/>
      <c r="H101" s="8"/>
      <c r="I101" s="8"/>
    </row>
    <row r="102" spans="1:9" ht="27.75" customHeight="1" x14ac:dyDescent="0.25">
      <c r="A102" s="11"/>
      <c r="B102" s="8"/>
      <c r="C102" s="8"/>
      <c r="D102" s="8"/>
      <c r="E102" s="8"/>
      <c r="F102" s="8"/>
      <c r="G102" s="8"/>
      <c r="H102" s="8"/>
      <c r="I102" s="8"/>
    </row>
    <row r="103" spans="1:9" ht="27.75" customHeight="1" x14ac:dyDescent="0.25">
      <c r="A103" s="13"/>
      <c r="B103" s="8"/>
      <c r="C103" s="8"/>
      <c r="D103" s="8"/>
      <c r="E103" s="8"/>
      <c r="F103" s="8"/>
      <c r="G103" s="8"/>
      <c r="H103" s="8"/>
      <c r="I103" s="8"/>
    </row>
    <row r="104" spans="1:9" ht="27.75" customHeight="1" x14ac:dyDescent="0.25">
      <c r="A104" s="13"/>
      <c r="B104" s="8"/>
      <c r="C104" s="8"/>
      <c r="D104" s="8"/>
      <c r="E104" s="8"/>
      <c r="F104" s="8"/>
      <c r="G104" s="8"/>
      <c r="H104" s="8"/>
      <c r="I104" s="8"/>
    </row>
    <row r="105" spans="1:9" ht="27.75" customHeight="1" x14ac:dyDescent="0.25">
      <c r="A105" s="11"/>
      <c r="B105" s="8"/>
      <c r="C105" s="8"/>
      <c r="D105" s="8"/>
      <c r="E105" s="8"/>
      <c r="F105" s="8"/>
      <c r="G105" s="8"/>
      <c r="H105" s="8"/>
      <c r="I105" s="8"/>
    </row>
    <row r="106" spans="1:9" ht="27.75" customHeight="1" x14ac:dyDescent="0.25">
      <c r="A106" s="11"/>
      <c r="B106" s="8"/>
      <c r="C106" s="8"/>
      <c r="D106" s="8"/>
      <c r="E106" s="8"/>
      <c r="F106" s="8"/>
      <c r="G106" s="8"/>
      <c r="H106" s="8"/>
      <c r="I106" s="8"/>
    </row>
    <row r="107" spans="1:9" ht="27.75" customHeight="1" x14ac:dyDescent="0.25">
      <c r="A107" s="11"/>
      <c r="B107" s="8"/>
      <c r="C107" s="8"/>
      <c r="D107" s="8"/>
      <c r="E107" s="8"/>
      <c r="F107" s="8"/>
      <c r="G107" s="8"/>
      <c r="H107" s="8"/>
      <c r="I107" s="8"/>
    </row>
    <row r="108" spans="1:9" ht="27.75" customHeight="1" x14ac:dyDescent="0.25">
      <c r="A108" s="10"/>
      <c r="B108" s="8"/>
      <c r="C108" s="8"/>
      <c r="D108" s="8"/>
      <c r="E108" s="8"/>
      <c r="F108" s="8"/>
      <c r="G108" s="8"/>
      <c r="H108" s="8"/>
      <c r="I108" s="8"/>
    </row>
    <row r="109" spans="1:9" ht="27.75" customHeight="1" x14ac:dyDescent="0.25">
      <c r="A109" s="11"/>
      <c r="B109" s="8"/>
      <c r="C109" s="8"/>
      <c r="D109" s="8"/>
      <c r="E109" s="8"/>
      <c r="F109" s="8"/>
      <c r="G109" s="8"/>
      <c r="H109" s="8"/>
      <c r="I109" s="8"/>
    </row>
    <row r="110" spans="1:9" ht="27.75" customHeight="1" x14ac:dyDescent="0.25">
      <c r="A110" s="11"/>
      <c r="B110" s="8"/>
      <c r="C110" s="8"/>
      <c r="D110" s="8"/>
      <c r="E110" s="8"/>
      <c r="F110" s="8"/>
      <c r="G110" s="8"/>
      <c r="H110" s="8"/>
      <c r="I110" s="8"/>
    </row>
    <row r="111" spans="1:9" ht="27.75" customHeight="1" x14ac:dyDescent="0.25">
      <c r="A111" s="11"/>
      <c r="B111" s="8"/>
      <c r="C111" s="8"/>
      <c r="D111" s="8"/>
      <c r="E111" s="8"/>
      <c r="F111" s="8"/>
      <c r="G111" s="8"/>
      <c r="H111" s="8"/>
      <c r="I111" s="8"/>
    </row>
    <row r="112" spans="1:9" ht="27.75" customHeight="1" x14ac:dyDescent="0.25">
      <c r="A112" s="11"/>
      <c r="B112" s="8"/>
      <c r="C112" s="8"/>
      <c r="D112" s="8"/>
      <c r="E112" s="8"/>
      <c r="F112" s="8"/>
      <c r="G112" s="8"/>
      <c r="H112" s="8"/>
      <c r="I112" s="8"/>
    </row>
    <row r="113" spans="1:9" ht="27.75" customHeight="1" x14ac:dyDescent="0.25">
      <c r="A113" s="11"/>
      <c r="B113" s="8"/>
      <c r="C113" s="8"/>
      <c r="D113" s="8"/>
      <c r="E113" s="8"/>
      <c r="F113" s="8"/>
      <c r="G113" s="8"/>
      <c r="H113" s="8"/>
      <c r="I113" s="8"/>
    </row>
    <row r="114" spans="1:9" ht="27.75" customHeight="1" x14ac:dyDescent="0.25">
      <c r="A114" s="10"/>
      <c r="B114" s="8"/>
      <c r="C114" s="8"/>
      <c r="D114" s="8"/>
      <c r="E114" s="8"/>
      <c r="F114" s="8"/>
      <c r="G114" s="8"/>
      <c r="H114" s="8"/>
      <c r="I114" s="8"/>
    </row>
    <row r="115" spans="1:9" ht="27.75" customHeight="1" x14ac:dyDescent="0.25">
      <c r="A115" s="10"/>
      <c r="B115" s="8"/>
      <c r="C115" s="8"/>
      <c r="D115" s="8"/>
      <c r="E115" s="8"/>
      <c r="F115" s="8"/>
      <c r="G115" s="8"/>
      <c r="H115" s="8"/>
      <c r="I115" s="8"/>
    </row>
    <row r="116" spans="1:9" ht="27.75" customHeight="1" x14ac:dyDescent="0.25">
      <c r="A116" s="15"/>
      <c r="B116" s="8"/>
      <c r="C116" s="8"/>
      <c r="D116" s="8"/>
      <c r="E116" s="8"/>
      <c r="F116" s="8"/>
      <c r="G116" s="8"/>
      <c r="H116" s="8"/>
      <c r="I116" s="8"/>
    </row>
    <row r="117" spans="1:9" ht="27.75" customHeight="1" x14ac:dyDescent="0.25">
      <c r="A117" s="15"/>
      <c r="B117" s="8"/>
      <c r="C117" s="8"/>
      <c r="D117" s="8"/>
      <c r="E117" s="8"/>
      <c r="F117" s="8"/>
      <c r="G117" s="8"/>
      <c r="H117" s="8"/>
      <c r="I117" s="8"/>
    </row>
    <row r="118" spans="1:9" ht="27.75" customHeight="1" x14ac:dyDescent="0.25">
      <c r="A118" s="15"/>
      <c r="B118" s="8"/>
      <c r="C118" s="8"/>
      <c r="D118" s="8"/>
      <c r="E118" s="8"/>
      <c r="F118" s="8"/>
      <c r="G118" s="8"/>
      <c r="H118" s="8"/>
      <c r="I118" s="8"/>
    </row>
    <row r="119" spans="1:9" ht="39" customHeight="1" x14ac:dyDescent="0.25">
      <c r="A119" s="15"/>
      <c r="B119" s="8"/>
      <c r="C119" s="8"/>
      <c r="D119" s="8"/>
      <c r="E119" s="8"/>
      <c r="F119" s="8"/>
      <c r="G119" s="8"/>
      <c r="H119" s="8"/>
      <c r="I119" s="8"/>
    </row>
    <row r="120" spans="1:9" ht="54.75" customHeight="1" x14ac:dyDescent="0.25">
      <c r="A120" s="15"/>
      <c r="B120" s="8"/>
      <c r="C120" s="8"/>
      <c r="D120" s="8"/>
      <c r="E120" s="8"/>
      <c r="F120" s="8"/>
      <c r="G120" s="8"/>
      <c r="H120" s="8"/>
      <c r="I120" s="8"/>
    </row>
    <row r="121" spans="1:9" ht="27.75" customHeight="1" x14ac:dyDescent="0.25">
      <c r="A121" s="15"/>
      <c r="B121" s="8"/>
      <c r="C121" s="8"/>
      <c r="D121" s="8"/>
      <c r="E121" s="8"/>
      <c r="F121" s="8"/>
      <c r="G121" s="8"/>
      <c r="H121" s="8"/>
      <c r="I121" s="8"/>
    </row>
    <row r="122" spans="1:9" ht="27.75" customHeight="1" x14ac:dyDescent="0.25">
      <c r="A122" s="15"/>
      <c r="B122" s="8"/>
      <c r="C122" s="8"/>
      <c r="D122" s="8"/>
      <c r="E122" s="8"/>
      <c r="F122" s="8"/>
      <c r="G122" s="8"/>
      <c r="H122" s="8"/>
      <c r="I122" s="8"/>
    </row>
    <row r="123" spans="1:9" ht="37.5" customHeight="1" x14ac:dyDescent="0.25">
      <c r="A123" s="15"/>
      <c r="B123" s="8"/>
      <c r="C123" s="8"/>
      <c r="D123" s="8"/>
      <c r="E123" s="8"/>
      <c r="F123" s="8"/>
      <c r="G123" s="8"/>
      <c r="H123" s="8"/>
      <c r="I123" s="8"/>
    </row>
    <row r="124" spans="1:9" ht="88.5" customHeight="1" x14ac:dyDescent="0.25">
      <c r="A124" s="15"/>
      <c r="B124" s="8"/>
      <c r="C124" s="8"/>
      <c r="D124" s="8"/>
      <c r="E124" s="8"/>
      <c r="F124" s="8"/>
      <c r="G124" s="8"/>
      <c r="H124" s="8"/>
      <c r="I124" s="8"/>
    </row>
    <row r="125" spans="1:9" ht="37.5" customHeight="1" x14ac:dyDescent="0.25">
      <c r="A125" s="15"/>
      <c r="B125" s="8"/>
      <c r="C125" s="8"/>
      <c r="D125" s="8"/>
      <c r="E125" s="8"/>
      <c r="F125" s="8"/>
      <c r="G125" s="8"/>
      <c r="H125" s="8"/>
      <c r="I125" s="8"/>
    </row>
    <row r="126" spans="1:9" ht="27.75" customHeight="1" x14ac:dyDescent="0.25">
      <c r="A126" s="15"/>
      <c r="B126" s="8"/>
      <c r="C126" s="8"/>
      <c r="D126" s="8"/>
      <c r="E126" s="8"/>
      <c r="F126" s="8"/>
      <c r="G126" s="8"/>
      <c r="H126" s="8"/>
      <c r="I126" s="8"/>
    </row>
    <row r="127" spans="1:9" ht="27.75" customHeight="1" x14ac:dyDescent="0.25">
      <c r="A127" s="15"/>
      <c r="B127" s="8"/>
      <c r="C127" s="8"/>
      <c r="D127" s="8"/>
      <c r="E127" s="8"/>
      <c r="F127" s="8"/>
      <c r="G127" s="8"/>
      <c r="H127" s="8"/>
      <c r="I127" s="8"/>
    </row>
    <row r="128" spans="1:9" ht="27.75" customHeight="1" x14ac:dyDescent="0.25">
      <c r="A128" s="15"/>
      <c r="B128" s="8"/>
      <c r="C128" s="8"/>
      <c r="D128" s="8"/>
      <c r="E128" s="8"/>
      <c r="F128" s="8"/>
      <c r="G128" s="8"/>
      <c r="H128" s="8"/>
      <c r="I128" s="8"/>
    </row>
    <row r="129" spans="1:9" ht="27.75" customHeight="1" x14ac:dyDescent="0.25">
      <c r="A129" s="15"/>
      <c r="B129" s="8"/>
      <c r="C129" s="8"/>
      <c r="D129" s="8"/>
      <c r="E129" s="8"/>
      <c r="F129" s="8"/>
      <c r="G129" s="8"/>
      <c r="H129" s="8"/>
      <c r="I129" s="8"/>
    </row>
    <row r="130" spans="1:9" ht="27.75" customHeight="1" x14ac:dyDescent="0.25">
      <c r="A130" s="15"/>
      <c r="B130" s="8"/>
      <c r="C130" s="8"/>
      <c r="D130" s="8"/>
      <c r="E130" s="8"/>
      <c r="F130" s="8"/>
      <c r="G130" s="8"/>
      <c r="H130" s="8"/>
      <c r="I130" s="8"/>
    </row>
    <row r="131" spans="1:9" ht="27.75" customHeight="1" x14ac:dyDescent="0.25">
      <c r="A131" s="15"/>
      <c r="B131" s="8"/>
      <c r="C131" s="8"/>
      <c r="D131" s="8"/>
      <c r="E131" s="8"/>
      <c r="F131" s="8"/>
      <c r="G131" s="8"/>
      <c r="H131" s="8"/>
      <c r="I131" s="8"/>
    </row>
    <row r="132" spans="1:9" ht="27.75" customHeight="1" x14ac:dyDescent="0.25">
      <c r="A132" s="15"/>
      <c r="B132" s="8"/>
      <c r="C132" s="8"/>
      <c r="D132" s="8"/>
      <c r="E132" s="8"/>
      <c r="F132" s="8"/>
      <c r="G132" s="8"/>
      <c r="H132" s="8"/>
      <c r="I132" s="8"/>
    </row>
    <row r="133" spans="1:9" ht="27.75" customHeight="1" x14ac:dyDescent="0.25">
      <c r="A133" s="15"/>
      <c r="B133" s="8"/>
      <c r="C133" s="8"/>
      <c r="D133" s="8"/>
      <c r="E133" s="8"/>
      <c r="F133" s="8"/>
      <c r="G133" s="8"/>
      <c r="H133" s="8"/>
      <c r="I133" s="8"/>
    </row>
    <row r="134" spans="1:9" ht="27.75" customHeight="1" x14ac:dyDescent="0.25">
      <c r="A134" s="15"/>
      <c r="B134" s="8"/>
      <c r="C134" s="8"/>
      <c r="D134" s="8"/>
      <c r="E134" s="8"/>
      <c r="F134" s="8"/>
      <c r="G134" s="8"/>
      <c r="H134" s="8"/>
      <c r="I134" s="8"/>
    </row>
    <row r="135" spans="1:9" ht="27.75" customHeight="1" x14ac:dyDescent="0.25">
      <c r="A135" s="10"/>
      <c r="B135" s="8"/>
      <c r="C135" s="8"/>
      <c r="D135" s="8"/>
      <c r="E135" s="8"/>
      <c r="F135" s="8"/>
      <c r="G135" s="8"/>
      <c r="H135" s="8"/>
      <c r="I135" s="8"/>
    </row>
    <row r="136" spans="1:9" ht="27.75" customHeight="1" x14ac:dyDescent="0.25">
      <c r="A136" s="13"/>
      <c r="B136" s="8"/>
      <c r="C136" s="8"/>
      <c r="D136" s="8"/>
      <c r="E136" s="8"/>
      <c r="F136" s="8"/>
      <c r="G136" s="8"/>
      <c r="H136" s="8"/>
      <c r="I136" s="8"/>
    </row>
    <row r="137" spans="1:9" ht="27.75" customHeight="1" x14ac:dyDescent="0.25">
      <c r="A137" s="13"/>
      <c r="B137" s="8"/>
      <c r="C137" s="8"/>
      <c r="D137" s="8"/>
      <c r="E137" s="8"/>
      <c r="F137" s="8"/>
      <c r="G137" s="8"/>
      <c r="H137" s="8"/>
      <c r="I137" s="8"/>
    </row>
    <row r="138" spans="1:9" ht="27.75" customHeight="1" x14ac:dyDescent="0.25">
      <c r="A138" s="13"/>
      <c r="B138" s="8"/>
      <c r="C138" s="8"/>
      <c r="D138" s="8"/>
      <c r="E138" s="8"/>
      <c r="F138" s="8"/>
      <c r="G138" s="8"/>
      <c r="H138" s="8"/>
      <c r="I138" s="8"/>
    </row>
    <row r="139" spans="1:9" ht="27.75" customHeight="1" x14ac:dyDescent="0.25">
      <c r="A139" s="13"/>
      <c r="B139" s="8"/>
      <c r="C139" s="8"/>
      <c r="D139" s="8"/>
      <c r="E139" s="8"/>
      <c r="F139" s="8"/>
      <c r="G139" s="8"/>
      <c r="H139" s="8"/>
      <c r="I139" s="8"/>
    </row>
    <row r="140" spans="1:9" ht="27.75" customHeight="1" x14ac:dyDescent="0.25">
      <c r="A140" s="11"/>
      <c r="B140" s="8"/>
      <c r="C140" s="8"/>
      <c r="D140" s="8"/>
      <c r="E140" s="8"/>
      <c r="F140" s="8"/>
      <c r="G140" s="8"/>
      <c r="H140" s="8"/>
      <c r="I140" s="8"/>
    </row>
    <row r="141" spans="1:9" ht="27.75" customHeight="1" x14ac:dyDescent="0.25">
      <c r="A141" s="11"/>
      <c r="B141" s="8"/>
      <c r="C141" s="8"/>
      <c r="D141" s="8"/>
      <c r="E141" s="8"/>
      <c r="F141" s="8"/>
      <c r="G141" s="8"/>
      <c r="H141" s="8"/>
      <c r="I141" s="8"/>
    </row>
    <row r="142" spans="1:9" ht="27.75" customHeight="1" x14ac:dyDescent="0.25">
      <c r="A142" s="10"/>
      <c r="B142" s="8"/>
      <c r="C142" s="8"/>
      <c r="D142" s="8"/>
      <c r="E142" s="8"/>
      <c r="F142" s="8"/>
      <c r="G142" s="8"/>
      <c r="H142" s="8"/>
      <c r="I142" s="8"/>
    </row>
    <row r="143" spans="1:9" ht="27.75" customHeight="1" x14ac:dyDescent="0.25">
      <c r="A143" s="10"/>
      <c r="B143" s="8"/>
      <c r="C143" s="8"/>
      <c r="D143" s="8"/>
      <c r="E143" s="8"/>
      <c r="F143" s="8"/>
      <c r="G143" s="8"/>
      <c r="H143" s="8"/>
      <c r="I143" s="8"/>
    </row>
    <row r="144" spans="1:9" ht="27.75" customHeight="1" x14ac:dyDescent="0.25">
      <c r="A144" s="11"/>
      <c r="B144" s="8"/>
      <c r="C144" s="8"/>
      <c r="D144" s="8"/>
      <c r="E144" s="8"/>
      <c r="F144" s="8"/>
      <c r="G144" s="8"/>
      <c r="H144" s="8"/>
      <c r="I144" s="8"/>
    </row>
    <row r="145" spans="1:9" ht="27.75" customHeight="1" x14ac:dyDescent="0.25">
      <c r="A145" s="11"/>
      <c r="B145" s="8"/>
      <c r="C145" s="8"/>
      <c r="D145" s="8"/>
      <c r="E145" s="8"/>
      <c r="F145" s="8"/>
      <c r="G145" s="8"/>
      <c r="H145" s="8"/>
      <c r="I145" s="8"/>
    </row>
    <row r="146" spans="1:9" ht="27.75" customHeight="1" x14ac:dyDescent="0.25">
      <c r="A146" s="11"/>
      <c r="B146" s="8"/>
      <c r="C146" s="8"/>
      <c r="D146" s="8"/>
      <c r="E146" s="8"/>
      <c r="F146" s="8"/>
      <c r="G146" s="8"/>
      <c r="H146" s="8"/>
      <c r="I146" s="8"/>
    </row>
    <row r="147" spans="1:9" ht="27.75" customHeight="1" x14ac:dyDescent="0.25">
      <c r="A147" s="11"/>
      <c r="B147" s="8"/>
      <c r="C147" s="8"/>
      <c r="D147" s="8"/>
      <c r="E147" s="8"/>
      <c r="F147" s="8"/>
      <c r="G147" s="8"/>
      <c r="H147" s="8"/>
      <c r="I147" s="8"/>
    </row>
    <row r="148" spans="1:9" ht="27.75" customHeight="1" x14ac:dyDescent="0.25">
      <c r="A148" s="11"/>
      <c r="B148" s="8"/>
      <c r="C148" s="8"/>
      <c r="D148" s="8"/>
      <c r="E148" s="8"/>
      <c r="F148" s="8"/>
      <c r="G148" s="8"/>
      <c r="H148" s="8"/>
      <c r="I148" s="8"/>
    </row>
    <row r="149" spans="1:9" ht="27.75" customHeight="1" x14ac:dyDescent="0.25">
      <c r="A149" s="11"/>
      <c r="B149" s="8"/>
      <c r="C149" s="8"/>
      <c r="D149" s="8"/>
      <c r="E149" s="8"/>
      <c r="F149" s="8"/>
      <c r="G149" s="8"/>
      <c r="H149" s="8"/>
      <c r="I149" s="8"/>
    </row>
    <row r="150" spans="1:9" ht="27.75" customHeight="1" x14ac:dyDescent="0.25">
      <c r="A150" s="10"/>
      <c r="B150" s="8"/>
      <c r="C150" s="8"/>
      <c r="D150" s="8"/>
      <c r="E150" s="8"/>
      <c r="F150" s="8"/>
      <c r="G150" s="8"/>
      <c r="H150" s="8"/>
      <c r="I150" s="8"/>
    </row>
    <row r="151" spans="1:9" ht="27.75" customHeight="1" x14ac:dyDescent="0.25">
      <c r="A151" s="10"/>
      <c r="B151" s="8"/>
      <c r="C151" s="8"/>
      <c r="D151" s="8"/>
      <c r="E151" s="8"/>
      <c r="F151" s="8"/>
      <c r="G151" s="8"/>
      <c r="H151" s="8"/>
      <c r="I151" s="8"/>
    </row>
    <row r="152" spans="1:9" ht="27.75" customHeight="1" x14ac:dyDescent="0.25">
      <c r="A152" s="11"/>
      <c r="B152" s="8"/>
      <c r="C152" s="8"/>
      <c r="D152" s="8"/>
      <c r="E152" s="8"/>
      <c r="F152" s="8"/>
      <c r="G152" s="8"/>
      <c r="H152" s="8"/>
      <c r="I152" s="8"/>
    </row>
    <row r="153" spans="1:9" ht="27.75" customHeight="1" x14ac:dyDescent="0.25">
      <c r="A153" s="11"/>
      <c r="B153" s="8"/>
      <c r="C153" s="8"/>
      <c r="D153" s="8"/>
      <c r="E153" s="8"/>
      <c r="F153" s="8"/>
      <c r="G153" s="8"/>
      <c r="H153" s="8"/>
      <c r="I153" s="8"/>
    </row>
    <row r="154" spans="1:9" ht="27.75" customHeight="1" x14ac:dyDescent="0.25">
      <c r="A154" s="11"/>
      <c r="B154" s="8"/>
      <c r="C154" s="8"/>
      <c r="D154" s="8"/>
      <c r="E154" s="8"/>
      <c r="F154" s="8"/>
      <c r="G154" s="8"/>
      <c r="H154" s="8"/>
      <c r="I154" s="8"/>
    </row>
    <row r="155" spans="1:9" ht="27.75" customHeight="1" x14ac:dyDescent="0.25">
      <c r="A155" s="11"/>
      <c r="B155" s="8"/>
      <c r="C155" s="8"/>
      <c r="D155" s="8"/>
      <c r="E155" s="8"/>
      <c r="F155" s="8"/>
      <c r="G155" s="8"/>
      <c r="H155" s="8"/>
      <c r="I155" s="8"/>
    </row>
    <row r="156" spans="1:9" ht="27.75" customHeight="1" x14ac:dyDescent="0.25">
      <c r="A156" s="11"/>
      <c r="B156" s="8"/>
      <c r="C156" s="8"/>
      <c r="D156" s="8"/>
      <c r="E156" s="8"/>
      <c r="F156" s="8"/>
      <c r="G156" s="8"/>
      <c r="H156" s="8"/>
      <c r="I156" s="8"/>
    </row>
    <row r="157" spans="1:9" ht="27.75" customHeight="1" x14ac:dyDescent="0.25">
      <c r="A157" s="11"/>
      <c r="B157" s="8"/>
      <c r="C157" s="8"/>
      <c r="D157" s="8"/>
      <c r="E157" s="8"/>
      <c r="F157" s="8"/>
      <c r="G157" s="8"/>
      <c r="H157" s="8"/>
      <c r="I157" s="8"/>
    </row>
    <row r="158" spans="1:9" ht="27.75" customHeight="1" x14ac:dyDescent="0.25">
      <c r="A158" s="10"/>
      <c r="B158" s="8"/>
      <c r="C158" s="8"/>
      <c r="D158" s="8"/>
      <c r="E158" s="8"/>
      <c r="F158" s="8"/>
      <c r="G158" s="8"/>
      <c r="H158" s="8"/>
      <c r="I158" s="8"/>
    </row>
    <row r="159" spans="1:9" ht="27.75" customHeight="1" x14ac:dyDescent="0.25">
      <c r="A159" s="13"/>
      <c r="B159" s="8"/>
      <c r="C159" s="8"/>
      <c r="D159" s="8"/>
      <c r="E159" s="8"/>
      <c r="F159" s="8"/>
      <c r="G159" s="8"/>
      <c r="H159" s="8"/>
      <c r="I159" s="8"/>
    </row>
    <row r="160" spans="1:9" ht="27.75" customHeight="1" x14ac:dyDescent="0.25">
      <c r="A160" s="11"/>
      <c r="B160" s="8"/>
      <c r="C160" s="8"/>
      <c r="D160" s="8"/>
      <c r="E160" s="8"/>
      <c r="F160" s="8"/>
      <c r="G160" s="8"/>
      <c r="H160" s="8"/>
      <c r="I160" s="8"/>
    </row>
    <row r="161" spans="1:9" ht="27.75" customHeight="1" x14ac:dyDescent="0.25">
      <c r="A161" s="11"/>
      <c r="B161" s="8"/>
      <c r="C161" s="8"/>
      <c r="D161" s="8"/>
      <c r="E161" s="8"/>
      <c r="F161" s="8"/>
      <c r="G161" s="8"/>
      <c r="H161" s="8"/>
      <c r="I161" s="8"/>
    </row>
    <row r="162" spans="1:9" ht="27.75" customHeight="1" x14ac:dyDescent="0.25">
      <c r="A162" s="11"/>
      <c r="B162" s="8"/>
      <c r="C162" s="8"/>
      <c r="D162" s="8"/>
      <c r="E162" s="8"/>
      <c r="F162" s="8"/>
      <c r="G162" s="8"/>
      <c r="H162" s="8"/>
      <c r="I162" s="8"/>
    </row>
    <row r="163" spans="1:9" ht="27.75" customHeight="1" x14ac:dyDescent="0.25">
      <c r="A163" s="15"/>
      <c r="B163" s="8"/>
      <c r="C163" s="8"/>
      <c r="D163" s="8"/>
      <c r="E163" s="8"/>
      <c r="F163" s="8"/>
      <c r="G163" s="8"/>
      <c r="H163" s="8"/>
      <c r="I163" s="8"/>
    </row>
    <row r="164" spans="1:9" ht="27.75" customHeight="1" x14ac:dyDescent="0.25">
      <c r="A164" s="15"/>
      <c r="B164" s="8"/>
      <c r="C164" s="8"/>
      <c r="D164" s="8"/>
      <c r="E164" s="8"/>
      <c r="F164" s="8"/>
      <c r="G164" s="8"/>
      <c r="H164" s="8"/>
      <c r="I164" s="8"/>
    </row>
    <row r="165" spans="1:9" ht="27.75" customHeight="1" x14ac:dyDescent="0.25">
      <c r="A165" s="15"/>
      <c r="B165" s="8"/>
      <c r="C165" s="8"/>
      <c r="D165" s="8"/>
      <c r="E165" s="8"/>
      <c r="F165" s="8"/>
      <c r="G165" s="8"/>
      <c r="H165" s="8"/>
      <c r="I165" s="8"/>
    </row>
    <row r="166" spans="1:9" ht="27.75" customHeight="1" x14ac:dyDescent="0.25">
      <c r="A166" s="11"/>
      <c r="B166" s="8"/>
      <c r="C166" s="8"/>
      <c r="D166" s="8"/>
      <c r="E166" s="8"/>
      <c r="F166" s="8"/>
      <c r="G166" s="8"/>
      <c r="H166" s="8"/>
      <c r="I166" s="8"/>
    </row>
    <row r="167" spans="1:9" ht="27.75" customHeight="1" x14ac:dyDescent="0.25">
      <c r="A167" s="11"/>
      <c r="B167" s="8"/>
      <c r="C167" s="8"/>
      <c r="D167" s="8"/>
      <c r="E167" s="8"/>
      <c r="F167" s="8"/>
      <c r="G167" s="8"/>
      <c r="H167" s="8"/>
      <c r="I167" s="8"/>
    </row>
    <row r="168" spans="1:9" ht="27.75" customHeight="1" x14ac:dyDescent="0.25">
      <c r="A168" s="11"/>
      <c r="B168" s="8"/>
      <c r="C168" s="8"/>
      <c r="D168" s="8"/>
      <c r="E168" s="8"/>
      <c r="F168" s="8"/>
      <c r="G168" s="8"/>
      <c r="H168" s="8"/>
      <c r="I168" s="8"/>
    </row>
    <row r="169" spans="1:9" ht="27.75" customHeight="1" x14ac:dyDescent="0.25">
      <c r="A169" s="11"/>
      <c r="B169" s="8"/>
      <c r="C169" s="8"/>
      <c r="D169" s="8"/>
      <c r="E169" s="8"/>
      <c r="F169" s="8"/>
      <c r="G169" s="8"/>
      <c r="H169" s="8"/>
      <c r="I169" s="8"/>
    </row>
    <row r="170" spans="1:9" ht="27.75" customHeight="1" x14ac:dyDescent="0.25">
      <c r="A170" s="11"/>
      <c r="B170" s="8"/>
      <c r="C170" s="8"/>
      <c r="D170" s="8"/>
      <c r="E170" s="8"/>
      <c r="F170" s="8"/>
      <c r="G170" s="8"/>
      <c r="H170" s="8"/>
      <c r="I170" s="8"/>
    </row>
    <row r="171" spans="1:9" ht="27.75" customHeight="1" x14ac:dyDescent="0.25">
      <c r="A171" s="11"/>
      <c r="B171" s="8"/>
      <c r="C171" s="8"/>
      <c r="D171" s="8"/>
      <c r="E171" s="8"/>
      <c r="F171" s="8"/>
      <c r="G171" s="8"/>
      <c r="H171" s="8"/>
      <c r="I171" s="8"/>
    </row>
    <row r="172" spans="1:9" ht="27.75" customHeight="1" x14ac:dyDescent="0.25">
      <c r="A172" s="11"/>
      <c r="B172" s="8"/>
      <c r="C172" s="8"/>
      <c r="D172" s="8"/>
      <c r="E172" s="8"/>
      <c r="F172" s="8"/>
      <c r="G172" s="8"/>
      <c r="H172" s="8"/>
      <c r="I172" s="8"/>
    </row>
    <row r="173" spans="1:9" ht="27.75" customHeight="1" x14ac:dyDescent="0.25">
      <c r="A173" s="7"/>
      <c r="B173" s="8"/>
      <c r="C173" s="8"/>
      <c r="D173" s="8"/>
      <c r="E173" s="8"/>
      <c r="F173" s="8"/>
      <c r="G173" s="8"/>
      <c r="H173" s="8"/>
      <c r="I173" s="8"/>
    </row>
    <row r="174" spans="1:9" ht="27.75" customHeight="1" x14ac:dyDescent="0.25">
      <c r="A174" s="10"/>
      <c r="B174" s="8"/>
      <c r="C174" s="8"/>
      <c r="D174" s="8"/>
      <c r="E174" s="8"/>
      <c r="F174" s="8"/>
      <c r="G174" s="8"/>
      <c r="H174" s="8"/>
      <c r="I174" s="8"/>
    </row>
    <row r="175" spans="1:9" ht="27.75" customHeight="1" x14ac:dyDescent="0.25">
      <c r="A175" s="11"/>
      <c r="B175" s="8"/>
      <c r="C175" s="8"/>
      <c r="D175" s="8"/>
      <c r="E175" s="8"/>
      <c r="F175" s="8"/>
      <c r="G175" s="8"/>
      <c r="H175" s="8"/>
      <c r="I175" s="8"/>
    </row>
    <row r="176" spans="1:9" ht="27.75" customHeight="1" x14ac:dyDescent="0.25">
      <c r="A176" s="10"/>
      <c r="B176" s="8"/>
      <c r="C176" s="8"/>
      <c r="D176" s="8"/>
      <c r="E176" s="8"/>
      <c r="F176" s="8"/>
      <c r="G176" s="8"/>
      <c r="H176" s="8"/>
      <c r="I176" s="8"/>
    </row>
    <row r="177" spans="1:9" ht="27.75" customHeight="1" x14ac:dyDescent="0.25">
      <c r="A177" s="11"/>
      <c r="B177" s="8"/>
      <c r="C177" s="8"/>
      <c r="D177" s="8"/>
      <c r="E177" s="8"/>
      <c r="F177" s="8"/>
      <c r="G177" s="8"/>
      <c r="H177" s="8"/>
      <c r="I177" s="8"/>
    </row>
    <row r="178" spans="1:9" ht="27.75" customHeight="1" x14ac:dyDescent="0.25">
      <c r="A178" s="10"/>
      <c r="B178" s="8"/>
      <c r="C178" s="8"/>
      <c r="D178" s="8"/>
      <c r="E178" s="8"/>
      <c r="F178" s="8"/>
      <c r="G178" s="8"/>
      <c r="H178" s="8"/>
      <c r="I178" s="8"/>
    </row>
    <row r="179" spans="1:9" ht="27.75" customHeight="1" x14ac:dyDescent="0.25">
      <c r="A179" s="11"/>
      <c r="B179" s="8"/>
      <c r="C179" s="8"/>
      <c r="D179" s="8"/>
      <c r="E179" s="8"/>
      <c r="F179" s="8"/>
      <c r="G179" s="8"/>
      <c r="H179" s="8"/>
      <c r="I179" s="8"/>
    </row>
    <row r="180" spans="1:9" ht="27.75" customHeight="1" x14ac:dyDescent="0.25">
      <c r="A180" s="10"/>
      <c r="B180" s="8"/>
      <c r="C180" s="8"/>
      <c r="D180" s="8"/>
      <c r="E180" s="8"/>
      <c r="F180" s="8"/>
      <c r="G180" s="8"/>
      <c r="H180" s="8"/>
      <c r="I180" s="8"/>
    </row>
    <row r="181" spans="1:9" ht="27.75" customHeight="1" x14ac:dyDescent="0.25">
      <c r="A181" s="11"/>
      <c r="B181" s="8"/>
      <c r="C181" s="8"/>
      <c r="D181" s="8"/>
      <c r="E181" s="8"/>
      <c r="F181" s="8"/>
      <c r="G181" s="8"/>
      <c r="H181" s="8"/>
      <c r="I181" s="8"/>
    </row>
    <row r="182" spans="1:9" ht="27.75" customHeight="1" x14ac:dyDescent="0.25">
      <c r="A182" s="10"/>
      <c r="B182" s="8"/>
      <c r="C182" s="8"/>
      <c r="D182" s="8"/>
      <c r="E182" s="8"/>
      <c r="F182" s="8"/>
      <c r="G182" s="8"/>
      <c r="H182" s="8"/>
      <c r="I182" s="8"/>
    </row>
    <row r="183" spans="1:9" ht="27.75" customHeight="1" x14ac:dyDescent="0.25">
      <c r="A183" s="11"/>
      <c r="B183" s="8"/>
      <c r="C183" s="8"/>
      <c r="D183" s="8"/>
      <c r="E183" s="8"/>
      <c r="F183" s="8"/>
      <c r="G183" s="8"/>
      <c r="H183" s="8"/>
      <c r="I183" s="8"/>
    </row>
    <row r="184" spans="1:9" ht="27.75" customHeight="1" x14ac:dyDescent="0.25">
      <c r="A184" s="10"/>
      <c r="B184" s="8"/>
      <c r="C184" s="8"/>
      <c r="D184" s="8"/>
      <c r="E184" s="8"/>
      <c r="F184" s="8"/>
      <c r="G184" s="8"/>
      <c r="H184" s="8"/>
      <c r="I184" s="8"/>
    </row>
    <row r="185" spans="1:9" ht="27.75" customHeight="1" x14ac:dyDescent="0.25">
      <c r="A185" s="11"/>
      <c r="B185" s="8"/>
      <c r="C185" s="8"/>
      <c r="D185" s="8"/>
      <c r="E185" s="8"/>
      <c r="F185" s="8"/>
      <c r="G185" s="8"/>
      <c r="H185" s="8"/>
      <c r="I185" s="8"/>
    </row>
    <row r="186" spans="1:9" ht="27.75" customHeight="1" x14ac:dyDescent="0.25">
      <c r="A186" s="7"/>
      <c r="B186" s="8"/>
      <c r="C186" s="8"/>
      <c r="D186" s="8"/>
      <c r="E186" s="8"/>
      <c r="F186" s="8"/>
      <c r="G186" s="8"/>
      <c r="H186" s="8"/>
      <c r="I186" s="8"/>
    </row>
    <row r="187" spans="1:9" ht="27.75" customHeight="1" x14ac:dyDescent="0.25">
      <c r="A187" s="10"/>
      <c r="B187" s="8"/>
      <c r="C187" s="8"/>
      <c r="D187" s="8"/>
      <c r="E187" s="8"/>
      <c r="F187" s="8"/>
      <c r="G187" s="8"/>
      <c r="H187" s="8"/>
      <c r="I187" s="8"/>
    </row>
    <row r="188" spans="1:9" ht="27.75" customHeight="1" x14ac:dyDescent="0.25">
      <c r="A188" s="11"/>
      <c r="B188" s="8"/>
      <c r="C188" s="8"/>
      <c r="D188" s="8"/>
      <c r="E188" s="8"/>
      <c r="F188" s="8"/>
      <c r="G188" s="8"/>
      <c r="H188" s="8"/>
      <c r="I188" s="8"/>
    </row>
    <row r="189" spans="1:9" ht="52.5" customHeight="1" x14ac:dyDescent="0.25">
      <c r="A189" s="15"/>
      <c r="B189" s="8"/>
      <c r="C189" s="8"/>
      <c r="D189" s="8"/>
      <c r="E189" s="8"/>
      <c r="F189" s="8"/>
      <c r="G189" s="8"/>
      <c r="H189" s="8"/>
      <c r="I189" s="8"/>
    </row>
    <row r="190" spans="1:9" ht="27.75" customHeight="1" x14ac:dyDescent="0.25">
      <c r="A190" s="11"/>
      <c r="B190" s="8"/>
      <c r="C190" s="8"/>
      <c r="D190" s="8"/>
      <c r="E190" s="8"/>
      <c r="F190" s="8"/>
      <c r="G190" s="8"/>
      <c r="H190" s="8"/>
      <c r="I190" s="8"/>
    </row>
    <row r="191" spans="1:9" ht="27.75" customHeight="1" x14ac:dyDescent="0.25">
      <c r="A191" s="10"/>
      <c r="B191" s="8"/>
      <c r="C191" s="8"/>
      <c r="D191" s="8"/>
      <c r="E191" s="8"/>
      <c r="F191" s="8"/>
      <c r="G191" s="8"/>
      <c r="H191" s="8"/>
      <c r="I191" s="8"/>
    </row>
    <row r="192" spans="1:9" ht="27.75" customHeight="1" x14ac:dyDescent="0.25">
      <c r="A192" s="11"/>
      <c r="B192" s="8"/>
      <c r="C192" s="8"/>
      <c r="D192" s="8"/>
      <c r="E192" s="8"/>
      <c r="F192" s="8"/>
      <c r="G192" s="8"/>
      <c r="H192" s="8"/>
      <c r="I192" s="8"/>
    </row>
    <row r="193" spans="1:9" ht="27.75" customHeight="1" x14ac:dyDescent="0.25">
      <c r="A193" s="11"/>
      <c r="B193" s="8"/>
      <c r="C193" s="8"/>
      <c r="D193" s="8"/>
      <c r="E193" s="8"/>
      <c r="F193" s="8"/>
      <c r="G193" s="8"/>
      <c r="H193" s="8"/>
      <c r="I193" s="8"/>
    </row>
    <row r="194" spans="1:9" ht="27.75" customHeight="1" x14ac:dyDescent="0.25">
      <c r="A194" s="10"/>
      <c r="B194" s="8"/>
      <c r="C194" s="8"/>
      <c r="D194" s="8"/>
      <c r="E194" s="8"/>
      <c r="F194" s="8"/>
      <c r="G194" s="8"/>
      <c r="H194" s="8"/>
      <c r="I194" s="8"/>
    </row>
    <row r="195" spans="1:9" ht="27.75" customHeight="1" x14ac:dyDescent="0.25">
      <c r="A195" s="11"/>
      <c r="B195" s="8"/>
      <c r="C195" s="8"/>
      <c r="D195" s="8"/>
      <c r="E195" s="8"/>
      <c r="F195" s="8"/>
      <c r="G195" s="8"/>
      <c r="H195" s="8"/>
      <c r="I195" s="8"/>
    </row>
    <row r="196" spans="1:9" ht="27.75" customHeight="1" x14ac:dyDescent="0.25">
      <c r="A196" s="11"/>
      <c r="B196" s="8"/>
      <c r="C196" s="8"/>
      <c r="D196" s="8"/>
      <c r="E196" s="8"/>
      <c r="F196" s="8"/>
      <c r="G196" s="8"/>
      <c r="H196" s="8"/>
      <c r="I196" s="8"/>
    </row>
    <row r="197" spans="1:9" ht="27.75" customHeight="1" x14ac:dyDescent="0.25">
      <c r="A197" s="37"/>
      <c r="B197" s="8"/>
      <c r="C197" s="8"/>
      <c r="D197" s="8"/>
      <c r="E197" s="8"/>
      <c r="F197" s="8"/>
      <c r="G197" s="8"/>
      <c r="H197" s="8"/>
      <c r="I197" s="8"/>
    </row>
  </sheetData>
  <mergeCells count="24">
    <mergeCell ref="A15:B15"/>
    <mergeCell ref="I5:I6"/>
    <mergeCell ref="A22:B22"/>
    <mergeCell ref="A16:B16"/>
    <mergeCell ref="A17:B17"/>
    <mergeCell ref="A20:B20"/>
    <mergeCell ref="A21:B21"/>
    <mergeCell ref="A19:B19"/>
    <mergeCell ref="A18:B18"/>
    <mergeCell ref="C12:D12"/>
    <mergeCell ref="C1:F1"/>
    <mergeCell ref="C2:F2"/>
    <mergeCell ref="A11:H11"/>
    <mergeCell ref="A14:B14"/>
    <mergeCell ref="A12:B13"/>
    <mergeCell ref="B6:D6"/>
    <mergeCell ref="E6:G6"/>
    <mergeCell ref="B5:G5"/>
    <mergeCell ref="A2:B2"/>
    <mergeCell ref="A3:B3"/>
    <mergeCell ref="A4:B4"/>
    <mergeCell ref="E12:F12"/>
    <mergeCell ref="G12:H12"/>
    <mergeCell ref="C3:F3"/>
  </mergeCells>
  <printOptions horizontalCentered="1"/>
  <pageMargins left="0.4" right="0.9" top="0.3" bottom="1" header="0" footer="0.5"/>
  <pageSetup paperSize="9" scale="97" fitToHeight="0" orientation="landscape" r:id="rId1"/>
  <headerFoot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3"/>
  <sheetViews>
    <sheetView rightToLeft="1" tabSelected="1" view="pageBreakPreview" zoomScale="120" zoomScaleNormal="100" zoomScaleSheetLayoutView="120" workbookViewId="0">
      <pane xSplit="2" ySplit="6" topLeftCell="C7" activePane="bottomRight" state="frozen"/>
      <selection activeCell="D32" sqref="D32"/>
      <selection pane="topRight" activeCell="D32" sqref="D32"/>
      <selection pane="bottomLeft" activeCell="D32" sqref="D32"/>
      <selection pane="bottomRight" activeCell="D7" sqref="D7"/>
    </sheetView>
  </sheetViews>
  <sheetFormatPr defaultColWidth="9" defaultRowHeight="27.75" customHeight="1" x14ac:dyDescent="0.25"/>
  <cols>
    <col min="1" max="1" width="15" style="84" customWidth="1"/>
    <col min="2" max="2" width="64.28515625" style="84" customWidth="1"/>
    <col min="3" max="4" width="13.85546875" style="84" customWidth="1"/>
    <col min="5" max="5" width="13.28515625" style="84" customWidth="1"/>
    <col min="6" max="7" width="13.85546875" style="84" customWidth="1"/>
    <col min="8" max="10" width="13.28515625" style="84" customWidth="1"/>
    <col min="11" max="16384" width="9" style="84"/>
  </cols>
  <sheetData>
    <row r="1" spans="1:10" ht="30.75" customHeight="1" x14ac:dyDescent="0.25">
      <c r="C1" s="266" t="s">
        <v>976</v>
      </c>
      <c r="D1" s="266"/>
      <c r="E1" s="266"/>
      <c r="F1" s="266"/>
      <c r="G1" s="266"/>
    </row>
    <row r="2" spans="1:10" ht="33.75" customHeight="1" x14ac:dyDescent="0.5">
      <c r="A2" s="267" t="s">
        <v>15</v>
      </c>
      <c r="B2" s="267"/>
      <c r="C2" s="266" t="s">
        <v>991</v>
      </c>
      <c r="D2" s="266"/>
      <c r="E2" s="266"/>
      <c r="F2" s="266"/>
      <c r="G2" s="266"/>
      <c r="I2" s="85"/>
      <c r="J2" s="85"/>
    </row>
    <row r="3" spans="1:10" ht="18" customHeight="1" x14ac:dyDescent="0.25">
      <c r="A3" s="268" t="s">
        <v>14</v>
      </c>
      <c r="B3" s="268"/>
    </row>
    <row r="4" spans="1:10" ht="18" customHeight="1" x14ac:dyDescent="0.4">
      <c r="A4" s="269" t="s">
        <v>18</v>
      </c>
      <c r="B4" s="269"/>
      <c r="J4" s="227" t="s">
        <v>13</v>
      </c>
    </row>
    <row r="5" spans="1:10" ht="21" customHeight="1" x14ac:dyDescent="0.25">
      <c r="A5" s="270" t="s">
        <v>0</v>
      </c>
      <c r="B5" s="270" t="s">
        <v>1</v>
      </c>
      <c r="C5" s="264" t="s">
        <v>2</v>
      </c>
      <c r="D5" s="264"/>
      <c r="E5" s="264"/>
      <c r="F5" s="264" t="s">
        <v>3</v>
      </c>
      <c r="G5" s="264"/>
      <c r="H5" s="264"/>
      <c r="I5" s="263" t="s">
        <v>793</v>
      </c>
      <c r="J5" s="263" t="s">
        <v>900</v>
      </c>
    </row>
    <row r="6" spans="1:10" ht="35.25" customHeight="1" x14ac:dyDescent="0.25">
      <c r="A6" s="270"/>
      <c r="B6" s="270"/>
      <c r="C6" s="86" t="s">
        <v>988</v>
      </c>
      <c r="D6" s="86" t="s">
        <v>792</v>
      </c>
      <c r="E6" s="86" t="s">
        <v>4</v>
      </c>
      <c r="F6" s="86" t="s">
        <v>989</v>
      </c>
      <c r="G6" s="86" t="s">
        <v>990</v>
      </c>
      <c r="H6" s="87" t="s">
        <v>5</v>
      </c>
      <c r="I6" s="264"/>
      <c r="J6" s="264"/>
    </row>
    <row r="7" spans="1:10" ht="35.25" customHeight="1" x14ac:dyDescent="0.25">
      <c r="A7" s="232"/>
      <c r="B7" s="232"/>
      <c r="C7" s="230"/>
      <c r="D7" s="230"/>
      <c r="E7" s="230"/>
      <c r="F7" s="230"/>
      <c r="G7" s="230"/>
      <c r="H7" s="231"/>
      <c r="I7" s="231"/>
      <c r="J7" s="231"/>
    </row>
    <row r="8" spans="1:10" ht="27.75" customHeight="1" x14ac:dyDescent="0.25">
      <c r="A8" s="265" t="s">
        <v>807</v>
      </c>
      <c r="B8" s="265"/>
      <c r="C8" s="228" t="e">
        <f>#REF!+#REF!+#REF!</f>
        <v>#REF!</v>
      </c>
      <c r="D8" s="226" t="e">
        <f>#REF!+#REF!+#REF!</f>
        <v>#REF!</v>
      </c>
      <c r="E8" s="226" t="e">
        <f>#REF!+#REF!+#REF!</f>
        <v>#REF!</v>
      </c>
      <c r="F8" s="228" t="e">
        <f>#REF!+#REF!+#REF!</f>
        <v>#REF!</v>
      </c>
      <c r="G8" s="228" t="e">
        <f>#REF!+#REF!+#REF!</f>
        <v>#REF!</v>
      </c>
      <c r="H8" s="226" t="e">
        <f t="shared" ref="H8" si="0">SUM(F8:G8)</f>
        <v>#REF!</v>
      </c>
      <c r="I8" s="226" t="e">
        <f>#REF!+#REF!+#REF!</f>
        <v>#REF!</v>
      </c>
      <c r="J8" s="226" t="e">
        <f>#REF!+#REF!+#REF!</f>
        <v>#REF!</v>
      </c>
    </row>
    <row r="9" spans="1:10" ht="27.75" customHeight="1" x14ac:dyDescent="0.25">
      <c r="D9" s="85"/>
    </row>
    <row r="10" spans="1:10" ht="27.75" customHeight="1" x14ac:dyDescent="0.25">
      <c r="I10" s="85"/>
      <c r="J10" s="85"/>
    </row>
    <row r="11" spans="1:10" ht="27.75" customHeight="1" x14ac:dyDescent="0.25">
      <c r="B11" s="85"/>
      <c r="D11" s="85"/>
    </row>
    <row r="12" spans="1:10" ht="27.75" customHeight="1" x14ac:dyDescent="0.25">
      <c r="D12" s="85"/>
    </row>
    <row r="13" spans="1:10" ht="27.75" customHeight="1" x14ac:dyDescent="0.25">
      <c r="C13" s="85"/>
    </row>
  </sheetData>
  <mergeCells count="12">
    <mergeCell ref="J5:J6"/>
    <mergeCell ref="I5:I6"/>
    <mergeCell ref="A8:B8"/>
    <mergeCell ref="C1:G1"/>
    <mergeCell ref="A2:B2"/>
    <mergeCell ref="C2:G2"/>
    <mergeCell ref="A3:B3"/>
    <mergeCell ref="A4:B4"/>
    <mergeCell ref="A5:A6"/>
    <mergeCell ref="B5:B6"/>
    <mergeCell ref="C5:E5"/>
    <mergeCell ref="F5:H5"/>
  </mergeCells>
  <phoneticPr fontId="22" type="noConversion"/>
  <printOptions horizontalCentered="1"/>
  <pageMargins left="0.4" right="0.9" top="0.3" bottom="1" header="0" footer="0.5"/>
  <pageSetup paperSize="9" scale="7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52"/>
  <sheetViews>
    <sheetView rightToLeft="1" view="pageBreakPreview" topLeftCell="A2" zoomScale="90" zoomScaleNormal="100" zoomScaleSheetLayoutView="90" workbookViewId="0">
      <selection activeCell="D32" sqref="D32"/>
    </sheetView>
  </sheetViews>
  <sheetFormatPr defaultRowHeight="15" x14ac:dyDescent="0.25"/>
  <cols>
    <col min="1" max="1" width="11.42578125" customWidth="1"/>
    <col min="2" max="2" width="54.28515625" customWidth="1"/>
    <col min="3" max="8" width="17.42578125" customWidth="1"/>
    <col min="9" max="10" width="19.85546875" customWidth="1"/>
  </cols>
  <sheetData>
    <row r="1" spans="1:10" ht="48" x14ac:dyDescent="0.25">
      <c r="A1" s="276" t="s">
        <v>977</v>
      </c>
      <c r="B1" s="276"/>
      <c r="C1" s="276"/>
      <c r="D1" s="276"/>
      <c r="E1" s="276"/>
      <c r="F1" s="276"/>
      <c r="G1" s="276"/>
      <c r="H1" s="276"/>
      <c r="I1" s="276"/>
      <c r="J1" s="276"/>
    </row>
    <row r="2" spans="1:10" ht="40.5" x14ac:dyDescent="0.5">
      <c r="A2" s="241" t="s">
        <v>15</v>
      </c>
      <c r="B2" s="241"/>
      <c r="C2" s="278" t="s">
        <v>992</v>
      </c>
      <c r="D2" s="278"/>
      <c r="E2" s="278"/>
      <c r="F2" s="278"/>
      <c r="G2" s="4"/>
      <c r="H2" s="4"/>
      <c r="I2" s="6"/>
    </row>
    <row r="3" spans="1:10" ht="18" x14ac:dyDescent="0.25">
      <c r="A3" s="243" t="s">
        <v>14</v>
      </c>
      <c r="B3" s="243"/>
      <c r="C3" s="6"/>
      <c r="D3" s="6"/>
      <c r="E3" s="6"/>
      <c r="F3" s="6"/>
      <c r="G3" s="6"/>
      <c r="H3" s="6"/>
      <c r="I3" s="6"/>
    </row>
    <row r="4" spans="1:10" ht="18.75" x14ac:dyDescent="0.5">
      <c r="A4" s="244" t="s">
        <v>18</v>
      </c>
      <c r="B4" s="244"/>
      <c r="C4" s="6"/>
      <c r="D4" s="6"/>
      <c r="E4" s="6"/>
      <c r="F4" s="3"/>
      <c r="G4" s="6"/>
      <c r="H4" s="6"/>
      <c r="J4" s="3" t="s">
        <v>13</v>
      </c>
    </row>
    <row r="5" spans="1:10" ht="20.25" customHeight="1" x14ac:dyDescent="0.25">
      <c r="A5" s="272" t="s">
        <v>173</v>
      </c>
      <c r="B5" s="273" t="s">
        <v>174</v>
      </c>
      <c r="C5" s="272" t="s">
        <v>993</v>
      </c>
      <c r="D5" s="272" t="s">
        <v>797</v>
      </c>
      <c r="E5" s="272" t="s">
        <v>175</v>
      </c>
      <c r="F5" s="272"/>
      <c r="G5" s="272"/>
      <c r="H5" s="272"/>
      <c r="I5" s="272" t="s">
        <v>794</v>
      </c>
      <c r="J5" s="272" t="s">
        <v>795</v>
      </c>
    </row>
    <row r="6" spans="1:10" ht="19.5" customHeight="1" x14ac:dyDescent="0.25">
      <c r="A6" s="272"/>
      <c r="B6" s="273"/>
      <c r="C6" s="272"/>
      <c r="D6" s="272"/>
      <c r="E6" s="277" t="s">
        <v>176</v>
      </c>
      <c r="F6" s="277"/>
      <c r="G6" s="277"/>
      <c r="H6" s="272" t="s">
        <v>177</v>
      </c>
      <c r="I6" s="272"/>
      <c r="J6" s="272"/>
    </row>
    <row r="7" spans="1:10" ht="27.75" customHeight="1" x14ac:dyDescent="0.25">
      <c r="A7" s="272"/>
      <c r="B7" s="273"/>
      <c r="C7" s="272"/>
      <c r="D7" s="272"/>
      <c r="E7" s="142" t="s">
        <v>178</v>
      </c>
      <c r="F7" s="142" t="s">
        <v>179</v>
      </c>
      <c r="G7" s="143" t="s">
        <v>180</v>
      </c>
      <c r="H7" s="272"/>
      <c r="I7" s="272"/>
      <c r="J7" s="272"/>
    </row>
    <row r="8" spans="1:10" ht="27.75" customHeight="1" x14ac:dyDescent="0.25">
      <c r="A8" s="144" t="s">
        <v>181</v>
      </c>
      <c r="B8" s="145" t="s">
        <v>157</v>
      </c>
      <c r="C8" s="146">
        <f t="shared" ref="C8:G8" si="0">SUM(C9:C12)</f>
        <v>5318953473</v>
      </c>
      <c r="D8" s="146">
        <f t="shared" si="0"/>
        <v>5439052372</v>
      </c>
      <c r="E8" s="146">
        <f t="shared" si="0"/>
        <v>0</v>
      </c>
      <c r="F8" s="146">
        <f t="shared" si="0"/>
        <v>0</v>
      </c>
      <c r="G8" s="146">
        <f t="shared" si="0"/>
        <v>0</v>
      </c>
      <c r="H8" s="146">
        <f>SUM(H9:H12)</f>
        <v>6694400000</v>
      </c>
      <c r="I8" s="146">
        <f t="shared" ref="I8:I45" si="1">SUM(G8:H8)</f>
        <v>6694400000</v>
      </c>
      <c r="J8" s="146">
        <f>SUM(J10:J12)</f>
        <v>7948770000</v>
      </c>
    </row>
    <row r="9" spans="1:10" ht="27.75" hidden="1" customHeight="1" x14ac:dyDescent="0.25">
      <c r="A9" s="147" t="s">
        <v>182</v>
      </c>
      <c r="B9" s="148" t="s">
        <v>183</v>
      </c>
      <c r="C9" s="149">
        <f>'مأموریت.برنامه.طرح.پروژه'!H8+'مأموریت.برنامه.خدمت'!C9</f>
        <v>0</v>
      </c>
      <c r="D9" s="149">
        <f>'مأموریت.برنامه.طرح.پروژه'!I8+'مأموریت.برنامه.خدمت'!D9</f>
        <v>0</v>
      </c>
      <c r="E9" s="149">
        <f>'مأموریت.برنامه.خدمت'!E9</f>
        <v>0</v>
      </c>
      <c r="F9" s="149">
        <f>'مأموریت.برنامه.خدمت'!F9</f>
        <v>0</v>
      </c>
      <c r="G9" s="150">
        <f>SUM(E9:F9)</f>
        <v>0</v>
      </c>
      <c r="H9" s="149"/>
      <c r="I9" s="149">
        <f t="shared" si="1"/>
        <v>0</v>
      </c>
      <c r="J9" s="149" t="e">
        <f>'مأموریت.برنامه.طرح.پروژه'!K8+'مأموریت.برنامه.خدمت'!I9</f>
        <v>#REF!</v>
      </c>
    </row>
    <row r="10" spans="1:10" ht="27.75" customHeight="1" x14ac:dyDescent="0.25">
      <c r="A10" s="147" t="s">
        <v>184</v>
      </c>
      <c r="B10" s="151" t="s">
        <v>185</v>
      </c>
      <c r="C10" s="149">
        <f>'مأموریت.برنامه.طرح.پروژه'!H17+'مأموریت.برنامه.خدمت'!C16</f>
        <v>3996909685</v>
      </c>
      <c r="D10" s="149">
        <f>'مأموریت.برنامه.طرح.پروژه'!I17+'مأموریت.برنامه.خدمت'!D16</f>
        <v>3489500000</v>
      </c>
      <c r="E10" s="149">
        <f>'مأموریت.برنامه.خدمت'!E16</f>
        <v>0</v>
      </c>
      <c r="F10" s="149">
        <f>'مأموریت.برنامه.خدمت'!F16</f>
        <v>0</v>
      </c>
      <c r="G10" s="150">
        <f t="shared" ref="G10:G12" si="2">SUM(E10:F10)</f>
        <v>0</v>
      </c>
      <c r="H10" s="149">
        <f>'مأموریت.برنامه.طرح.پروژه'!J17</f>
        <v>4554190000</v>
      </c>
      <c r="I10" s="149">
        <f t="shared" si="1"/>
        <v>4554190000</v>
      </c>
      <c r="J10" s="149">
        <f>'مأموریت.برنامه.طرح.پروژه'!K17+'مأموریت.برنامه.خدمت'!I16</f>
        <v>5358560000</v>
      </c>
    </row>
    <row r="11" spans="1:10" ht="27.75" customHeight="1" x14ac:dyDescent="0.25">
      <c r="A11" s="147" t="s">
        <v>186</v>
      </c>
      <c r="B11" s="151" t="s">
        <v>187</v>
      </c>
      <c r="C11" s="149">
        <f>'مأموریت.برنامه.طرح.پروژه'!H40+'مأموریت.برنامه.خدمت'!C20</f>
        <v>737491497</v>
      </c>
      <c r="D11" s="149">
        <f>'مأموریت.برنامه.طرح.پروژه'!I40+'مأموریت.برنامه.خدمت'!D20</f>
        <v>1849552372</v>
      </c>
      <c r="E11" s="149">
        <f>'مأموریت.برنامه.خدمت'!E20</f>
        <v>0</v>
      </c>
      <c r="F11" s="149">
        <f>'مأموریت.برنامه.خدمت'!F20</f>
        <v>0</v>
      </c>
      <c r="G11" s="150">
        <f t="shared" si="2"/>
        <v>0</v>
      </c>
      <c r="H11" s="149">
        <f>'مأموریت.برنامه.طرح.پروژه'!J40</f>
        <v>2139210000</v>
      </c>
      <c r="I11" s="149">
        <f t="shared" si="1"/>
        <v>2139210000</v>
      </c>
      <c r="J11" s="149">
        <f>'مأموریت.برنامه.طرح.پروژه'!K40+'مأموریت.برنامه.خدمت'!I20</f>
        <v>2589210000</v>
      </c>
    </row>
    <row r="12" spans="1:10" ht="27.75" customHeight="1" x14ac:dyDescent="0.25">
      <c r="A12" s="147" t="s">
        <v>188</v>
      </c>
      <c r="B12" s="151" t="s">
        <v>189</v>
      </c>
      <c r="C12" s="149">
        <f>'مأموریت.برنامه.طرح.پروژه'!H56+'مأموریت.برنامه.خدمت'!C26</f>
        <v>584552291</v>
      </c>
      <c r="D12" s="149">
        <f>'مأموریت.برنامه.طرح.پروژه'!I56+'مأموریت.برنامه.خدمت'!D26</f>
        <v>100000000</v>
      </c>
      <c r="E12" s="149">
        <f>'مأموریت.برنامه.خدمت'!E26</f>
        <v>0</v>
      </c>
      <c r="F12" s="149">
        <f>'مأموریت.برنامه.خدمت'!F26</f>
        <v>0</v>
      </c>
      <c r="G12" s="150">
        <f t="shared" si="2"/>
        <v>0</v>
      </c>
      <c r="H12" s="149">
        <f>'مأموریت.برنامه.طرح.پروژه'!J56</f>
        <v>1000000</v>
      </c>
      <c r="I12" s="149">
        <f t="shared" si="1"/>
        <v>1000000</v>
      </c>
      <c r="J12" s="149">
        <f>'مأموریت.برنامه.طرح.پروژه'!K56+'مأموریت.برنامه.خدمت'!I26</f>
        <v>1000000</v>
      </c>
    </row>
    <row r="13" spans="1:10" ht="27.75" customHeight="1" x14ac:dyDescent="0.25">
      <c r="A13" s="144" t="s">
        <v>190</v>
      </c>
      <c r="B13" s="145" t="s">
        <v>191</v>
      </c>
      <c r="C13" s="146">
        <f t="shared" ref="C13:H13" si="3">SUM(C14:C20)</f>
        <v>13594789197</v>
      </c>
      <c r="D13" s="146">
        <f t="shared" si="3"/>
        <v>21913937252</v>
      </c>
      <c r="E13" s="146">
        <f t="shared" si="3"/>
        <v>19704850000</v>
      </c>
      <c r="F13" s="146">
        <f t="shared" si="3"/>
        <v>188560000</v>
      </c>
      <c r="G13" s="146">
        <f t="shared" si="3"/>
        <v>19893410000</v>
      </c>
      <c r="H13" s="146">
        <f t="shared" si="3"/>
        <v>9053780000</v>
      </c>
      <c r="I13" s="146">
        <f t="shared" si="1"/>
        <v>28947190000</v>
      </c>
      <c r="J13" s="146">
        <f>SUM(J14:J20)</f>
        <v>29234190000</v>
      </c>
    </row>
    <row r="14" spans="1:10" ht="27.75" customHeight="1" x14ac:dyDescent="0.25">
      <c r="A14" s="147" t="s">
        <v>192</v>
      </c>
      <c r="B14" s="151" t="s">
        <v>193</v>
      </c>
      <c r="C14" s="149">
        <f>'مأموریت.برنامه.طرح.پروژه'!H60+'مأموریت.برنامه.خدمت'!C31</f>
        <v>516293539</v>
      </c>
      <c r="D14" s="149">
        <f>'مأموریت.برنامه.طرح.پروژه'!I60+'مأموریت.برنامه.خدمت'!D31</f>
        <v>3352928104</v>
      </c>
      <c r="E14" s="149">
        <f>'مأموریت.برنامه.خدمت'!E31</f>
        <v>0</v>
      </c>
      <c r="F14" s="149">
        <f>'مأموریت.برنامه.خدمت'!F31</f>
        <v>0</v>
      </c>
      <c r="G14" s="150">
        <f>SUM(E14:F14)</f>
        <v>0</v>
      </c>
      <c r="H14" s="149">
        <f>'مأموریت.برنامه.طرح.پروژه'!J60</f>
        <v>5519550000</v>
      </c>
      <c r="I14" s="149">
        <f t="shared" si="1"/>
        <v>5519550000</v>
      </c>
      <c r="J14" s="149">
        <f>'مأموریت.برنامه.طرح.پروژه'!K60+'مأموریت.برنامه.خدمت'!I31</f>
        <v>5686550000</v>
      </c>
    </row>
    <row r="15" spans="1:10" ht="27.75" customHeight="1" x14ac:dyDescent="0.25">
      <c r="A15" s="147" t="s">
        <v>194</v>
      </c>
      <c r="B15" s="151" t="s">
        <v>195</v>
      </c>
      <c r="C15" s="149">
        <f>'مأموریت.برنامه.طرح.پروژه'!H81+'مأموریت.برنامه.خدمت'!C36</f>
        <v>0</v>
      </c>
      <c r="D15" s="149">
        <f>'مأموریت.برنامه.طرح.پروژه'!I81+'مأموریت.برنامه.خدمت'!D36</f>
        <v>300000000</v>
      </c>
      <c r="E15" s="149">
        <f>'مأموریت.برنامه.خدمت'!E36</f>
        <v>0</v>
      </c>
      <c r="F15" s="149">
        <f>'مأموریت.برنامه.خدمت'!F36</f>
        <v>0</v>
      </c>
      <c r="G15" s="150">
        <f t="shared" ref="G15:G20" si="4">SUM(E15:F15)</f>
        <v>0</v>
      </c>
      <c r="H15" s="149">
        <f>'مأموریت.برنامه.طرح.پروژه'!J81</f>
        <v>300000000</v>
      </c>
      <c r="I15" s="149">
        <f t="shared" si="1"/>
        <v>300000000</v>
      </c>
      <c r="J15" s="149">
        <f>'مأموریت.برنامه.طرح.پروژه'!K81+'مأموریت.برنامه.خدمت'!I36</f>
        <v>300000000</v>
      </c>
    </row>
    <row r="16" spans="1:10" ht="27.75" customHeight="1" x14ac:dyDescent="0.25">
      <c r="A16" s="147" t="s">
        <v>196</v>
      </c>
      <c r="B16" s="151" t="s">
        <v>197</v>
      </c>
      <c r="C16" s="149">
        <f>'مأموریت.برنامه.طرح.پروژه'!H85+'مأموریت.برنامه.خدمت'!C39</f>
        <v>485798632</v>
      </c>
      <c r="D16" s="149">
        <f>'مأموریت.برنامه.طرح.پروژه'!I85+'مأموریت.برنامه.خدمت'!D39</f>
        <v>797667682</v>
      </c>
      <c r="E16" s="149">
        <f>'مأموریت.برنامه.خدمت'!E39</f>
        <v>0</v>
      </c>
      <c r="F16" s="149">
        <f>'مأموریت.برنامه.خدمت'!F39</f>
        <v>0</v>
      </c>
      <c r="G16" s="150">
        <f t="shared" si="4"/>
        <v>0</v>
      </c>
      <c r="H16" s="149">
        <f>'مأموریت.برنامه.طرح.پروژه'!J85</f>
        <v>763000000</v>
      </c>
      <c r="I16" s="149">
        <f t="shared" si="1"/>
        <v>763000000</v>
      </c>
      <c r="J16" s="149">
        <f>'مأموریت.برنامه.طرح.پروژه'!K85+'مأموریت.برنامه.خدمت'!I39</f>
        <v>763000000</v>
      </c>
    </row>
    <row r="17" spans="1:10" ht="27.75" customHeight="1" x14ac:dyDescent="0.25">
      <c r="A17" s="147" t="s">
        <v>198</v>
      </c>
      <c r="B17" s="151" t="s">
        <v>199</v>
      </c>
      <c r="C17" s="149">
        <f>'مأموریت.برنامه.طرح.پروژه'!H93+'مأموریت.برنامه.خدمت'!C42</f>
        <v>705892722</v>
      </c>
      <c r="D17" s="149">
        <f>'مأموریت.برنامه.طرح.پروژه'!I93+'مأموریت.برنامه.خدمت'!D42</f>
        <v>2313566365</v>
      </c>
      <c r="E17" s="149">
        <f>'مأموریت.برنامه.خدمت'!E42</f>
        <v>845000000</v>
      </c>
      <c r="F17" s="149">
        <f>'مأموریت.برنامه.خدمت'!F42</f>
        <v>188560000</v>
      </c>
      <c r="G17" s="150">
        <f t="shared" si="4"/>
        <v>1033560000</v>
      </c>
      <c r="H17" s="149">
        <f>'مأموریت.برنامه.طرح.پروژه'!J93</f>
        <v>214000000</v>
      </c>
      <c r="I17" s="149">
        <f t="shared" si="1"/>
        <v>1247560000</v>
      </c>
      <c r="J17" s="149">
        <f>'مأموریت.برنامه.طرح.پروژه'!K93+'مأموریت.برنامه.خدمت'!I42</f>
        <v>1247560000</v>
      </c>
    </row>
    <row r="18" spans="1:10" ht="27.75" customHeight="1" x14ac:dyDescent="0.25">
      <c r="A18" s="147" t="s">
        <v>200</v>
      </c>
      <c r="B18" s="151" t="s">
        <v>201</v>
      </c>
      <c r="C18" s="149">
        <f>'مأموریت.برنامه.طرح.پروژه'!H98+'مأموریت.برنامه.خدمت'!C47</f>
        <v>10954051630</v>
      </c>
      <c r="D18" s="149">
        <f>'مأموریت.برنامه.طرح.پروژه'!I98+'مأموریت.برنامه.خدمت'!D47</f>
        <v>13815670009</v>
      </c>
      <c r="E18" s="149">
        <f>'مأموریت.برنامه.خدمت'!E47</f>
        <v>18859850000</v>
      </c>
      <c r="F18" s="149">
        <f>'مأموریت.برنامه.خدمت'!F47</f>
        <v>0</v>
      </c>
      <c r="G18" s="150">
        <f t="shared" si="4"/>
        <v>18859850000</v>
      </c>
      <c r="H18" s="149">
        <f>'مأموریت.برنامه.طرح.پروژه'!J98</f>
        <v>172520000</v>
      </c>
      <c r="I18" s="149">
        <f t="shared" si="1"/>
        <v>19032370000</v>
      </c>
      <c r="J18" s="149">
        <f>'مأموریت.برنامه.طرح.پروژه'!K98+'مأموریت.برنامه.خدمت'!I47</f>
        <v>19032370000</v>
      </c>
    </row>
    <row r="19" spans="1:10" ht="27.75" customHeight="1" x14ac:dyDescent="0.25">
      <c r="A19" s="147" t="s">
        <v>202</v>
      </c>
      <c r="B19" s="151" t="s">
        <v>203</v>
      </c>
      <c r="C19" s="149">
        <f>'مأموریت.برنامه.طرح.پروژه'!H106+'مأموریت.برنامه.خدمت'!C49</f>
        <v>45902935</v>
      </c>
      <c r="D19" s="149">
        <f>'مأموریت.برنامه.طرح.پروژه'!I106+'مأموریت.برنامه.خدمت'!D49</f>
        <v>334105092</v>
      </c>
      <c r="E19" s="149">
        <f>'مأموریت.برنامه.خدمت'!E49</f>
        <v>0</v>
      </c>
      <c r="F19" s="149">
        <f>'مأموریت.برنامه.خدمت'!F49</f>
        <v>0</v>
      </c>
      <c r="G19" s="150">
        <f t="shared" si="4"/>
        <v>0</v>
      </c>
      <c r="H19" s="149">
        <f>'مأموریت.برنامه.طرح.پروژه'!J106</f>
        <v>203710000</v>
      </c>
      <c r="I19" s="149">
        <f t="shared" si="1"/>
        <v>203710000</v>
      </c>
      <c r="J19" s="149">
        <f>'مأموریت.برنامه.طرح.پروژه'!K106+'مأموریت.برنامه.خدمت'!I49</f>
        <v>323710000</v>
      </c>
    </row>
    <row r="20" spans="1:10" ht="27.75" customHeight="1" x14ac:dyDescent="0.25">
      <c r="A20" s="147" t="s">
        <v>204</v>
      </c>
      <c r="B20" s="148" t="s">
        <v>205</v>
      </c>
      <c r="C20" s="149">
        <f>'مأموریت.برنامه.طرح.پروژه'!H119+'مأموریت.برنامه.خدمت'!C55</f>
        <v>886849739</v>
      </c>
      <c r="D20" s="149">
        <f>'مأموریت.برنامه.طرح.پروژه'!I119+'مأموریت.برنامه.خدمت'!D55</f>
        <v>1000000000</v>
      </c>
      <c r="E20" s="149">
        <f>'مأموریت.برنامه.خدمت'!E55</f>
        <v>0</v>
      </c>
      <c r="F20" s="149">
        <f>'مأموریت.برنامه.خدمت'!F55</f>
        <v>0</v>
      </c>
      <c r="G20" s="150">
        <f t="shared" si="4"/>
        <v>0</v>
      </c>
      <c r="H20" s="149">
        <f>'مأموریت.برنامه.طرح.پروژه'!J119</f>
        <v>1881000000</v>
      </c>
      <c r="I20" s="149">
        <f t="shared" si="1"/>
        <v>1881000000</v>
      </c>
      <c r="J20" s="149">
        <f>'مأموریت.برنامه.طرح.پروژه'!K119+'مأموریت.برنامه.خدمت'!I55</f>
        <v>1881000000</v>
      </c>
    </row>
    <row r="21" spans="1:10" ht="27.75" customHeight="1" x14ac:dyDescent="0.25">
      <c r="A21" s="144" t="s">
        <v>206</v>
      </c>
      <c r="B21" s="145" t="s">
        <v>160</v>
      </c>
      <c r="C21" s="146">
        <f t="shared" ref="C21:H21" si="5">SUM(C22:C24)</f>
        <v>689215208</v>
      </c>
      <c r="D21" s="146">
        <f t="shared" si="5"/>
        <v>875000000</v>
      </c>
      <c r="E21" s="146">
        <f t="shared" si="5"/>
        <v>0</v>
      </c>
      <c r="F21" s="146">
        <f t="shared" si="5"/>
        <v>0</v>
      </c>
      <c r="G21" s="146">
        <f t="shared" si="5"/>
        <v>0</v>
      </c>
      <c r="H21" s="146">
        <f t="shared" si="5"/>
        <v>2119280000</v>
      </c>
      <c r="I21" s="146">
        <f t="shared" si="1"/>
        <v>2119280000</v>
      </c>
      <c r="J21" s="146">
        <f>SUM(J22:J24)</f>
        <v>2119280000</v>
      </c>
    </row>
    <row r="22" spans="1:10" ht="27.75" customHeight="1" x14ac:dyDescent="0.25">
      <c r="A22" s="152" t="s">
        <v>207</v>
      </c>
      <c r="B22" s="153" t="s">
        <v>208</v>
      </c>
      <c r="C22" s="154">
        <f>'مأموریت.برنامه.طرح.پروژه'!H132+'مأموریت.برنامه.خدمت'!C61</f>
        <v>72086056</v>
      </c>
      <c r="D22" s="154">
        <f>'مأموریت.برنامه.طرح.پروژه'!I132+'مأموریت.برنامه.خدمت'!D61</f>
        <v>450000000</v>
      </c>
      <c r="E22" s="154">
        <f>'مأموریت.برنامه.خدمت'!E61</f>
        <v>0</v>
      </c>
      <c r="F22" s="154">
        <f>'مأموریت.برنامه.خدمت'!F61</f>
        <v>0</v>
      </c>
      <c r="G22" s="136">
        <f>SUM(E22:F22)</f>
        <v>0</v>
      </c>
      <c r="H22" s="154">
        <f>'مأموریت.برنامه.طرح.پروژه'!J132</f>
        <v>1426000000</v>
      </c>
      <c r="I22" s="149">
        <f t="shared" si="1"/>
        <v>1426000000</v>
      </c>
      <c r="J22" s="149">
        <f>'مأموریت.برنامه.طرح.پروژه'!K132+'مأموریت.برنامه.خدمت'!I61</f>
        <v>1426000000</v>
      </c>
    </row>
    <row r="23" spans="1:10" ht="27.75" customHeight="1" x14ac:dyDescent="0.25">
      <c r="A23" s="152" t="s">
        <v>209</v>
      </c>
      <c r="B23" s="153" t="s">
        <v>210</v>
      </c>
      <c r="C23" s="154">
        <f>'مأموریت.برنامه.طرح.پروژه'!H135+'مأموریت.برنامه.خدمت'!C65</f>
        <v>601912000</v>
      </c>
      <c r="D23" s="154">
        <f>'مأموریت.برنامه.طرح.پروژه'!I135+'مأموریت.برنامه.خدمت'!D65</f>
        <v>341000000</v>
      </c>
      <c r="E23" s="154">
        <f>'مأموریت.برنامه.خدمت'!E65</f>
        <v>0</v>
      </c>
      <c r="F23" s="154">
        <f>'مأموریت.برنامه.خدمت'!F65</f>
        <v>0</v>
      </c>
      <c r="G23" s="136">
        <f t="shared" ref="G23:G24" si="6">SUM(E23:F23)</f>
        <v>0</v>
      </c>
      <c r="H23" s="154">
        <f>'مأموریت.برنامه.طرح.پروژه'!J135</f>
        <v>596000000</v>
      </c>
      <c r="I23" s="149">
        <f t="shared" si="1"/>
        <v>596000000</v>
      </c>
      <c r="J23" s="149">
        <f>'مأموریت.برنامه.طرح.پروژه'!K135+'مأموریت.برنامه.خدمت'!I65</f>
        <v>596000000</v>
      </c>
    </row>
    <row r="24" spans="1:10" ht="27.75" customHeight="1" x14ac:dyDescent="0.25">
      <c r="A24" s="152" t="s">
        <v>211</v>
      </c>
      <c r="B24" s="153" t="s">
        <v>212</v>
      </c>
      <c r="C24" s="154">
        <f>'مأموریت.برنامه.طرح.پروژه'!H149+'مأموریت.برنامه.خدمت'!C70</f>
        <v>15217152</v>
      </c>
      <c r="D24" s="154">
        <f>'مأموریت.برنامه.طرح.پروژه'!I149+'مأموریت.برنامه.خدمت'!D70</f>
        <v>84000000</v>
      </c>
      <c r="E24" s="154">
        <f>'مأموریت.برنامه.خدمت'!E70</f>
        <v>0</v>
      </c>
      <c r="F24" s="154">
        <f>'مأموریت.برنامه.خدمت'!F70</f>
        <v>0</v>
      </c>
      <c r="G24" s="136">
        <f t="shared" si="6"/>
        <v>0</v>
      </c>
      <c r="H24" s="154">
        <f>'مأموریت.برنامه.طرح.پروژه'!J149</f>
        <v>97280000</v>
      </c>
      <c r="I24" s="149">
        <f t="shared" si="1"/>
        <v>97280000</v>
      </c>
      <c r="J24" s="149">
        <f>'مأموریت.برنامه.طرح.پروژه'!K149+'مأموریت.برنامه.خدمت'!I70</f>
        <v>97280000</v>
      </c>
    </row>
    <row r="25" spans="1:10" ht="27.75" customHeight="1" x14ac:dyDescent="0.25">
      <c r="A25" s="144" t="s">
        <v>213</v>
      </c>
      <c r="B25" s="145" t="s">
        <v>214</v>
      </c>
      <c r="C25" s="146">
        <f t="shared" ref="C25:H25" si="7">SUM(C26:C33)</f>
        <v>8983705330</v>
      </c>
      <c r="D25" s="146">
        <f t="shared" si="7"/>
        <v>26501220355</v>
      </c>
      <c r="E25" s="146">
        <f t="shared" si="7"/>
        <v>0</v>
      </c>
      <c r="F25" s="146">
        <f t="shared" si="7"/>
        <v>0</v>
      </c>
      <c r="G25" s="146">
        <f t="shared" si="7"/>
        <v>0</v>
      </c>
      <c r="H25" s="146">
        <f t="shared" si="7"/>
        <v>39411220000</v>
      </c>
      <c r="I25" s="146">
        <f t="shared" si="1"/>
        <v>39411220000</v>
      </c>
      <c r="J25" s="146">
        <f>SUM(J26:J33)</f>
        <v>55024530000</v>
      </c>
    </row>
    <row r="26" spans="1:10" ht="27.75" customHeight="1" x14ac:dyDescent="0.25">
      <c r="A26" s="152" t="s">
        <v>215</v>
      </c>
      <c r="B26" s="153" t="s">
        <v>216</v>
      </c>
      <c r="C26" s="154">
        <f>'مأموریت.برنامه.طرح.پروژه'!H158+'مأموریت.برنامه.خدمت'!C73</f>
        <v>5094896436</v>
      </c>
      <c r="D26" s="154">
        <f>'مأموریت.برنامه.طرح.پروژه'!I158+'مأموریت.برنامه.خدمت'!D73</f>
        <v>7316500000</v>
      </c>
      <c r="E26" s="154">
        <f>'مأموریت.برنامه.خدمت'!E73</f>
        <v>0</v>
      </c>
      <c r="F26" s="154">
        <f>'مأموریت.برنامه.خدمت'!F73</f>
        <v>0</v>
      </c>
      <c r="G26" s="136">
        <f>SUM(E26:F26)</f>
        <v>0</v>
      </c>
      <c r="H26" s="154">
        <f>'مأموریت.برنامه.طرح.پروژه'!J158</f>
        <v>11163000000</v>
      </c>
      <c r="I26" s="149">
        <f t="shared" si="1"/>
        <v>11163000000</v>
      </c>
      <c r="J26" s="149">
        <f>'مأموریت.برنامه.طرح.پروژه'!K158+'مأموریت.برنامه.خدمت'!I73</f>
        <v>12063000000</v>
      </c>
    </row>
    <row r="27" spans="1:10" ht="27.75" customHeight="1" x14ac:dyDescent="0.25">
      <c r="A27" s="152" t="s">
        <v>217</v>
      </c>
      <c r="B27" s="153" t="s">
        <v>218</v>
      </c>
      <c r="C27" s="154">
        <f>'مأموریت.برنامه.طرح.پروژه'!H231+'مأموریت.برنامه.خدمت'!C78</f>
        <v>2014748340</v>
      </c>
      <c r="D27" s="154">
        <f>'مأموریت.برنامه.طرح.پروژه'!I231+'مأموریت.برنامه.خدمت'!D78</f>
        <v>13059161355</v>
      </c>
      <c r="E27" s="154">
        <f>'مأموریت.برنامه.خدمت'!E78</f>
        <v>0</v>
      </c>
      <c r="F27" s="154">
        <f>'مأموریت.برنامه.خدمت'!F78</f>
        <v>0</v>
      </c>
      <c r="G27" s="136">
        <f t="shared" ref="G27:G33" si="8">SUM(E27:F27)</f>
        <v>0</v>
      </c>
      <c r="H27" s="154">
        <f>'مأموریت.برنامه.طرح.پروژه'!J231</f>
        <v>21303800000</v>
      </c>
      <c r="I27" s="149">
        <f t="shared" si="1"/>
        <v>21303800000</v>
      </c>
      <c r="J27" s="149">
        <f>'مأموریت.برنامه.طرح.پروژه'!K231+'مأموریت.برنامه.خدمت'!I78</f>
        <v>21117110000</v>
      </c>
    </row>
    <row r="28" spans="1:10" ht="27.75" customHeight="1" x14ac:dyDescent="0.25">
      <c r="A28" s="152" t="s">
        <v>219</v>
      </c>
      <c r="B28" s="153" t="s">
        <v>220</v>
      </c>
      <c r="C28" s="154">
        <f>'مأموریت.برنامه.طرح.پروژه'!H258+'مأموریت.برنامه.خدمت'!C83</f>
        <v>1212847213</v>
      </c>
      <c r="D28" s="154">
        <f>'مأموریت.برنامه.طرح.پروژه'!I258+'مأموریت.برنامه.خدمت'!D83</f>
        <v>2385059000</v>
      </c>
      <c r="E28" s="154">
        <f>'مأموریت.برنامه.خدمت'!E83</f>
        <v>0</v>
      </c>
      <c r="F28" s="154">
        <f>'مأموریت.برنامه.خدمت'!F83</f>
        <v>0</v>
      </c>
      <c r="G28" s="136">
        <f t="shared" si="8"/>
        <v>0</v>
      </c>
      <c r="H28" s="154">
        <f>'مأموریت.برنامه.طرح.پروژه'!J258</f>
        <v>2518020000</v>
      </c>
      <c r="I28" s="149">
        <f t="shared" si="1"/>
        <v>2518020000</v>
      </c>
      <c r="J28" s="149">
        <f>'مأموریت.برنامه.طرح.پروژه'!K258+'مأموریت.برنامه.خدمت'!I83</f>
        <v>6518020000</v>
      </c>
    </row>
    <row r="29" spans="1:10" ht="27.75" hidden="1" customHeight="1" x14ac:dyDescent="0.25">
      <c r="A29" s="152" t="s">
        <v>221</v>
      </c>
      <c r="B29" s="153" t="s">
        <v>222</v>
      </c>
      <c r="C29" s="154"/>
      <c r="D29" s="154"/>
      <c r="E29" s="154">
        <f>'مأموریت.برنامه.خدمت'!E89</f>
        <v>0</v>
      </c>
      <c r="F29" s="154">
        <f>'مأموریت.برنامه.خدمت'!F89</f>
        <v>0</v>
      </c>
      <c r="G29" s="136">
        <f t="shared" si="8"/>
        <v>0</v>
      </c>
      <c r="H29" s="154"/>
      <c r="I29" s="149">
        <f t="shared" si="1"/>
        <v>0</v>
      </c>
      <c r="J29" s="149"/>
    </row>
    <row r="30" spans="1:10" ht="27.75" customHeight="1" x14ac:dyDescent="0.25">
      <c r="A30" s="152" t="s">
        <v>223</v>
      </c>
      <c r="B30" s="153" t="s">
        <v>224</v>
      </c>
      <c r="C30" s="154">
        <f>'مأموریت.برنامه.طرح.پروژه'!H283+'مأموریت.برنامه.خدمت'!C91</f>
        <v>344245261</v>
      </c>
      <c r="D30" s="154">
        <f>'مأموریت.برنامه.طرح.پروژه'!I283+'مأموریت.برنامه.خدمت'!D91</f>
        <v>910500000</v>
      </c>
      <c r="E30" s="154">
        <f>'مأموریت.برنامه.خدمت'!E91</f>
        <v>0</v>
      </c>
      <c r="F30" s="154">
        <f>'مأموریت.برنامه.خدمت'!F91</f>
        <v>0</v>
      </c>
      <c r="G30" s="136">
        <f t="shared" si="8"/>
        <v>0</v>
      </c>
      <c r="H30" s="154">
        <f>'مأموریت.برنامه.طرح.پروژه'!J283</f>
        <v>1227000000</v>
      </c>
      <c r="I30" s="149">
        <f t="shared" si="1"/>
        <v>1227000000</v>
      </c>
      <c r="J30" s="149">
        <f>'مأموریت.برنامه.طرح.پروژه'!K283+'مأموریت.برنامه.خدمت'!I91</f>
        <v>1127000000</v>
      </c>
    </row>
    <row r="31" spans="1:10" ht="27.75" customHeight="1" x14ac:dyDescent="0.25">
      <c r="A31" s="152" t="s">
        <v>225</v>
      </c>
      <c r="B31" s="153" t="s">
        <v>226</v>
      </c>
      <c r="C31" s="154">
        <f>'مأموریت.برنامه.طرح.پروژه'!H286+'مأموریت.برنامه.خدمت'!C93</f>
        <v>105568643</v>
      </c>
      <c r="D31" s="154">
        <f>'مأموریت.برنامه.طرح.پروژه'!I286+'مأموریت.برنامه.خدمت'!D93</f>
        <v>1500000000</v>
      </c>
      <c r="E31" s="154">
        <f>'مأموریت.برنامه.خدمت'!E93</f>
        <v>0</v>
      </c>
      <c r="F31" s="154">
        <f>'مأموریت.برنامه.خدمت'!F93</f>
        <v>0</v>
      </c>
      <c r="G31" s="136">
        <f t="shared" si="8"/>
        <v>0</v>
      </c>
      <c r="H31" s="154">
        <f>'مأموریت.برنامه.طرح.پروژه'!J286</f>
        <v>1193000000</v>
      </c>
      <c r="I31" s="149">
        <f t="shared" si="1"/>
        <v>1193000000</v>
      </c>
      <c r="J31" s="149">
        <f>'مأموریت.برنامه.طرح.پروژه'!K286+'مأموریت.برنامه.خدمت'!I93</f>
        <v>12193000000</v>
      </c>
    </row>
    <row r="32" spans="1:10" ht="27.75" hidden="1" customHeight="1" x14ac:dyDescent="0.25">
      <c r="A32" s="152" t="s">
        <v>227</v>
      </c>
      <c r="B32" s="153" t="s">
        <v>228</v>
      </c>
      <c r="C32" s="154"/>
      <c r="D32" s="154"/>
      <c r="E32" s="154">
        <f>'مأموریت.برنامه.خدمت'!E95</f>
        <v>0</v>
      </c>
      <c r="F32" s="154">
        <f>'مأموریت.برنامه.خدمت'!F95</f>
        <v>0</v>
      </c>
      <c r="G32" s="136">
        <f t="shared" si="8"/>
        <v>0</v>
      </c>
      <c r="H32" s="154"/>
      <c r="I32" s="149">
        <f t="shared" si="1"/>
        <v>0</v>
      </c>
      <c r="J32" s="149"/>
    </row>
    <row r="33" spans="1:10" ht="27.75" customHeight="1" x14ac:dyDescent="0.25">
      <c r="A33" s="152" t="s">
        <v>229</v>
      </c>
      <c r="B33" s="153" t="s">
        <v>230</v>
      </c>
      <c r="C33" s="154">
        <f>'مأموریت.برنامه.طرح.پروژه'!H302+'مأموریت.برنامه.خدمت'!C99</f>
        <v>211399437</v>
      </c>
      <c r="D33" s="154">
        <f>'مأموریت.برنامه.طرح.پروژه'!I302+'مأموریت.برنامه.خدمت'!D99</f>
        <v>1330000000</v>
      </c>
      <c r="E33" s="154">
        <f>'مأموریت.برنامه.خدمت'!E99</f>
        <v>0</v>
      </c>
      <c r="F33" s="154">
        <f>'مأموریت.برنامه.خدمت'!F99</f>
        <v>0</v>
      </c>
      <c r="G33" s="136">
        <f t="shared" si="8"/>
        <v>0</v>
      </c>
      <c r="H33" s="154">
        <f>'مأموریت.برنامه.طرح.پروژه'!J302</f>
        <v>2006400000</v>
      </c>
      <c r="I33" s="149">
        <f t="shared" si="1"/>
        <v>2006400000</v>
      </c>
      <c r="J33" s="149">
        <f>'مأموریت.برنامه.طرح.پروژه'!K302+'مأموریت.برنامه.خدمت'!I99</f>
        <v>2006400000</v>
      </c>
    </row>
    <row r="34" spans="1:10" ht="27.75" customHeight="1" x14ac:dyDescent="0.25">
      <c r="A34" s="144" t="s">
        <v>231</v>
      </c>
      <c r="B34" s="145" t="s">
        <v>232</v>
      </c>
      <c r="C34" s="146">
        <f t="shared" ref="C34:H34" si="9">SUM(C35:C38)</f>
        <v>13397870099</v>
      </c>
      <c r="D34" s="146">
        <f t="shared" si="9"/>
        <v>24068280520.5</v>
      </c>
      <c r="E34" s="146">
        <f t="shared" si="9"/>
        <v>20082510000</v>
      </c>
      <c r="F34" s="146">
        <f t="shared" si="9"/>
        <v>8613370000</v>
      </c>
      <c r="G34" s="146">
        <f t="shared" si="9"/>
        <v>28695880000</v>
      </c>
      <c r="H34" s="146">
        <f t="shared" si="9"/>
        <v>2967525000</v>
      </c>
      <c r="I34" s="146">
        <f t="shared" si="1"/>
        <v>31663405000</v>
      </c>
      <c r="J34" s="146">
        <f>SUM(J35:J38)</f>
        <v>31868725000</v>
      </c>
    </row>
    <row r="35" spans="1:10" ht="27.75" customHeight="1" x14ac:dyDescent="0.25">
      <c r="A35" s="152" t="s">
        <v>233</v>
      </c>
      <c r="B35" s="153" t="s">
        <v>234</v>
      </c>
      <c r="C35" s="154">
        <f>'مأموریت.برنامه.طرح.پروژه'!H312+'مأموریت.برنامه.خدمت'!C103</f>
        <v>463416720</v>
      </c>
      <c r="D35" s="154">
        <f>'مأموریت.برنامه.طرح.پروژه'!I312+'مأموریت.برنامه.خدمت'!D103</f>
        <v>944523289.50907874</v>
      </c>
      <c r="E35" s="154">
        <f>'مأموریت.برنامه.خدمت'!E103</f>
        <v>0</v>
      </c>
      <c r="F35" s="154">
        <f>'مأموریت.برنامه.خدمت'!F103</f>
        <v>37620000</v>
      </c>
      <c r="G35" s="136">
        <f>SUM(E35:F35)</f>
        <v>37620000</v>
      </c>
      <c r="H35" s="154">
        <f>'مأموریت.برنامه.طرح.پروژه'!J312</f>
        <v>1500900000</v>
      </c>
      <c r="I35" s="149">
        <f t="shared" si="1"/>
        <v>1538520000</v>
      </c>
      <c r="J35" s="149">
        <f>'مأموریت.برنامه.طرح.پروژه'!K312+'مأموریت.برنامه.خدمت'!I103</f>
        <v>1538520000</v>
      </c>
    </row>
    <row r="36" spans="1:10" ht="27.75" customHeight="1" x14ac:dyDescent="0.25">
      <c r="A36" s="152" t="s">
        <v>235</v>
      </c>
      <c r="B36" s="153" t="s">
        <v>236</v>
      </c>
      <c r="C36" s="154">
        <f>'مأموریت.برنامه.خدمت'!C108+'مأموریت.برنامه.طرح.پروژه'!H339</f>
        <v>58467757</v>
      </c>
      <c r="D36" s="154">
        <f>'مأموریت.برنامه.خدمت'!D108+'مأموریت.برنامه.طرح.پروژه'!I339</f>
        <v>599703750</v>
      </c>
      <c r="E36" s="154">
        <f>'مأموریت.برنامه.خدمت'!E108</f>
        <v>0</v>
      </c>
      <c r="F36" s="154">
        <f>'مأموریت.برنامه.خدمت'!F108</f>
        <v>740040000</v>
      </c>
      <c r="G36" s="136">
        <f t="shared" ref="G36:G38" si="10">SUM(E36:F36)</f>
        <v>740040000</v>
      </c>
      <c r="H36" s="154">
        <f>'مأموریت.برنامه.طرح.پروژه'!J339</f>
        <v>60000000</v>
      </c>
      <c r="I36" s="149">
        <f t="shared" si="1"/>
        <v>800040000</v>
      </c>
      <c r="J36" s="149">
        <f>'مأموریت.برنامه.طرح.پروژه'!K339+'مأموریت.برنامه.خدمت'!I108</f>
        <v>800040000</v>
      </c>
    </row>
    <row r="37" spans="1:10" ht="27.75" customHeight="1" x14ac:dyDescent="0.25">
      <c r="A37" s="152" t="s">
        <v>237</v>
      </c>
      <c r="B37" s="153" t="s">
        <v>238</v>
      </c>
      <c r="C37" s="154">
        <f>'مأموریت.برنامه.طرح.پروژه'!H344+'مأموریت.برنامه.خدمت'!C119</f>
        <v>12875985622</v>
      </c>
      <c r="D37" s="154">
        <f>'مأموریت.برنامه.طرح.پروژه'!I344+'مأموریت.برنامه.خدمت'!D119</f>
        <v>22524053480.990921</v>
      </c>
      <c r="E37" s="154">
        <f>'مأموریت.برنامه.خدمت'!E119</f>
        <v>20082510000</v>
      </c>
      <c r="F37" s="154">
        <f>'مأموریت.برنامه.خدمت'!F119</f>
        <v>7835710000</v>
      </c>
      <c r="G37" s="136">
        <f t="shared" si="10"/>
        <v>27918220000</v>
      </c>
      <c r="H37" s="154">
        <f>'مأموریت.برنامه.طرح.پروژه'!J344</f>
        <v>1368825000</v>
      </c>
      <c r="I37" s="149">
        <f t="shared" si="1"/>
        <v>29287045000</v>
      </c>
      <c r="J37" s="149">
        <f>'مأموریت.برنامه.طرح.پروژه'!K344+'مأموریت.برنامه.خدمت'!I119</f>
        <v>29492365000</v>
      </c>
    </row>
    <row r="38" spans="1:10" ht="27.75" customHeight="1" x14ac:dyDescent="0.25">
      <c r="A38" s="152" t="s">
        <v>239</v>
      </c>
      <c r="B38" s="153" t="s">
        <v>240</v>
      </c>
      <c r="C38" s="154">
        <f>'مأموریت.برنامه.طرح.پروژه'!H354+'مأموریت.برنامه.خدمت'!C176</f>
        <v>0</v>
      </c>
      <c r="D38" s="154">
        <f>'مأموریت.برنامه.طرح.پروژه'!I354+'مأموریت.برنامه.خدمت'!D176</f>
        <v>0</v>
      </c>
      <c r="E38" s="154">
        <f>'مأموریت.برنامه.خدمت'!E176</f>
        <v>0</v>
      </c>
      <c r="F38" s="154">
        <f>'مأموریت.برنامه.خدمت'!F176</f>
        <v>0</v>
      </c>
      <c r="G38" s="136">
        <f t="shared" si="10"/>
        <v>0</v>
      </c>
      <c r="H38" s="154">
        <f>'مأموریت.برنامه.طرح.پروژه'!J354</f>
        <v>37800000</v>
      </c>
      <c r="I38" s="149">
        <f t="shared" si="1"/>
        <v>37800000</v>
      </c>
      <c r="J38" s="149">
        <f>'مأموریت.برنامه.طرح.پروژه'!K354+'مأموریت.برنامه.خدمت'!I176</f>
        <v>37800000</v>
      </c>
    </row>
    <row r="39" spans="1:10" ht="27.75" customHeight="1" x14ac:dyDescent="0.25">
      <c r="A39" s="144" t="s">
        <v>241</v>
      </c>
      <c r="B39" s="145" t="s">
        <v>242</v>
      </c>
      <c r="C39" s="146">
        <f t="shared" ref="C39:G39" si="11">SUM(C40:C45)</f>
        <v>620749473</v>
      </c>
      <c r="D39" s="146">
        <f t="shared" si="11"/>
        <v>3002509500</v>
      </c>
      <c r="E39" s="146">
        <f t="shared" si="11"/>
        <v>194270000</v>
      </c>
      <c r="F39" s="146">
        <f t="shared" si="11"/>
        <v>1954835000</v>
      </c>
      <c r="G39" s="146">
        <f t="shared" si="11"/>
        <v>2149105000</v>
      </c>
      <c r="H39" s="146">
        <f>SUM(H40:H45)</f>
        <v>3454700000</v>
      </c>
      <c r="I39" s="146">
        <f t="shared" si="1"/>
        <v>5603805000</v>
      </c>
      <c r="J39" s="146">
        <f>SUM(J40:J45)</f>
        <v>5743805000</v>
      </c>
    </row>
    <row r="40" spans="1:10" ht="46.5" customHeight="1" x14ac:dyDescent="0.25">
      <c r="A40" s="152" t="s">
        <v>243</v>
      </c>
      <c r="B40" s="155" t="s">
        <v>244</v>
      </c>
      <c r="C40" s="154">
        <f>'مأموریت.برنامه.طرح.پروژه'!H366+'مأموریت.برنامه.خدمت'!C179</f>
        <v>48715121</v>
      </c>
      <c r="D40" s="154">
        <f>'مأموریت.برنامه.طرح.پروژه'!I366+'مأموریت.برنامه.خدمت'!D179</f>
        <v>393139500</v>
      </c>
      <c r="E40" s="154">
        <f>'مأموریت.برنامه.خدمت'!E179</f>
        <v>0</v>
      </c>
      <c r="F40" s="154">
        <f>'مأموریت.برنامه.خدمت'!F179</f>
        <v>633840000</v>
      </c>
      <c r="G40" s="136">
        <f>SUM(E40:F40)</f>
        <v>633840000</v>
      </c>
      <c r="H40" s="154">
        <f>'مأموریت.برنامه.طرح.پروژه'!J366</f>
        <v>0</v>
      </c>
      <c r="I40" s="149">
        <f t="shared" si="1"/>
        <v>633840000</v>
      </c>
      <c r="J40" s="149">
        <f>'مأموریت.برنامه.طرح.پروژه'!K366+'مأموریت.برنامه.خدمت'!I179</f>
        <v>633840000</v>
      </c>
    </row>
    <row r="41" spans="1:10" ht="27.75" customHeight="1" x14ac:dyDescent="0.25">
      <c r="A41" s="152" t="s">
        <v>245</v>
      </c>
      <c r="B41" s="153" t="s">
        <v>246</v>
      </c>
      <c r="C41" s="154">
        <f>'مأموریت.برنامه.طرح.پروژه'!H371+'مأموریت.برنامه.خدمت'!C193</f>
        <v>278787966</v>
      </c>
      <c r="D41" s="154">
        <f>'مأموریت.برنامه.طرح.پروژه'!I371+'مأموریت.برنامه.خدمت'!D193</f>
        <v>357410000</v>
      </c>
      <c r="E41" s="154">
        <f>'مأموریت.برنامه.خدمت'!E193</f>
        <v>0</v>
      </c>
      <c r="F41" s="154">
        <f>'مأموریت.برنامه.خدمت'!F193</f>
        <v>642995000</v>
      </c>
      <c r="G41" s="136">
        <f t="shared" ref="G41:G45" si="12">SUM(E41:F41)</f>
        <v>642995000</v>
      </c>
      <c r="H41" s="154">
        <f>'مأموریت.برنامه.طرح.پروژه'!J371</f>
        <v>0</v>
      </c>
      <c r="I41" s="149">
        <f t="shared" si="1"/>
        <v>642995000</v>
      </c>
      <c r="J41" s="149">
        <f>'مأموریت.برنامه.طرح.پروژه'!K371+'مأموریت.برنامه.خدمت'!I193</f>
        <v>642995000</v>
      </c>
    </row>
    <row r="42" spans="1:10" ht="27.75" hidden="1" customHeight="1" x14ac:dyDescent="0.25">
      <c r="A42" s="152" t="s">
        <v>247</v>
      </c>
      <c r="B42" s="153" t="s">
        <v>248</v>
      </c>
      <c r="C42" s="154">
        <f>'مأموریت.برنامه.طرح.پروژه'!H374+'مأموریت.برنامه.خدمت'!C197</f>
        <v>0</v>
      </c>
      <c r="D42" s="154">
        <f>'مأموریت.برنامه.طرح.پروژه'!I374+'مأموریت.برنامه.خدمت'!D197</f>
        <v>0</v>
      </c>
      <c r="E42" s="154">
        <f>'مأموریت.برنامه.خدمت'!E197</f>
        <v>0</v>
      </c>
      <c r="F42" s="154">
        <f>'مأموریت.برنامه.خدمت'!F197</f>
        <v>0</v>
      </c>
      <c r="G42" s="136">
        <f t="shared" si="12"/>
        <v>0</v>
      </c>
      <c r="H42" s="154">
        <f>'مأموریت.برنامه.طرح.پروژه'!J374</f>
        <v>0</v>
      </c>
      <c r="I42" s="149">
        <f t="shared" si="1"/>
        <v>0</v>
      </c>
      <c r="J42" s="149">
        <f>'مأموریت.برنامه.طرح.پروژه'!K374+'مأموریت.برنامه.خدمت'!I197</f>
        <v>0</v>
      </c>
    </row>
    <row r="43" spans="1:10" ht="27.75" customHeight="1" x14ac:dyDescent="0.25">
      <c r="A43" s="152" t="s">
        <v>249</v>
      </c>
      <c r="B43" s="153" t="s">
        <v>250</v>
      </c>
      <c r="C43" s="154">
        <f>'مأموریت.برنامه.طرح.پروژه'!H379+'مأموریت.برنامه.خدمت'!C201</f>
        <v>95357814</v>
      </c>
      <c r="D43" s="154">
        <f>'مأموریت.برنامه.طرح.پروژه'!I379+'مأموریت.برنامه.خدمت'!D201</f>
        <v>218000000</v>
      </c>
      <c r="E43" s="154">
        <f>'مأموریت.برنامه.خدمت'!E201</f>
        <v>194270000</v>
      </c>
      <c r="F43" s="154">
        <f>'مأموریت.برنامه.خدمت'!F201</f>
        <v>0</v>
      </c>
      <c r="G43" s="136">
        <f t="shared" si="12"/>
        <v>194270000</v>
      </c>
      <c r="H43" s="154">
        <f>'مأموریت.برنامه.طرح.پروژه'!J379</f>
        <v>10000000</v>
      </c>
      <c r="I43" s="149">
        <f t="shared" si="1"/>
        <v>204270000</v>
      </c>
      <c r="J43" s="149">
        <f>'مأموریت.برنامه.طرح.پروژه'!K379+'مأموریت.برنامه.خدمت'!I201</f>
        <v>204270000</v>
      </c>
    </row>
    <row r="44" spans="1:10" ht="27.75" customHeight="1" x14ac:dyDescent="0.25">
      <c r="A44" s="152" t="s">
        <v>251</v>
      </c>
      <c r="B44" s="153" t="s">
        <v>252</v>
      </c>
      <c r="C44" s="154">
        <f>'مأموریت.برنامه.طرح.پروژه'!H384+'مأموریت.برنامه.خدمت'!C206</f>
        <v>0</v>
      </c>
      <c r="D44" s="154">
        <f>'مأموریت.برنامه.طرح.پروژه'!I384+'مأموریت.برنامه.خدمت'!D206</f>
        <v>35000000</v>
      </c>
      <c r="E44" s="154">
        <f>'مأموریت.برنامه.خدمت'!E206</f>
        <v>0</v>
      </c>
      <c r="F44" s="154">
        <f>'مأموریت.برنامه.خدمت'!F206</f>
        <v>0</v>
      </c>
      <c r="G44" s="136">
        <f t="shared" si="12"/>
        <v>0</v>
      </c>
      <c r="H44" s="154">
        <f>'مأموریت.برنامه.طرح.پروژه'!J384</f>
        <v>10000000</v>
      </c>
      <c r="I44" s="149">
        <f t="shared" si="1"/>
        <v>10000000</v>
      </c>
      <c r="J44" s="149">
        <f>'مأموریت.برنامه.طرح.پروژه'!K384+'مأموریت.برنامه.خدمت'!I206</f>
        <v>120000000</v>
      </c>
    </row>
    <row r="45" spans="1:10" ht="27.75" customHeight="1" x14ac:dyDescent="0.25">
      <c r="A45" s="152" t="s">
        <v>253</v>
      </c>
      <c r="B45" s="153" t="s">
        <v>254</v>
      </c>
      <c r="C45" s="154">
        <f>'مأموریت.برنامه.طرح.پروژه'!H388+'مأموریت.برنامه.خدمت'!C209</f>
        <v>197888572</v>
      </c>
      <c r="D45" s="154">
        <f>'مأموریت.برنامه.طرح.پروژه'!I388+'مأموریت.برنامه.خدمت'!D209</f>
        <v>1998960000</v>
      </c>
      <c r="E45" s="154">
        <f>'مأموریت.برنامه.خدمت'!E209</f>
        <v>0</v>
      </c>
      <c r="F45" s="154">
        <f>'مأموریت.برنامه.خدمت'!F209</f>
        <v>678000000</v>
      </c>
      <c r="G45" s="136">
        <f t="shared" si="12"/>
        <v>678000000</v>
      </c>
      <c r="H45" s="154">
        <f>'مأموریت.برنامه.طرح.پروژه'!J388</f>
        <v>3434700000</v>
      </c>
      <c r="I45" s="149">
        <f t="shared" si="1"/>
        <v>4112700000</v>
      </c>
      <c r="J45" s="149">
        <f>'مأموریت.برنامه.طرح.پروژه'!K388+'مأموریت.برنامه.خدمت'!I209</f>
        <v>4142700000</v>
      </c>
    </row>
    <row r="46" spans="1:10" ht="27.75" customHeight="1" x14ac:dyDescent="0.25">
      <c r="A46" s="274" t="s">
        <v>883</v>
      </c>
      <c r="B46" s="275"/>
      <c r="C46" s="146">
        <f>'مصارف.اقتصادی.مالی'!C11</f>
        <v>408679910</v>
      </c>
      <c r="D46" s="146">
        <f>'مصارف.اقتصادی.مالی'!D11</f>
        <v>700000000</v>
      </c>
      <c r="E46" s="146"/>
      <c r="F46" s="146"/>
      <c r="G46" s="146"/>
      <c r="H46" s="146"/>
      <c r="I46" s="146">
        <f>'مصارف.اقتصادی.مالی'!E11</f>
        <v>700000000</v>
      </c>
      <c r="J46" s="146">
        <f>'مصارف.اقتصادی.مالی'!F11</f>
        <v>2200000000</v>
      </c>
    </row>
    <row r="47" spans="1:10" ht="27.75" customHeight="1" x14ac:dyDescent="0.25">
      <c r="A47" s="271" t="s">
        <v>145</v>
      </c>
      <c r="B47" s="271"/>
      <c r="C47" s="156">
        <f>SUM(C46,C39,C34,C25,C21,C13,C8)</f>
        <v>43013962690</v>
      </c>
      <c r="D47" s="156">
        <f t="shared" ref="D47:J47" si="13">SUM(D46,D39,D34,D25,D21,D13,D8)</f>
        <v>82499999999.5</v>
      </c>
      <c r="E47" s="156">
        <f t="shared" si="13"/>
        <v>39981630000</v>
      </c>
      <c r="F47" s="156">
        <f t="shared" si="13"/>
        <v>10756765000</v>
      </c>
      <c r="G47" s="156">
        <f t="shared" si="13"/>
        <v>50738395000</v>
      </c>
      <c r="H47" s="156">
        <f t="shared" si="13"/>
        <v>63700905000</v>
      </c>
      <c r="I47" s="156">
        <f t="shared" si="13"/>
        <v>115139300000</v>
      </c>
      <c r="J47" s="156">
        <f t="shared" si="13"/>
        <v>134139300000</v>
      </c>
    </row>
    <row r="48" spans="1:10" x14ac:dyDescent="0.25">
      <c r="F48" s="91"/>
    </row>
    <row r="49" spans="6:10" x14ac:dyDescent="0.25">
      <c r="F49" s="91"/>
      <c r="J49" s="92">
        <f>J47-I47</f>
        <v>19000000000</v>
      </c>
    </row>
    <row r="50" spans="6:10" x14ac:dyDescent="0.25">
      <c r="F50" s="91"/>
    </row>
    <row r="51" spans="6:10" x14ac:dyDescent="0.25">
      <c r="F51" s="91"/>
    </row>
    <row r="52" spans="6:10" x14ac:dyDescent="0.25">
      <c r="F52" s="91"/>
    </row>
  </sheetData>
  <mergeCells count="16">
    <mergeCell ref="A1:J1"/>
    <mergeCell ref="J5:J7"/>
    <mergeCell ref="E6:G6"/>
    <mergeCell ref="H6:H7"/>
    <mergeCell ref="C2:F2"/>
    <mergeCell ref="I5:I7"/>
    <mergeCell ref="A47:B47"/>
    <mergeCell ref="E5:H5"/>
    <mergeCell ref="A2:B2"/>
    <mergeCell ref="A3:B3"/>
    <mergeCell ref="A4:B4"/>
    <mergeCell ref="A5:A7"/>
    <mergeCell ref="B5:B7"/>
    <mergeCell ref="C5:C7"/>
    <mergeCell ref="D5:D7"/>
    <mergeCell ref="A46:B46"/>
  </mergeCells>
  <printOptions horizontalCentered="1"/>
  <pageMargins left="0.4" right="0.9" top="0.3" bottom="1" header="0" footer="0.5"/>
  <pageSetup paperSize="9" scale="6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220"/>
  <sheetViews>
    <sheetView rightToLeft="1" view="pageBreakPreview" topLeftCell="A209" zoomScale="80" zoomScaleNormal="70" zoomScaleSheetLayoutView="80" workbookViewId="0">
      <selection activeCell="D32" sqref="D32"/>
    </sheetView>
  </sheetViews>
  <sheetFormatPr defaultColWidth="9" defaultRowHeight="18.75" x14ac:dyDescent="0.5"/>
  <cols>
    <col min="1" max="1" width="21.140625" style="69" customWidth="1"/>
    <col min="2" max="2" width="71.42578125" style="49" customWidth="1"/>
    <col min="3" max="4" width="17.5703125" style="49" customWidth="1"/>
    <col min="5" max="5" width="18.140625" style="49" customWidth="1"/>
    <col min="6" max="7" width="17.5703125" style="49" customWidth="1"/>
    <col min="8" max="9" width="17.85546875" style="49" customWidth="1"/>
    <col min="10" max="16384" width="9" style="113"/>
  </cols>
  <sheetData>
    <row r="1" spans="1:9" ht="48" x14ac:dyDescent="0.25">
      <c r="A1" s="284" t="s">
        <v>978</v>
      </c>
      <c r="B1" s="284"/>
      <c r="C1" s="284"/>
      <c r="D1" s="284"/>
      <c r="E1" s="284"/>
      <c r="F1" s="284"/>
      <c r="G1" s="284"/>
      <c r="H1" s="284"/>
      <c r="I1" s="284"/>
    </row>
    <row r="2" spans="1:9" ht="36" x14ac:dyDescent="0.5">
      <c r="A2" s="141" t="s">
        <v>15</v>
      </c>
      <c r="B2" s="288" t="s">
        <v>1000</v>
      </c>
      <c r="C2" s="288"/>
      <c r="D2" s="288"/>
      <c r="E2" s="288"/>
      <c r="F2" s="288"/>
      <c r="G2" s="288"/>
      <c r="H2" s="288"/>
    </row>
    <row r="3" spans="1:9" ht="18" x14ac:dyDescent="0.25">
      <c r="A3" s="281" t="s">
        <v>14</v>
      </c>
      <c r="B3" s="281"/>
      <c r="C3" s="48"/>
      <c r="D3" s="48"/>
      <c r="E3" s="48"/>
      <c r="F3" s="48"/>
      <c r="G3" s="48"/>
      <c r="H3" s="48"/>
    </row>
    <row r="4" spans="1:9" x14ac:dyDescent="0.5">
      <c r="A4" s="282" t="s">
        <v>18</v>
      </c>
      <c r="B4" s="282"/>
      <c r="C4" s="48"/>
      <c r="D4" s="48"/>
      <c r="E4" s="48"/>
      <c r="F4" s="50"/>
      <c r="G4" s="48"/>
      <c r="I4" s="50" t="s">
        <v>13</v>
      </c>
    </row>
    <row r="5" spans="1:9" ht="20.25" customHeight="1" x14ac:dyDescent="0.25">
      <c r="A5" s="286" t="s">
        <v>173</v>
      </c>
      <c r="B5" s="287" t="s">
        <v>174</v>
      </c>
      <c r="C5" s="283" t="s">
        <v>993</v>
      </c>
      <c r="D5" s="283" t="s">
        <v>797</v>
      </c>
      <c r="E5" s="283" t="s">
        <v>175</v>
      </c>
      <c r="F5" s="283"/>
      <c r="G5" s="283"/>
      <c r="H5" s="283" t="s">
        <v>794</v>
      </c>
      <c r="I5" s="283" t="s">
        <v>795</v>
      </c>
    </row>
    <row r="6" spans="1:9" ht="19.5" customHeight="1" x14ac:dyDescent="0.25">
      <c r="A6" s="286"/>
      <c r="B6" s="287"/>
      <c r="C6" s="283"/>
      <c r="D6" s="283"/>
      <c r="E6" s="285" t="s">
        <v>176</v>
      </c>
      <c r="F6" s="285"/>
      <c r="G6" s="285"/>
      <c r="H6" s="283"/>
      <c r="I6" s="283"/>
    </row>
    <row r="7" spans="1:9" ht="37.5" customHeight="1" x14ac:dyDescent="0.25">
      <c r="A7" s="286"/>
      <c r="B7" s="287"/>
      <c r="C7" s="283"/>
      <c r="D7" s="283"/>
      <c r="E7" s="119" t="s">
        <v>178</v>
      </c>
      <c r="F7" s="119" t="s">
        <v>179</v>
      </c>
      <c r="G7" s="120" t="s">
        <v>180</v>
      </c>
      <c r="H7" s="283"/>
      <c r="I7" s="283"/>
    </row>
    <row r="8" spans="1:9" s="114" customFormat="1" ht="33.75" hidden="1" customHeight="1" x14ac:dyDescent="0.25">
      <c r="A8" s="32" t="s">
        <v>632</v>
      </c>
      <c r="B8" s="33" t="s">
        <v>157</v>
      </c>
      <c r="C8" s="30">
        <f>SUM(C9,C16,C20,C26)</f>
        <v>0</v>
      </c>
      <c r="D8" s="30">
        <f t="shared" ref="D8:I8" si="0">SUM(D9,D16,D20,D26)</f>
        <v>0</v>
      </c>
      <c r="E8" s="30">
        <f t="shared" si="0"/>
        <v>0</v>
      </c>
      <c r="F8" s="30">
        <f t="shared" si="0"/>
        <v>0</v>
      </c>
      <c r="G8" s="30">
        <f t="shared" si="0"/>
        <v>0</v>
      </c>
      <c r="H8" s="30">
        <f t="shared" si="0"/>
        <v>0</v>
      </c>
      <c r="I8" s="30">
        <f t="shared" si="0"/>
        <v>0</v>
      </c>
    </row>
    <row r="9" spans="1:9" s="114" customFormat="1" ht="33.75" hidden="1" customHeight="1" x14ac:dyDescent="0.25">
      <c r="A9" s="51" t="s">
        <v>633</v>
      </c>
      <c r="B9" s="52" t="s">
        <v>266</v>
      </c>
      <c r="C9" s="31">
        <f t="shared" ref="C9" si="1">SUM(C10:C15)</f>
        <v>0</v>
      </c>
      <c r="D9" s="31">
        <f t="shared" ref="D9:I9" si="2">SUM(D10:D15)</f>
        <v>0</v>
      </c>
      <c r="E9" s="31">
        <f t="shared" si="2"/>
        <v>0</v>
      </c>
      <c r="F9" s="31">
        <f t="shared" si="2"/>
        <v>0</v>
      </c>
      <c r="G9" s="31">
        <f t="shared" si="2"/>
        <v>0</v>
      </c>
      <c r="H9" s="31">
        <f t="shared" si="2"/>
        <v>0</v>
      </c>
      <c r="I9" s="31">
        <f t="shared" si="2"/>
        <v>0</v>
      </c>
    </row>
    <row r="10" spans="1:9" s="114" customFormat="1" ht="33.75" hidden="1" customHeight="1" x14ac:dyDescent="0.25">
      <c r="A10" s="68"/>
      <c r="B10" s="53"/>
      <c r="C10" s="54"/>
      <c r="D10" s="54"/>
      <c r="E10" s="55"/>
      <c r="F10" s="55"/>
      <c r="G10" s="55">
        <f t="shared" ref="G10:G15" si="3">SUM(E10:F10)</f>
        <v>0</v>
      </c>
      <c r="H10" s="55">
        <f t="shared" ref="H10:H14" si="4">G10</f>
        <v>0</v>
      </c>
      <c r="I10" s="55"/>
    </row>
    <row r="11" spans="1:9" s="114" customFormat="1" ht="33.75" hidden="1" customHeight="1" x14ac:dyDescent="0.25">
      <c r="A11" s="68"/>
      <c r="B11" s="53"/>
      <c r="C11" s="54"/>
      <c r="D11" s="54"/>
      <c r="E11" s="55"/>
      <c r="F11" s="55"/>
      <c r="G11" s="55">
        <f t="shared" si="3"/>
        <v>0</v>
      </c>
      <c r="H11" s="55">
        <f t="shared" si="4"/>
        <v>0</v>
      </c>
      <c r="I11" s="55"/>
    </row>
    <row r="12" spans="1:9" s="114" customFormat="1" ht="33.75" hidden="1" customHeight="1" x14ac:dyDescent="0.25">
      <c r="A12" s="68"/>
      <c r="B12" s="53"/>
      <c r="C12" s="54"/>
      <c r="D12" s="54"/>
      <c r="E12" s="55"/>
      <c r="F12" s="55"/>
      <c r="G12" s="55">
        <f t="shared" si="3"/>
        <v>0</v>
      </c>
      <c r="H12" s="55">
        <f t="shared" si="4"/>
        <v>0</v>
      </c>
      <c r="I12" s="55"/>
    </row>
    <row r="13" spans="1:9" s="114" customFormat="1" ht="33.75" hidden="1" customHeight="1" x14ac:dyDescent="0.25">
      <c r="A13" s="68"/>
      <c r="B13" s="53"/>
      <c r="C13" s="54"/>
      <c r="D13" s="54"/>
      <c r="E13" s="55"/>
      <c r="F13" s="55"/>
      <c r="G13" s="55">
        <f t="shared" si="3"/>
        <v>0</v>
      </c>
      <c r="H13" s="55">
        <f t="shared" si="4"/>
        <v>0</v>
      </c>
      <c r="I13" s="55"/>
    </row>
    <row r="14" spans="1:9" s="114" customFormat="1" ht="33.75" hidden="1" customHeight="1" x14ac:dyDescent="0.25">
      <c r="A14" s="68"/>
      <c r="B14" s="53"/>
      <c r="C14" s="54"/>
      <c r="D14" s="54"/>
      <c r="E14" s="55"/>
      <c r="F14" s="55"/>
      <c r="G14" s="55">
        <f t="shared" si="3"/>
        <v>0</v>
      </c>
      <c r="H14" s="55">
        <f t="shared" si="4"/>
        <v>0</v>
      </c>
      <c r="I14" s="55"/>
    </row>
    <row r="15" spans="1:9" s="114" customFormat="1" ht="33.75" hidden="1" customHeight="1" x14ac:dyDescent="0.25">
      <c r="A15" s="68"/>
      <c r="B15" s="53"/>
      <c r="C15" s="54"/>
      <c r="D15" s="54"/>
      <c r="E15" s="55"/>
      <c r="F15" s="55"/>
      <c r="G15" s="55">
        <f t="shared" si="3"/>
        <v>0</v>
      </c>
      <c r="H15" s="55">
        <f>G15</f>
        <v>0</v>
      </c>
      <c r="I15" s="55"/>
    </row>
    <row r="16" spans="1:9" s="115" customFormat="1" ht="33.75" hidden="1" customHeight="1" x14ac:dyDescent="0.35">
      <c r="A16" s="51" t="s">
        <v>634</v>
      </c>
      <c r="B16" s="52" t="s">
        <v>185</v>
      </c>
      <c r="C16" s="31">
        <f>SUM(C17:C19)</f>
        <v>0</v>
      </c>
      <c r="D16" s="31">
        <f t="shared" ref="D16:I16" si="5">SUM(D17:D19)</f>
        <v>0</v>
      </c>
      <c r="E16" s="31">
        <f t="shared" si="5"/>
        <v>0</v>
      </c>
      <c r="F16" s="31">
        <f t="shared" si="5"/>
        <v>0</v>
      </c>
      <c r="G16" s="31">
        <f t="shared" si="5"/>
        <v>0</v>
      </c>
      <c r="H16" s="31">
        <f t="shared" si="5"/>
        <v>0</v>
      </c>
      <c r="I16" s="31">
        <f t="shared" si="5"/>
        <v>0</v>
      </c>
    </row>
    <row r="17" spans="1:9" s="115" customFormat="1" ht="33.75" hidden="1" customHeight="1" x14ac:dyDescent="0.35">
      <c r="A17" s="67"/>
      <c r="B17" s="56"/>
      <c r="C17" s="57"/>
      <c r="D17" s="58"/>
      <c r="E17" s="57"/>
      <c r="F17" s="57"/>
      <c r="G17" s="57">
        <f t="shared" ref="G17:G19" si="6">SUM(E17:F17)</f>
        <v>0</v>
      </c>
      <c r="H17" s="57">
        <f t="shared" ref="H17:H19" si="7">G17</f>
        <v>0</v>
      </c>
      <c r="I17" s="57"/>
    </row>
    <row r="18" spans="1:9" s="115" customFormat="1" ht="33.75" hidden="1" customHeight="1" x14ac:dyDescent="0.35">
      <c r="A18" s="67"/>
      <c r="B18" s="56"/>
      <c r="C18" s="57"/>
      <c r="D18" s="58"/>
      <c r="E18" s="57"/>
      <c r="F18" s="57"/>
      <c r="G18" s="57">
        <f t="shared" si="6"/>
        <v>0</v>
      </c>
      <c r="H18" s="57">
        <f t="shared" si="7"/>
        <v>0</v>
      </c>
      <c r="I18" s="57"/>
    </row>
    <row r="19" spans="1:9" s="115" customFormat="1" ht="33.75" hidden="1" customHeight="1" x14ac:dyDescent="0.35">
      <c r="A19" s="67"/>
      <c r="B19" s="56"/>
      <c r="C19" s="57"/>
      <c r="D19" s="58"/>
      <c r="E19" s="57"/>
      <c r="F19" s="57"/>
      <c r="G19" s="57">
        <f t="shared" si="6"/>
        <v>0</v>
      </c>
      <c r="H19" s="57">
        <f t="shared" si="7"/>
        <v>0</v>
      </c>
      <c r="I19" s="57"/>
    </row>
    <row r="20" spans="1:9" s="115" customFormat="1" ht="33.75" hidden="1" customHeight="1" x14ac:dyDescent="0.35">
      <c r="A20" s="51" t="s">
        <v>635</v>
      </c>
      <c r="B20" s="52" t="s">
        <v>187</v>
      </c>
      <c r="C20" s="31">
        <f>SUM(C21:C25)</f>
        <v>0</v>
      </c>
      <c r="D20" s="31">
        <f t="shared" ref="D20:I20" si="8">SUM(D21:D25)</f>
        <v>0</v>
      </c>
      <c r="E20" s="31">
        <f t="shared" si="8"/>
        <v>0</v>
      </c>
      <c r="F20" s="31">
        <f t="shared" si="8"/>
        <v>0</v>
      </c>
      <c r="G20" s="31">
        <f t="shared" si="8"/>
        <v>0</v>
      </c>
      <c r="H20" s="31">
        <f t="shared" si="8"/>
        <v>0</v>
      </c>
      <c r="I20" s="31">
        <f t="shared" si="8"/>
        <v>0</v>
      </c>
    </row>
    <row r="21" spans="1:9" s="115" customFormat="1" ht="33.75" hidden="1" customHeight="1" x14ac:dyDescent="0.35">
      <c r="A21" s="61"/>
      <c r="B21" s="59"/>
      <c r="C21" s="57"/>
      <c r="D21" s="58"/>
      <c r="E21" s="57"/>
      <c r="F21" s="57"/>
      <c r="G21" s="57">
        <f t="shared" ref="G21:G25" si="9">SUM(E21:F21)</f>
        <v>0</v>
      </c>
      <c r="H21" s="57">
        <f t="shared" ref="H21:H24" si="10">G21</f>
        <v>0</v>
      </c>
      <c r="I21" s="57"/>
    </row>
    <row r="22" spans="1:9" s="115" customFormat="1" ht="33.75" hidden="1" customHeight="1" x14ac:dyDescent="0.35">
      <c r="A22" s="61"/>
      <c r="B22" s="59"/>
      <c r="C22" s="57"/>
      <c r="D22" s="58"/>
      <c r="E22" s="57"/>
      <c r="F22" s="57"/>
      <c r="G22" s="57">
        <f t="shared" si="9"/>
        <v>0</v>
      </c>
      <c r="H22" s="57">
        <f t="shared" si="10"/>
        <v>0</v>
      </c>
      <c r="I22" s="57"/>
    </row>
    <row r="23" spans="1:9" s="115" customFormat="1" ht="33.75" hidden="1" customHeight="1" x14ac:dyDescent="0.35">
      <c r="A23" s="67"/>
      <c r="B23" s="56"/>
      <c r="C23" s="57"/>
      <c r="D23" s="58"/>
      <c r="E23" s="57"/>
      <c r="F23" s="57"/>
      <c r="G23" s="57">
        <f t="shared" si="9"/>
        <v>0</v>
      </c>
      <c r="H23" s="57">
        <f t="shared" si="10"/>
        <v>0</v>
      </c>
      <c r="I23" s="57"/>
    </row>
    <row r="24" spans="1:9" s="115" customFormat="1" ht="33.75" hidden="1" customHeight="1" x14ac:dyDescent="0.35">
      <c r="A24" s="67"/>
      <c r="B24" s="56"/>
      <c r="C24" s="57"/>
      <c r="D24" s="58"/>
      <c r="E24" s="57"/>
      <c r="F24" s="57"/>
      <c r="G24" s="57">
        <f t="shared" si="9"/>
        <v>0</v>
      </c>
      <c r="H24" s="57">
        <f t="shared" si="10"/>
        <v>0</v>
      </c>
      <c r="I24" s="57"/>
    </row>
    <row r="25" spans="1:9" s="115" customFormat="1" ht="33.75" hidden="1" customHeight="1" x14ac:dyDescent="0.35">
      <c r="A25" s="67"/>
      <c r="B25" s="56"/>
      <c r="C25" s="57"/>
      <c r="D25" s="58"/>
      <c r="E25" s="57"/>
      <c r="F25" s="57"/>
      <c r="G25" s="57">
        <f t="shared" si="9"/>
        <v>0</v>
      </c>
      <c r="H25" s="57">
        <f>G25</f>
        <v>0</v>
      </c>
      <c r="I25" s="57"/>
    </row>
    <row r="26" spans="1:9" s="115" customFormat="1" ht="33.75" hidden="1" customHeight="1" x14ac:dyDescent="0.35">
      <c r="A26" s="51" t="s">
        <v>679</v>
      </c>
      <c r="B26" s="52" t="s">
        <v>189</v>
      </c>
      <c r="C26" s="31">
        <f>SUM(C27:C29)</f>
        <v>0</v>
      </c>
      <c r="D26" s="31">
        <f t="shared" ref="D26:I26" si="11">SUM(D27:D29)</f>
        <v>0</v>
      </c>
      <c r="E26" s="31">
        <f t="shared" si="11"/>
        <v>0</v>
      </c>
      <c r="F26" s="31">
        <f t="shared" si="11"/>
        <v>0</v>
      </c>
      <c r="G26" s="31">
        <f t="shared" si="11"/>
        <v>0</v>
      </c>
      <c r="H26" s="31">
        <f t="shared" si="11"/>
        <v>0</v>
      </c>
      <c r="I26" s="31">
        <f t="shared" si="11"/>
        <v>0</v>
      </c>
    </row>
    <row r="27" spans="1:9" s="115" customFormat="1" ht="33.75" hidden="1" customHeight="1" x14ac:dyDescent="0.35">
      <c r="A27" s="68"/>
      <c r="B27" s="60"/>
      <c r="C27" s="54"/>
      <c r="D27" s="54"/>
      <c r="E27" s="55"/>
      <c r="F27" s="55"/>
      <c r="G27" s="55">
        <f t="shared" ref="G27:G29" si="12">SUM(E27:F27)</f>
        <v>0</v>
      </c>
      <c r="H27" s="55">
        <f>G27</f>
        <v>0</v>
      </c>
      <c r="I27" s="55"/>
    </row>
    <row r="28" spans="1:9" s="115" customFormat="1" ht="33.75" hidden="1" customHeight="1" x14ac:dyDescent="0.35">
      <c r="A28" s="68"/>
      <c r="B28" s="60"/>
      <c r="C28" s="54"/>
      <c r="D28" s="54"/>
      <c r="E28" s="55"/>
      <c r="F28" s="55"/>
      <c r="G28" s="55">
        <f t="shared" si="12"/>
        <v>0</v>
      </c>
      <c r="H28" s="55">
        <f t="shared" ref="H28:H29" si="13">G28</f>
        <v>0</v>
      </c>
      <c r="I28" s="55"/>
    </row>
    <row r="29" spans="1:9" s="115" customFormat="1" ht="33.75" hidden="1" customHeight="1" x14ac:dyDescent="0.35">
      <c r="A29" s="68"/>
      <c r="B29" s="60"/>
      <c r="C29" s="54"/>
      <c r="D29" s="54"/>
      <c r="E29" s="55"/>
      <c r="F29" s="55"/>
      <c r="G29" s="55">
        <f t="shared" si="12"/>
        <v>0</v>
      </c>
      <c r="H29" s="55">
        <f t="shared" si="13"/>
        <v>0</v>
      </c>
      <c r="I29" s="55"/>
    </row>
    <row r="30" spans="1:9" ht="33.75" customHeight="1" x14ac:dyDescent="0.25">
      <c r="A30" s="121" t="s">
        <v>636</v>
      </c>
      <c r="B30" s="122" t="s">
        <v>191</v>
      </c>
      <c r="C30" s="123">
        <f>SUM(C31,C36,C39,C42,C47,C49,C55)</f>
        <v>11625059237</v>
      </c>
      <c r="D30" s="123">
        <f t="shared" ref="D30:I30" si="14">SUM(D31,D36,D39,D42,D47,D49,D55)</f>
        <v>14515670009</v>
      </c>
      <c r="E30" s="123">
        <f t="shared" si="14"/>
        <v>19704850000</v>
      </c>
      <c r="F30" s="123">
        <f t="shared" si="14"/>
        <v>188560000</v>
      </c>
      <c r="G30" s="123">
        <f t="shared" si="14"/>
        <v>19893410000</v>
      </c>
      <c r="H30" s="123">
        <f t="shared" si="14"/>
        <v>19893410000</v>
      </c>
      <c r="I30" s="123">
        <f t="shared" si="14"/>
        <v>19893410000</v>
      </c>
    </row>
    <row r="31" spans="1:9" ht="33.75" hidden="1" customHeight="1" x14ac:dyDescent="0.25">
      <c r="A31" s="124" t="s">
        <v>637</v>
      </c>
      <c r="B31" s="125" t="s">
        <v>193</v>
      </c>
      <c r="C31" s="126">
        <f>SUM(C32:C35)</f>
        <v>0</v>
      </c>
      <c r="D31" s="126">
        <f t="shared" ref="D31:I31" si="15">SUM(D32:D35)</f>
        <v>0</v>
      </c>
      <c r="E31" s="126">
        <f t="shared" si="15"/>
        <v>0</v>
      </c>
      <c r="F31" s="126">
        <f t="shared" si="15"/>
        <v>0</v>
      </c>
      <c r="G31" s="126">
        <f t="shared" si="15"/>
        <v>0</v>
      </c>
      <c r="H31" s="126">
        <f t="shared" si="15"/>
        <v>0</v>
      </c>
      <c r="I31" s="126">
        <f t="shared" si="15"/>
        <v>0</v>
      </c>
    </row>
    <row r="32" spans="1:9" ht="33.75" hidden="1" customHeight="1" x14ac:dyDescent="0.25">
      <c r="A32" s="127"/>
      <c r="B32" s="128"/>
      <c r="C32" s="129"/>
      <c r="D32" s="130"/>
      <c r="E32" s="129"/>
      <c r="F32" s="129"/>
      <c r="G32" s="129">
        <f t="shared" ref="G32:G35" si="16">SUM(E32:F32)</f>
        <v>0</v>
      </c>
      <c r="H32" s="129">
        <f t="shared" ref="H32:H80" si="17">G32</f>
        <v>0</v>
      </c>
      <c r="I32" s="129"/>
    </row>
    <row r="33" spans="1:9" ht="33.75" hidden="1" customHeight="1" x14ac:dyDescent="0.25">
      <c r="A33" s="127"/>
      <c r="B33" s="128"/>
      <c r="C33" s="129"/>
      <c r="D33" s="130"/>
      <c r="E33" s="129"/>
      <c r="F33" s="129"/>
      <c r="G33" s="129">
        <f t="shared" si="16"/>
        <v>0</v>
      </c>
      <c r="H33" s="129">
        <f t="shared" si="17"/>
        <v>0</v>
      </c>
      <c r="I33" s="129"/>
    </row>
    <row r="34" spans="1:9" ht="33.75" hidden="1" customHeight="1" x14ac:dyDescent="0.25">
      <c r="A34" s="131"/>
      <c r="B34" s="132"/>
      <c r="C34" s="129"/>
      <c r="D34" s="130"/>
      <c r="E34" s="129"/>
      <c r="F34" s="129"/>
      <c r="G34" s="129">
        <f t="shared" si="16"/>
        <v>0</v>
      </c>
      <c r="H34" s="129">
        <f t="shared" si="17"/>
        <v>0</v>
      </c>
      <c r="I34" s="129"/>
    </row>
    <row r="35" spans="1:9" ht="33.75" hidden="1" customHeight="1" x14ac:dyDescent="0.25">
      <c r="A35" s="127"/>
      <c r="B35" s="128"/>
      <c r="C35" s="129"/>
      <c r="D35" s="130"/>
      <c r="E35" s="129"/>
      <c r="F35" s="129"/>
      <c r="G35" s="129">
        <f t="shared" si="16"/>
        <v>0</v>
      </c>
      <c r="H35" s="129">
        <f t="shared" si="17"/>
        <v>0</v>
      </c>
      <c r="I35" s="129"/>
    </row>
    <row r="36" spans="1:9" ht="33.75" hidden="1" customHeight="1" x14ac:dyDescent="0.25">
      <c r="A36" s="124" t="s">
        <v>638</v>
      </c>
      <c r="B36" s="125" t="s">
        <v>195</v>
      </c>
      <c r="C36" s="126">
        <f>SUM(C37:C38)</f>
        <v>0</v>
      </c>
      <c r="D36" s="126">
        <f t="shared" ref="D36:I36" si="18">SUM(D37:D38)</f>
        <v>0</v>
      </c>
      <c r="E36" s="126">
        <f t="shared" si="18"/>
        <v>0</v>
      </c>
      <c r="F36" s="126">
        <f t="shared" si="18"/>
        <v>0</v>
      </c>
      <c r="G36" s="126">
        <f t="shared" si="18"/>
        <v>0</v>
      </c>
      <c r="H36" s="126">
        <f t="shared" si="18"/>
        <v>0</v>
      </c>
      <c r="I36" s="126">
        <f t="shared" si="18"/>
        <v>0</v>
      </c>
    </row>
    <row r="37" spans="1:9" ht="33.75" hidden="1" customHeight="1" x14ac:dyDescent="0.25">
      <c r="A37" s="131"/>
      <c r="B37" s="132"/>
      <c r="C37" s="129"/>
      <c r="D37" s="130"/>
      <c r="E37" s="129"/>
      <c r="F37" s="129"/>
      <c r="G37" s="129">
        <f t="shared" ref="G37:G38" si="19">SUM(E37:F37)</f>
        <v>0</v>
      </c>
      <c r="H37" s="129">
        <f t="shared" si="17"/>
        <v>0</v>
      </c>
      <c r="I37" s="129"/>
    </row>
    <row r="38" spans="1:9" ht="33.75" hidden="1" customHeight="1" x14ac:dyDescent="0.25">
      <c r="A38" s="127"/>
      <c r="B38" s="128"/>
      <c r="C38" s="129"/>
      <c r="D38" s="130"/>
      <c r="E38" s="129"/>
      <c r="F38" s="129"/>
      <c r="G38" s="129">
        <f t="shared" si="19"/>
        <v>0</v>
      </c>
      <c r="H38" s="129">
        <f t="shared" si="17"/>
        <v>0</v>
      </c>
      <c r="I38" s="129"/>
    </row>
    <row r="39" spans="1:9" ht="33.75" hidden="1" customHeight="1" x14ac:dyDescent="0.25">
      <c r="A39" s="124" t="s">
        <v>639</v>
      </c>
      <c r="B39" s="125" t="s">
        <v>255</v>
      </c>
      <c r="C39" s="126">
        <f>SUM(C40:C41)</f>
        <v>0</v>
      </c>
      <c r="D39" s="126">
        <f t="shared" ref="D39:I39" si="20">SUM(D40:D41)</f>
        <v>0</v>
      </c>
      <c r="E39" s="126">
        <f t="shared" si="20"/>
        <v>0</v>
      </c>
      <c r="F39" s="126">
        <f t="shared" si="20"/>
        <v>0</v>
      </c>
      <c r="G39" s="126">
        <f t="shared" si="20"/>
        <v>0</v>
      </c>
      <c r="H39" s="126">
        <f t="shared" si="20"/>
        <v>0</v>
      </c>
      <c r="I39" s="126">
        <f t="shared" si="20"/>
        <v>0</v>
      </c>
    </row>
    <row r="40" spans="1:9" ht="33.75" hidden="1" customHeight="1" x14ac:dyDescent="0.25">
      <c r="A40" s="131"/>
      <c r="B40" s="132"/>
      <c r="C40" s="129"/>
      <c r="D40" s="130"/>
      <c r="E40" s="129"/>
      <c r="F40" s="129"/>
      <c r="G40" s="129">
        <f t="shared" ref="G40:G41" si="21">SUM(E40:F40)</f>
        <v>0</v>
      </c>
      <c r="H40" s="129">
        <f t="shared" si="17"/>
        <v>0</v>
      </c>
      <c r="I40" s="129"/>
    </row>
    <row r="41" spans="1:9" ht="33.75" hidden="1" customHeight="1" x14ac:dyDescent="0.25">
      <c r="A41" s="127"/>
      <c r="B41" s="128"/>
      <c r="C41" s="129"/>
      <c r="D41" s="130"/>
      <c r="E41" s="129"/>
      <c r="F41" s="129"/>
      <c r="G41" s="129">
        <f t="shared" si="21"/>
        <v>0</v>
      </c>
      <c r="H41" s="129">
        <f t="shared" si="17"/>
        <v>0</v>
      </c>
      <c r="I41" s="129"/>
    </row>
    <row r="42" spans="1:9" ht="33.75" customHeight="1" x14ac:dyDescent="0.25">
      <c r="A42" s="124" t="s">
        <v>640</v>
      </c>
      <c r="B42" s="125" t="s">
        <v>199</v>
      </c>
      <c r="C42" s="126">
        <f>SUM(C43:C46)</f>
        <v>690533472</v>
      </c>
      <c r="D42" s="126">
        <f t="shared" ref="D42:I42" si="22">SUM(D43:D46)</f>
        <v>825000000</v>
      </c>
      <c r="E42" s="126">
        <f t="shared" si="22"/>
        <v>845000000</v>
      </c>
      <c r="F42" s="126">
        <f t="shared" si="22"/>
        <v>188560000</v>
      </c>
      <c r="G42" s="126">
        <f t="shared" si="22"/>
        <v>1033560000</v>
      </c>
      <c r="H42" s="126">
        <f t="shared" si="22"/>
        <v>1033560000</v>
      </c>
      <c r="I42" s="126">
        <f t="shared" si="22"/>
        <v>1033560000</v>
      </c>
    </row>
    <row r="43" spans="1:9" ht="33.75" customHeight="1" x14ac:dyDescent="0.25">
      <c r="A43" s="133" t="s">
        <v>680</v>
      </c>
      <c r="B43" s="134" t="s">
        <v>257</v>
      </c>
      <c r="C43" s="135">
        <f>'مصارف.اقتصادی.هزینه'!C55</f>
        <v>50655544</v>
      </c>
      <c r="D43" s="135">
        <f>'مصارف.اقتصادی.هزینه'!D55</f>
        <v>100000000</v>
      </c>
      <c r="E43" s="136"/>
      <c r="F43" s="136">
        <f>'مصارف.اقتصادی.هزینه'!E55</f>
        <v>150190000</v>
      </c>
      <c r="G43" s="137">
        <f t="shared" ref="G43:G46" si="23">SUM(E43:F43)</f>
        <v>150190000</v>
      </c>
      <c r="H43" s="137">
        <f t="shared" si="17"/>
        <v>150190000</v>
      </c>
      <c r="I43" s="137">
        <f>'مصارف.اقتصادی.هزینه'!F55</f>
        <v>150190000</v>
      </c>
    </row>
    <row r="44" spans="1:9" ht="33.75" customHeight="1" x14ac:dyDescent="0.25">
      <c r="A44" s="133" t="s">
        <v>681</v>
      </c>
      <c r="B44" s="138" t="s">
        <v>258</v>
      </c>
      <c r="C44" s="135">
        <f>'مصارف.اقتصادی.هزینه'!C56</f>
        <v>5905309</v>
      </c>
      <c r="D44" s="135">
        <f>'مصارف.اقتصادی.هزینه'!D56</f>
        <v>25000000</v>
      </c>
      <c r="E44" s="136"/>
      <c r="F44" s="136">
        <f>'مصارف.اقتصادی.هزینه'!E56</f>
        <v>38370000</v>
      </c>
      <c r="G44" s="137">
        <f t="shared" si="23"/>
        <v>38370000</v>
      </c>
      <c r="H44" s="137">
        <f t="shared" si="17"/>
        <v>38370000</v>
      </c>
      <c r="I44" s="137">
        <f>'مصارف.اقتصادی.هزینه'!F56</f>
        <v>38370000</v>
      </c>
    </row>
    <row r="45" spans="1:9" ht="33.75" customHeight="1" x14ac:dyDescent="0.25">
      <c r="A45" s="133" t="s">
        <v>680</v>
      </c>
      <c r="B45" s="138" t="s">
        <v>256</v>
      </c>
      <c r="C45" s="135">
        <f>'مصارف.اقتصادی.هزینه'!C37</f>
        <v>633972619</v>
      </c>
      <c r="D45" s="135">
        <f>'مصارف.اقتصادی.هزینه'!D37</f>
        <v>700000000</v>
      </c>
      <c r="E45" s="136">
        <f>'مصارف.اقتصادی.هزینه'!E37</f>
        <v>845000000</v>
      </c>
      <c r="F45" s="136"/>
      <c r="G45" s="137">
        <f t="shared" si="23"/>
        <v>845000000</v>
      </c>
      <c r="H45" s="137">
        <f t="shared" si="17"/>
        <v>845000000</v>
      </c>
      <c r="I45" s="137">
        <f>'مصارف.اقتصادی.هزینه'!F37</f>
        <v>845000000</v>
      </c>
    </row>
    <row r="46" spans="1:9" ht="33.75" hidden="1" customHeight="1" x14ac:dyDescent="0.25">
      <c r="A46" s="133" t="s">
        <v>681</v>
      </c>
      <c r="B46" s="138" t="str">
        <f>'مصارف.اقتصادی.هزینه'!B36</f>
        <v>نگهداري و حفاظت از تجهيزات و تاسيسات عمومي شهري</v>
      </c>
      <c r="C46" s="135">
        <f>'مصارف.اقتصادی.هزینه'!C36</f>
        <v>0</v>
      </c>
      <c r="D46" s="135">
        <f>'مصارف.اقتصادی.هزینه'!D36</f>
        <v>0</v>
      </c>
      <c r="E46" s="136">
        <f>'مصارف.اقتصادی.هزینه'!E36</f>
        <v>0</v>
      </c>
      <c r="F46" s="136"/>
      <c r="G46" s="137">
        <f t="shared" si="23"/>
        <v>0</v>
      </c>
      <c r="H46" s="137">
        <f t="shared" si="17"/>
        <v>0</v>
      </c>
      <c r="I46" s="137">
        <f>'مصارف.اقتصادی.هزینه'!F36</f>
        <v>0</v>
      </c>
    </row>
    <row r="47" spans="1:9" ht="33.75" customHeight="1" x14ac:dyDescent="0.25">
      <c r="A47" s="124" t="s">
        <v>641</v>
      </c>
      <c r="B47" s="125" t="s">
        <v>201</v>
      </c>
      <c r="C47" s="126">
        <f>SUM(C48:C48)</f>
        <v>10934525765</v>
      </c>
      <c r="D47" s="126">
        <f t="shared" ref="D47:I47" si="24">SUM(D48:D48)</f>
        <v>13690670009</v>
      </c>
      <c r="E47" s="126">
        <f t="shared" si="24"/>
        <v>18859850000</v>
      </c>
      <c r="F47" s="126">
        <f t="shared" si="24"/>
        <v>0</v>
      </c>
      <c r="G47" s="126">
        <f t="shared" si="24"/>
        <v>18859850000</v>
      </c>
      <c r="H47" s="126">
        <f t="shared" si="24"/>
        <v>18859850000</v>
      </c>
      <c r="I47" s="126">
        <f t="shared" si="24"/>
        <v>18859850000</v>
      </c>
    </row>
    <row r="48" spans="1:9" ht="33.75" customHeight="1" x14ac:dyDescent="0.25">
      <c r="A48" s="127" t="s">
        <v>644</v>
      </c>
      <c r="B48" s="128" t="s">
        <v>259</v>
      </c>
      <c r="C48" s="130">
        <f>'مصارف.اقتصادی.هزینه'!C34</f>
        <v>10934525765</v>
      </c>
      <c r="D48" s="130">
        <f>'مصارف.اقتصادی.هزینه'!D34</f>
        <v>13690670009</v>
      </c>
      <c r="E48" s="129">
        <f>'مصارف.اقتصادی.هزینه'!E34</f>
        <v>18859850000</v>
      </c>
      <c r="F48" s="129"/>
      <c r="G48" s="129">
        <f>SUM(E48:F48)</f>
        <v>18859850000</v>
      </c>
      <c r="H48" s="129">
        <f t="shared" si="17"/>
        <v>18859850000</v>
      </c>
      <c r="I48" s="129">
        <f>'مصارف.اقتصادی.هزینه'!F34</f>
        <v>18859850000</v>
      </c>
    </row>
    <row r="49" spans="1:9" ht="33.75" hidden="1" customHeight="1" x14ac:dyDescent="0.25">
      <c r="A49" s="124" t="s">
        <v>642</v>
      </c>
      <c r="B49" s="125" t="s">
        <v>203</v>
      </c>
      <c r="C49" s="126">
        <f>SUM(C50:C54)</f>
        <v>0</v>
      </c>
      <c r="D49" s="126">
        <f t="shared" ref="D49:I49" si="25">SUM(D50:D54)</f>
        <v>0</v>
      </c>
      <c r="E49" s="126">
        <f t="shared" si="25"/>
        <v>0</v>
      </c>
      <c r="F49" s="126">
        <f t="shared" si="25"/>
        <v>0</v>
      </c>
      <c r="G49" s="126">
        <f t="shared" si="25"/>
        <v>0</v>
      </c>
      <c r="H49" s="126">
        <f t="shared" si="25"/>
        <v>0</v>
      </c>
      <c r="I49" s="126">
        <f t="shared" si="25"/>
        <v>0</v>
      </c>
    </row>
    <row r="50" spans="1:9" ht="33.75" hidden="1" customHeight="1" x14ac:dyDescent="0.25">
      <c r="A50" s="133"/>
      <c r="B50" s="139"/>
      <c r="C50" s="135"/>
      <c r="D50" s="135"/>
      <c r="E50" s="137"/>
      <c r="F50" s="137"/>
      <c r="G50" s="137">
        <f t="shared" ref="G50:G54" si="26">SUM(E50:F50)</f>
        <v>0</v>
      </c>
      <c r="H50" s="137">
        <f t="shared" si="17"/>
        <v>0</v>
      </c>
      <c r="I50" s="137"/>
    </row>
    <row r="51" spans="1:9" ht="33.75" hidden="1" customHeight="1" x14ac:dyDescent="0.25">
      <c r="A51" s="133"/>
      <c r="B51" s="139"/>
      <c r="C51" s="135"/>
      <c r="D51" s="135"/>
      <c r="E51" s="137"/>
      <c r="F51" s="137"/>
      <c r="G51" s="137">
        <f t="shared" si="26"/>
        <v>0</v>
      </c>
      <c r="H51" s="137">
        <f t="shared" si="17"/>
        <v>0</v>
      </c>
      <c r="I51" s="137"/>
    </row>
    <row r="52" spans="1:9" ht="33.75" hidden="1" customHeight="1" x14ac:dyDescent="0.25">
      <c r="A52" s="133"/>
      <c r="B52" s="139"/>
      <c r="C52" s="135"/>
      <c r="D52" s="135"/>
      <c r="E52" s="137"/>
      <c r="F52" s="137"/>
      <c r="G52" s="137">
        <f t="shared" si="26"/>
        <v>0</v>
      </c>
      <c r="H52" s="137">
        <f t="shared" si="17"/>
        <v>0</v>
      </c>
      <c r="I52" s="137"/>
    </row>
    <row r="53" spans="1:9" ht="33.75" hidden="1" customHeight="1" x14ac:dyDescent="0.25">
      <c r="A53" s="133"/>
      <c r="B53" s="139"/>
      <c r="C53" s="135"/>
      <c r="D53" s="135"/>
      <c r="E53" s="137"/>
      <c r="F53" s="137"/>
      <c r="G53" s="137">
        <f t="shared" si="26"/>
        <v>0</v>
      </c>
      <c r="H53" s="137">
        <f t="shared" si="17"/>
        <v>0</v>
      </c>
      <c r="I53" s="137"/>
    </row>
    <row r="54" spans="1:9" ht="33.75" hidden="1" customHeight="1" x14ac:dyDescent="0.25">
      <c r="A54" s="133"/>
      <c r="B54" s="139"/>
      <c r="C54" s="135"/>
      <c r="D54" s="135"/>
      <c r="E54" s="137"/>
      <c r="F54" s="137"/>
      <c r="G54" s="137">
        <f t="shared" si="26"/>
        <v>0</v>
      </c>
      <c r="H54" s="137">
        <f t="shared" si="17"/>
        <v>0</v>
      </c>
      <c r="I54" s="137"/>
    </row>
    <row r="55" spans="1:9" ht="33.75" hidden="1" customHeight="1" x14ac:dyDescent="0.25">
      <c r="A55" s="124" t="s">
        <v>643</v>
      </c>
      <c r="B55" s="125" t="s">
        <v>205</v>
      </c>
      <c r="C55" s="126">
        <f>SUM(C56:C59)</f>
        <v>0</v>
      </c>
      <c r="D55" s="126">
        <f t="shared" ref="D55:I55" si="27">SUM(D56:D59)</f>
        <v>0</v>
      </c>
      <c r="E55" s="126">
        <f t="shared" si="27"/>
        <v>0</v>
      </c>
      <c r="F55" s="126">
        <f t="shared" si="27"/>
        <v>0</v>
      </c>
      <c r="G55" s="126">
        <f t="shared" si="27"/>
        <v>0</v>
      </c>
      <c r="H55" s="126">
        <f t="shared" si="27"/>
        <v>0</v>
      </c>
      <c r="I55" s="126">
        <f t="shared" si="27"/>
        <v>0</v>
      </c>
    </row>
    <row r="56" spans="1:9" ht="33.75" hidden="1" customHeight="1" x14ac:dyDescent="0.25">
      <c r="A56" s="133"/>
      <c r="B56" s="139"/>
      <c r="C56" s="135"/>
      <c r="D56" s="135"/>
      <c r="E56" s="137"/>
      <c r="F56" s="137"/>
      <c r="G56" s="137">
        <f t="shared" ref="G56:G59" si="28">SUM(E56:F56)</f>
        <v>0</v>
      </c>
      <c r="H56" s="137">
        <f t="shared" si="17"/>
        <v>0</v>
      </c>
      <c r="I56" s="137"/>
    </row>
    <row r="57" spans="1:9" ht="33.75" hidden="1" customHeight="1" x14ac:dyDescent="0.25">
      <c r="A57" s="133"/>
      <c r="B57" s="139"/>
      <c r="C57" s="135"/>
      <c r="D57" s="135"/>
      <c r="E57" s="137"/>
      <c r="F57" s="137"/>
      <c r="G57" s="137">
        <f t="shared" si="28"/>
        <v>0</v>
      </c>
      <c r="H57" s="137">
        <f t="shared" si="17"/>
        <v>0</v>
      </c>
      <c r="I57" s="137"/>
    </row>
    <row r="58" spans="1:9" ht="33.75" hidden="1" customHeight="1" x14ac:dyDescent="0.25">
      <c r="A58" s="133"/>
      <c r="B58" s="139"/>
      <c r="C58" s="135"/>
      <c r="D58" s="135"/>
      <c r="E58" s="137"/>
      <c r="F58" s="137"/>
      <c r="G58" s="137">
        <f t="shared" si="28"/>
        <v>0</v>
      </c>
      <c r="H58" s="137">
        <f t="shared" si="17"/>
        <v>0</v>
      </c>
      <c r="I58" s="137"/>
    </row>
    <row r="59" spans="1:9" ht="33.75" hidden="1" customHeight="1" x14ac:dyDescent="0.25">
      <c r="A59" s="133"/>
      <c r="B59" s="139"/>
      <c r="C59" s="135"/>
      <c r="D59" s="135"/>
      <c r="E59" s="137"/>
      <c r="F59" s="137"/>
      <c r="G59" s="137">
        <f t="shared" si="28"/>
        <v>0</v>
      </c>
      <c r="H59" s="137">
        <f t="shared" si="17"/>
        <v>0</v>
      </c>
      <c r="I59" s="137"/>
    </row>
    <row r="60" spans="1:9" ht="33.75" hidden="1" customHeight="1" x14ac:dyDescent="0.25">
      <c r="A60" s="121" t="s">
        <v>645</v>
      </c>
      <c r="B60" s="122" t="s">
        <v>160</v>
      </c>
      <c r="C60" s="123">
        <f>SUM(C61,C65,C70)</f>
        <v>0</v>
      </c>
      <c r="D60" s="123">
        <f t="shared" ref="D60:I60" si="29">SUM(D61,D65,D70)</f>
        <v>0</v>
      </c>
      <c r="E60" s="123">
        <f t="shared" si="29"/>
        <v>0</v>
      </c>
      <c r="F60" s="123">
        <f t="shared" si="29"/>
        <v>0</v>
      </c>
      <c r="G60" s="123">
        <f t="shared" si="29"/>
        <v>0</v>
      </c>
      <c r="H60" s="123">
        <f t="shared" si="29"/>
        <v>0</v>
      </c>
      <c r="I60" s="123">
        <f t="shared" si="29"/>
        <v>0</v>
      </c>
    </row>
    <row r="61" spans="1:9" ht="33.75" hidden="1" customHeight="1" x14ac:dyDescent="0.25">
      <c r="A61" s="124" t="s">
        <v>646</v>
      </c>
      <c r="B61" s="125" t="s">
        <v>208</v>
      </c>
      <c r="C61" s="126">
        <f>SUM(C62:C64)</f>
        <v>0</v>
      </c>
      <c r="D61" s="126">
        <f t="shared" ref="D61:I61" si="30">SUM(D62:D64)</f>
        <v>0</v>
      </c>
      <c r="E61" s="126">
        <f t="shared" si="30"/>
        <v>0</v>
      </c>
      <c r="F61" s="126">
        <f t="shared" si="30"/>
        <v>0</v>
      </c>
      <c r="G61" s="126">
        <f t="shared" si="30"/>
        <v>0</v>
      </c>
      <c r="H61" s="126">
        <f t="shared" si="30"/>
        <v>0</v>
      </c>
      <c r="I61" s="126">
        <f t="shared" si="30"/>
        <v>0</v>
      </c>
    </row>
    <row r="62" spans="1:9" ht="33.75" hidden="1" customHeight="1" x14ac:dyDescent="0.25">
      <c r="A62" s="133"/>
      <c r="B62" s="139" t="s">
        <v>260</v>
      </c>
      <c r="C62" s="135"/>
      <c r="D62" s="135"/>
      <c r="E62" s="137"/>
      <c r="F62" s="137"/>
      <c r="G62" s="137">
        <f t="shared" ref="G62:G64" si="31">SUM(E62:F62)</f>
        <v>0</v>
      </c>
      <c r="H62" s="137">
        <f t="shared" si="17"/>
        <v>0</v>
      </c>
      <c r="I62" s="137"/>
    </row>
    <row r="63" spans="1:9" ht="33.75" hidden="1" customHeight="1" x14ac:dyDescent="0.25">
      <c r="A63" s="133"/>
      <c r="B63" s="139"/>
      <c r="C63" s="135"/>
      <c r="D63" s="135"/>
      <c r="E63" s="137"/>
      <c r="F63" s="137"/>
      <c r="G63" s="137">
        <f t="shared" si="31"/>
        <v>0</v>
      </c>
      <c r="H63" s="137">
        <f t="shared" si="17"/>
        <v>0</v>
      </c>
      <c r="I63" s="137"/>
    </row>
    <row r="64" spans="1:9" ht="33.75" hidden="1" customHeight="1" x14ac:dyDescent="0.25">
      <c r="A64" s="133"/>
      <c r="B64" s="139"/>
      <c r="C64" s="135"/>
      <c r="D64" s="135"/>
      <c r="E64" s="137"/>
      <c r="F64" s="137"/>
      <c r="G64" s="137">
        <f t="shared" si="31"/>
        <v>0</v>
      </c>
      <c r="H64" s="137">
        <f t="shared" si="17"/>
        <v>0</v>
      </c>
      <c r="I64" s="137"/>
    </row>
    <row r="65" spans="1:9" ht="33.75" hidden="1" customHeight="1" x14ac:dyDescent="0.25">
      <c r="A65" s="124" t="s">
        <v>647</v>
      </c>
      <c r="B65" s="125" t="s">
        <v>210</v>
      </c>
      <c r="C65" s="126">
        <f>SUM(C66:C69)</f>
        <v>0</v>
      </c>
      <c r="D65" s="126">
        <f t="shared" ref="D65:I65" si="32">SUM(D66:D69)</f>
        <v>0</v>
      </c>
      <c r="E65" s="126">
        <f t="shared" si="32"/>
        <v>0</v>
      </c>
      <c r="F65" s="126">
        <f t="shared" si="32"/>
        <v>0</v>
      </c>
      <c r="G65" s="126">
        <f t="shared" si="32"/>
        <v>0</v>
      </c>
      <c r="H65" s="126">
        <f t="shared" si="32"/>
        <v>0</v>
      </c>
      <c r="I65" s="126">
        <f t="shared" si="32"/>
        <v>0</v>
      </c>
    </row>
    <row r="66" spans="1:9" ht="33.75" hidden="1" customHeight="1" x14ac:dyDescent="0.25">
      <c r="A66" s="133"/>
      <c r="B66" s="139"/>
      <c r="C66" s="135"/>
      <c r="D66" s="135"/>
      <c r="E66" s="137"/>
      <c r="F66" s="137"/>
      <c r="G66" s="137">
        <f t="shared" ref="G66:G69" si="33">SUM(E66:F66)</f>
        <v>0</v>
      </c>
      <c r="H66" s="137">
        <f t="shared" si="17"/>
        <v>0</v>
      </c>
      <c r="I66" s="137"/>
    </row>
    <row r="67" spans="1:9" ht="33.75" hidden="1" customHeight="1" x14ac:dyDescent="0.25">
      <c r="A67" s="133"/>
      <c r="B67" s="139"/>
      <c r="C67" s="135"/>
      <c r="D67" s="135"/>
      <c r="E67" s="137"/>
      <c r="F67" s="137"/>
      <c r="G67" s="137">
        <f t="shared" si="33"/>
        <v>0</v>
      </c>
      <c r="H67" s="137">
        <f t="shared" si="17"/>
        <v>0</v>
      </c>
      <c r="I67" s="137"/>
    </row>
    <row r="68" spans="1:9" ht="33.75" hidden="1" customHeight="1" x14ac:dyDescent="0.25">
      <c r="A68" s="133"/>
      <c r="B68" s="139"/>
      <c r="C68" s="135"/>
      <c r="D68" s="135"/>
      <c r="E68" s="137"/>
      <c r="F68" s="137"/>
      <c r="G68" s="137">
        <f t="shared" si="33"/>
        <v>0</v>
      </c>
      <c r="H68" s="137">
        <f t="shared" si="17"/>
        <v>0</v>
      </c>
      <c r="I68" s="137"/>
    </row>
    <row r="69" spans="1:9" ht="33.75" hidden="1" customHeight="1" x14ac:dyDescent="0.25">
      <c r="A69" s="133"/>
      <c r="B69" s="139"/>
      <c r="C69" s="135"/>
      <c r="D69" s="135"/>
      <c r="E69" s="137"/>
      <c r="F69" s="137"/>
      <c r="G69" s="137">
        <f t="shared" si="33"/>
        <v>0</v>
      </c>
      <c r="H69" s="137">
        <f t="shared" si="17"/>
        <v>0</v>
      </c>
      <c r="I69" s="137"/>
    </row>
    <row r="70" spans="1:9" ht="33.75" hidden="1" customHeight="1" x14ac:dyDescent="0.25">
      <c r="A70" s="124" t="s">
        <v>648</v>
      </c>
      <c r="B70" s="125" t="s">
        <v>212</v>
      </c>
      <c r="C70" s="126">
        <f>SUM(C71)</f>
        <v>0</v>
      </c>
      <c r="D70" s="126">
        <f t="shared" ref="D70:I70" si="34">SUM(D71)</f>
        <v>0</v>
      </c>
      <c r="E70" s="126">
        <f t="shared" si="34"/>
        <v>0</v>
      </c>
      <c r="F70" s="126">
        <f t="shared" si="34"/>
        <v>0</v>
      </c>
      <c r="G70" s="126">
        <f t="shared" si="34"/>
        <v>0</v>
      </c>
      <c r="H70" s="126">
        <f t="shared" si="34"/>
        <v>0</v>
      </c>
      <c r="I70" s="126">
        <f t="shared" si="34"/>
        <v>0</v>
      </c>
    </row>
    <row r="71" spans="1:9" ht="33.75" hidden="1" customHeight="1" x14ac:dyDescent="0.25">
      <c r="A71" s="133"/>
      <c r="B71" s="139"/>
      <c r="C71" s="135"/>
      <c r="D71" s="135"/>
      <c r="E71" s="137"/>
      <c r="F71" s="137"/>
      <c r="G71" s="137">
        <f>SUM(E71:F71)</f>
        <v>0</v>
      </c>
      <c r="H71" s="137">
        <f t="shared" si="17"/>
        <v>0</v>
      </c>
      <c r="I71" s="137"/>
    </row>
    <row r="72" spans="1:9" ht="33.75" hidden="1" customHeight="1" x14ac:dyDescent="0.25">
      <c r="A72" s="121" t="s">
        <v>649</v>
      </c>
      <c r="B72" s="122" t="s">
        <v>161</v>
      </c>
      <c r="C72" s="123">
        <f>SUM(C73,C78,C83,C89,C91,C93,C95,C99)</f>
        <v>0</v>
      </c>
      <c r="D72" s="123">
        <f t="shared" ref="D72:I72" si="35">SUM(D73,D78,D83,D89,D91,D93,D95,D99)</f>
        <v>0</v>
      </c>
      <c r="E72" s="123">
        <f t="shared" si="35"/>
        <v>0</v>
      </c>
      <c r="F72" s="123">
        <f t="shared" si="35"/>
        <v>0</v>
      </c>
      <c r="G72" s="123">
        <f t="shared" si="35"/>
        <v>0</v>
      </c>
      <c r="H72" s="123">
        <f t="shared" si="35"/>
        <v>0</v>
      </c>
      <c r="I72" s="123">
        <f t="shared" si="35"/>
        <v>0</v>
      </c>
    </row>
    <row r="73" spans="1:9" ht="33.75" hidden="1" customHeight="1" x14ac:dyDescent="0.25">
      <c r="A73" s="124" t="s">
        <v>650</v>
      </c>
      <c r="B73" s="125" t="s">
        <v>216</v>
      </c>
      <c r="C73" s="126">
        <f>SUM(C74:C77)</f>
        <v>0</v>
      </c>
      <c r="D73" s="126">
        <f t="shared" ref="D73:I73" si="36">SUM(D74:D77)</f>
        <v>0</v>
      </c>
      <c r="E73" s="126">
        <f t="shared" si="36"/>
        <v>0</v>
      </c>
      <c r="F73" s="126">
        <f t="shared" si="36"/>
        <v>0</v>
      </c>
      <c r="G73" s="126">
        <f t="shared" si="36"/>
        <v>0</v>
      </c>
      <c r="H73" s="126">
        <f t="shared" si="36"/>
        <v>0</v>
      </c>
      <c r="I73" s="126">
        <f t="shared" si="36"/>
        <v>0</v>
      </c>
    </row>
    <row r="74" spans="1:9" ht="33.75" hidden="1" customHeight="1" x14ac:dyDescent="0.25">
      <c r="A74" s="133"/>
      <c r="B74" s="139" t="str">
        <f>'مصارف.اقتصادی.هزینه'!B35</f>
        <v xml:space="preserve">واگذاري خدمات ترافيكي </v>
      </c>
      <c r="C74" s="135">
        <f>'مصارف.اقتصادی.هزینه'!C35</f>
        <v>0</v>
      </c>
      <c r="D74" s="135">
        <f>'مصارف.اقتصادی.هزینه'!D35</f>
        <v>0</v>
      </c>
      <c r="E74" s="137"/>
      <c r="F74" s="137">
        <f>'مصارف.اقتصادی.هزینه'!E35</f>
        <v>0</v>
      </c>
      <c r="G74" s="137">
        <f t="shared" ref="G74:G77" si="37">SUM(E74:F74)</f>
        <v>0</v>
      </c>
      <c r="H74" s="137">
        <f t="shared" si="17"/>
        <v>0</v>
      </c>
      <c r="I74" s="137">
        <f>'مصارف.اقتصادی.هزینه'!F35</f>
        <v>0</v>
      </c>
    </row>
    <row r="75" spans="1:9" ht="33.75" hidden="1" customHeight="1" x14ac:dyDescent="0.25">
      <c r="A75" s="133"/>
      <c r="B75" s="139"/>
      <c r="C75" s="135"/>
      <c r="D75" s="135"/>
      <c r="E75" s="137"/>
      <c r="F75" s="137"/>
      <c r="G75" s="137">
        <f t="shared" si="37"/>
        <v>0</v>
      </c>
      <c r="H75" s="137">
        <f t="shared" si="17"/>
        <v>0</v>
      </c>
      <c r="I75" s="137"/>
    </row>
    <row r="76" spans="1:9" ht="33.75" hidden="1" customHeight="1" x14ac:dyDescent="0.25">
      <c r="A76" s="133"/>
      <c r="B76" s="139"/>
      <c r="C76" s="135"/>
      <c r="D76" s="135"/>
      <c r="E76" s="137"/>
      <c r="F76" s="137"/>
      <c r="G76" s="137">
        <f t="shared" si="37"/>
        <v>0</v>
      </c>
      <c r="H76" s="137">
        <f t="shared" si="17"/>
        <v>0</v>
      </c>
      <c r="I76" s="137"/>
    </row>
    <row r="77" spans="1:9" ht="33.75" hidden="1" customHeight="1" x14ac:dyDescent="0.25">
      <c r="A77" s="133"/>
      <c r="B77" s="139"/>
      <c r="C77" s="135"/>
      <c r="D77" s="135"/>
      <c r="E77" s="137"/>
      <c r="F77" s="137"/>
      <c r="G77" s="137">
        <f t="shared" si="37"/>
        <v>0</v>
      </c>
      <c r="H77" s="137">
        <f t="shared" si="17"/>
        <v>0</v>
      </c>
      <c r="I77" s="137"/>
    </row>
    <row r="78" spans="1:9" ht="33.75" hidden="1" customHeight="1" x14ac:dyDescent="0.25">
      <c r="A78" s="124" t="s">
        <v>651</v>
      </c>
      <c r="B78" s="125" t="s">
        <v>218</v>
      </c>
      <c r="C78" s="126">
        <f>SUM(C79:C82)</f>
        <v>0</v>
      </c>
      <c r="D78" s="126">
        <f t="shared" ref="D78:I78" si="38">SUM(D79:D82)</f>
        <v>0</v>
      </c>
      <c r="E78" s="126">
        <f t="shared" si="38"/>
        <v>0</v>
      </c>
      <c r="F78" s="126">
        <f t="shared" si="38"/>
        <v>0</v>
      </c>
      <c r="G78" s="126">
        <f t="shared" si="38"/>
        <v>0</v>
      </c>
      <c r="H78" s="126">
        <f t="shared" si="38"/>
        <v>0</v>
      </c>
      <c r="I78" s="126">
        <f t="shared" si="38"/>
        <v>0</v>
      </c>
    </row>
    <row r="79" spans="1:9" ht="33.75" hidden="1" customHeight="1" x14ac:dyDescent="0.25">
      <c r="A79" s="133"/>
      <c r="B79" s="139"/>
      <c r="C79" s="135"/>
      <c r="D79" s="135"/>
      <c r="E79" s="137"/>
      <c r="F79" s="137"/>
      <c r="G79" s="137">
        <f t="shared" ref="G79:G82" si="39">SUM(E79:F79)</f>
        <v>0</v>
      </c>
      <c r="H79" s="137">
        <f t="shared" si="17"/>
        <v>0</v>
      </c>
      <c r="I79" s="137"/>
    </row>
    <row r="80" spans="1:9" ht="33.75" hidden="1" customHeight="1" x14ac:dyDescent="0.25">
      <c r="A80" s="133"/>
      <c r="B80" s="139"/>
      <c r="C80" s="135"/>
      <c r="D80" s="135"/>
      <c r="E80" s="137"/>
      <c r="F80" s="137"/>
      <c r="G80" s="137">
        <f t="shared" si="39"/>
        <v>0</v>
      </c>
      <c r="H80" s="137">
        <f t="shared" si="17"/>
        <v>0</v>
      </c>
      <c r="I80" s="137"/>
    </row>
    <row r="81" spans="1:9" ht="33.75" hidden="1" customHeight="1" x14ac:dyDescent="0.25">
      <c r="A81" s="133"/>
      <c r="B81" s="139"/>
      <c r="C81" s="135"/>
      <c r="D81" s="135"/>
      <c r="E81" s="137"/>
      <c r="F81" s="137"/>
      <c r="G81" s="137">
        <f t="shared" si="39"/>
        <v>0</v>
      </c>
      <c r="H81" s="137">
        <f t="shared" ref="H81:H118" si="40">G81</f>
        <v>0</v>
      </c>
      <c r="I81" s="137"/>
    </row>
    <row r="82" spans="1:9" ht="33.75" hidden="1" customHeight="1" x14ac:dyDescent="0.25">
      <c r="A82" s="133"/>
      <c r="B82" s="139"/>
      <c r="C82" s="135"/>
      <c r="D82" s="135"/>
      <c r="E82" s="137"/>
      <c r="F82" s="137"/>
      <c r="G82" s="137">
        <f t="shared" si="39"/>
        <v>0</v>
      </c>
      <c r="H82" s="137">
        <f t="shared" si="40"/>
        <v>0</v>
      </c>
      <c r="I82" s="137"/>
    </row>
    <row r="83" spans="1:9" ht="33.75" hidden="1" customHeight="1" x14ac:dyDescent="0.25">
      <c r="A83" s="124" t="s">
        <v>652</v>
      </c>
      <c r="B83" s="125" t="s">
        <v>220</v>
      </c>
      <c r="C83" s="126">
        <f>SUM(C84:C88)</f>
        <v>0</v>
      </c>
      <c r="D83" s="126">
        <f t="shared" ref="D83:I83" si="41">SUM(D84:D88)</f>
        <v>0</v>
      </c>
      <c r="E83" s="126">
        <f t="shared" si="41"/>
        <v>0</v>
      </c>
      <c r="F83" s="126">
        <f t="shared" si="41"/>
        <v>0</v>
      </c>
      <c r="G83" s="126">
        <f t="shared" si="41"/>
        <v>0</v>
      </c>
      <c r="H83" s="126">
        <f t="shared" si="41"/>
        <v>0</v>
      </c>
      <c r="I83" s="126">
        <f t="shared" si="41"/>
        <v>0</v>
      </c>
    </row>
    <row r="84" spans="1:9" ht="33.75" hidden="1" customHeight="1" x14ac:dyDescent="0.25">
      <c r="A84" s="133"/>
      <c r="B84" s="139"/>
      <c r="C84" s="135"/>
      <c r="D84" s="135"/>
      <c r="E84" s="137"/>
      <c r="F84" s="137"/>
      <c r="G84" s="137">
        <f t="shared" ref="G84:G88" si="42">SUM(E84:F84)</f>
        <v>0</v>
      </c>
      <c r="H84" s="137">
        <f t="shared" si="40"/>
        <v>0</v>
      </c>
      <c r="I84" s="137"/>
    </row>
    <row r="85" spans="1:9" ht="33.75" hidden="1" customHeight="1" x14ac:dyDescent="0.25">
      <c r="A85" s="133"/>
      <c r="B85" s="139"/>
      <c r="C85" s="135"/>
      <c r="D85" s="135"/>
      <c r="E85" s="137"/>
      <c r="F85" s="137"/>
      <c r="G85" s="137">
        <f t="shared" si="42"/>
        <v>0</v>
      </c>
      <c r="H85" s="137">
        <f t="shared" si="40"/>
        <v>0</v>
      </c>
      <c r="I85" s="137"/>
    </row>
    <row r="86" spans="1:9" ht="33.75" hidden="1" customHeight="1" x14ac:dyDescent="0.25">
      <c r="A86" s="133"/>
      <c r="B86" s="139"/>
      <c r="C86" s="135"/>
      <c r="D86" s="135"/>
      <c r="E86" s="137"/>
      <c r="F86" s="137"/>
      <c r="G86" s="137">
        <f t="shared" si="42"/>
        <v>0</v>
      </c>
      <c r="H86" s="137">
        <f t="shared" si="40"/>
        <v>0</v>
      </c>
      <c r="I86" s="137"/>
    </row>
    <row r="87" spans="1:9" ht="33.75" hidden="1" customHeight="1" x14ac:dyDescent="0.25">
      <c r="A87" s="133"/>
      <c r="B87" s="139"/>
      <c r="C87" s="135"/>
      <c r="D87" s="135"/>
      <c r="E87" s="137"/>
      <c r="F87" s="137"/>
      <c r="G87" s="137">
        <f t="shared" si="42"/>
        <v>0</v>
      </c>
      <c r="H87" s="137">
        <f t="shared" si="40"/>
        <v>0</v>
      </c>
      <c r="I87" s="137"/>
    </row>
    <row r="88" spans="1:9" ht="33.75" hidden="1" customHeight="1" x14ac:dyDescent="0.25">
      <c r="A88" s="133"/>
      <c r="B88" s="135"/>
      <c r="C88" s="135"/>
      <c r="D88" s="135"/>
      <c r="E88" s="137"/>
      <c r="F88" s="137"/>
      <c r="G88" s="137">
        <f t="shared" si="42"/>
        <v>0</v>
      </c>
      <c r="H88" s="137">
        <f t="shared" si="40"/>
        <v>0</v>
      </c>
      <c r="I88" s="137"/>
    </row>
    <row r="89" spans="1:9" ht="33.75" hidden="1" customHeight="1" x14ac:dyDescent="0.25">
      <c r="A89" s="124" t="s">
        <v>653</v>
      </c>
      <c r="B89" s="125" t="s">
        <v>222</v>
      </c>
      <c r="C89" s="126">
        <f>SUM(C90)</f>
        <v>0</v>
      </c>
      <c r="D89" s="126">
        <f t="shared" ref="D89:I89" si="43">SUM(D90)</f>
        <v>0</v>
      </c>
      <c r="E89" s="126">
        <f t="shared" si="43"/>
        <v>0</v>
      </c>
      <c r="F89" s="126">
        <f t="shared" si="43"/>
        <v>0</v>
      </c>
      <c r="G89" s="126">
        <f t="shared" si="43"/>
        <v>0</v>
      </c>
      <c r="H89" s="126">
        <f t="shared" si="43"/>
        <v>0</v>
      </c>
      <c r="I89" s="126">
        <f t="shared" si="43"/>
        <v>0</v>
      </c>
    </row>
    <row r="90" spans="1:9" ht="33.75" hidden="1" customHeight="1" x14ac:dyDescent="0.25">
      <c r="A90" s="133"/>
      <c r="B90" s="139"/>
      <c r="C90" s="135"/>
      <c r="D90" s="135"/>
      <c r="E90" s="137"/>
      <c r="F90" s="137"/>
      <c r="G90" s="137">
        <f>SUM(E90:F90)</f>
        <v>0</v>
      </c>
      <c r="H90" s="137">
        <f t="shared" si="40"/>
        <v>0</v>
      </c>
      <c r="I90" s="137"/>
    </row>
    <row r="91" spans="1:9" ht="33.75" hidden="1" customHeight="1" x14ac:dyDescent="0.25">
      <c r="A91" s="124" t="s">
        <v>654</v>
      </c>
      <c r="B91" s="125" t="s">
        <v>224</v>
      </c>
      <c r="C91" s="126">
        <f>SUM(C92)</f>
        <v>0</v>
      </c>
      <c r="D91" s="126">
        <f t="shared" ref="D91:I91" si="44">SUM(D92)</f>
        <v>0</v>
      </c>
      <c r="E91" s="126">
        <f t="shared" si="44"/>
        <v>0</v>
      </c>
      <c r="F91" s="126">
        <f t="shared" si="44"/>
        <v>0</v>
      </c>
      <c r="G91" s="126">
        <f t="shared" si="44"/>
        <v>0</v>
      </c>
      <c r="H91" s="126">
        <f t="shared" si="44"/>
        <v>0</v>
      </c>
      <c r="I91" s="126">
        <f t="shared" si="44"/>
        <v>0</v>
      </c>
    </row>
    <row r="92" spans="1:9" ht="33.75" hidden="1" customHeight="1" x14ac:dyDescent="0.25">
      <c r="A92" s="133"/>
      <c r="B92" s="139"/>
      <c r="C92" s="135"/>
      <c r="D92" s="135"/>
      <c r="E92" s="137"/>
      <c r="F92" s="137"/>
      <c r="G92" s="137">
        <f>SUM(E92:F92)</f>
        <v>0</v>
      </c>
      <c r="H92" s="137">
        <f t="shared" si="40"/>
        <v>0</v>
      </c>
      <c r="I92" s="137"/>
    </row>
    <row r="93" spans="1:9" ht="33.75" hidden="1" customHeight="1" x14ac:dyDescent="0.25">
      <c r="A93" s="124" t="s">
        <v>655</v>
      </c>
      <c r="B93" s="125" t="s">
        <v>226</v>
      </c>
      <c r="C93" s="126">
        <f>SUM(C94)</f>
        <v>0</v>
      </c>
      <c r="D93" s="126">
        <f t="shared" ref="D93:I93" si="45">SUM(D94)</f>
        <v>0</v>
      </c>
      <c r="E93" s="126">
        <f t="shared" si="45"/>
        <v>0</v>
      </c>
      <c r="F93" s="126">
        <f t="shared" si="45"/>
        <v>0</v>
      </c>
      <c r="G93" s="126">
        <f t="shared" si="45"/>
        <v>0</v>
      </c>
      <c r="H93" s="126">
        <f t="shared" si="45"/>
        <v>0</v>
      </c>
      <c r="I93" s="126">
        <f t="shared" si="45"/>
        <v>0</v>
      </c>
    </row>
    <row r="94" spans="1:9" ht="33.75" hidden="1" customHeight="1" x14ac:dyDescent="0.25">
      <c r="A94" s="133"/>
      <c r="B94" s="139"/>
      <c r="C94" s="135"/>
      <c r="D94" s="135"/>
      <c r="E94" s="137"/>
      <c r="F94" s="137"/>
      <c r="G94" s="137">
        <f>SUM(E94:F94)</f>
        <v>0</v>
      </c>
      <c r="H94" s="137">
        <f t="shared" si="40"/>
        <v>0</v>
      </c>
      <c r="I94" s="137"/>
    </row>
    <row r="95" spans="1:9" ht="33.75" hidden="1" customHeight="1" x14ac:dyDescent="0.25">
      <c r="A95" s="124" t="s">
        <v>656</v>
      </c>
      <c r="B95" s="125" t="s">
        <v>228</v>
      </c>
      <c r="C95" s="126">
        <f>SUM(C96:C98)</f>
        <v>0</v>
      </c>
      <c r="D95" s="126">
        <f t="shared" ref="D95:I95" si="46">SUM(D96:D98)</f>
        <v>0</v>
      </c>
      <c r="E95" s="126">
        <f t="shared" si="46"/>
        <v>0</v>
      </c>
      <c r="F95" s="126">
        <f t="shared" si="46"/>
        <v>0</v>
      </c>
      <c r="G95" s="126">
        <f t="shared" si="46"/>
        <v>0</v>
      </c>
      <c r="H95" s="126">
        <f t="shared" si="46"/>
        <v>0</v>
      </c>
      <c r="I95" s="126">
        <f t="shared" si="46"/>
        <v>0</v>
      </c>
    </row>
    <row r="96" spans="1:9" ht="33.75" hidden="1" customHeight="1" x14ac:dyDescent="0.25">
      <c r="A96" s="133"/>
      <c r="B96" s="139"/>
      <c r="C96" s="135"/>
      <c r="D96" s="135"/>
      <c r="E96" s="137"/>
      <c r="F96" s="137"/>
      <c r="G96" s="137">
        <f t="shared" ref="G96:G98" si="47">SUM(E96:F96)</f>
        <v>0</v>
      </c>
      <c r="H96" s="137">
        <f t="shared" si="40"/>
        <v>0</v>
      </c>
      <c r="I96" s="137"/>
    </row>
    <row r="97" spans="1:9" ht="33.75" hidden="1" customHeight="1" x14ac:dyDescent="0.25">
      <c r="A97" s="133"/>
      <c r="B97" s="139"/>
      <c r="C97" s="135"/>
      <c r="D97" s="135"/>
      <c r="E97" s="137"/>
      <c r="F97" s="137"/>
      <c r="G97" s="137">
        <f t="shared" si="47"/>
        <v>0</v>
      </c>
      <c r="H97" s="137">
        <f t="shared" si="40"/>
        <v>0</v>
      </c>
      <c r="I97" s="137"/>
    </row>
    <row r="98" spans="1:9" ht="33.75" hidden="1" customHeight="1" x14ac:dyDescent="0.25">
      <c r="A98" s="133"/>
      <c r="B98" s="139"/>
      <c r="C98" s="135"/>
      <c r="D98" s="135"/>
      <c r="E98" s="137"/>
      <c r="F98" s="137"/>
      <c r="G98" s="137">
        <f t="shared" si="47"/>
        <v>0</v>
      </c>
      <c r="H98" s="137">
        <f t="shared" si="40"/>
        <v>0</v>
      </c>
      <c r="I98" s="137"/>
    </row>
    <row r="99" spans="1:9" ht="33.75" hidden="1" customHeight="1" x14ac:dyDescent="0.25">
      <c r="A99" s="124" t="s">
        <v>657</v>
      </c>
      <c r="B99" s="125" t="s">
        <v>230</v>
      </c>
      <c r="C99" s="126">
        <f>SUM(C100:C101)</f>
        <v>0</v>
      </c>
      <c r="D99" s="126">
        <f t="shared" ref="D99:I99" si="48">SUM(D100:D101)</f>
        <v>0</v>
      </c>
      <c r="E99" s="126">
        <f t="shared" si="48"/>
        <v>0</v>
      </c>
      <c r="F99" s="126">
        <f t="shared" si="48"/>
        <v>0</v>
      </c>
      <c r="G99" s="126">
        <f t="shared" si="48"/>
        <v>0</v>
      </c>
      <c r="H99" s="126">
        <f t="shared" si="48"/>
        <v>0</v>
      </c>
      <c r="I99" s="126">
        <f t="shared" si="48"/>
        <v>0</v>
      </c>
    </row>
    <row r="100" spans="1:9" ht="33.75" hidden="1" customHeight="1" x14ac:dyDescent="0.25">
      <c r="A100" s="133"/>
      <c r="B100" s="139"/>
      <c r="C100" s="135"/>
      <c r="D100" s="135"/>
      <c r="E100" s="137"/>
      <c r="F100" s="137"/>
      <c r="G100" s="137">
        <f t="shared" ref="G100:G101" si="49">SUM(E100:F100)</f>
        <v>0</v>
      </c>
      <c r="H100" s="137">
        <f t="shared" si="40"/>
        <v>0</v>
      </c>
      <c r="I100" s="137"/>
    </row>
    <row r="101" spans="1:9" ht="33.75" hidden="1" customHeight="1" x14ac:dyDescent="0.25">
      <c r="A101" s="133"/>
      <c r="B101" s="139"/>
      <c r="C101" s="135"/>
      <c r="D101" s="135"/>
      <c r="E101" s="137"/>
      <c r="F101" s="137"/>
      <c r="G101" s="137">
        <f t="shared" si="49"/>
        <v>0</v>
      </c>
      <c r="H101" s="137">
        <f t="shared" si="40"/>
        <v>0</v>
      </c>
      <c r="I101" s="137"/>
    </row>
    <row r="102" spans="1:9" ht="33.75" customHeight="1" x14ac:dyDescent="0.25">
      <c r="A102" s="121" t="s">
        <v>658</v>
      </c>
      <c r="B102" s="122" t="s">
        <v>162</v>
      </c>
      <c r="C102" s="123">
        <f>SUM(C103,C108,C119,C176)</f>
        <v>12615319615</v>
      </c>
      <c r="D102" s="123">
        <f t="shared" ref="D102:I102" si="50">SUM(D103,D108,D119,D176)</f>
        <v>22438006020.5</v>
      </c>
      <c r="E102" s="123">
        <f t="shared" si="50"/>
        <v>20082510000</v>
      </c>
      <c r="F102" s="123">
        <f t="shared" si="50"/>
        <v>8613370000</v>
      </c>
      <c r="G102" s="123">
        <f t="shared" si="50"/>
        <v>28695880000</v>
      </c>
      <c r="H102" s="123">
        <f t="shared" si="50"/>
        <v>28695880000</v>
      </c>
      <c r="I102" s="123">
        <f t="shared" si="50"/>
        <v>28821200000</v>
      </c>
    </row>
    <row r="103" spans="1:9" ht="33.75" customHeight="1" x14ac:dyDescent="0.25">
      <c r="A103" s="124" t="s">
        <v>659</v>
      </c>
      <c r="B103" s="125" t="s">
        <v>971</v>
      </c>
      <c r="C103" s="126">
        <f>SUM(C104:C107)</f>
        <v>1389500</v>
      </c>
      <c r="D103" s="126">
        <f t="shared" ref="D103:I103" si="51">SUM(D104:D107)</f>
        <v>21398789.509078681</v>
      </c>
      <c r="E103" s="126">
        <f t="shared" si="51"/>
        <v>0</v>
      </c>
      <c r="F103" s="126">
        <f t="shared" si="51"/>
        <v>37620000</v>
      </c>
      <c r="G103" s="126">
        <f t="shared" si="51"/>
        <v>37620000</v>
      </c>
      <c r="H103" s="126">
        <f t="shared" si="51"/>
        <v>37620000</v>
      </c>
      <c r="I103" s="126">
        <f t="shared" si="51"/>
        <v>37620000</v>
      </c>
    </row>
    <row r="104" spans="1:9" ht="33.75" customHeight="1" x14ac:dyDescent="0.25">
      <c r="A104" s="133" t="s">
        <v>660</v>
      </c>
      <c r="B104" s="139" t="s">
        <v>261</v>
      </c>
      <c r="C104" s="135">
        <f>'مصارف.اقتصادی.هزینه'!C52</f>
        <v>1389500</v>
      </c>
      <c r="D104" s="135">
        <f>'مصارف.اقتصادی.هزینه'!D52</f>
        <v>4238573.3831134196</v>
      </c>
      <c r="E104" s="137"/>
      <c r="F104" s="137">
        <f>'مصارف.اقتصادی.هزینه'!E52</f>
        <v>8510000</v>
      </c>
      <c r="G104" s="137">
        <f t="shared" ref="G104:G107" si="52">SUM(E104:F104)</f>
        <v>8510000</v>
      </c>
      <c r="H104" s="137">
        <f t="shared" si="40"/>
        <v>8510000</v>
      </c>
      <c r="I104" s="137">
        <f>'مصارف.اقتصادی.هزینه'!F52</f>
        <v>8510000</v>
      </c>
    </row>
    <row r="105" spans="1:9" ht="33.75" customHeight="1" x14ac:dyDescent="0.25">
      <c r="A105" s="133" t="s">
        <v>661</v>
      </c>
      <c r="B105" s="139" t="s">
        <v>551</v>
      </c>
      <c r="C105" s="135">
        <f>'مصارف.اقتصادی.هزینه'!C53</f>
        <v>0</v>
      </c>
      <c r="D105" s="135">
        <f>'مصارف.اقتصادی.هزینه'!D53</f>
        <v>17160216.125965264</v>
      </c>
      <c r="E105" s="137"/>
      <c r="F105" s="137">
        <f>'مصارف.اقتصادی.هزینه'!E53</f>
        <v>29110000</v>
      </c>
      <c r="G105" s="137">
        <f t="shared" si="52"/>
        <v>29110000</v>
      </c>
      <c r="H105" s="137">
        <f t="shared" si="40"/>
        <v>29110000</v>
      </c>
      <c r="I105" s="137">
        <f>'مصارف.اقتصادی.هزینه'!F53</f>
        <v>29110000</v>
      </c>
    </row>
    <row r="106" spans="1:9" ht="33.75" hidden="1" customHeight="1" x14ac:dyDescent="0.25">
      <c r="A106" s="133"/>
      <c r="B106" s="139"/>
      <c r="C106" s="135"/>
      <c r="D106" s="135"/>
      <c r="E106" s="137"/>
      <c r="F106" s="137"/>
      <c r="G106" s="137">
        <f t="shared" si="52"/>
        <v>0</v>
      </c>
      <c r="H106" s="137">
        <f t="shared" si="40"/>
        <v>0</v>
      </c>
      <c r="I106" s="137"/>
    </row>
    <row r="107" spans="1:9" ht="33.75" hidden="1" customHeight="1" x14ac:dyDescent="0.25">
      <c r="A107" s="133"/>
      <c r="B107" s="139"/>
      <c r="C107" s="135"/>
      <c r="D107" s="135"/>
      <c r="E107" s="137"/>
      <c r="F107" s="137"/>
      <c r="G107" s="137">
        <f t="shared" si="52"/>
        <v>0</v>
      </c>
      <c r="H107" s="137">
        <f t="shared" si="40"/>
        <v>0</v>
      </c>
      <c r="I107" s="137"/>
    </row>
    <row r="108" spans="1:9" ht="33.75" customHeight="1" x14ac:dyDescent="0.25">
      <c r="A108" s="124" t="s">
        <v>662</v>
      </c>
      <c r="B108" s="125" t="s">
        <v>236</v>
      </c>
      <c r="C108" s="126">
        <f>SUM(C109:C118)</f>
        <v>58467757</v>
      </c>
      <c r="D108" s="126">
        <f t="shared" ref="D108:I108" si="53">SUM(D109:D118)</f>
        <v>599703750</v>
      </c>
      <c r="E108" s="126">
        <f t="shared" si="53"/>
        <v>0</v>
      </c>
      <c r="F108" s="126">
        <f t="shared" si="53"/>
        <v>740040000</v>
      </c>
      <c r="G108" s="126">
        <f t="shared" si="53"/>
        <v>740040000</v>
      </c>
      <c r="H108" s="126">
        <f t="shared" si="53"/>
        <v>740040000</v>
      </c>
      <c r="I108" s="126">
        <f t="shared" si="53"/>
        <v>740040000</v>
      </c>
    </row>
    <row r="109" spans="1:9" ht="33.75" customHeight="1" x14ac:dyDescent="0.25">
      <c r="A109" s="133" t="s">
        <v>663</v>
      </c>
      <c r="B109" s="139" t="s">
        <v>621</v>
      </c>
      <c r="C109" s="135">
        <f>'مصارف.اقتصادی.هزینه'!C110</f>
        <v>0</v>
      </c>
      <c r="D109" s="135">
        <f>'مصارف.اقتصادی.هزینه'!D110</f>
        <v>6175000</v>
      </c>
      <c r="E109" s="137"/>
      <c r="F109" s="137">
        <f>'مصارف.اقتصادی.هزینه'!E110</f>
        <v>6000000</v>
      </c>
      <c r="G109" s="137">
        <f t="shared" ref="G109:G118" si="54">SUM(E109:F109)</f>
        <v>6000000</v>
      </c>
      <c r="H109" s="137">
        <f t="shared" ref="H109:H110" si="55">G109</f>
        <v>6000000</v>
      </c>
      <c r="I109" s="137">
        <f>'مصارف.اقتصادی.هزینه'!F110</f>
        <v>6000000</v>
      </c>
    </row>
    <row r="110" spans="1:9" ht="33.75" customHeight="1" x14ac:dyDescent="0.25">
      <c r="A110" s="133" t="s">
        <v>682</v>
      </c>
      <c r="B110" s="139" t="s">
        <v>81</v>
      </c>
      <c r="C110" s="135">
        <f>'مصارف.اقتصادی.هزینه'!C116</f>
        <v>3381485</v>
      </c>
      <c r="D110" s="135">
        <f>'مصارف.اقتصادی.هزینه'!D116</f>
        <v>6911250</v>
      </c>
      <c r="E110" s="137"/>
      <c r="F110" s="137">
        <f>'مصارف.اقتصادی.هزینه'!E116</f>
        <v>11720000</v>
      </c>
      <c r="G110" s="137">
        <f t="shared" si="54"/>
        <v>11720000</v>
      </c>
      <c r="H110" s="137">
        <f t="shared" si="55"/>
        <v>11720000</v>
      </c>
      <c r="I110" s="137">
        <f>'مصارف.اقتصادی.هزینه'!F116</f>
        <v>11720000</v>
      </c>
    </row>
    <row r="111" spans="1:9" ht="33.75" customHeight="1" x14ac:dyDescent="0.25">
      <c r="A111" s="133" t="s">
        <v>683</v>
      </c>
      <c r="B111" s="139" t="s">
        <v>74</v>
      </c>
      <c r="C111" s="135">
        <f>'مصارف.اقتصادی.هزینه'!C109</f>
        <v>1518670</v>
      </c>
      <c r="D111" s="135">
        <f>'مصارف.اقتصادی.هزینه'!D109</f>
        <v>152000000</v>
      </c>
      <c r="E111" s="137"/>
      <c r="F111" s="137">
        <f>'مصارف.اقتصادی.هزینه'!E109</f>
        <v>250000000</v>
      </c>
      <c r="G111" s="137">
        <f t="shared" si="54"/>
        <v>250000000</v>
      </c>
      <c r="H111" s="137">
        <f t="shared" si="40"/>
        <v>250000000</v>
      </c>
      <c r="I111" s="137">
        <f>'مصارف.اقتصادی.هزینه'!F109</f>
        <v>250000000</v>
      </c>
    </row>
    <row r="112" spans="1:9" ht="33.75" customHeight="1" x14ac:dyDescent="0.25">
      <c r="A112" s="133" t="s">
        <v>684</v>
      </c>
      <c r="B112" s="139" t="s">
        <v>80</v>
      </c>
      <c r="C112" s="135">
        <f>'مصارف.اقتصادی.هزینه'!C115</f>
        <v>6922651</v>
      </c>
      <c r="D112" s="135">
        <f>'مصارف.اقتصادی.هزینه'!D115</f>
        <v>300000000</v>
      </c>
      <c r="E112" s="137"/>
      <c r="F112" s="137">
        <f>'مصارف.اقتصادی.هزینه'!E115</f>
        <v>233000000</v>
      </c>
      <c r="G112" s="137">
        <f t="shared" si="54"/>
        <v>233000000</v>
      </c>
      <c r="H112" s="137">
        <f t="shared" si="40"/>
        <v>233000000</v>
      </c>
      <c r="I112" s="137">
        <f>'مصارف.اقتصادی.هزینه'!F115</f>
        <v>233000000</v>
      </c>
    </row>
    <row r="113" spans="1:9" ht="33.75" customHeight="1" x14ac:dyDescent="0.25">
      <c r="A113" s="133" t="s">
        <v>685</v>
      </c>
      <c r="B113" s="139" t="s">
        <v>79</v>
      </c>
      <c r="C113" s="135">
        <f>'مصارف.اقتصادی.هزینه'!C114</f>
        <v>46644951</v>
      </c>
      <c r="D113" s="135">
        <f>'مصارف.اقتصادی.هزینه'!D114</f>
        <v>134000000</v>
      </c>
      <c r="E113" s="137"/>
      <c r="F113" s="137">
        <f>'مصارف.اقتصادی.هزینه'!E114</f>
        <v>236000000</v>
      </c>
      <c r="G113" s="137">
        <f t="shared" si="54"/>
        <v>236000000</v>
      </c>
      <c r="H113" s="137">
        <f t="shared" si="40"/>
        <v>236000000</v>
      </c>
      <c r="I113" s="137">
        <f>'مصارف.اقتصادی.هزینه'!F114</f>
        <v>236000000</v>
      </c>
    </row>
    <row r="114" spans="1:9" ht="33.75" customHeight="1" x14ac:dyDescent="0.25">
      <c r="A114" s="133" t="s">
        <v>686</v>
      </c>
      <c r="B114" s="139" t="s">
        <v>78</v>
      </c>
      <c r="C114" s="135">
        <f>'مصارف.اقتصادی.هزینه'!C113</f>
        <v>0</v>
      </c>
      <c r="D114" s="135">
        <f>'مصارف.اقتصادی.هزینه'!D113</f>
        <v>617500</v>
      </c>
      <c r="E114" s="137"/>
      <c r="F114" s="137">
        <f>'مصارف.اقتصادی.هزینه'!E113</f>
        <v>2120000</v>
      </c>
      <c r="G114" s="137">
        <f t="shared" si="54"/>
        <v>2120000</v>
      </c>
      <c r="H114" s="137">
        <f t="shared" si="40"/>
        <v>2120000</v>
      </c>
      <c r="I114" s="137">
        <f>'مصارف.اقتصادی.هزینه'!F113</f>
        <v>2120000</v>
      </c>
    </row>
    <row r="115" spans="1:9" ht="33.75" hidden="1" customHeight="1" x14ac:dyDescent="0.25">
      <c r="A115" s="133" t="s">
        <v>708</v>
      </c>
      <c r="B115" s="139" t="str">
        <f>'مصارف.اقتصادی.هزینه'!B31</f>
        <v>حق التدریس و حق پژوهش</v>
      </c>
      <c r="C115" s="135">
        <f>'مصارف.اقتصادی.هزینه'!C31</f>
        <v>0</v>
      </c>
      <c r="D115" s="135">
        <f>'مصارف.اقتصادی.هزینه'!D31</f>
        <v>0</v>
      </c>
      <c r="E115" s="137"/>
      <c r="F115" s="137">
        <f>'مصارف.اقتصادی.هزینه'!E31</f>
        <v>0</v>
      </c>
      <c r="G115" s="137">
        <f t="shared" si="54"/>
        <v>0</v>
      </c>
      <c r="H115" s="137">
        <f t="shared" si="40"/>
        <v>0</v>
      </c>
      <c r="I115" s="137">
        <f>'مصارف.اقتصادی.هزینه'!F31</f>
        <v>0</v>
      </c>
    </row>
    <row r="116" spans="1:9" ht="33.75" hidden="1" customHeight="1" x14ac:dyDescent="0.25">
      <c r="A116" s="133" t="s">
        <v>709</v>
      </c>
      <c r="B116" s="139" t="str">
        <f>'مصارف.اقتصادی.هزینه'!B111</f>
        <v>بررسي و مطالعه نيازها و امكانات شهري</v>
      </c>
      <c r="C116" s="135">
        <f>'مصارف.اقتصادی.هزینه'!C111</f>
        <v>0</v>
      </c>
      <c r="D116" s="135">
        <f>'مصارف.اقتصادی.هزینه'!D111</f>
        <v>0</v>
      </c>
      <c r="E116" s="137"/>
      <c r="F116" s="137">
        <f>'مصارف.اقتصادی.هزینه'!E111</f>
        <v>0</v>
      </c>
      <c r="G116" s="137">
        <f t="shared" si="54"/>
        <v>0</v>
      </c>
      <c r="H116" s="137">
        <f t="shared" si="40"/>
        <v>0</v>
      </c>
      <c r="I116" s="137">
        <f>'مصارف.اقتصادی.هزینه'!F111</f>
        <v>0</v>
      </c>
    </row>
    <row r="117" spans="1:9" ht="33.75" customHeight="1" x14ac:dyDescent="0.25">
      <c r="A117" s="133" t="s">
        <v>710</v>
      </c>
      <c r="B117" s="139" t="str">
        <f>'مصارف.اقتصادی.هزینه'!B117</f>
        <v>هزینه برگزاری سمینارها و جلسات سخنرانی و کارگاههای آموزشی</v>
      </c>
      <c r="C117" s="135">
        <f>'مصارف.اقتصادی.هزینه'!C117</f>
        <v>0</v>
      </c>
      <c r="D117" s="135">
        <f>'مصارف.اقتصادی.هزینه'!D117</f>
        <v>0</v>
      </c>
      <c r="E117" s="137"/>
      <c r="F117" s="137">
        <f>'مصارف.اقتصادی.هزینه'!E117</f>
        <v>1200000</v>
      </c>
      <c r="G117" s="137">
        <f t="shared" si="54"/>
        <v>1200000</v>
      </c>
      <c r="H117" s="137">
        <f t="shared" ref="H117" si="56">G117</f>
        <v>1200000</v>
      </c>
      <c r="I117" s="137">
        <f>'مصارف.اقتصادی.هزینه'!F117</f>
        <v>1200000</v>
      </c>
    </row>
    <row r="118" spans="1:9" ht="33.75" hidden="1" customHeight="1" x14ac:dyDescent="0.25">
      <c r="A118" s="133" t="s">
        <v>711</v>
      </c>
      <c r="B118" s="135" t="str">
        <f>'مصارف.اقتصادی.هزینه'!B112</f>
        <v>مطالعه و پژوهش ‌هاي اجتماعي و فرهنگي</v>
      </c>
      <c r="C118" s="135">
        <f>'مصارف.اقتصادی.هزینه'!C112</f>
        <v>0</v>
      </c>
      <c r="D118" s="135">
        <f>'مصارف.اقتصادی.هزینه'!D112</f>
        <v>0</v>
      </c>
      <c r="E118" s="137"/>
      <c r="F118" s="137">
        <f>'مصارف.اقتصادی.هزینه'!E112</f>
        <v>0</v>
      </c>
      <c r="G118" s="137">
        <f t="shared" si="54"/>
        <v>0</v>
      </c>
      <c r="H118" s="137">
        <f t="shared" si="40"/>
        <v>0</v>
      </c>
      <c r="I118" s="137">
        <f>'مصارف.اقتصادی.هزینه'!F112</f>
        <v>0</v>
      </c>
    </row>
    <row r="119" spans="1:9" ht="33.75" customHeight="1" x14ac:dyDescent="0.25">
      <c r="A119" s="124" t="s">
        <v>664</v>
      </c>
      <c r="B119" s="125" t="s">
        <v>238</v>
      </c>
      <c r="C119" s="126">
        <f>SUM(C120:C175)</f>
        <v>12555462358</v>
      </c>
      <c r="D119" s="126">
        <f t="shared" ref="D119:I119" si="57">SUM(D120:D175)</f>
        <v>21816903480.990921</v>
      </c>
      <c r="E119" s="126">
        <f t="shared" si="57"/>
        <v>20082510000</v>
      </c>
      <c r="F119" s="126">
        <f t="shared" si="57"/>
        <v>7835710000</v>
      </c>
      <c r="G119" s="126">
        <f t="shared" si="57"/>
        <v>27918220000</v>
      </c>
      <c r="H119" s="126">
        <f t="shared" si="57"/>
        <v>27918220000</v>
      </c>
      <c r="I119" s="126">
        <f t="shared" si="57"/>
        <v>28043540000</v>
      </c>
    </row>
    <row r="120" spans="1:9" ht="33.75" customHeight="1" x14ac:dyDescent="0.25">
      <c r="A120" s="133" t="s">
        <v>665</v>
      </c>
      <c r="B120" s="139" t="str">
        <f>'مصارف.اقتصادی.هزینه'!B7</f>
        <v>حقوق و دستمزد</v>
      </c>
      <c r="C120" s="135">
        <f>'مصارف.اقتصادی.هزینه'!C7</f>
        <v>1129823537</v>
      </c>
      <c r="D120" s="135">
        <f>'مصارف.اقتصادی.هزینه'!D7</f>
        <v>1885342322</v>
      </c>
      <c r="E120" s="137">
        <f>'مصارف.اقتصادی.هزینه'!E7</f>
        <v>2637510000</v>
      </c>
      <c r="F120" s="137"/>
      <c r="G120" s="137">
        <f t="shared" ref="G120:G175" si="58">SUM(E120:F120)</f>
        <v>2637510000</v>
      </c>
      <c r="H120" s="137">
        <f t="shared" ref="H120" si="59">G120</f>
        <v>2637510000</v>
      </c>
      <c r="I120" s="137">
        <f>'مصارف.اقتصادی.هزینه'!F7</f>
        <v>2637510000</v>
      </c>
    </row>
    <row r="121" spans="1:9" ht="33.75" customHeight="1" x14ac:dyDescent="0.25">
      <c r="A121" s="133" t="s">
        <v>666</v>
      </c>
      <c r="B121" s="139" t="str">
        <f>'مصارف.اقتصادی.هزینه'!B13</f>
        <v>فوق العاده ها و مزایای شغل</v>
      </c>
      <c r="C121" s="135">
        <f>'مصارف.اقتصادی.هزینه'!C13</f>
        <v>2810788525</v>
      </c>
      <c r="D121" s="135">
        <f>'مصارف.اقتصادی.هزینه'!D13</f>
        <v>5267857182</v>
      </c>
      <c r="E121" s="135">
        <f>'مصارف.اقتصادی.هزینه'!E13</f>
        <v>6723590000</v>
      </c>
      <c r="F121" s="137"/>
      <c r="G121" s="137">
        <f t="shared" si="58"/>
        <v>6723590000</v>
      </c>
      <c r="H121" s="137">
        <f t="shared" ref="H121:H154" si="60">G121</f>
        <v>6723590000</v>
      </c>
      <c r="I121" s="137">
        <f>'مصارف.اقتصادی.هزینه'!F13</f>
        <v>6723590000</v>
      </c>
    </row>
    <row r="122" spans="1:9" ht="33.75" customHeight="1" x14ac:dyDescent="0.25">
      <c r="A122" s="133" t="s">
        <v>687</v>
      </c>
      <c r="B122" s="139" t="str">
        <f>'مصارف.اقتصادی.هزینه'!B24</f>
        <v>ماموریت داخلی و خارجی</v>
      </c>
      <c r="C122" s="135">
        <f>'مصارف.اقتصادی.هزینه'!C24</f>
        <v>13695396</v>
      </c>
      <c r="D122" s="135">
        <f>'مصارف.اقتصادی.هزینه'!D24</f>
        <v>31924702.5</v>
      </c>
      <c r="E122" s="137"/>
      <c r="F122" s="137">
        <f>'مصارف.اقتصادی.هزینه'!E24</f>
        <v>48280000</v>
      </c>
      <c r="G122" s="137">
        <f t="shared" si="58"/>
        <v>48280000</v>
      </c>
      <c r="H122" s="137">
        <f t="shared" si="60"/>
        <v>48280000</v>
      </c>
      <c r="I122" s="137">
        <f>'مصارف.اقتصادی.هزینه'!F24</f>
        <v>48280000</v>
      </c>
    </row>
    <row r="123" spans="1:9" ht="33.75" customHeight="1" x14ac:dyDescent="0.25">
      <c r="A123" s="133" t="s">
        <v>688</v>
      </c>
      <c r="B123" s="139" t="str">
        <f>'مصارف.اقتصادی.هزینه'!B28</f>
        <v>خدمات قراردادی اشخاص (تأمین نیروی انسانی)</v>
      </c>
      <c r="C123" s="135">
        <f>'مصارف.اقتصادی.هزینه'!C28</f>
        <v>380129044</v>
      </c>
      <c r="D123" s="135">
        <f>'مصارف.اقتصادی.هزینه'!D28</f>
        <v>240000000</v>
      </c>
      <c r="E123" s="135">
        <f>'مصارف.اقتصادی.هزینه'!E28</f>
        <v>629200000</v>
      </c>
      <c r="F123" s="137"/>
      <c r="G123" s="137">
        <f t="shared" si="58"/>
        <v>629200000</v>
      </c>
      <c r="H123" s="137">
        <f t="shared" si="60"/>
        <v>629200000</v>
      </c>
      <c r="I123" s="137">
        <f>'مصارف.اقتصادی.هزینه'!F28</f>
        <v>629200000</v>
      </c>
    </row>
    <row r="124" spans="1:9" ht="33.75" customHeight="1" x14ac:dyDescent="0.25">
      <c r="A124" s="133" t="s">
        <v>689</v>
      </c>
      <c r="B124" s="139" t="str">
        <f>'مصارف.اقتصادی.هزینه'!B30</f>
        <v>حق الزحمه مامورین انتظامی و سربازان وظیفه</v>
      </c>
      <c r="C124" s="135">
        <f>'مصارف.اقتصادی.هزینه'!C30</f>
        <v>5935026</v>
      </c>
      <c r="D124" s="135">
        <f>'مصارف.اقتصادی.هزینه'!D30</f>
        <v>7410000</v>
      </c>
      <c r="E124" s="135">
        <f>'مصارف.اقتصادی.هزینه'!E30</f>
        <v>80890000</v>
      </c>
      <c r="F124" s="137"/>
      <c r="G124" s="137">
        <f t="shared" si="58"/>
        <v>80890000</v>
      </c>
      <c r="H124" s="137">
        <f t="shared" si="60"/>
        <v>80890000</v>
      </c>
      <c r="I124" s="137">
        <f>'مصارف.اقتصادی.هزینه'!F30</f>
        <v>80890000</v>
      </c>
    </row>
    <row r="125" spans="1:9" ht="32.25" customHeight="1" x14ac:dyDescent="0.25">
      <c r="A125" s="133" t="s">
        <v>690</v>
      </c>
      <c r="B125" s="139" t="str">
        <f>'مصارف.اقتصادی.هزینه'!B33</f>
        <v xml:space="preserve">حق الجلسه، حق التدريس، حق الزحمه، حق الترجمه </v>
      </c>
      <c r="C125" s="135">
        <f>'مصارف.اقتصادی.هزینه'!C33</f>
        <v>52605620</v>
      </c>
      <c r="D125" s="135">
        <f>'مصارف.اقتصادی.هزینه'!D33</f>
        <v>60000000</v>
      </c>
      <c r="E125" s="137"/>
      <c r="F125" s="137">
        <f>'مصارف.اقتصادی.هزینه'!E33</f>
        <v>129380000</v>
      </c>
      <c r="G125" s="137">
        <f t="shared" si="58"/>
        <v>129380000</v>
      </c>
      <c r="H125" s="137">
        <f t="shared" si="60"/>
        <v>129380000</v>
      </c>
      <c r="I125" s="137">
        <f>'مصارف.اقتصادی.هزینه'!F33</f>
        <v>129380000</v>
      </c>
    </row>
    <row r="126" spans="1:9" ht="33.75" customHeight="1" x14ac:dyDescent="0.25">
      <c r="A126" s="133" t="s">
        <v>691</v>
      </c>
      <c r="B126" s="139" t="str">
        <f>'مصارف.اقتصادی.هزینه'!B38</f>
        <v xml:space="preserve">حسابرسي </v>
      </c>
      <c r="C126" s="135">
        <f>'مصارف.اقتصادی.هزینه'!C38</f>
        <v>12823843</v>
      </c>
      <c r="D126" s="135">
        <f>'مصارف.اقتصادی.هزینه'!D38</f>
        <v>21500000</v>
      </c>
      <c r="E126" s="137"/>
      <c r="F126" s="137">
        <f>'مصارف.اقتصادی.هزینه'!E38</f>
        <v>39680000</v>
      </c>
      <c r="G126" s="137">
        <f t="shared" si="58"/>
        <v>39680000</v>
      </c>
      <c r="H126" s="137">
        <f t="shared" si="60"/>
        <v>39680000</v>
      </c>
      <c r="I126" s="137">
        <f>'مصارف.اقتصادی.هزینه'!F38</f>
        <v>65000000</v>
      </c>
    </row>
    <row r="127" spans="1:9" ht="33.75" hidden="1" customHeight="1" x14ac:dyDescent="0.25">
      <c r="A127" s="133" t="s">
        <v>692</v>
      </c>
      <c r="B127" s="139" t="str">
        <f>'مصارف.اقتصادی.هزینه'!B44</f>
        <v xml:space="preserve">ساير </v>
      </c>
      <c r="C127" s="135">
        <f>'مصارف.اقتصادی.هزینه'!C44</f>
        <v>30872526</v>
      </c>
      <c r="D127" s="135">
        <f>'مصارف.اقتصادی.هزینه'!D44</f>
        <v>0</v>
      </c>
      <c r="E127" s="137"/>
      <c r="F127" s="137">
        <f>'مصارف.اقتصادی.هزینه'!E44</f>
        <v>0</v>
      </c>
      <c r="G127" s="137">
        <f t="shared" si="58"/>
        <v>0</v>
      </c>
      <c r="H127" s="137">
        <f t="shared" si="60"/>
        <v>0</v>
      </c>
      <c r="I127" s="137">
        <f>'مصارف.اقتصادی.هزینه'!F44</f>
        <v>0</v>
      </c>
    </row>
    <row r="128" spans="1:9" ht="33.75" customHeight="1" x14ac:dyDescent="0.25">
      <c r="A128" s="133" t="s">
        <v>693</v>
      </c>
      <c r="B128" s="139" t="str">
        <f>'مصارف.اقتصادی.هزینه'!B46</f>
        <v>حمل کالا و اثاثه دولتی</v>
      </c>
      <c r="C128" s="135">
        <f>'مصارف.اقتصادی.هزینه'!C46</f>
        <v>624176</v>
      </c>
      <c r="D128" s="135">
        <f>'مصارف.اقتصادی.هزینه'!D46</f>
        <v>3310162.790158384</v>
      </c>
      <c r="E128" s="137"/>
      <c r="F128" s="137">
        <f>'مصارف.اقتصادی.هزینه'!E46</f>
        <v>7290000</v>
      </c>
      <c r="G128" s="137">
        <f t="shared" si="58"/>
        <v>7290000</v>
      </c>
      <c r="H128" s="137">
        <f t="shared" si="60"/>
        <v>7290000</v>
      </c>
      <c r="I128" s="137">
        <f>'مصارف.اقتصادی.هزینه'!F46</f>
        <v>7290000</v>
      </c>
    </row>
    <row r="129" spans="1:9" ht="33.75" customHeight="1" x14ac:dyDescent="0.25">
      <c r="A129" s="133" t="s">
        <v>694</v>
      </c>
      <c r="B129" s="139" t="str">
        <f>'مصارف.اقتصادی.هزینه'!B47</f>
        <v>بیمه کالا</v>
      </c>
      <c r="C129" s="135">
        <f>'مصارف.اقتصادی.هزینه'!C47</f>
        <v>0</v>
      </c>
      <c r="D129" s="135">
        <f>'مصارف.اقتصادی.هزینه'!D47</f>
        <v>600736.26602972893</v>
      </c>
      <c r="E129" s="137"/>
      <c r="F129" s="137">
        <f>'مصارف.اقتصادی.هزینه'!E47</f>
        <v>920000</v>
      </c>
      <c r="G129" s="137">
        <f t="shared" si="58"/>
        <v>920000</v>
      </c>
      <c r="H129" s="137">
        <f t="shared" si="60"/>
        <v>920000</v>
      </c>
      <c r="I129" s="137">
        <f>'مصارف.اقتصادی.هزینه'!F47</f>
        <v>920000</v>
      </c>
    </row>
    <row r="130" spans="1:9" ht="33.75" customHeight="1" x14ac:dyDescent="0.25">
      <c r="A130" s="133" t="s">
        <v>695</v>
      </c>
      <c r="B130" s="139" t="str">
        <f>'مصارف.اقتصادی.هزینه'!B49</f>
        <v>حمل و نقل نامه ها و امانات پستی</v>
      </c>
      <c r="C130" s="135">
        <f>'مصارف.اقتصادی.هزینه'!C49</f>
        <v>394020</v>
      </c>
      <c r="D130" s="135">
        <f>'مصارف.اقتصادی.هزینه'!D49</f>
        <v>2039405.8854903416</v>
      </c>
      <c r="E130" s="137"/>
      <c r="F130" s="137">
        <f>'مصارف.اقتصادی.هزینه'!E49</f>
        <v>4490000</v>
      </c>
      <c r="G130" s="137">
        <f t="shared" si="58"/>
        <v>4490000</v>
      </c>
      <c r="H130" s="137">
        <f t="shared" si="60"/>
        <v>4490000</v>
      </c>
      <c r="I130" s="137">
        <f>'مصارف.اقتصادی.هزینه'!F49</f>
        <v>4490000</v>
      </c>
    </row>
    <row r="131" spans="1:9" ht="33.75" customHeight="1" x14ac:dyDescent="0.25">
      <c r="A131" s="133" t="s">
        <v>696</v>
      </c>
      <c r="B131" s="139" t="str">
        <f>'مصارف.اقتصادی.هزینه'!B51</f>
        <v>تلفن و فاکس</v>
      </c>
      <c r="C131" s="135">
        <f>'مصارف.اقتصادی.هزینه'!C51</f>
        <v>3491810</v>
      </c>
      <c r="D131" s="135">
        <f>'مصارف.اقتصادی.هزینه'!D51</f>
        <v>9650905.5492428634</v>
      </c>
      <c r="E131" s="137"/>
      <c r="F131" s="137">
        <f>'مصارف.اقتصادی.هزینه'!E51</f>
        <v>12350000</v>
      </c>
      <c r="G131" s="137">
        <f t="shared" si="58"/>
        <v>12350000</v>
      </c>
      <c r="H131" s="137">
        <f t="shared" si="60"/>
        <v>12350000</v>
      </c>
      <c r="I131" s="137">
        <f>'مصارف.اقتصادی.هزینه'!F51</f>
        <v>12350000</v>
      </c>
    </row>
    <row r="132" spans="1:9" ht="33.75" customHeight="1" x14ac:dyDescent="0.25">
      <c r="A132" s="133" t="s">
        <v>697</v>
      </c>
      <c r="B132" s="139" t="str">
        <f>'مصارف.اقتصادی.هزینه'!B57</f>
        <v>بيمه دارايي‌هاي ثابت</v>
      </c>
      <c r="C132" s="135">
        <f>'مصارف.اقتصادی.هزینه'!C57</f>
        <v>5825427</v>
      </c>
      <c r="D132" s="135">
        <f>'مصارف.اقتصادی.هزینه'!D57</f>
        <v>20045000</v>
      </c>
      <c r="E132" s="137"/>
      <c r="F132" s="137">
        <f>'مصارف.اقتصادی.هزینه'!E57</f>
        <v>41590000</v>
      </c>
      <c r="G132" s="137">
        <f t="shared" si="58"/>
        <v>41590000</v>
      </c>
      <c r="H132" s="137">
        <f t="shared" si="60"/>
        <v>41590000</v>
      </c>
      <c r="I132" s="137">
        <f>'مصارف.اقتصادی.هزینه'!F57</f>
        <v>41590000</v>
      </c>
    </row>
    <row r="133" spans="1:9" ht="33.75" customHeight="1" x14ac:dyDescent="0.25">
      <c r="A133" s="133" t="s">
        <v>712</v>
      </c>
      <c r="B133" s="139" t="str">
        <f>'مصارف.اقتصادی.هزینه'!B58</f>
        <v>نگهداری و تعمیر وسائط نقلیه</v>
      </c>
      <c r="C133" s="135">
        <f>'مصارف.اقتصادی.هزینه'!C58</f>
        <v>15215021</v>
      </c>
      <c r="D133" s="135">
        <f>'مصارف.اقتصادی.هزینه'!D58</f>
        <v>31357600</v>
      </c>
      <c r="E133" s="137"/>
      <c r="F133" s="137">
        <f>'مصارف.اقتصادی.هزینه'!E58</f>
        <v>132020000</v>
      </c>
      <c r="G133" s="137">
        <f t="shared" si="58"/>
        <v>132020000</v>
      </c>
      <c r="H133" s="137">
        <f t="shared" si="60"/>
        <v>132020000</v>
      </c>
      <c r="I133" s="137">
        <f>'مصارف.اقتصادی.هزینه'!F58</f>
        <v>132020000</v>
      </c>
    </row>
    <row r="134" spans="1:9" ht="33.75" customHeight="1" x14ac:dyDescent="0.25">
      <c r="A134" s="133" t="s">
        <v>713</v>
      </c>
      <c r="B134" s="139" t="str">
        <f>'مصارف.اقتصادی.هزینه'!B59</f>
        <v>نگهداری و تعمیر وسائل اداری</v>
      </c>
      <c r="C134" s="135">
        <f>'مصارف.اقتصادی.هزینه'!C59</f>
        <v>15631449</v>
      </c>
      <c r="D134" s="135">
        <f>'مصارف.اقتصادی.هزینه'!D59</f>
        <v>23000000</v>
      </c>
      <c r="E134" s="137"/>
      <c r="F134" s="137">
        <f>'مصارف.اقتصادی.هزینه'!E59</f>
        <v>44190000</v>
      </c>
      <c r="G134" s="137">
        <f t="shared" si="58"/>
        <v>44190000</v>
      </c>
      <c r="H134" s="137">
        <f t="shared" si="60"/>
        <v>44190000</v>
      </c>
      <c r="I134" s="137">
        <f>'مصارف.اقتصادی.هزینه'!F59</f>
        <v>44190000</v>
      </c>
    </row>
    <row r="135" spans="1:9" ht="33.75" customHeight="1" x14ac:dyDescent="0.25">
      <c r="A135" s="133" t="s">
        <v>714</v>
      </c>
      <c r="B135" s="139" t="str">
        <f>'مصارف.اقتصادی.هزینه'!B61</f>
        <v>نگهداری و تعمیر لوازم سرمایش و گرمایش</v>
      </c>
      <c r="C135" s="135">
        <f>'مصارف.اقتصادی.هزینه'!C61</f>
        <v>21160499</v>
      </c>
      <c r="D135" s="135">
        <f>'مصارف.اقتصادی.هزینه'!D61</f>
        <v>30000000</v>
      </c>
      <c r="E135" s="137"/>
      <c r="F135" s="137">
        <f>'مصارف.اقتصادی.هزینه'!E61</f>
        <v>88500000</v>
      </c>
      <c r="G135" s="137">
        <f t="shared" si="58"/>
        <v>88500000</v>
      </c>
      <c r="H135" s="137">
        <f t="shared" si="60"/>
        <v>88500000</v>
      </c>
      <c r="I135" s="137">
        <f>'مصارف.اقتصادی.هزینه'!F61</f>
        <v>88500000</v>
      </c>
    </row>
    <row r="136" spans="1:9" ht="33.75" customHeight="1" x14ac:dyDescent="0.25">
      <c r="A136" s="133" t="s">
        <v>715</v>
      </c>
      <c r="B136" s="139" t="str">
        <f>'مصارف.اقتصادی.هزینه'!B62</f>
        <v>تعمير و نگهداري رایانه</v>
      </c>
      <c r="C136" s="135">
        <f>'مصارف.اقتصادی.هزینه'!C62</f>
        <v>0</v>
      </c>
      <c r="D136" s="135">
        <f>'مصارف.اقتصادی.هزینه'!D62</f>
        <v>0</v>
      </c>
      <c r="E136" s="137"/>
      <c r="F136" s="137">
        <f>'مصارف.اقتصادی.هزینه'!E62</f>
        <v>570000</v>
      </c>
      <c r="G136" s="137">
        <f t="shared" si="58"/>
        <v>570000</v>
      </c>
      <c r="H136" s="137">
        <f t="shared" si="60"/>
        <v>570000</v>
      </c>
      <c r="I136" s="137">
        <f>'مصارف.اقتصادی.هزینه'!F62</f>
        <v>570000</v>
      </c>
    </row>
    <row r="137" spans="1:9" ht="33.75" customHeight="1" x14ac:dyDescent="0.25">
      <c r="A137" s="133" t="s">
        <v>716</v>
      </c>
      <c r="B137" s="139" t="str">
        <f>'مصارف.اقتصادی.هزینه'!B63</f>
        <v>چاپ و خرید نشریات و مطبوعات</v>
      </c>
      <c r="C137" s="135">
        <f>'مصارف.اقتصادی.هزینه'!C63</f>
        <v>194681851</v>
      </c>
      <c r="D137" s="135">
        <f>'مصارف.اقتصادی.هزینه'!D63</f>
        <v>350000000</v>
      </c>
      <c r="E137" s="137"/>
      <c r="F137" s="137">
        <f>'مصارف.اقتصادی.هزینه'!E63</f>
        <v>585970000</v>
      </c>
      <c r="G137" s="137">
        <f t="shared" si="58"/>
        <v>585970000</v>
      </c>
      <c r="H137" s="137">
        <f t="shared" si="60"/>
        <v>585970000</v>
      </c>
      <c r="I137" s="137">
        <f>'مصارف.اقتصادی.هزینه'!F63</f>
        <v>585970000</v>
      </c>
    </row>
    <row r="138" spans="1:9" ht="33.75" customHeight="1" x14ac:dyDescent="0.25">
      <c r="A138" s="133" t="s">
        <v>717</v>
      </c>
      <c r="B138" s="139" t="str">
        <f>'مصارف.اقتصادی.هزینه'!B67</f>
        <v>تصویر برداری و تبلیغات</v>
      </c>
      <c r="C138" s="135">
        <f>'مصارف.اقتصادی.هزینه'!C67</f>
        <v>10389808</v>
      </c>
      <c r="D138" s="135">
        <f>'مصارف.اقتصادی.هزینه'!D67</f>
        <v>76000000</v>
      </c>
      <c r="E138" s="137"/>
      <c r="F138" s="137">
        <f>'مصارف.اقتصادی.هزینه'!E67</f>
        <v>86480000</v>
      </c>
      <c r="G138" s="137">
        <f t="shared" si="58"/>
        <v>86480000</v>
      </c>
      <c r="H138" s="137">
        <f t="shared" si="60"/>
        <v>86480000</v>
      </c>
      <c r="I138" s="137">
        <f>'مصارف.اقتصادی.هزینه'!F67</f>
        <v>86480000</v>
      </c>
    </row>
    <row r="139" spans="1:9" ht="33.75" customHeight="1" x14ac:dyDescent="0.25">
      <c r="A139" s="133" t="s">
        <v>718</v>
      </c>
      <c r="B139" s="139" t="str">
        <f>'مصارف.اقتصادی.هزینه'!B75</f>
        <v>هزینه های قضائی، ثبتی و حقوقی</v>
      </c>
      <c r="C139" s="135">
        <f>'مصارف.اقتصادی.هزینه'!C75</f>
        <v>26897216</v>
      </c>
      <c r="D139" s="135">
        <f>'مصارف.اقتصادی.هزینه'!D75</f>
        <v>53820000</v>
      </c>
      <c r="E139" s="137"/>
      <c r="F139" s="137">
        <f>'مصارف.اقتصادی.هزینه'!E75</f>
        <v>247750000</v>
      </c>
      <c r="G139" s="137">
        <f t="shared" si="58"/>
        <v>247750000</v>
      </c>
      <c r="H139" s="137">
        <f t="shared" si="60"/>
        <v>247750000</v>
      </c>
      <c r="I139" s="137">
        <f>'مصارف.اقتصادی.هزینه'!F75</f>
        <v>247750000</v>
      </c>
    </row>
    <row r="140" spans="1:9" ht="33.75" customHeight="1" x14ac:dyDescent="0.25">
      <c r="A140" s="133" t="s">
        <v>719</v>
      </c>
      <c r="B140" s="139" t="str">
        <f>'مصارف.اقتصادی.هزینه'!B81</f>
        <v>هزینه های بانکی</v>
      </c>
      <c r="C140" s="135">
        <f>'مصارف.اقتصادی.هزینه'!C81</f>
        <v>979212</v>
      </c>
      <c r="D140" s="135">
        <f>'مصارف.اقتصادی.هزینه'!D81</f>
        <v>4683500</v>
      </c>
      <c r="E140" s="137"/>
      <c r="F140" s="137">
        <f>'مصارف.اقتصادی.هزینه'!E81</f>
        <v>4180000</v>
      </c>
      <c r="G140" s="137">
        <f t="shared" si="58"/>
        <v>4180000</v>
      </c>
      <c r="H140" s="137">
        <f t="shared" si="60"/>
        <v>4180000</v>
      </c>
      <c r="I140" s="137">
        <f>'مصارف.اقتصادی.هزینه'!F81</f>
        <v>4180000</v>
      </c>
    </row>
    <row r="141" spans="1:9" ht="33.75" customHeight="1" x14ac:dyDescent="0.25">
      <c r="A141" s="133" t="s">
        <v>720</v>
      </c>
      <c r="B141" s="139" t="str">
        <f>'مصارف.اقتصادی.هزینه'!B86</f>
        <v>آب و برق و سوخت</v>
      </c>
      <c r="C141" s="135">
        <f>'مصارف.اقتصادی.هزینه'!C86</f>
        <v>41476772</v>
      </c>
      <c r="D141" s="135">
        <f>'مصارف.اقتصادی.هزینه'!D86</f>
        <v>145653100</v>
      </c>
      <c r="E141" s="137"/>
      <c r="F141" s="137">
        <f>'مصارف.اقتصادی.هزینه'!E86</f>
        <v>227950000</v>
      </c>
      <c r="G141" s="137">
        <f t="shared" si="58"/>
        <v>227950000</v>
      </c>
      <c r="H141" s="137">
        <f t="shared" si="60"/>
        <v>227950000</v>
      </c>
      <c r="I141" s="137">
        <f>'مصارف.اقتصادی.هزینه'!F86</f>
        <v>227950000</v>
      </c>
    </row>
    <row r="142" spans="1:9" ht="33.75" customHeight="1" x14ac:dyDescent="0.25">
      <c r="A142" s="133" t="s">
        <v>721</v>
      </c>
      <c r="B142" s="139" t="str">
        <f>'مصارف.اقتصادی.هزینه'!B94</f>
        <v>مواد و لوازم مصرف شدنی</v>
      </c>
      <c r="C142" s="135">
        <f>'مصارف.اقتصادی.هزینه'!C94</f>
        <v>337911940</v>
      </c>
      <c r="D142" s="135">
        <f>'مصارف.اقتصادی.هزینه'!D94</f>
        <v>343461350</v>
      </c>
      <c r="E142" s="137"/>
      <c r="F142" s="137">
        <f>'مصارف.اقتصادی.هزینه'!E94</f>
        <v>615270000</v>
      </c>
      <c r="G142" s="137">
        <f t="shared" si="58"/>
        <v>615270000</v>
      </c>
      <c r="H142" s="137">
        <f t="shared" si="60"/>
        <v>615270000</v>
      </c>
      <c r="I142" s="137">
        <f>'مصارف.اقتصادی.هزینه'!F94</f>
        <v>615270000</v>
      </c>
    </row>
    <row r="143" spans="1:9" ht="33.75" customHeight="1" x14ac:dyDescent="0.25">
      <c r="A143" s="133" t="s">
        <v>722</v>
      </c>
      <c r="B143" s="139" t="str">
        <f>'مصارف.اقتصادی.هزینه'!B119</f>
        <v>حق عضویت سازمانها و مؤسسات بین المللی</v>
      </c>
      <c r="C143" s="135">
        <f>'مصارف.اقتصادی.هزینه'!C119</f>
        <v>0</v>
      </c>
      <c r="D143" s="135">
        <f>'مصارف.اقتصادی.هزینه'!D119</f>
        <v>1235000</v>
      </c>
      <c r="E143" s="137"/>
      <c r="F143" s="137">
        <f>'مصارف.اقتصادی.هزینه'!E119</f>
        <v>1840000</v>
      </c>
      <c r="G143" s="137">
        <f t="shared" si="58"/>
        <v>1840000</v>
      </c>
      <c r="H143" s="137">
        <f t="shared" si="60"/>
        <v>1840000</v>
      </c>
      <c r="I143" s="137">
        <f>'مصارف.اقتصادی.هزینه'!F119</f>
        <v>1840000</v>
      </c>
    </row>
    <row r="144" spans="1:9" ht="33.75" customHeight="1" x14ac:dyDescent="0.25">
      <c r="A144" s="133" t="s">
        <v>723</v>
      </c>
      <c r="B144" s="139" t="str">
        <f>'مصارف.اقتصادی.هزینه'!B121</f>
        <v>اجاره و کرایه</v>
      </c>
      <c r="C144" s="135">
        <f>'مصارف.اقتصادی.هزینه'!C121</f>
        <v>355923295</v>
      </c>
      <c r="D144" s="135">
        <f>'مصارف.اقتصادی.هزینه'!D121</f>
        <v>482467950</v>
      </c>
      <c r="E144" s="137"/>
      <c r="F144" s="137">
        <f>'مصارف.اقتصادی.هزینه'!E121</f>
        <v>985730000</v>
      </c>
      <c r="G144" s="137">
        <f t="shared" si="58"/>
        <v>985730000</v>
      </c>
      <c r="H144" s="137">
        <f t="shared" si="60"/>
        <v>985730000</v>
      </c>
      <c r="I144" s="137">
        <f>'مصارف.اقتصادی.هزینه'!F121</f>
        <v>985730000</v>
      </c>
    </row>
    <row r="145" spans="1:9" ht="33.75" customHeight="1" x14ac:dyDescent="0.25">
      <c r="A145" s="133" t="s">
        <v>724</v>
      </c>
      <c r="B145" s="139" t="str">
        <f>'مصارف.اقتصادی.هزینه'!B128</f>
        <v>هزینه های تأمین مالی</v>
      </c>
      <c r="C145" s="135">
        <f>'مصارف.اقتصادی.هزینه'!C128</f>
        <v>28369851</v>
      </c>
      <c r="D145" s="135">
        <f>'مصارف.اقتصادی.هزینه'!D128</f>
        <v>133166250</v>
      </c>
      <c r="E145" s="137"/>
      <c r="F145" s="137">
        <f>'مصارف.اقتصادی.هزینه'!E128</f>
        <v>187190000</v>
      </c>
      <c r="G145" s="137">
        <f t="shared" si="58"/>
        <v>187190000</v>
      </c>
      <c r="H145" s="137">
        <f t="shared" si="60"/>
        <v>187190000</v>
      </c>
      <c r="I145" s="137">
        <f>'مصارف.اقتصادی.هزینه'!F128</f>
        <v>187190000</v>
      </c>
    </row>
    <row r="146" spans="1:9" ht="33.75" customHeight="1" x14ac:dyDescent="0.25">
      <c r="A146" s="133" t="s">
        <v>725</v>
      </c>
      <c r="B146" s="139" t="str">
        <f>'مصارف.اقتصادی.هزینه'!B143</f>
        <v>پرداخت‌های انتقالی به سازمان‌هاي وابسته (مطابق با ماده 84 قانون شهرداري)</v>
      </c>
      <c r="C146" s="135">
        <f>'مصارف.اقتصادی.هزینه'!C143</f>
        <v>2146285197</v>
      </c>
      <c r="D146" s="135">
        <f>'مصارف.اقتصادی.هزینه'!D143</f>
        <v>3440320181</v>
      </c>
      <c r="E146" s="137">
        <f>'مصارف.اقتصادی.هزینه'!E143</f>
        <v>1860000000</v>
      </c>
      <c r="F146" s="137"/>
      <c r="G146" s="137">
        <f t="shared" si="58"/>
        <v>1860000000</v>
      </c>
      <c r="H146" s="137">
        <f t="shared" si="60"/>
        <v>1860000000</v>
      </c>
      <c r="I146" s="137">
        <f>'مصارف.اقتصادی.هزینه'!F143</f>
        <v>1860000000</v>
      </c>
    </row>
    <row r="147" spans="1:9" ht="39.75" hidden="1" customHeight="1" x14ac:dyDescent="0.25">
      <c r="A147" s="133" t="s">
        <v>726</v>
      </c>
      <c r="B147" s="139" t="str">
        <f>'مصارف.اقتصادی.هزینه'!B156</f>
        <v>پرداخت‌های انتقالی به موسسات انتفاعي و شرکتهای تابعه و سازمان‌هاي وابسته</v>
      </c>
      <c r="C147" s="135">
        <f>'مصارف.اقتصادی.هزینه'!C156</f>
        <v>2168936306</v>
      </c>
      <c r="D147" s="135">
        <f>'مصارف.اقتصادی.هزینه'!D156</f>
        <v>3194116243</v>
      </c>
      <c r="E147" s="137">
        <f>'مصارف.اقتصادی.هزینه'!E156</f>
        <v>0</v>
      </c>
      <c r="F147" s="137"/>
      <c r="G147" s="137">
        <f t="shared" si="58"/>
        <v>0</v>
      </c>
      <c r="H147" s="137">
        <f t="shared" si="60"/>
        <v>0</v>
      </c>
      <c r="I147" s="137">
        <f>'مصارف.اقتصادی.هزینه'!F156</f>
        <v>0</v>
      </c>
    </row>
    <row r="148" spans="1:9" ht="33.75" hidden="1" customHeight="1" x14ac:dyDescent="0.25">
      <c r="A148" s="133" t="s">
        <v>727</v>
      </c>
      <c r="B148" s="139" t="str">
        <f>'مصارف.اقتصادی.هزینه'!B171</f>
        <v>كمك به سازمان‌هاي وابسته (مطابق با ماده 84 قانون شهرداري)</v>
      </c>
      <c r="C148" s="135">
        <f>'مصارف.اقتصادی.هزینه'!C171</f>
        <v>0</v>
      </c>
      <c r="D148" s="135">
        <f>'مصارف.اقتصادی.هزینه'!D171</f>
        <v>0</v>
      </c>
      <c r="E148" s="135">
        <f>'مصارف.اقتصادی.هزینه'!E171</f>
        <v>0</v>
      </c>
      <c r="F148" s="137"/>
      <c r="G148" s="137">
        <f t="shared" si="58"/>
        <v>0</v>
      </c>
      <c r="H148" s="137">
        <f t="shared" si="60"/>
        <v>0</v>
      </c>
      <c r="I148" s="137">
        <f>'مصارف.اقتصادی.هزینه'!F171</f>
        <v>0</v>
      </c>
    </row>
    <row r="149" spans="1:9" ht="33.75" hidden="1" customHeight="1" x14ac:dyDescent="0.25">
      <c r="A149" s="133" t="s">
        <v>728</v>
      </c>
      <c r="B149" s="139" t="str">
        <f>'مصارف.اقتصادی.هزینه'!B172</f>
        <v>كمك به موسسات و شركت هاي تابعه</v>
      </c>
      <c r="C149" s="135">
        <f>'مصارف.اقتصادی.هزینه'!C172</f>
        <v>130382460</v>
      </c>
      <c r="D149" s="135">
        <f>'مصارف.اقتصادی.هزینه'!D172</f>
        <v>0</v>
      </c>
      <c r="E149" s="135"/>
      <c r="F149" s="137">
        <f>'مصارف.اقتصادی.هزینه'!E172</f>
        <v>0</v>
      </c>
      <c r="G149" s="137">
        <f t="shared" si="58"/>
        <v>0</v>
      </c>
      <c r="H149" s="137">
        <f t="shared" si="60"/>
        <v>0</v>
      </c>
      <c r="I149" s="137">
        <f>'مصارف.اقتصادی.هزینه'!F172</f>
        <v>0</v>
      </c>
    </row>
    <row r="150" spans="1:9" ht="33.75" customHeight="1" x14ac:dyDescent="0.25">
      <c r="A150" s="133" t="s">
        <v>729</v>
      </c>
      <c r="B150" s="139" t="str">
        <f>'مصارف.اقتصادی.هزینه'!B174</f>
        <v>تامين اعتبارات بودجه شوراي اسلامي شهر</v>
      </c>
      <c r="C150" s="135">
        <f>'مصارف.اقتصادی.هزینه'!C174</f>
        <v>38973800</v>
      </c>
      <c r="D150" s="135">
        <f>'مصارف.اقتصادی.هزینه'!D174</f>
        <v>75000000</v>
      </c>
      <c r="E150" s="137"/>
      <c r="F150" s="137">
        <f>'مصارف.اقتصادی.هزینه'!E174</f>
        <v>90000000</v>
      </c>
      <c r="G150" s="137">
        <f t="shared" si="58"/>
        <v>90000000</v>
      </c>
      <c r="H150" s="137">
        <f t="shared" si="60"/>
        <v>90000000</v>
      </c>
      <c r="I150" s="137">
        <f>'مصارف.اقتصادی.هزینه'!F174</f>
        <v>90000000</v>
      </c>
    </row>
    <row r="151" spans="1:9" ht="33.75" customHeight="1" x14ac:dyDescent="0.25">
      <c r="A151" s="133" t="s">
        <v>730</v>
      </c>
      <c r="B151" s="139" t="str">
        <f>'مصارف.اقتصادی.هزینه'!B190</f>
        <v>بیمه و بازنشستگی</v>
      </c>
      <c r="C151" s="135">
        <f>'مصارف.اقتصادی.هزینه'!C190</f>
        <v>1023722832</v>
      </c>
      <c r="D151" s="135">
        <f>'مصارف.اقتصادی.هزینه'!D190</f>
        <v>1699049702</v>
      </c>
      <c r="E151" s="135">
        <f>'مصارف.اقتصادی.هزینه'!E190</f>
        <v>2636260000</v>
      </c>
      <c r="F151" s="137"/>
      <c r="G151" s="137">
        <f t="shared" si="58"/>
        <v>2636260000</v>
      </c>
      <c r="H151" s="137">
        <f t="shared" si="60"/>
        <v>2636260000</v>
      </c>
      <c r="I151" s="137">
        <f>'مصارف.اقتصادی.هزینه'!F190</f>
        <v>2636260000</v>
      </c>
    </row>
    <row r="152" spans="1:9" ht="33.75" customHeight="1" x14ac:dyDescent="0.25">
      <c r="A152" s="133" t="s">
        <v>731</v>
      </c>
      <c r="B152" s="139" t="str">
        <f>'مصارف.اقتصادی.هزینه'!B195</f>
        <v>کمک های رفاهی کارمندان</v>
      </c>
      <c r="C152" s="135">
        <f>'مصارف.اقتصادی.هزینه'!C195</f>
        <v>1002396587</v>
      </c>
      <c r="D152" s="135">
        <f>'مصارف.اقتصادی.هزینه'!D195</f>
        <v>2055940438</v>
      </c>
      <c r="E152" s="135">
        <f>'مصارف.اقتصادی.هزینه'!E195</f>
        <v>5515060000</v>
      </c>
      <c r="F152" s="137"/>
      <c r="G152" s="137">
        <f t="shared" si="58"/>
        <v>5515060000</v>
      </c>
      <c r="H152" s="137">
        <f t="shared" si="60"/>
        <v>5515060000</v>
      </c>
      <c r="I152" s="137">
        <f>'مصارف.اقتصادی.هزینه'!F195</f>
        <v>5515060000</v>
      </c>
    </row>
    <row r="153" spans="1:9" ht="33.75" customHeight="1" x14ac:dyDescent="0.25">
      <c r="A153" s="133" t="s">
        <v>732</v>
      </c>
      <c r="B153" s="139" t="str">
        <f>'مصارف.اقتصادی.هزینه'!B211</f>
        <v>کمک های رفاهی  بازنشستگان</v>
      </c>
      <c r="C153" s="135">
        <f>'مصارف.اقتصادی.هزینه'!C211</f>
        <v>14035021</v>
      </c>
      <c r="D153" s="135">
        <f>'مصارف.اقتصادی.هزینه'!D211</f>
        <v>11939050</v>
      </c>
      <c r="E153" s="137"/>
      <c r="F153" s="137">
        <f>'مصارف.اقتصادی.هزینه'!E211</f>
        <v>183200000</v>
      </c>
      <c r="G153" s="137">
        <f t="shared" si="58"/>
        <v>183200000</v>
      </c>
      <c r="H153" s="137">
        <f t="shared" si="60"/>
        <v>183200000</v>
      </c>
      <c r="I153" s="137">
        <f>'مصارف.اقتصادی.هزینه'!F211</f>
        <v>183200000</v>
      </c>
    </row>
    <row r="154" spans="1:9" ht="33.75" customHeight="1" x14ac:dyDescent="0.25">
      <c r="A154" s="133" t="s">
        <v>733</v>
      </c>
      <c r="B154" s="139" t="str">
        <f>'مصارف.اقتصادی.هزینه'!B220</f>
        <v xml:space="preserve">ديون </v>
      </c>
      <c r="C154" s="135">
        <f>'مصارف.اقتصادی.هزینه'!C220</f>
        <v>48556046</v>
      </c>
      <c r="D154" s="135">
        <f>'مصارف.اقتصادی.هزینه'!D220</f>
        <v>389144450</v>
      </c>
      <c r="E154" s="137"/>
      <c r="F154" s="137">
        <f>'مصارف.اقتصادی.هزینه'!E220</f>
        <v>254800000</v>
      </c>
      <c r="G154" s="137">
        <f t="shared" si="58"/>
        <v>254800000</v>
      </c>
      <c r="H154" s="137">
        <f t="shared" si="60"/>
        <v>254800000</v>
      </c>
      <c r="I154" s="137">
        <f>'مصارف.اقتصادی.هزینه'!F220</f>
        <v>254800000</v>
      </c>
    </row>
    <row r="155" spans="1:9" ht="33.75" customHeight="1" x14ac:dyDescent="0.25">
      <c r="A155" s="133" t="s">
        <v>734</v>
      </c>
      <c r="B155" s="139" t="str">
        <f>'مصارف.اقتصادی.هزینه'!B225</f>
        <v>هزینه های متفرقه</v>
      </c>
      <c r="C155" s="135">
        <f>'مصارف.اقتصادی.هزینه'!C225</f>
        <v>486528245</v>
      </c>
      <c r="D155" s="135">
        <f>'مصارف.اقتصادی.هزینه'!D225</f>
        <v>426075000</v>
      </c>
      <c r="E155" s="137"/>
      <c r="F155" s="137">
        <f>'مصارف.اقتصادی.هزینه'!E225</f>
        <v>891090000</v>
      </c>
      <c r="G155" s="137">
        <f t="shared" si="58"/>
        <v>891090000</v>
      </c>
      <c r="H155" s="137">
        <f t="shared" ref="H155:H175" si="61">G155</f>
        <v>891090000</v>
      </c>
      <c r="I155" s="137">
        <f>'مصارف.اقتصادی.هزینه'!F225</f>
        <v>891090000</v>
      </c>
    </row>
    <row r="156" spans="1:9" ht="33.75" hidden="1" customHeight="1" x14ac:dyDescent="0.25">
      <c r="A156" s="133" t="s">
        <v>735</v>
      </c>
      <c r="B156" s="139" t="str">
        <f>'مصارف.اقتصادی.هزینه'!B29</f>
        <v>پرداخت به كاركنان غير شاغل (حق التدريس وحق الزحمه)</v>
      </c>
      <c r="C156" s="135">
        <f>'مصارف.اقتصادی.هزینه'!C29</f>
        <v>0</v>
      </c>
      <c r="D156" s="135">
        <f>'مصارف.اقتصادی.هزینه'!D29</f>
        <v>0</v>
      </c>
      <c r="E156" s="137">
        <f>'مصارف.اقتصادی.هزینه'!E29</f>
        <v>0</v>
      </c>
      <c r="F156" s="137"/>
      <c r="G156" s="137">
        <f t="shared" si="58"/>
        <v>0</v>
      </c>
      <c r="H156" s="137">
        <f t="shared" si="61"/>
        <v>0</v>
      </c>
      <c r="I156" s="137">
        <f>'مصارف.اقتصادی.هزینه'!F29</f>
        <v>0</v>
      </c>
    </row>
    <row r="157" spans="1:9" ht="33.75" hidden="1" customHeight="1" x14ac:dyDescent="0.25">
      <c r="A157" s="133" t="s">
        <v>736</v>
      </c>
      <c r="B157" s="139" t="str">
        <f>'مصارف.اقتصادی.هزینه'!B39</f>
        <v>اطلاع رساني</v>
      </c>
      <c r="C157" s="135">
        <f>'مصارف.اقتصادی.هزینه'!C39</f>
        <v>0</v>
      </c>
      <c r="D157" s="135">
        <f>'مصارف.اقتصادی.هزینه'!D39</f>
        <v>0</v>
      </c>
      <c r="E157" s="137"/>
      <c r="F157" s="137">
        <f>'مصارف.اقتصادی.هزینه'!E39</f>
        <v>0</v>
      </c>
      <c r="G157" s="137">
        <f t="shared" si="58"/>
        <v>0</v>
      </c>
      <c r="H157" s="137">
        <f t="shared" si="61"/>
        <v>0</v>
      </c>
      <c r="I157" s="137">
        <f>'مصارف.اقتصادی.هزینه'!F39</f>
        <v>0</v>
      </c>
    </row>
    <row r="158" spans="1:9" ht="33.75" customHeight="1" x14ac:dyDescent="0.25">
      <c r="A158" s="133" t="s">
        <v>737</v>
      </c>
      <c r="B158" s="139" t="str">
        <f>'مصارف.اقتصادی.هزینه'!B41</f>
        <v>خدمات قراردادی اشخاص حقوقی</v>
      </c>
      <c r="C158" s="135">
        <f>'مصارف.اقتصادی.هزینه'!C41</f>
        <v>0</v>
      </c>
      <c r="D158" s="135">
        <f>'مصارف.اقتصادی.هزینه'!D41</f>
        <v>0</v>
      </c>
      <c r="E158" s="137"/>
      <c r="F158" s="137">
        <f>'مصارف.اقتصادی.هزینه'!E41</f>
        <v>20000000</v>
      </c>
      <c r="G158" s="137">
        <f t="shared" si="58"/>
        <v>20000000</v>
      </c>
      <c r="H158" s="137">
        <f t="shared" si="61"/>
        <v>20000000</v>
      </c>
      <c r="I158" s="137">
        <f>'مصارف.اقتصادی.هزینه'!F41</f>
        <v>120000000</v>
      </c>
    </row>
    <row r="159" spans="1:9" ht="33.75" customHeight="1" x14ac:dyDescent="0.25">
      <c r="A159" s="133" t="s">
        <v>738</v>
      </c>
      <c r="B159" s="139" t="str">
        <f>'مصارف.اقتصادی.هزینه'!B42</f>
        <v>هزینه های کارشناسی</v>
      </c>
      <c r="C159" s="135">
        <f>'مصارف.اقتصادی.هزینه'!C42</f>
        <v>0</v>
      </c>
      <c r="D159" s="135">
        <f>'مصارف.اقتصادی.هزینه'!D42</f>
        <v>793250</v>
      </c>
      <c r="E159" s="137"/>
      <c r="F159" s="137">
        <f>'مصارف.اقتصادی.هزینه'!E42</f>
        <v>5000000</v>
      </c>
      <c r="G159" s="137">
        <f t="shared" si="58"/>
        <v>5000000</v>
      </c>
      <c r="H159" s="137">
        <f t="shared" si="61"/>
        <v>5000000</v>
      </c>
      <c r="I159" s="137">
        <f>'مصارف.اقتصادی.هزینه'!F42</f>
        <v>5000000</v>
      </c>
    </row>
    <row r="160" spans="1:9" ht="33.75" customHeight="1" x14ac:dyDescent="0.25">
      <c r="A160" s="133" t="s">
        <v>739</v>
      </c>
      <c r="B160" s="139" t="str">
        <f>'مصارف.اقتصادی.هزینه'!B43</f>
        <v>واگذاری خدمات اداری</v>
      </c>
      <c r="C160" s="135">
        <f>'مصارف.اقتصادی.هزینه'!C43</f>
        <v>0</v>
      </c>
      <c r="D160" s="135">
        <f>'مصارف.اقتصادی.هزینه'!D43</f>
        <v>1300000000</v>
      </c>
      <c r="E160" s="137"/>
      <c r="F160" s="137">
        <f>'مصارف.اقتصادی.هزینه'!E43</f>
        <v>2900000000</v>
      </c>
      <c r="G160" s="137">
        <f t="shared" si="58"/>
        <v>2900000000</v>
      </c>
      <c r="H160" s="137">
        <f t="shared" ref="H160" si="62">G160</f>
        <v>2900000000</v>
      </c>
      <c r="I160" s="137">
        <f>'مصارف.اقتصادی.هزینه'!F43</f>
        <v>2900000000</v>
      </c>
    </row>
    <row r="161" spans="1:9" ht="33.75" hidden="1" customHeight="1" x14ac:dyDescent="0.25">
      <c r="A161" s="133" t="s">
        <v>740</v>
      </c>
      <c r="B161" s="139" t="str">
        <f>'مصارف.اقتصادی.هزینه'!B48</f>
        <v>حقوق و عوارض گمرکی و سود بازرگانی</v>
      </c>
      <c r="C161" s="135">
        <f>'مصارف.اقتصادی.هزینه'!C48</f>
        <v>0</v>
      </c>
      <c r="D161" s="135">
        <f>'مصارف.اقتصادی.هزینه'!D48</f>
        <v>0</v>
      </c>
      <c r="E161" s="137"/>
      <c r="F161" s="137">
        <f>'مصارف.اقتصادی.هزینه'!E48</f>
        <v>0</v>
      </c>
      <c r="G161" s="137">
        <f t="shared" si="58"/>
        <v>0</v>
      </c>
      <c r="H161" s="137">
        <f t="shared" ref="H161:H162" si="63">G161</f>
        <v>0</v>
      </c>
      <c r="I161" s="137">
        <f>'مصارف.اقتصادی.هزینه'!F48</f>
        <v>0</v>
      </c>
    </row>
    <row r="162" spans="1:9" ht="33.75" hidden="1" customHeight="1" x14ac:dyDescent="0.25">
      <c r="A162" s="133" t="s">
        <v>741</v>
      </c>
      <c r="B162" s="139" t="str">
        <f>'مصارف.اقتصادی.هزینه'!B50</f>
        <v>حق اشتراک صندوق های پستی در داخل و خارج از کشور</v>
      </c>
      <c r="C162" s="135">
        <f>'مصارف.اقتصادی.هزینه'!C50</f>
        <v>0</v>
      </c>
      <c r="D162" s="135">
        <f>'مصارف.اقتصادی.هزینه'!D50</f>
        <v>0</v>
      </c>
      <c r="E162" s="137"/>
      <c r="F162" s="137">
        <f>'مصارف.اقتصادی.هزینه'!E50</f>
        <v>0</v>
      </c>
      <c r="G162" s="137">
        <f t="shared" si="58"/>
        <v>0</v>
      </c>
      <c r="H162" s="137">
        <f t="shared" si="63"/>
        <v>0</v>
      </c>
      <c r="I162" s="137">
        <f>'مصارف.اقتصادی.هزینه'!F50</f>
        <v>0</v>
      </c>
    </row>
    <row r="163" spans="1:9" ht="33.75" hidden="1" customHeight="1" x14ac:dyDescent="0.25">
      <c r="A163" s="133" t="s">
        <v>742</v>
      </c>
      <c r="B163" s="139" t="str">
        <f>'مصارف.اقتصادی.هزینه'!B60</f>
        <v>لوازم صوتی و تصویری</v>
      </c>
      <c r="C163" s="135">
        <f>'مصارف.اقتصادی.هزینه'!C60</f>
        <v>0</v>
      </c>
      <c r="D163" s="135">
        <f>'مصارف.اقتصادی.هزینه'!D60</f>
        <v>0</v>
      </c>
      <c r="E163" s="137"/>
      <c r="F163" s="137">
        <f>'مصارف.اقتصادی.هزینه'!E60</f>
        <v>0</v>
      </c>
      <c r="G163" s="137">
        <f t="shared" si="58"/>
        <v>0</v>
      </c>
      <c r="H163" s="137">
        <f t="shared" ref="H163:H164" si="64">G163</f>
        <v>0</v>
      </c>
      <c r="I163" s="137">
        <f>'مصارف.اقتصادی.هزینه'!F60</f>
        <v>0</v>
      </c>
    </row>
    <row r="164" spans="1:9" ht="33.75" hidden="1" customHeight="1" x14ac:dyDescent="0.25">
      <c r="A164" s="133" t="s">
        <v>743</v>
      </c>
      <c r="B164" s="139" t="str">
        <f>'مصارف.اقتصادی.هزینه'!B120</f>
        <v>پرداختهايی که به موجب قراردادها و یا تعهدات شهرداري ...</v>
      </c>
      <c r="C164" s="135">
        <f>'مصارف.اقتصادی.هزینه'!C120</f>
        <v>0</v>
      </c>
      <c r="D164" s="135">
        <f>'مصارف.اقتصادی.هزینه'!D120</f>
        <v>0</v>
      </c>
      <c r="E164" s="137"/>
      <c r="F164" s="137">
        <f>'مصارف.اقتصادی.هزینه'!E120</f>
        <v>0</v>
      </c>
      <c r="G164" s="137">
        <f t="shared" si="58"/>
        <v>0</v>
      </c>
      <c r="H164" s="137">
        <f t="shared" si="64"/>
        <v>0</v>
      </c>
      <c r="I164" s="137">
        <f>'مصارف.اقتصادی.هزینه'!F120</f>
        <v>0</v>
      </c>
    </row>
    <row r="165" spans="1:9" ht="33.75" hidden="1" customHeight="1" x14ac:dyDescent="0.25">
      <c r="A165" s="133" t="s">
        <v>744</v>
      </c>
      <c r="B165" s="139" t="str">
        <f>'مصارف.اقتصادی.هزینه'!B137</f>
        <v xml:space="preserve">کمک زیان شركت‌هاي تابعه و موسسات انتفاعي </v>
      </c>
      <c r="C165" s="135">
        <f>'مصارف.اقتصادی.هزینه'!C137</f>
        <v>0</v>
      </c>
      <c r="D165" s="135">
        <f>'مصارف.اقتصادی.هزینه'!D137</f>
        <v>0</v>
      </c>
      <c r="E165" s="137"/>
      <c r="F165" s="137">
        <f>'مصارف.اقتصادی.هزینه'!E137</f>
        <v>0</v>
      </c>
      <c r="G165" s="137">
        <f t="shared" si="58"/>
        <v>0</v>
      </c>
      <c r="H165" s="137">
        <f t="shared" ref="H165:H168" si="65">G165</f>
        <v>0</v>
      </c>
      <c r="I165" s="137">
        <f>'مصارف.اقتصادی.هزینه'!F137</f>
        <v>0</v>
      </c>
    </row>
    <row r="166" spans="1:9" ht="33.75" hidden="1" customHeight="1" x14ac:dyDescent="0.25">
      <c r="A166" s="133" t="s">
        <v>745</v>
      </c>
      <c r="B166" s="139" t="str">
        <f>'مصارف.اقتصادی.هزینه'!B138</f>
        <v>کمک زیان سازمان هاي وابسته (مطابق با ماده 84 قانون شهرداري)</v>
      </c>
      <c r="C166" s="135">
        <f>'مصارف.اقتصادی.هزینه'!C138</f>
        <v>0</v>
      </c>
      <c r="D166" s="135">
        <f>'مصارف.اقتصادی.هزینه'!D138</f>
        <v>0</v>
      </c>
      <c r="E166" s="137"/>
      <c r="F166" s="137">
        <f>'مصارف.اقتصادی.هزینه'!E138</f>
        <v>0</v>
      </c>
      <c r="G166" s="137">
        <f t="shared" si="58"/>
        <v>0</v>
      </c>
      <c r="H166" s="137">
        <f t="shared" si="65"/>
        <v>0</v>
      </c>
      <c r="I166" s="137">
        <f>'مصارف.اقتصادی.هزینه'!F138</f>
        <v>0</v>
      </c>
    </row>
    <row r="167" spans="1:9" ht="33.75" hidden="1" customHeight="1" x14ac:dyDescent="0.25">
      <c r="A167" s="133" t="s">
        <v>746</v>
      </c>
      <c r="B167" s="139" t="str">
        <f>'مصارف.اقتصادی.هزینه'!B140</f>
        <v>يارانه بليط</v>
      </c>
      <c r="C167" s="135">
        <f>'مصارف.اقتصادی.هزینه'!C140</f>
        <v>0</v>
      </c>
      <c r="D167" s="135">
        <f>'مصارف.اقتصادی.هزینه'!D140</f>
        <v>0</v>
      </c>
      <c r="E167" s="137"/>
      <c r="F167" s="137">
        <f>'مصارف.اقتصادی.هزینه'!E140</f>
        <v>0</v>
      </c>
      <c r="G167" s="137">
        <f t="shared" si="58"/>
        <v>0</v>
      </c>
      <c r="H167" s="137">
        <f t="shared" si="65"/>
        <v>0</v>
      </c>
      <c r="I167" s="137">
        <f>'مصارف.اقتصادی.هزینه'!F140</f>
        <v>0</v>
      </c>
    </row>
    <row r="168" spans="1:9" ht="33.75" hidden="1" customHeight="1" x14ac:dyDescent="0.25">
      <c r="A168" s="133" t="s">
        <v>747</v>
      </c>
      <c r="B168" s="139" t="str">
        <f>'مصارف.اقتصادی.هزینه'!B141</f>
        <v>يارانه خريد اتوبوس و ميني بوس</v>
      </c>
      <c r="C168" s="135">
        <f>'مصارف.اقتصادی.هزینه'!C141</f>
        <v>0</v>
      </c>
      <c r="D168" s="135">
        <f>'مصارف.اقتصادی.هزینه'!D141</f>
        <v>0</v>
      </c>
      <c r="E168" s="137"/>
      <c r="F168" s="137">
        <f>'مصارف.اقتصادی.هزینه'!E141</f>
        <v>0</v>
      </c>
      <c r="G168" s="137">
        <f t="shared" si="58"/>
        <v>0</v>
      </c>
      <c r="H168" s="137">
        <f t="shared" si="65"/>
        <v>0</v>
      </c>
      <c r="I168" s="137">
        <f>'مصارف.اقتصادی.هزینه'!F141</f>
        <v>0</v>
      </c>
    </row>
    <row r="169" spans="1:9" ht="33.75" hidden="1" customHeight="1" x14ac:dyDescent="0.25">
      <c r="A169" s="133" t="s">
        <v>748</v>
      </c>
      <c r="B169" s="139" t="str">
        <f>'مصارف.اقتصادی.هزینه'!B175</f>
        <v>تامين اعتبارات اجراي قانون نوسازي از محل درآمد 10% قانون</v>
      </c>
      <c r="C169" s="135">
        <f>'مصارف.اقتصادی.هزینه'!C175</f>
        <v>0</v>
      </c>
      <c r="D169" s="135">
        <f>'مصارف.اقتصادی.هزینه'!D175</f>
        <v>0</v>
      </c>
      <c r="E169" s="137"/>
      <c r="F169" s="137">
        <f>'مصارف.اقتصادی.هزینه'!E175</f>
        <v>0</v>
      </c>
      <c r="G169" s="137">
        <f t="shared" si="58"/>
        <v>0</v>
      </c>
      <c r="H169" s="137">
        <f t="shared" ref="H169:H174" si="66">G169</f>
        <v>0</v>
      </c>
      <c r="I169" s="137">
        <f>'مصارف.اقتصادی.هزینه'!F175</f>
        <v>0</v>
      </c>
    </row>
    <row r="170" spans="1:9" ht="33.75" hidden="1" customHeight="1" x14ac:dyDescent="0.25">
      <c r="A170" s="133"/>
      <c r="B170" s="139"/>
      <c r="C170" s="135"/>
      <c r="D170" s="135"/>
      <c r="E170" s="137"/>
      <c r="F170" s="137"/>
      <c r="G170" s="137">
        <f t="shared" si="58"/>
        <v>0</v>
      </c>
      <c r="H170" s="137">
        <f t="shared" si="66"/>
        <v>0</v>
      </c>
      <c r="I170" s="137"/>
    </row>
    <row r="171" spans="1:9" ht="33.75" hidden="1" customHeight="1" x14ac:dyDescent="0.25">
      <c r="A171" s="133"/>
      <c r="B171" s="139"/>
      <c r="C171" s="135"/>
      <c r="D171" s="135"/>
      <c r="E171" s="137"/>
      <c r="F171" s="137"/>
      <c r="G171" s="137">
        <f t="shared" si="58"/>
        <v>0</v>
      </c>
      <c r="H171" s="137">
        <f t="shared" si="66"/>
        <v>0</v>
      </c>
      <c r="I171" s="137"/>
    </row>
    <row r="172" spans="1:9" ht="33.75" hidden="1" customHeight="1" x14ac:dyDescent="0.25">
      <c r="A172" s="133"/>
      <c r="B172" s="139"/>
      <c r="C172" s="135"/>
      <c r="D172" s="135"/>
      <c r="E172" s="137"/>
      <c r="F172" s="137"/>
      <c r="G172" s="137">
        <f t="shared" si="58"/>
        <v>0</v>
      </c>
      <c r="H172" s="137">
        <f t="shared" si="66"/>
        <v>0</v>
      </c>
      <c r="I172" s="137"/>
    </row>
    <row r="173" spans="1:9" ht="33.75" hidden="1" customHeight="1" x14ac:dyDescent="0.25">
      <c r="A173" s="133"/>
      <c r="B173" s="139"/>
      <c r="C173" s="135"/>
      <c r="D173" s="135"/>
      <c r="E173" s="137"/>
      <c r="F173" s="137"/>
      <c r="G173" s="137">
        <f t="shared" si="58"/>
        <v>0</v>
      </c>
      <c r="H173" s="137">
        <f t="shared" si="66"/>
        <v>0</v>
      </c>
      <c r="I173" s="137"/>
    </row>
    <row r="174" spans="1:9" ht="33.75" hidden="1" customHeight="1" x14ac:dyDescent="0.25">
      <c r="A174" s="133"/>
      <c r="B174" s="139"/>
      <c r="C174" s="135"/>
      <c r="D174" s="135"/>
      <c r="E174" s="137"/>
      <c r="F174" s="137"/>
      <c r="G174" s="137">
        <f t="shared" si="58"/>
        <v>0</v>
      </c>
      <c r="H174" s="137">
        <f t="shared" si="66"/>
        <v>0</v>
      </c>
      <c r="I174" s="137"/>
    </row>
    <row r="175" spans="1:9" ht="33.75" hidden="1" customHeight="1" x14ac:dyDescent="0.25">
      <c r="A175" s="133"/>
      <c r="B175" s="139"/>
      <c r="C175" s="135"/>
      <c r="D175" s="135"/>
      <c r="E175" s="137"/>
      <c r="F175" s="137"/>
      <c r="G175" s="137">
        <f t="shared" si="58"/>
        <v>0</v>
      </c>
      <c r="H175" s="137">
        <f t="shared" si="61"/>
        <v>0</v>
      </c>
      <c r="I175" s="137"/>
    </row>
    <row r="176" spans="1:9" ht="33.75" hidden="1" customHeight="1" x14ac:dyDescent="0.25">
      <c r="A176" s="124" t="s">
        <v>667</v>
      </c>
      <c r="B176" s="125" t="s">
        <v>240</v>
      </c>
      <c r="C176" s="126">
        <f>SUM(C177)</f>
        <v>0</v>
      </c>
      <c r="D176" s="126">
        <f t="shared" ref="D176:I176" si="67">SUM(D177)</f>
        <v>0</v>
      </c>
      <c r="E176" s="126">
        <f t="shared" si="67"/>
        <v>0</v>
      </c>
      <c r="F176" s="126">
        <f t="shared" si="67"/>
        <v>0</v>
      </c>
      <c r="G176" s="126">
        <f t="shared" si="67"/>
        <v>0</v>
      </c>
      <c r="H176" s="126">
        <f t="shared" si="67"/>
        <v>0</v>
      </c>
      <c r="I176" s="126">
        <f t="shared" si="67"/>
        <v>0</v>
      </c>
    </row>
    <row r="177" spans="1:9" ht="33.75" hidden="1" customHeight="1" x14ac:dyDescent="0.25">
      <c r="A177" s="133"/>
      <c r="B177" s="139"/>
      <c r="C177" s="135"/>
      <c r="D177" s="135"/>
      <c r="E177" s="137"/>
      <c r="F177" s="137"/>
      <c r="G177" s="137">
        <f>SUM(E177:F177)</f>
        <v>0</v>
      </c>
      <c r="H177" s="137">
        <f t="shared" ref="H177:H217" si="68">G177</f>
        <v>0</v>
      </c>
      <c r="I177" s="137"/>
    </row>
    <row r="178" spans="1:9" ht="33.75" customHeight="1" x14ac:dyDescent="0.25">
      <c r="A178" s="121" t="s">
        <v>668</v>
      </c>
      <c r="B178" s="122" t="s">
        <v>163</v>
      </c>
      <c r="C178" s="123">
        <f>SUM(C179,C193,C197,C201,C206,C209)</f>
        <v>541950807</v>
      </c>
      <c r="D178" s="123">
        <f t="shared" ref="D178:I178" si="69">SUM(D179,D193,D197,D201,D206,D209)</f>
        <v>1356949500</v>
      </c>
      <c r="E178" s="123">
        <f t="shared" si="69"/>
        <v>194270000</v>
      </c>
      <c r="F178" s="123">
        <f t="shared" si="69"/>
        <v>1954835000</v>
      </c>
      <c r="G178" s="123">
        <f t="shared" si="69"/>
        <v>2149105000</v>
      </c>
      <c r="H178" s="123">
        <f t="shared" si="69"/>
        <v>2149105000</v>
      </c>
      <c r="I178" s="123">
        <f t="shared" si="69"/>
        <v>2149105000</v>
      </c>
    </row>
    <row r="179" spans="1:9" ht="33.75" customHeight="1" x14ac:dyDescent="0.25">
      <c r="A179" s="124" t="s">
        <v>674</v>
      </c>
      <c r="B179" s="125" t="s">
        <v>244</v>
      </c>
      <c r="C179" s="126">
        <f>SUM(C180:C192)</f>
        <v>48715121</v>
      </c>
      <c r="D179" s="126">
        <f t="shared" ref="D179:I179" si="70">SUM(D180:D192)</f>
        <v>393139500</v>
      </c>
      <c r="E179" s="126">
        <f t="shared" si="70"/>
        <v>0</v>
      </c>
      <c r="F179" s="126">
        <f t="shared" si="70"/>
        <v>633840000</v>
      </c>
      <c r="G179" s="126">
        <f t="shared" si="70"/>
        <v>633840000</v>
      </c>
      <c r="H179" s="126">
        <f t="shared" si="70"/>
        <v>633840000</v>
      </c>
      <c r="I179" s="126">
        <f t="shared" si="70"/>
        <v>633840000</v>
      </c>
    </row>
    <row r="180" spans="1:9" ht="33.75" customHeight="1" x14ac:dyDescent="0.25">
      <c r="A180" s="133" t="s">
        <v>675</v>
      </c>
      <c r="B180" s="139" t="s">
        <v>108</v>
      </c>
      <c r="C180" s="135">
        <f>'مصارف.اقتصادی.هزینه'!C176</f>
        <v>28000000</v>
      </c>
      <c r="D180" s="135">
        <f>'مصارف.اقتصادی.هزینه'!D176</f>
        <v>310000000</v>
      </c>
      <c r="E180" s="137"/>
      <c r="F180" s="137">
        <f>'مصارف.اقتصادی.هزینه'!E176</f>
        <v>490000000</v>
      </c>
      <c r="G180" s="137">
        <f t="shared" ref="G180:G192" si="71">SUM(E180:F180)</f>
        <v>490000000</v>
      </c>
      <c r="H180" s="137">
        <f t="shared" si="68"/>
        <v>490000000</v>
      </c>
      <c r="I180" s="137">
        <f>'مصارف.اقتصادی.هزینه'!F176</f>
        <v>490000000</v>
      </c>
    </row>
    <row r="181" spans="1:9" ht="33.75" customHeight="1" x14ac:dyDescent="0.25">
      <c r="A181" s="133" t="s">
        <v>698</v>
      </c>
      <c r="B181" s="139" t="s">
        <v>112</v>
      </c>
      <c r="C181" s="135">
        <f>'مصارف.اقتصادی.هزینه'!C180</f>
        <v>10169142</v>
      </c>
      <c r="D181" s="135">
        <f>'مصارف.اقتصادی.هزینه'!D180</f>
        <v>55200000</v>
      </c>
      <c r="E181" s="137"/>
      <c r="F181" s="137">
        <f>'مصارف.اقتصادی.هزینه'!E180</f>
        <v>100000000</v>
      </c>
      <c r="G181" s="137">
        <f t="shared" si="71"/>
        <v>100000000</v>
      </c>
      <c r="H181" s="137">
        <f t="shared" si="68"/>
        <v>100000000</v>
      </c>
      <c r="I181" s="137">
        <f>'مصارف.اقتصادی.هزینه'!F180</f>
        <v>100000000</v>
      </c>
    </row>
    <row r="182" spans="1:9" ht="33.75" hidden="1" customHeight="1" x14ac:dyDescent="0.25">
      <c r="A182" s="133" t="s">
        <v>749</v>
      </c>
      <c r="B182" s="139" t="s">
        <v>113</v>
      </c>
      <c r="C182" s="135">
        <f>'مصارف.اقتصادی.هزینه'!C181</f>
        <v>0</v>
      </c>
      <c r="D182" s="135">
        <f>'مصارف.اقتصادی.هزینه'!D181</f>
        <v>0</v>
      </c>
      <c r="E182" s="137"/>
      <c r="F182" s="137">
        <f>'مصارف.اقتصادی.هزینه'!E181</f>
        <v>0</v>
      </c>
      <c r="G182" s="137">
        <f t="shared" si="71"/>
        <v>0</v>
      </c>
      <c r="H182" s="137">
        <f t="shared" si="68"/>
        <v>0</v>
      </c>
      <c r="I182" s="137">
        <f>'مصارف.اقتصادی.هزینه'!F181</f>
        <v>0</v>
      </c>
    </row>
    <row r="183" spans="1:9" ht="33.75" hidden="1" customHeight="1" x14ac:dyDescent="0.25">
      <c r="A183" s="133" t="s">
        <v>750</v>
      </c>
      <c r="B183" s="139" t="s">
        <v>262</v>
      </c>
      <c r="C183" s="135">
        <f>'مصارف.اقتصادی.هزینه'!C182</f>
        <v>0</v>
      </c>
      <c r="D183" s="135">
        <f>'مصارف.اقتصادی.هزینه'!D182</f>
        <v>0</v>
      </c>
      <c r="E183" s="137"/>
      <c r="F183" s="137">
        <f>'مصارف.اقتصادی.هزینه'!E182</f>
        <v>0</v>
      </c>
      <c r="G183" s="137">
        <f t="shared" si="71"/>
        <v>0</v>
      </c>
      <c r="H183" s="137">
        <f t="shared" si="68"/>
        <v>0</v>
      </c>
      <c r="I183" s="137">
        <f>'مصارف.اقتصادی.هزینه'!F182</f>
        <v>0</v>
      </c>
    </row>
    <row r="184" spans="1:9" ht="33.75" customHeight="1" x14ac:dyDescent="0.25">
      <c r="A184" s="133" t="s">
        <v>751</v>
      </c>
      <c r="B184" s="139" t="s">
        <v>114</v>
      </c>
      <c r="C184" s="135">
        <f>'مصارف.اقتصادی.هزینه'!C183</f>
        <v>10545979</v>
      </c>
      <c r="D184" s="135">
        <f>'مصارف.اقتصادی.هزینه'!D183</f>
        <v>27939500</v>
      </c>
      <c r="E184" s="137"/>
      <c r="F184" s="137">
        <f>'مصارف.اقتصادی.هزینه'!E183</f>
        <v>43840000</v>
      </c>
      <c r="G184" s="137">
        <f t="shared" si="71"/>
        <v>43840000</v>
      </c>
      <c r="H184" s="137">
        <f t="shared" si="68"/>
        <v>43840000</v>
      </c>
      <c r="I184" s="137">
        <f>'مصارف.اقتصادی.هزینه'!F183</f>
        <v>43840000</v>
      </c>
    </row>
    <row r="185" spans="1:9" ht="33.75" hidden="1" customHeight="1" x14ac:dyDescent="0.25">
      <c r="A185" s="133" t="s">
        <v>752</v>
      </c>
      <c r="B185" s="139" t="str">
        <f>'مصارف.اقتصادی.هزینه'!B177</f>
        <v>كمك به سازمان هاي مردم نهاد (NGO)</v>
      </c>
      <c r="C185" s="135">
        <f>'مصارف.اقتصادی.هزینه'!C177</f>
        <v>0</v>
      </c>
      <c r="D185" s="135">
        <f>'مصارف.اقتصادی.هزینه'!D177</f>
        <v>0</v>
      </c>
      <c r="E185" s="137"/>
      <c r="F185" s="137">
        <f>'مصارف.اقتصادی.هزینه'!E177</f>
        <v>0</v>
      </c>
      <c r="G185" s="137">
        <f t="shared" si="71"/>
        <v>0</v>
      </c>
      <c r="H185" s="137">
        <f t="shared" si="68"/>
        <v>0</v>
      </c>
      <c r="I185" s="137">
        <f>'مصارف.اقتصادی.هزینه'!F177</f>
        <v>0</v>
      </c>
    </row>
    <row r="186" spans="1:9" ht="33.75" hidden="1" customHeight="1" x14ac:dyDescent="0.25">
      <c r="A186" s="133" t="s">
        <v>753</v>
      </c>
      <c r="B186" s="139" t="str">
        <f>'مصارف.اقتصادی.هزینه'!B178</f>
        <v>کمک به مراکز غیر دولتی و خانواده ها برای نگهداری و توانبخشی معلولین و سالمندان و بیماران روانی مزمن</v>
      </c>
      <c r="C186" s="135">
        <f>'مصارف.اقتصادی.هزینه'!C178</f>
        <v>0</v>
      </c>
      <c r="D186" s="135">
        <f>'مصارف.اقتصادی.هزینه'!D178</f>
        <v>0</v>
      </c>
      <c r="E186" s="137"/>
      <c r="F186" s="137">
        <f>'مصارف.اقتصادی.هزینه'!E178</f>
        <v>0</v>
      </c>
      <c r="G186" s="137">
        <f t="shared" si="71"/>
        <v>0</v>
      </c>
      <c r="H186" s="137">
        <f t="shared" si="68"/>
        <v>0</v>
      </c>
      <c r="I186" s="137">
        <f>'مصارف.اقتصادی.هزینه'!F178</f>
        <v>0</v>
      </c>
    </row>
    <row r="187" spans="1:9" ht="33.75" hidden="1" customHeight="1" x14ac:dyDescent="0.25">
      <c r="A187" s="133" t="s">
        <v>754</v>
      </c>
      <c r="B187" s="139" t="str">
        <f>'مصارف.اقتصادی.هزینه'!B179</f>
        <v>حمايت از برنامه هاي مديريت محله</v>
      </c>
      <c r="C187" s="135">
        <f>'مصارف.اقتصادی.هزینه'!C179</f>
        <v>0</v>
      </c>
      <c r="D187" s="135">
        <f>'مصارف.اقتصادی.هزینه'!D179</f>
        <v>0</v>
      </c>
      <c r="E187" s="137"/>
      <c r="F187" s="137">
        <f>'مصارف.اقتصادی.هزینه'!E179</f>
        <v>0</v>
      </c>
      <c r="G187" s="137">
        <f t="shared" si="71"/>
        <v>0</v>
      </c>
      <c r="H187" s="137">
        <f t="shared" si="68"/>
        <v>0</v>
      </c>
      <c r="I187" s="137">
        <f>'مصارف.اقتصادی.هزینه'!F179</f>
        <v>0</v>
      </c>
    </row>
    <row r="188" spans="1:9" ht="33.75" hidden="1" customHeight="1" x14ac:dyDescent="0.25">
      <c r="A188" s="133"/>
      <c r="B188" s="139"/>
      <c r="C188" s="135"/>
      <c r="D188" s="135"/>
      <c r="E188" s="137"/>
      <c r="F188" s="137"/>
      <c r="G188" s="137">
        <f t="shared" si="71"/>
        <v>0</v>
      </c>
      <c r="H188" s="137">
        <f t="shared" si="68"/>
        <v>0</v>
      </c>
      <c r="I188" s="137"/>
    </row>
    <row r="189" spans="1:9" ht="33.75" hidden="1" customHeight="1" x14ac:dyDescent="0.25">
      <c r="A189" s="133"/>
      <c r="B189" s="139"/>
      <c r="C189" s="135"/>
      <c r="D189" s="135"/>
      <c r="E189" s="137"/>
      <c r="F189" s="137"/>
      <c r="G189" s="137">
        <f t="shared" si="71"/>
        <v>0</v>
      </c>
      <c r="H189" s="137">
        <f t="shared" si="68"/>
        <v>0</v>
      </c>
      <c r="I189" s="137"/>
    </row>
    <row r="190" spans="1:9" ht="33.75" hidden="1" customHeight="1" x14ac:dyDescent="0.25">
      <c r="A190" s="133"/>
      <c r="B190" s="139"/>
      <c r="C190" s="135"/>
      <c r="D190" s="135"/>
      <c r="E190" s="137"/>
      <c r="F190" s="137"/>
      <c r="G190" s="137">
        <f t="shared" si="71"/>
        <v>0</v>
      </c>
      <c r="H190" s="137">
        <f t="shared" si="68"/>
        <v>0</v>
      </c>
      <c r="I190" s="137"/>
    </row>
    <row r="191" spans="1:9" ht="33.75" hidden="1" customHeight="1" x14ac:dyDescent="0.25">
      <c r="A191" s="133"/>
      <c r="B191" s="139"/>
      <c r="C191" s="135"/>
      <c r="D191" s="135"/>
      <c r="E191" s="137"/>
      <c r="F191" s="137"/>
      <c r="G191" s="137">
        <f t="shared" si="71"/>
        <v>0</v>
      </c>
      <c r="H191" s="137">
        <f t="shared" si="68"/>
        <v>0</v>
      </c>
      <c r="I191" s="137"/>
    </row>
    <row r="192" spans="1:9" ht="33.75" hidden="1" customHeight="1" x14ac:dyDescent="0.25">
      <c r="A192" s="133"/>
      <c r="B192" s="139"/>
      <c r="C192" s="135"/>
      <c r="D192" s="135"/>
      <c r="E192" s="137"/>
      <c r="F192" s="137"/>
      <c r="G192" s="137">
        <f t="shared" si="71"/>
        <v>0</v>
      </c>
      <c r="H192" s="137">
        <f t="shared" si="68"/>
        <v>0</v>
      </c>
      <c r="I192" s="137"/>
    </row>
    <row r="193" spans="1:9" ht="33.75" customHeight="1" x14ac:dyDescent="0.25">
      <c r="A193" s="124" t="s">
        <v>676</v>
      </c>
      <c r="B193" s="125" t="s">
        <v>246</v>
      </c>
      <c r="C193" s="126">
        <f>SUM(C194:C196)</f>
        <v>278787966</v>
      </c>
      <c r="D193" s="126">
        <f t="shared" ref="D193:I193" si="72">SUM(D194:D196)</f>
        <v>357410000</v>
      </c>
      <c r="E193" s="126">
        <f t="shared" si="72"/>
        <v>0</v>
      </c>
      <c r="F193" s="126">
        <f t="shared" si="72"/>
        <v>642995000</v>
      </c>
      <c r="G193" s="126">
        <f t="shared" si="72"/>
        <v>642995000</v>
      </c>
      <c r="H193" s="126">
        <f t="shared" si="72"/>
        <v>642995000</v>
      </c>
      <c r="I193" s="126">
        <f t="shared" si="72"/>
        <v>642995000</v>
      </c>
    </row>
    <row r="194" spans="1:9" ht="33.75" customHeight="1" x14ac:dyDescent="0.25">
      <c r="A194" s="133" t="s">
        <v>677</v>
      </c>
      <c r="B194" s="139" t="s">
        <v>55</v>
      </c>
      <c r="C194" s="135">
        <f>'مصارف.اقتصادی.هزینه'!C74</f>
        <v>277772368</v>
      </c>
      <c r="D194" s="135">
        <f>'مصارف.اقتصادی.هزینه'!D74</f>
        <v>356175000</v>
      </c>
      <c r="E194" s="137"/>
      <c r="F194" s="137">
        <f>'مصارف.اقتصادی.هزینه'!E74</f>
        <v>634295000</v>
      </c>
      <c r="G194" s="137">
        <f t="shared" ref="G194:G196" si="73">SUM(E194:F194)</f>
        <v>634295000</v>
      </c>
      <c r="H194" s="137">
        <f t="shared" si="68"/>
        <v>634295000</v>
      </c>
      <c r="I194" s="137">
        <f>'مصارف.اقتصادی.هزینه'!F74</f>
        <v>634295000</v>
      </c>
    </row>
    <row r="195" spans="1:9" ht="33.75" customHeight="1" x14ac:dyDescent="0.25">
      <c r="A195" s="133" t="s">
        <v>699</v>
      </c>
      <c r="B195" s="139" t="s">
        <v>54</v>
      </c>
      <c r="C195" s="135">
        <f>'مصارف.اقتصادی.هزینه'!C73</f>
        <v>1015598</v>
      </c>
      <c r="D195" s="135">
        <f>'مصارف.اقتصادی.هزینه'!D73</f>
        <v>1235000</v>
      </c>
      <c r="E195" s="137"/>
      <c r="F195" s="137">
        <f>'مصارف.اقتصادی.هزینه'!E73</f>
        <v>8700000</v>
      </c>
      <c r="G195" s="137">
        <f t="shared" si="73"/>
        <v>8700000</v>
      </c>
      <c r="H195" s="137">
        <f t="shared" si="68"/>
        <v>8700000</v>
      </c>
      <c r="I195" s="137">
        <f>'مصارف.اقتصادی.هزینه'!F73</f>
        <v>8700000</v>
      </c>
    </row>
    <row r="196" spans="1:9" ht="33.75" hidden="1" customHeight="1" x14ac:dyDescent="0.25">
      <c r="A196" s="133"/>
      <c r="B196" s="139"/>
      <c r="C196" s="135"/>
      <c r="D196" s="135"/>
      <c r="E196" s="137"/>
      <c r="F196" s="137"/>
      <c r="G196" s="137">
        <f t="shared" si="73"/>
        <v>0</v>
      </c>
      <c r="H196" s="137">
        <f t="shared" si="68"/>
        <v>0</v>
      </c>
      <c r="I196" s="137"/>
    </row>
    <row r="197" spans="1:9" ht="33.75" hidden="1" customHeight="1" x14ac:dyDescent="0.25">
      <c r="A197" s="124" t="s">
        <v>678</v>
      </c>
      <c r="B197" s="125" t="s">
        <v>248</v>
      </c>
      <c r="C197" s="126">
        <f>SUM(C198:C200)</f>
        <v>0</v>
      </c>
      <c r="D197" s="126">
        <f t="shared" ref="D197:I197" si="74">SUM(D198:D200)</f>
        <v>0</v>
      </c>
      <c r="E197" s="126">
        <f t="shared" si="74"/>
        <v>0</v>
      </c>
      <c r="F197" s="126">
        <f t="shared" si="74"/>
        <v>0</v>
      </c>
      <c r="G197" s="126">
        <f t="shared" si="74"/>
        <v>0</v>
      </c>
      <c r="H197" s="126">
        <f t="shared" si="74"/>
        <v>0</v>
      </c>
      <c r="I197" s="126">
        <f t="shared" si="74"/>
        <v>0</v>
      </c>
    </row>
    <row r="198" spans="1:9" ht="33.75" hidden="1" customHeight="1" x14ac:dyDescent="0.25">
      <c r="A198" s="133"/>
      <c r="B198" s="139"/>
      <c r="C198" s="135"/>
      <c r="D198" s="135"/>
      <c r="E198" s="137"/>
      <c r="F198" s="137"/>
      <c r="G198" s="137">
        <f t="shared" ref="G198:G200" si="75">SUM(E198:F198)</f>
        <v>0</v>
      </c>
      <c r="H198" s="137">
        <f t="shared" si="68"/>
        <v>0</v>
      </c>
      <c r="I198" s="137"/>
    </row>
    <row r="199" spans="1:9" ht="33.75" hidden="1" customHeight="1" x14ac:dyDescent="0.25">
      <c r="A199" s="133"/>
      <c r="B199" s="139"/>
      <c r="C199" s="135"/>
      <c r="D199" s="135"/>
      <c r="E199" s="137"/>
      <c r="F199" s="137"/>
      <c r="G199" s="137">
        <f t="shared" si="75"/>
        <v>0</v>
      </c>
      <c r="H199" s="137">
        <f t="shared" si="68"/>
        <v>0</v>
      </c>
      <c r="I199" s="137"/>
    </row>
    <row r="200" spans="1:9" ht="33.75" hidden="1" customHeight="1" x14ac:dyDescent="0.25">
      <c r="A200" s="133"/>
      <c r="B200" s="139"/>
      <c r="C200" s="135"/>
      <c r="D200" s="135"/>
      <c r="E200" s="137"/>
      <c r="F200" s="137"/>
      <c r="G200" s="137">
        <f t="shared" si="75"/>
        <v>0</v>
      </c>
      <c r="H200" s="137">
        <f t="shared" si="68"/>
        <v>0</v>
      </c>
      <c r="I200" s="137"/>
    </row>
    <row r="201" spans="1:9" ht="33.75" customHeight="1" x14ac:dyDescent="0.25">
      <c r="A201" s="124" t="s">
        <v>669</v>
      </c>
      <c r="B201" s="125" t="s">
        <v>250</v>
      </c>
      <c r="C201" s="126">
        <f>SUM(C202:C205)</f>
        <v>90482814</v>
      </c>
      <c r="D201" s="126">
        <f t="shared" ref="D201:I201" si="76">SUM(D202:D205)</f>
        <v>133000000</v>
      </c>
      <c r="E201" s="126">
        <f t="shared" si="76"/>
        <v>194270000</v>
      </c>
      <c r="F201" s="126">
        <f t="shared" si="76"/>
        <v>0</v>
      </c>
      <c r="G201" s="126">
        <f t="shared" si="76"/>
        <v>194270000</v>
      </c>
      <c r="H201" s="126">
        <f t="shared" si="76"/>
        <v>194270000</v>
      </c>
      <c r="I201" s="126">
        <f t="shared" si="76"/>
        <v>194270000</v>
      </c>
    </row>
    <row r="202" spans="1:9" ht="33.75" customHeight="1" x14ac:dyDescent="0.25">
      <c r="A202" s="133" t="s">
        <v>700</v>
      </c>
      <c r="B202" s="139" t="s">
        <v>146</v>
      </c>
      <c r="C202" s="135">
        <f>'مصارف.اقتصادی.هزینه'!C40</f>
        <v>90482814</v>
      </c>
      <c r="D202" s="135">
        <f>'مصارف.اقتصادی.هزینه'!D40</f>
        <v>133000000</v>
      </c>
      <c r="E202" s="137">
        <f>'مصارف.اقتصادی.هزینه'!E40</f>
        <v>194270000</v>
      </c>
      <c r="F202" s="137"/>
      <c r="G202" s="137">
        <f>SUM(E202:F202)</f>
        <v>194270000</v>
      </c>
      <c r="H202" s="137">
        <f t="shared" si="68"/>
        <v>194270000</v>
      </c>
      <c r="I202" s="137">
        <f>'مصارف.اقتصادی.هزینه'!F40</f>
        <v>194270000</v>
      </c>
    </row>
    <row r="203" spans="1:9" ht="33.75" hidden="1" customHeight="1" x14ac:dyDescent="0.25">
      <c r="A203" s="133"/>
      <c r="B203" s="139"/>
      <c r="C203" s="135"/>
      <c r="D203" s="135"/>
      <c r="E203" s="137"/>
      <c r="F203" s="137"/>
      <c r="G203" s="137">
        <f t="shared" ref="G203:G205" si="77">SUM(E203:F203)</f>
        <v>0</v>
      </c>
      <c r="H203" s="137">
        <f t="shared" si="68"/>
        <v>0</v>
      </c>
      <c r="I203" s="137"/>
    </row>
    <row r="204" spans="1:9" ht="33.75" hidden="1" customHeight="1" x14ac:dyDescent="0.25">
      <c r="A204" s="133"/>
      <c r="B204" s="139"/>
      <c r="C204" s="135"/>
      <c r="D204" s="135"/>
      <c r="E204" s="137"/>
      <c r="F204" s="137"/>
      <c r="G204" s="137">
        <f t="shared" si="77"/>
        <v>0</v>
      </c>
      <c r="H204" s="137">
        <f t="shared" si="68"/>
        <v>0</v>
      </c>
      <c r="I204" s="137"/>
    </row>
    <row r="205" spans="1:9" ht="33.75" hidden="1" customHeight="1" x14ac:dyDescent="0.25">
      <c r="A205" s="133"/>
      <c r="B205" s="139"/>
      <c r="C205" s="135"/>
      <c r="D205" s="135"/>
      <c r="E205" s="137"/>
      <c r="F205" s="137"/>
      <c r="G205" s="137">
        <f t="shared" si="77"/>
        <v>0</v>
      </c>
      <c r="H205" s="137">
        <f t="shared" si="68"/>
        <v>0</v>
      </c>
      <c r="I205" s="137"/>
    </row>
    <row r="206" spans="1:9" ht="33.75" hidden="1" customHeight="1" x14ac:dyDescent="0.25">
      <c r="A206" s="124" t="s">
        <v>670</v>
      </c>
      <c r="B206" s="125" t="s">
        <v>252</v>
      </c>
      <c r="C206" s="126">
        <f>SUM(C207:C208)</f>
        <v>0</v>
      </c>
      <c r="D206" s="126">
        <f t="shared" ref="D206:I206" si="78">SUM(D207:D208)</f>
        <v>0</v>
      </c>
      <c r="E206" s="126">
        <f t="shared" si="78"/>
        <v>0</v>
      </c>
      <c r="F206" s="126">
        <f t="shared" si="78"/>
        <v>0</v>
      </c>
      <c r="G206" s="126">
        <f t="shared" si="78"/>
        <v>0</v>
      </c>
      <c r="H206" s="126">
        <f t="shared" si="78"/>
        <v>0</v>
      </c>
      <c r="I206" s="126">
        <f t="shared" si="78"/>
        <v>0</v>
      </c>
    </row>
    <row r="207" spans="1:9" ht="33.75" hidden="1" customHeight="1" x14ac:dyDescent="0.25">
      <c r="A207" s="133" t="s">
        <v>671</v>
      </c>
      <c r="B207" s="139"/>
      <c r="C207" s="135"/>
      <c r="D207" s="135"/>
      <c r="E207" s="137"/>
      <c r="F207" s="137"/>
      <c r="G207" s="137">
        <f t="shared" ref="G207:G208" si="79">SUM(E207:F207)</f>
        <v>0</v>
      </c>
      <c r="H207" s="137">
        <f t="shared" si="68"/>
        <v>0</v>
      </c>
      <c r="I207" s="137"/>
    </row>
    <row r="208" spans="1:9" ht="33.75" hidden="1" customHeight="1" x14ac:dyDescent="0.25">
      <c r="A208" s="133"/>
      <c r="B208" s="139"/>
      <c r="C208" s="135"/>
      <c r="D208" s="135"/>
      <c r="E208" s="137"/>
      <c r="F208" s="137"/>
      <c r="G208" s="137">
        <f t="shared" si="79"/>
        <v>0</v>
      </c>
      <c r="H208" s="137">
        <f t="shared" si="68"/>
        <v>0</v>
      </c>
      <c r="I208" s="137"/>
    </row>
    <row r="209" spans="1:9" ht="33.75" customHeight="1" x14ac:dyDescent="0.25">
      <c r="A209" s="124" t="s">
        <v>672</v>
      </c>
      <c r="B209" s="125" t="s">
        <v>254</v>
      </c>
      <c r="C209" s="126">
        <f>SUM(C210:C217)</f>
        <v>123964906</v>
      </c>
      <c r="D209" s="126">
        <f t="shared" ref="D209:I209" si="80">SUM(D210:D217)</f>
        <v>473400000</v>
      </c>
      <c r="E209" s="126">
        <f t="shared" si="80"/>
        <v>0</v>
      </c>
      <c r="F209" s="126">
        <f t="shared" si="80"/>
        <v>678000000</v>
      </c>
      <c r="G209" s="126">
        <f t="shared" si="80"/>
        <v>678000000</v>
      </c>
      <c r="H209" s="126">
        <f t="shared" si="80"/>
        <v>678000000</v>
      </c>
      <c r="I209" s="126">
        <f t="shared" si="80"/>
        <v>678000000</v>
      </c>
    </row>
    <row r="210" spans="1:9" ht="33.75" customHeight="1" x14ac:dyDescent="0.25">
      <c r="A210" s="133" t="s">
        <v>673</v>
      </c>
      <c r="B210" s="139" t="s">
        <v>35</v>
      </c>
      <c r="C210" s="135">
        <f>'مصارف.اقتصادی.هزینه'!C32</f>
        <v>123964906</v>
      </c>
      <c r="D210" s="135">
        <f>'مصارف.اقتصادی.هزینه'!D32</f>
        <v>473400000</v>
      </c>
      <c r="E210" s="137"/>
      <c r="F210" s="137">
        <f>'مصارف.اقتصادی.هزینه'!E32</f>
        <v>678000000</v>
      </c>
      <c r="G210" s="137">
        <f t="shared" ref="G210:G217" si="81">SUM(E210:F210)</f>
        <v>678000000</v>
      </c>
      <c r="H210" s="137">
        <f t="shared" si="68"/>
        <v>678000000</v>
      </c>
      <c r="I210" s="137">
        <f>'مصارف.اقتصادی.هزینه'!F32</f>
        <v>678000000</v>
      </c>
    </row>
    <row r="211" spans="1:9" ht="33.75" hidden="1" customHeight="1" x14ac:dyDescent="0.25">
      <c r="A211" s="62"/>
      <c r="B211" s="65"/>
      <c r="C211" s="63"/>
      <c r="D211" s="63"/>
      <c r="E211" s="64"/>
      <c r="F211" s="64"/>
      <c r="G211" s="64">
        <f t="shared" si="81"/>
        <v>0</v>
      </c>
      <c r="H211" s="64">
        <f t="shared" si="68"/>
        <v>0</v>
      </c>
      <c r="I211" s="64"/>
    </row>
    <row r="212" spans="1:9" ht="33.75" hidden="1" customHeight="1" x14ac:dyDescent="0.25">
      <c r="A212" s="62"/>
      <c r="B212" s="65"/>
      <c r="C212" s="63"/>
      <c r="D212" s="63"/>
      <c r="E212" s="64"/>
      <c r="F212" s="64"/>
      <c r="G212" s="64">
        <f t="shared" si="81"/>
        <v>0</v>
      </c>
      <c r="H212" s="64">
        <f t="shared" si="68"/>
        <v>0</v>
      </c>
      <c r="I212" s="64"/>
    </row>
    <row r="213" spans="1:9" ht="33.75" hidden="1" customHeight="1" x14ac:dyDescent="0.25">
      <c r="A213" s="62"/>
      <c r="B213" s="65"/>
      <c r="C213" s="63"/>
      <c r="D213" s="63"/>
      <c r="E213" s="64"/>
      <c r="F213" s="64"/>
      <c r="G213" s="64">
        <f t="shared" si="81"/>
        <v>0</v>
      </c>
      <c r="H213" s="64">
        <f t="shared" si="68"/>
        <v>0</v>
      </c>
      <c r="I213" s="64"/>
    </row>
    <row r="214" spans="1:9" ht="33.75" hidden="1" customHeight="1" x14ac:dyDescent="0.25">
      <c r="A214" s="62"/>
      <c r="B214" s="65"/>
      <c r="C214" s="63"/>
      <c r="D214" s="63"/>
      <c r="E214" s="64"/>
      <c r="F214" s="64"/>
      <c r="G214" s="64">
        <f t="shared" si="81"/>
        <v>0</v>
      </c>
      <c r="H214" s="64">
        <f t="shared" si="68"/>
        <v>0</v>
      </c>
      <c r="I214" s="64"/>
    </row>
    <row r="215" spans="1:9" ht="33.75" hidden="1" customHeight="1" x14ac:dyDescent="0.25">
      <c r="A215" s="62"/>
      <c r="B215" s="65"/>
      <c r="C215" s="63"/>
      <c r="D215" s="63"/>
      <c r="E215" s="64"/>
      <c r="F215" s="64"/>
      <c r="G215" s="64">
        <f t="shared" si="81"/>
        <v>0</v>
      </c>
      <c r="H215" s="64">
        <f t="shared" si="68"/>
        <v>0</v>
      </c>
      <c r="I215" s="64"/>
    </row>
    <row r="216" spans="1:9" ht="33.75" hidden="1" customHeight="1" x14ac:dyDescent="0.25">
      <c r="A216" s="62"/>
      <c r="B216" s="65"/>
      <c r="C216" s="63"/>
      <c r="D216" s="63"/>
      <c r="E216" s="64"/>
      <c r="F216" s="64"/>
      <c r="G216" s="64">
        <f t="shared" si="81"/>
        <v>0</v>
      </c>
      <c r="H216" s="64">
        <f t="shared" si="68"/>
        <v>0</v>
      </c>
      <c r="I216" s="64"/>
    </row>
    <row r="217" spans="1:9" ht="33.75" hidden="1" customHeight="1" x14ac:dyDescent="0.25">
      <c r="A217" s="62"/>
      <c r="B217" s="65"/>
      <c r="C217" s="63"/>
      <c r="D217" s="63"/>
      <c r="E217" s="64"/>
      <c r="F217" s="64"/>
      <c r="G217" s="64">
        <f t="shared" si="81"/>
        <v>0</v>
      </c>
      <c r="H217" s="64">
        <f t="shared" si="68"/>
        <v>0</v>
      </c>
      <c r="I217" s="64"/>
    </row>
    <row r="218" spans="1:9" ht="33.75" customHeight="1" x14ac:dyDescent="0.25">
      <c r="A218" s="279" t="s">
        <v>263</v>
      </c>
      <c r="B218" s="280"/>
      <c r="C218" s="140">
        <f>C178+C102+C72+C60+C30</f>
        <v>24782329659</v>
      </c>
      <c r="D218" s="140">
        <f t="shared" ref="D218:I218" si="82">D178+D102+D72+D60+D30</f>
        <v>38310625529.5</v>
      </c>
      <c r="E218" s="140">
        <f t="shared" si="82"/>
        <v>39981630000</v>
      </c>
      <c r="F218" s="140">
        <f t="shared" si="82"/>
        <v>10756765000</v>
      </c>
      <c r="G218" s="140">
        <f t="shared" si="82"/>
        <v>50738395000</v>
      </c>
      <c r="H218" s="140">
        <f t="shared" si="82"/>
        <v>50738395000</v>
      </c>
      <c r="I218" s="140">
        <f t="shared" si="82"/>
        <v>50863715000</v>
      </c>
    </row>
    <row r="219" spans="1:9" ht="26.25" customHeight="1" x14ac:dyDescent="0.5">
      <c r="I219" s="82">
        <f>'مصارف.اقتصادی.هزینه'!E242</f>
        <v>50738395000</v>
      </c>
    </row>
    <row r="220" spans="1:9" x14ac:dyDescent="0.5">
      <c r="I220" s="66">
        <f>I219-I218</f>
        <v>-125320000</v>
      </c>
    </row>
  </sheetData>
  <mergeCells count="13">
    <mergeCell ref="A218:B218"/>
    <mergeCell ref="A3:B3"/>
    <mergeCell ref="A4:B4"/>
    <mergeCell ref="H5:H7"/>
    <mergeCell ref="A1:I1"/>
    <mergeCell ref="I5:I7"/>
    <mergeCell ref="E6:G6"/>
    <mergeCell ref="A5:A7"/>
    <mergeCell ref="B5:B7"/>
    <mergeCell ref="C5:C7"/>
    <mergeCell ref="D5:D7"/>
    <mergeCell ref="E5:G5"/>
    <mergeCell ref="B2:H2"/>
  </mergeCells>
  <printOptions horizontalCentered="1"/>
  <pageMargins left="0.4" right="0.9" top="0.3" bottom="1" header="0" footer="0.5"/>
  <pageSetup paperSize="9" scale="6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246"/>
  <sheetViews>
    <sheetView rightToLeft="1" view="pageBreakPreview" zoomScaleNormal="100" zoomScaleSheetLayoutView="100" workbookViewId="0">
      <pane xSplit="2" ySplit="5" topLeftCell="C6" activePane="bottomRight" state="frozen"/>
      <selection activeCell="D32" sqref="D32"/>
      <selection pane="topRight" activeCell="D32" sqref="D32"/>
      <selection pane="bottomLeft" activeCell="D32" sqref="D32"/>
      <selection pane="bottomRight" activeCell="D32" sqref="D32"/>
    </sheetView>
  </sheetViews>
  <sheetFormatPr defaultRowHeight="15" x14ac:dyDescent="0.25"/>
  <cols>
    <col min="1" max="1" width="22.42578125" customWidth="1"/>
    <col min="2" max="2" width="67.7109375" customWidth="1"/>
    <col min="3" max="4" width="21.28515625" customWidth="1"/>
    <col min="5" max="7" width="20.42578125" customWidth="1"/>
  </cols>
  <sheetData>
    <row r="1" spans="1:6" ht="44.25" x14ac:dyDescent="0.25">
      <c r="A1" s="1"/>
      <c r="B1" s="289" t="s">
        <v>976</v>
      </c>
      <c r="C1" s="289"/>
      <c r="D1" s="289"/>
      <c r="E1" s="289"/>
    </row>
    <row r="2" spans="1:6" ht="32.25" x14ac:dyDescent="0.5">
      <c r="A2" s="116" t="s">
        <v>15</v>
      </c>
      <c r="B2" s="242" t="s">
        <v>373</v>
      </c>
      <c r="C2" s="242"/>
      <c r="D2" s="242"/>
      <c r="E2" s="242"/>
    </row>
    <row r="3" spans="1:6" ht="18" x14ac:dyDescent="0.25">
      <c r="A3" s="117" t="s">
        <v>14</v>
      </c>
      <c r="B3" s="117"/>
      <c r="C3" s="1"/>
      <c r="D3" s="1"/>
      <c r="E3" s="1"/>
    </row>
    <row r="4" spans="1:6" ht="18.75" x14ac:dyDescent="0.5">
      <c r="A4" s="118" t="s">
        <v>18</v>
      </c>
      <c r="B4" s="118"/>
      <c r="C4" s="1"/>
      <c r="D4" s="1"/>
      <c r="F4" s="3" t="s">
        <v>13</v>
      </c>
    </row>
    <row r="5" spans="1:6" ht="42" customHeight="1" x14ac:dyDescent="0.25">
      <c r="A5" s="157" t="s">
        <v>0</v>
      </c>
      <c r="B5" s="157" t="s">
        <v>19</v>
      </c>
      <c r="C5" s="157" t="s">
        <v>993</v>
      </c>
      <c r="D5" s="157" t="s">
        <v>797</v>
      </c>
      <c r="E5" s="157" t="s">
        <v>798</v>
      </c>
      <c r="F5" s="157" t="s">
        <v>799</v>
      </c>
    </row>
    <row r="6" spans="1:6" ht="24.75" customHeight="1" x14ac:dyDescent="0.25">
      <c r="A6" s="158">
        <v>110000</v>
      </c>
      <c r="B6" s="158" t="s">
        <v>375</v>
      </c>
      <c r="C6" s="159">
        <f t="shared" ref="C6:D6" si="0">C7+C13</f>
        <v>3940612062</v>
      </c>
      <c r="D6" s="159">
        <f t="shared" si="0"/>
        <v>7153199504</v>
      </c>
      <c r="E6" s="159">
        <f>E7+E13</f>
        <v>9361100000</v>
      </c>
      <c r="F6" s="159">
        <f>F7+F13</f>
        <v>9361100000</v>
      </c>
    </row>
    <row r="7" spans="1:6" ht="24.75" customHeight="1" x14ac:dyDescent="0.25">
      <c r="A7" s="160">
        <v>110100</v>
      </c>
      <c r="B7" s="160" t="s">
        <v>20</v>
      </c>
      <c r="C7" s="161">
        <f t="shared" ref="C7:D7" si="1">SUM(C8:C12)</f>
        <v>1129823537</v>
      </c>
      <c r="D7" s="161">
        <f t="shared" si="1"/>
        <v>1885342322</v>
      </c>
      <c r="E7" s="161">
        <f>SUM(E8:E12)</f>
        <v>2637510000</v>
      </c>
      <c r="F7" s="161">
        <f>SUM(F8:F12)</f>
        <v>2637510000</v>
      </c>
    </row>
    <row r="8" spans="1:6" ht="24.75" customHeight="1" x14ac:dyDescent="0.25">
      <c r="A8" s="162">
        <v>110101</v>
      </c>
      <c r="B8" s="162" t="s">
        <v>21</v>
      </c>
      <c r="C8" s="163">
        <v>927946</v>
      </c>
      <c r="D8" s="163">
        <v>1200000</v>
      </c>
      <c r="E8" s="163">
        <v>1200000</v>
      </c>
      <c r="F8" s="163">
        <v>1200000</v>
      </c>
    </row>
    <row r="9" spans="1:6" ht="24.75" customHeight="1" x14ac:dyDescent="0.25">
      <c r="A9" s="162">
        <v>110102</v>
      </c>
      <c r="B9" s="162" t="s">
        <v>22</v>
      </c>
      <c r="C9" s="163">
        <v>35139389</v>
      </c>
      <c r="D9" s="163">
        <v>143597253</v>
      </c>
      <c r="E9" s="163">
        <v>147850000</v>
      </c>
      <c r="F9" s="163">
        <v>147850000</v>
      </c>
    </row>
    <row r="10" spans="1:6" ht="24.75" customHeight="1" x14ac:dyDescent="0.25">
      <c r="A10" s="162">
        <v>110103</v>
      </c>
      <c r="B10" s="162" t="s">
        <v>901</v>
      </c>
      <c r="C10" s="163">
        <v>61191086</v>
      </c>
      <c r="D10" s="163">
        <v>686631288</v>
      </c>
      <c r="E10" s="163">
        <v>629120000</v>
      </c>
      <c r="F10" s="163">
        <v>629120000</v>
      </c>
    </row>
    <row r="11" spans="1:6" ht="24.75" customHeight="1" x14ac:dyDescent="0.25">
      <c r="A11" s="162">
        <v>110104</v>
      </c>
      <c r="B11" s="162" t="s">
        <v>374</v>
      </c>
      <c r="C11" s="163">
        <v>1032565116</v>
      </c>
      <c r="D11" s="163">
        <v>900261858</v>
      </c>
      <c r="E11" s="163">
        <v>1207650000</v>
      </c>
      <c r="F11" s="163">
        <v>1207650000</v>
      </c>
    </row>
    <row r="12" spans="1:6" ht="24.75" customHeight="1" x14ac:dyDescent="0.25">
      <c r="A12" s="162">
        <v>110105</v>
      </c>
      <c r="B12" s="162" t="s">
        <v>32</v>
      </c>
      <c r="C12" s="163"/>
      <c r="D12" s="163">
        <v>153651923</v>
      </c>
      <c r="E12" s="163">
        <v>651690000</v>
      </c>
      <c r="F12" s="163">
        <v>651690000</v>
      </c>
    </row>
    <row r="13" spans="1:6" ht="24.75" customHeight="1" x14ac:dyDescent="0.25">
      <c r="A13" s="160">
        <v>110200</v>
      </c>
      <c r="B13" s="160" t="s">
        <v>23</v>
      </c>
      <c r="C13" s="161">
        <f t="shared" ref="C13" si="2">SUM(C14:C22)</f>
        <v>2810788525</v>
      </c>
      <c r="D13" s="161">
        <f t="shared" ref="D13" si="3">SUM(D14:D22)</f>
        <v>5267857182</v>
      </c>
      <c r="E13" s="161">
        <f>SUM(E14:E22)</f>
        <v>6723590000</v>
      </c>
      <c r="F13" s="161">
        <f>SUM(F14:F22)</f>
        <v>6723590000</v>
      </c>
    </row>
    <row r="14" spans="1:6" ht="24.75" customHeight="1" x14ac:dyDescent="0.25">
      <c r="A14" s="162">
        <v>110201</v>
      </c>
      <c r="B14" s="162" t="s">
        <v>24</v>
      </c>
      <c r="C14" s="163">
        <v>779515</v>
      </c>
      <c r="D14" s="163">
        <v>3000000</v>
      </c>
      <c r="E14" s="163">
        <v>3600000</v>
      </c>
      <c r="F14" s="163">
        <v>3600000</v>
      </c>
    </row>
    <row r="15" spans="1:6" ht="24.75" customHeight="1" x14ac:dyDescent="0.25">
      <c r="A15" s="162">
        <v>110202</v>
      </c>
      <c r="B15" s="162" t="s">
        <v>25</v>
      </c>
      <c r="C15" s="163">
        <v>155991633</v>
      </c>
      <c r="D15" s="163">
        <v>1255431640</v>
      </c>
      <c r="E15" s="163">
        <v>948790000</v>
      </c>
      <c r="F15" s="163">
        <v>948790000</v>
      </c>
    </row>
    <row r="16" spans="1:6" ht="24.75" customHeight="1" x14ac:dyDescent="0.25">
      <c r="A16" s="162">
        <v>110203</v>
      </c>
      <c r="B16" s="162" t="s">
        <v>902</v>
      </c>
      <c r="C16" s="163">
        <v>5095445</v>
      </c>
      <c r="D16" s="163">
        <v>160063399</v>
      </c>
      <c r="E16" s="163">
        <v>128270000</v>
      </c>
      <c r="F16" s="163">
        <v>128270000</v>
      </c>
    </row>
    <row r="17" spans="1:6" ht="24.75" customHeight="1" x14ac:dyDescent="0.25">
      <c r="A17" s="162">
        <v>110204</v>
      </c>
      <c r="B17" s="162" t="s">
        <v>376</v>
      </c>
      <c r="C17" s="163">
        <v>957872736</v>
      </c>
      <c r="D17" s="163">
        <v>479535798</v>
      </c>
      <c r="E17" s="163">
        <v>648450000</v>
      </c>
      <c r="F17" s="163">
        <v>648450000</v>
      </c>
    </row>
    <row r="18" spans="1:6" ht="24.75" customHeight="1" x14ac:dyDescent="0.25">
      <c r="A18" s="162">
        <v>110205</v>
      </c>
      <c r="B18" s="162" t="s">
        <v>26</v>
      </c>
      <c r="C18" s="163"/>
      <c r="D18" s="163">
        <v>37763974</v>
      </c>
      <c r="E18" s="163">
        <v>163030000</v>
      </c>
      <c r="F18" s="163">
        <v>163030000</v>
      </c>
    </row>
    <row r="19" spans="1:6" ht="24.75" customHeight="1" x14ac:dyDescent="0.25">
      <c r="A19" s="162">
        <v>110206</v>
      </c>
      <c r="B19" s="162" t="s">
        <v>27</v>
      </c>
      <c r="C19" s="163">
        <v>1034390848</v>
      </c>
      <c r="D19" s="163">
        <v>1921068932</v>
      </c>
      <c r="E19" s="163">
        <v>2788210000</v>
      </c>
      <c r="F19" s="163">
        <v>2788210000</v>
      </c>
    </row>
    <row r="20" spans="1:6" ht="24.75" customHeight="1" x14ac:dyDescent="0.25">
      <c r="A20" s="162">
        <v>110207</v>
      </c>
      <c r="B20" s="162" t="s">
        <v>931</v>
      </c>
      <c r="C20" s="163">
        <v>348436025</v>
      </c>
      <c r="D20" s="163">
        <v>760993439</v>
      </c>
      <c r="E20" s="163">
        <v>1286760000</v>
      </c>
      <c r="F20" s="163">
        <v>1286760000</v>
      </c>
    </row>
    <row r="21" spans="1:6" ht="24.75" customHeight="1" x14ac:dyDescent="0.25">
      <c r="A21" s="162">
        <v>110208</v>
      </c>
      <c r="B21" s="162" t="s">
        <v>377</v>
      </c>
      <c r="C21" s="163">
        <v>229209154</v>
      </c>
      <c r="D21" s="163">
        <v>550000000</v>
      </c>
      <c r="E21" s="163">
        <v>656480000</v>
      </c>
      <c r="F21" s="163">
        <v>656480000</v>
      </c>
    </row>
    <row r="22" spans="1:6" ht="24.75" customHeight="1" x14ac:dyDescent="0.25">
      <c r="A22" s="162">
        <v>110290</v>
      </c>
      <c r="B22" s="162" t="s">
        <v>28</v>
      </c>
      <c r="C22" s="163">
        <v>79013169</v>
      </c>
      <c r="D22" s="163">
        <v>100000000</v>
      </c>
      <c r="E22" s="163">
        <v>100000000</v>
      </c>
      <c r="F22" s="163">
        <v>100000000</v>
      </c>
    </row>
    <row r="23" spans="1:6" ht="24.75" customHeight="1" x14ac:dyDescent="0.25">
      <c r="A23" s="158">
        <v>120000</v>
      </c>
      <c r="B23" s="158" t="s">
        <v>385</v>
      </c>
      <c r="C23" s="159">
        <f>C24+C27+C45+C54+C63+C67+C72+C75+C81+C86+C94+C108+C118+C121</f>
        <v>13704816131</v>
      </c>
      <c r="D23" s="159">
        <f>D24+D27+D45+D54+D63+D67+D72+D75+D81+D86+D94+D108+D118+D121</f>
        <v>19339535211.5</v>
      </c>
      <c r="E23" s="159">
        <f>E24+E27+E45+E54+E63+E67+E72+E75+E81+E86+E94+E108+E118+E121</f>
        <v>29125855000</v>
      </c>
      <c r="F23" s="159">
        <f>F24+F27+F45+F54+F63+F67+F72+F75+F81+F86+F94+F108+F118+F121</f>
        <v>29251175000</v>
      </c>
    </row>
    <row r="24" spans="1:6" ht="24.75" customHeight="1" x14ac:dyDescent="0.25">
      <c r="A24" s="160">
        <v>120100</v>
      </c>
      <c r="B24" s="160" t="s">
        <v>29</v>
      </c>
      <c r="C24" s="161">
        <f>SUM(C25:C26)</f>
        <v>13695396</v>
      </c>
      <c r="D24" s="161">
        <f>SUM(D25:D26)</f>
        <v>31924702.5</v>
      </c>
      <c r="E24" s="161">
        <f>SUM(E25:E26)</f>
        <v>48280000</v>
      </c>
      <c r="F24" s="161">
        <f>SUM(F25:F26)</f>
        <v>48280000</v>
      </c>
    </row>
    <row r="25" spans="1:6" ht="24.75" customHeight="1" x14ac:dyDescent="0.25">
      <c r="A25" s="162">
        <v>120101</v>
      </c>
      <c r="B25" s="162" t="s">
        <v>30</v>
      </c>
      <c r="C25" s="163">
        <v>13695396</v>
      </c>
      <c r="D25" s="163">
        <v>26224702.5</v>
      </c>
      <c r="E25" s="163">
        <v>42580000</v>
      </c>
      <c r="F25" s="163">
        <v>42580000</v>
      </c>
    </row>
    <row r="26" spans="1:6" ht="24.75" customHeight="1" x14ac:dyDescent="0.25">
      <c r="A26" s="162">
        <v>120102</v>
      </c>
      <c r="B26" s="162" t="s">
        <v>33</v>
      </c>
      <c r="C26" s="163"/>
      <c r="D26" s="163">
        <v>5700000</v>
      </c>
      <c r="E26" s="163">
        <v>5700000</v>
      </c>
      <c r="F26" s="163">
        <v>5700000</v>
      </c>
    </row>
    <row r="27" spans="1:6" ht="24.75" customHeight="1" x14ac:dyDescent="0.25">
      <c r="A27" s="160">
        <v>120200</v>
      </c>
      <c r="B27" s="160" t="s">
        <v>31</v>
      </c>
      <c r="C27" s="161">
        <f>SUM(C28:C32,C33:C34,C35:C44)</f>
        <v>12265312163</v>
      </c>
      <c r="D27" s="161">
        <f>SUM(D28:D32,D33:D34,D35:D44)</f>
        <v>16626773259</v>
      </c>
      <c r="E27" s="161">
        <f>SUM(E28:E32,E33:E34,E35:E44)</f>
        <v>24381270000</v>
      </c>
      <c r="F27" s="161">
        <f>SUM(F28:F32,F33:F34,F35:F44)</f>
        <v>24506590000</v>
      </c>
    </row>
    <row r="28" spans="1:6" ht="24.75" customHeight="1" x14ac:dyDescent="0.25">
      <c r="A28" s="162">
        <v>120201</v>
      </c>
      <c r="B28" s="162" t="s">
        <v>761</v>
      </c>
      <c r="C28" s="163">
        <v>380129044</v>
      </c>
      <c r="D28" s="163">
        <v>240000000</v>
      </c>
      <c r="E28" s="163">
        <v>629200000</v>
      </c>
      <c r="F28" s="163">
        <v>629200000</v>
      </c>
    </row>
    <row r="29" spans="1:6" ht="24.75" hidden="1" customHeight="1" x14ac:dyDescent="0.25">
      <c r="A29" s="164">
        <v>120202</v>
      </c>
      <c r="B29" s="162" t="s">
        <v>932</v>
      </c>
      <c r="C29" s="163"/>
      <c r="D29" s="163"/>
      <c r="E29" s="163"/>
      <c r="F29" s="163"/>
    </row>
    <row r="30" spans="1:6" ht="24.75" customHeight="1" x14ac:dyDescent="0.25">
      <c r="A30" s="162">
        <v>120203</v>
      </c>
      <c r="B30" s="162" t="s">
        <v>903</v>
      </c>
      <c r="C30" s="165">
        <v>5935026</v>
      </c>
      <c r="D30" s="165">
        <v>7410000</v>
      </c>
      <c r="E30" s="163">
        <v>80890000</v>
      </c>
      <c r="F30" s="163">
        <v>80890000</v>
      </c>
    </row>
    <row r="31" spans="1:6" ht="24.75" hidden="1" customHeight="1" x14ac:dyDescent="0.25">
      <c r="A31" s="162">
        <v>120204</v>
      </c>
      <c r="B31" s="162" t="s">
        <v>34</v>
      </c>
      <c r="C31" s="163"/>
      <c r="D31" s="163"/>
      <c r="E31" s="163"/>
      <c r="F31" s="163"/>
    </row>
    <row r="32" spans="1:6" ht="24.75" customHeight="1" x14ac:dyDescent="0.25">
      <c r="A32" s="162">
        <v>120205</v>
      </c>
      <c r="B32" s="166" t="s">
        <v>904</v>
      </c>
      <c r="C32" s="163">
        <v>123964906</v>
      </c>
      <c r="D32" s="163">
        <v>473400000</v>
      </c>
      <c r="E32" s="163">
        <v>678000000</v>
      </c>
      <c r="F32" s="163">
        <v>678000000</v>
      </c>
    </row>
    <row r="33" spans="1:6" ht="26.25" customHeight="1" x14ac:dyDescent="0.25">
      <c r="A33" s="162">
        <v>120206</v>
      </c>
      <c r="B33" s="166" t="s">
        <v>930</v>
      </c>
      <c r="C33" s="163">
        <v>52605620</v>
      </c>
      <c r="D33" s="163">
        <v>60000000</v>
      </c>
      <c r="E33" s="163">
        <v>129380000</v>
      </c>
      <c r="F33" s="163">
        <v>129380000</v>
      </c>
    </row>
    <row r="34" spans="1:6" ht="24.75" customHeight="1" x14ac:dyDescent="0.25">
      <c r="A34" s="162">
        <v>120207</v>
      </c>
      <c r="B34" s="162" t="s">
        <v>36</v>
      </c>
      <c r="C34" s="163">
        <v>10934525765</v>
      </c>
      <c r="D34" s="163">
        <v>13690670009</v>
      </c>
      <c r="E34" s="163">
        <v>18859850000</v>
      </c>
      <c r="F34" s="163">
        <v>18859850000</v>
      </c>
    </row>
    <row r="35" spans="1:6" ht="24.75" hidden="1" customHeight="1" x14ac:dyDescent="0.25">
      <c r="A35" s="162">
        <v>120208</v>
      </c>
      <c r="B35" s="162" t="s">
        <v>37</v>
      </c>
      <c r="C35" s="163"/>
      <c r="D35" s="163"/>
      <c r="E35" s="163"/>
      <c r="F35" s="163"/>
    </row>
    <row r="36" spans="1:6" ht="24.75" hidden="1" customHeight="1" x14ac:dyDescent="0.25">
      <c r="A36" s="162">
        <v>120209</v>
      </c>
      <c r="B36" s="162" t="s">
        <v>550</v>
      </c>
      <c r="C36" s="163"/>
      <c r="D36" s="163"/>
      <c r="E36" s="163"/>
      <c r="F36" s="163"/>
    </row>
    <row r="37" spans="1:6" ht="40.5" x14ac:dyDescent="0.25">
      <c r="A37" s="162">
        <v>120210</v>
      </c>
      <c r="B37" s="162" t="s">
        <v>922</v>
      </c>
      <c r="C37" s="163">
        <v>633972619</v>
      </c>
      <c r="D37" s="163">
        <v>700000000</v>
      </c>
      <c r="E37" s="163">
        <v>845000000</v>
      </c>
      <c r="F37" s="163">
        <v>845000000</v>
      </c>
    </row>
    <row r="38" spans="1:6" ht="24.75" customHeight="1" x14ac:dyDescent="0.25">
      <c r="A38" s="162">
        <v>120211</v>
      </c>
      <c r="B38" s="162" t="s">
        <v>425</v>
      </c>
      <c r="C38" s="163">
        <v>12823843</v>
      </c>
      <c r="D38" s="163">
        <v>21500000</v>
      </c>
      <c r="E38" s="163">
        <v>39680000</v>
      </c>
      <c r="F38" s="163">
        <v>65000000</v>
      </c>
    </row>
    <row r="39" spans="1:6" ht="24.75" hidden="1" customHeight="1" x14ac:dyDescent="0.25">
      <c r="A39" s="162">
        <v>120212</v>
      </c>
      <c r="B39" s="162" t="s">
        <v>38</v>
      </c>
      <c r="C39" s="163"/>
      <c r="D39" s="163"/>
      <c r="E39" s="163"/>
      <c r="F39" s="163"/>
    </row>
    <row r="40" spans="1:6" ht="24.75" customHeight="1" x14ac:dyDescent="0.25">
      <c r="A40" s="162">
        <v>120213</v>
      </c>
      <c r="B40" s="162" t="s">
        <v>146</v>
      </c>
      <c r="C40" s="163">
        <v>90482814</v>
      </c>
      <c r="D40" s="163">
        <v>133000000</v>
      </c>
      <c r="E40" s="163">
        <v>194270000</v>
      </c>
      <c r="F40" s="163">
        <v>194270000</v>
      </c>
    </row>
    <row r="41" spans="1:6" ht="24.75" customHeight="1" x14ac:dyDescent="0.25">
      <c r="A41" s="162">
        <v>120214</v>
      </c>
      <c r="B41" s="162" t="s">
        <v>378</v>
      </c>
      <c r="C41" s="163"/>
      <c r="D41" s="163"/>
      <c r="E41" s="163">
        <v>20000000</v>
      </c>
      <c r="F41" s="163">
        <v>120000000</v>
      </c>
    </row>
    <row r="42" spans="1:6" ht="24.75" customHeight="1" x14ac:dyDescent="0.25">
      <c r="A42" s="162">
        <v>120215</v>
      </c>
      <c r="B42" s="162" t="s">
        <v>379</v>
      </c>
      <c r="C42" s="163"/>
      <c r="D42" s="163">
        <v>793250</v>
      </c>
      <c r="E42" s="163">
        <v>5000000</v>
      </c>
      <c r="F42" s="163">
        <v>5000000</v>
      </c>
    </row>
    <row r="43" spans="1:6" ht="24.75" customHeight="1" x14ac:dyDescent="0.25">
      <c r="A43" s="162">
        <v>120216</v>
      </c>
      <c r="B43" s="162" t="s">
        <v>380</v>
      </c>
      <c r="C43" s="163"/>
      <c r="D43" s="163">
        <v>1300000000</v>
      </c>
      <c r="E43" s="163">
        <v>2900000000</v>
      </c>
      <c r="F43" s="163">
        <v>2900000000</v>
      </c>
    </row>
    <row r="44" spans="1:6" ht="24.75" customHeight="1" x14ac:dyDescent="0.25">
      <c r="A44" s="162">
        <v>120290</v>
      </c>
      <c r="B44" s="166" t="s">
        <v>372</v>
      </c>
      <c r="C44" s="163">
        <v>30872526</v>
      </c>
      <c r="D44" s="163"/>
      <c r="E44" s="163"/>
      <c r="F44" s="163"/>
    </row>
    <row r="45" spans="1:6" ht="24.75" customHeight="1" x14ac:dyDescent="0.25">
      <c r="A45" s="160">
        <v>120300</v>
      </c>
      <c r="B45" s="160" t="s">
        <v>779</v>
      </c>
      <c r="C45" s="161">
        <f t="shared" ref="C45:D45" si="4">SUM(C46:C53)</f>
        <v>5899506</v>
      </c>
      <c r="D45" s="161">
        <f t="shared" si="4"/>
        <v>37000000</v>
      </c>
      <c r="E45" s="161">
        <f>SUM(E46:E53)</f>
        <v>62670000</v>
      </c>
      <c r="F45" s="161">
        <f>SUM(F46:F53)</f>
        <v>62670000</v>
      </c>
    </row>
    <row r="46" spans="1:6" ht="24.75" customHeight="1" x14ac:dyDescent="0.25">
      <c r="A46" s="162">
        <v>120301</v>
      </c>
      <c r="B46" s="162" t="s">
        <v>39</v>
      </c>
      <c r="C46" s="163">
        <v>624176</v>
      </c>
      <c r="D46" s="163">
        <v>3310162.790158384</v>
      </c>
      <c r="E46" s="163">
        <v>7290000</v>
      </c>
      <c r="F46" s="163">
        <v>7290000</v>
      </c>
    </row>
    <row r="47" spans="1:6" ht="24.75" customHeight="1" x14ac:dyDescent="0.25">
      <c r="A47" s="162">
        <v>120302</v>
      </c>
      <c r="B47" s="162" t="s">
        <v>40</v>
      </c>
      <c r="C47" s="163"/>
      <c r="D47" s="163">
        <v>600736.26602972893</v>
      </c>
      <c r="E47" s="163">
        <v>920000</v>
      </c>
      <c r="F47" s="163">
        <v>920000</v>
      </c>
    </row>
    <row r="48" spans="1:6" ht="24.75" hidden="1" customHeight="1" x14ac:dyDescent="0.25">
      <c r="A48" s="162">
        <v>120303</v>
      </c>
      <c r="B48" s="162" t="s">
        <v>41</v>
      </c>
      <c r="C48" s="163"/>
      <c r="D48" s="163"/>
      <c r="E48" s="163"/>
      <c r="F48" s="163"/>
    </row>
    <row r="49" spans="1:6" ht="24.75" customHeight="1" x14ac:dyDescent="0.25">
      <c r="A49" s="162">
        <v>120304</v>
      </c>
      <c r="B49" s="162" t="s">
        <v>780</v>
      </c>
      <c r="C49" s="163">
        <v>394020</v>
      </c>
      <c r="D49" s="163">
        <v>2039405.8854903416</v>
      </c>
      <c r="E49" s="163">
        <v>4490000</v>
      </c>
      <c r="F49" s="163">
        <v>4490000</v>
      </c>
    </row>
    <row r="50" spans="1:6" ht="24.75" hidden="1" customHeight="1" x14ac:dyDescent="0.25">
      <c r="A50" s="162">
        <v>120305</v>
      </c>
      <c r="B50" s="162" t="s">
        <v>42</v>
      </c>
      <c r="C50" s="163"/>
      <c r="D50" s="163"/>
      <c r="E50" s="163"/>
      <c r="F50" s="163"/>
    </row>
    <row r="51" spans="1:6" ht="24.75" customHeight="1" x14ac:dyDescent="0.25">
      <c r="A51" s="162">
        <v>120306</v>
      </c>
      <c r="B51" s="162" t="s">
        <v>43</v>
      </c>
      <c r="C51" s="163">
        <v>3491810</v>
      </c>
      <c r="D51" s="163">
        <v>9650905.5492428634</v>
      </c>
      <c r="E51" s="163">
        <v>12350000</v>
      </c>
      <c r="F51" s="163">
        <v>12350000</v>
      </c>
    </row>
    <row r="52" spans="1:6" ht="24.75" customHeight="1" x14ac:dyDescent="0.25">
      <c r="A52" s="162">
        <v>120307</v>
      </c>
      <c r="B52" s="162" t="s">
        <v>762</v>
      </c>
      <c r="C52" s="163">
        <v>1389500</v>
      </c>
      <c r="D52" s="163">
        <v>4238573.3831134196</v>
      </c>
      <c r="E52" s="163">
        <v>8510000</v>
      </c>
      <c r="F52" s="163">
        <v>8510000</v>
      </c>
    </row>
    <row r="53" spans="1:6" ht="24.75" customHeight="1" x14ac:dyDescent="0.25">
      <c r="A53" s="162">
        <v>120308</v>
      </c>
      <c r="B53" s="162" t="s">
        <v>551</v>
      </c>
      <c r="C53" s="163"/>
      <c r="D53" s="163">
        <v>17160216.125965264</v>
      </c>
      <c r="E53" s="163">
        <v>29110000</v>
      </c>
      <c r="F53" s="163">
        <v>29110000</v>
      </c>
    </row>
    <row r="54" spans="1:6" ht="24.75" customHeight="1" x14ac:dyDescent="0.25">
      <c r="A54" s="160">
        <v>120400</v>
      </c>
      <c r="B54" s="160" t="s">
        <v>148</v>
      </c>
      <c r="C54" s="161">
        <f>SUM(C55:C57,C58:C62)</f>
        <v>114393249</v>
      </c>
      <c r="D54" s="161">
        <f>SUM(D55:D57,D58:D62)</f>
        <v>229402600</v>
      </c>
      <c r="E54" s="161">
        <f>SUM(E55:E57,E58:E62)</f>
        <v>495430000</v>
      </c>
      <c r="F54" s="161">
        <f>SUM(F55:F57,F58:F62)</f>
        <v>495430000</v>
      </c>
    </row>
    <row r="55" spans="1:6" ht="24.75" customHeight="1" x14ac:dyDescent="0.25">
      <c r="A55" s="162">
        <v>120401</v>
      </c>
      <c r="B55" s="162" t="s">
        <v>149</v>
      </c>
      <c r="C55" s="163">
        <v>50655544</v>
      </c>
      <c r="D55" s="163">
        <v>100000000</v>
      </c>
      <c r="E55" s="163">
        <v>150190000</v>
      </c>
      <c r="F55" s="163">
        <v>150190000</v>
      </c>
    </row>
    <row r="56" spans="1:6" ht="27.75" customHeight="1" x14ac:dyDescent="0.25">
      <c r="A56" s="162">
        <v>120402</v>
      </c>
      <c r="B56" s="162" t="s">
        <v>150</v>
      </c>
      <c r="C56" s="163">
        <v>5905309</v>
      </c>
      <c r="D56" s="163">
        <v>25000000</v>
      </c>
      <c r="E56" s="163">
        <v>38370000</v>
      </c>
      <c r="F56" s="163">
        <v>38370000</v>
      </c>
    </row>
    <row r="57" spans="1:6" ht="24.75" customHeight="1" x14ac:dyDescent="0.25">
      <c r="A57" s="162">
        <v>120403</v>
      </c>
      <c r="B57" s="162" t="s">
        <v>44</v>
      </c>
      <c r="C57" s="163">
        <v>5825427</v>
      </c>
      <c r="D57" s="163">
        <v>20045000</v>
      </c>
      <c r="E57" s="163">
        <v>41590000</v>
      </c>
      <c r="F57" s="163">
        <v>41590000</v>
      </c>
    </row>
    <row r="58" spans="1:6" ht="24.75" customHeight="1" x14ac:dyDescent="0.25">
      <c r="A58" s="162">
        <v>120404</v>
      </c>
      <c r="B58" s="162" t="s">
        <v>706</v>
      </c>
      <c r="C58" s="163">
        <v>15215021</v>
      </c>
      <c r="D58" s="163">
        <v>31357600</v>
      </c>
      <c r="E58" s="163">
        <v>132020000</v>
      </c>
      <c r="F58" s="163">
        <v>132020000</v>
      </c>
    </row>
    <row r="59" spans="1:6" ht="24.75" customHeight="1" x14ac:dyDescent="0.25">
      <c r="A59" s="162">
        <v>120405</v>
      </c>
      <c r="B59" s="162" t="s">
        <v>45</v>
      </c>
      <c r="C59" s="163">
        <v>15631449</v>
      </c>
      <c r="D59" s="163">
        <v>23000000</v>
      </c>
      <c r="E59" s="163">
        <v>44190000</v>
      </c>
      <c r="F59" s="163">
        <v>44190000</v>
      </c>
    </row>
    <row r="60" spans="1:6" ht="24.75" hidden="1" customHeight="1" x14ac:dyDescent="0.25">
      <c r="A60" s="162">
        <v>120406</v>
      </c>
      <c r="B60" s="162" t="s">
        <v>46</v>
      </c>
      <c r="C60" s="163"/>
      <c r="D60" s="163"/>
      <c r="E60" s="163"/>
      <c r="F60" s="163"/>
    </row>
    <row r="61" spans="1:6" ht="24.75" customHeight="1" x14ac:dyDescent="0.25">
      <c r="A61" s="162">
        <v>120407</v>
      </c>
      <c r="B61" s="162" t="s">
        <v>147</v>
      </c>
      <c r="C61" s="163">
        <v>21160499</v>
      </c>
      <c r="D61" s="163">
        <v>30000000</v>
      </c>
      <c r="E61" s="163">
        <v>88500000</v>
      </c>
      <c r="F61" s="163">
        <v>88500000</v>
      </c>
    </row>
    <row r="62" spans="1:6" ht="24.75" customHeight="1" x14ac:dyDescent="0.25">
      <c r="A62" s="162">
        <v>120408</v>
      </c>
      <c r="B62" s="162" t="s">
        <v>905</v>
      </c>
      <c r="C62" s="163"/>
      <c r="D62" s="163"/>
      <c r="E62" s="163">
        <v>570000</v>
      </c>
      <c r="F62" s="163">
        <v>570000</v>
      </c>
    </row>
    <row r="63" spans="1:6" ht="24.75" customHeight="1" x14ac:dyDescent="0.25">
      <c r="A63" s="160">
        <v>120500</v>
      </c>
      <c r="B63" s="160" t="s">
        <v>47</v>
      </c>
      <c r="C63" s="161">
        <f>SUM(C64:C66)</f>
        <v>194681851</v>
      </c>
      <c r="D63" s="161">
        <f>SUM(D64,D65:D66)</f>
        <v>350000000</v>
      </c>
      <c r="E63" s="161">
        <f>SUM(E64,E65:E66)</f>
        <v>585970000</v>
      </c>
      <c r="F63" s="161">
        <f>SUM(F64,F65:F66)</f>
        <v>585970000</v>
      </c>
    </row>
    <row r="64" spans="1:6" ht="24.75" customHeight="1" x14ac:dyDescent="0.25">
      <c r="A64" s="162">
        <v>120501</v>
      </c>
      <c r="B64" s="162" t="s">
        <v>48</v>
      </c>
      <c r="C64" s="163">
        <v>174936037</v>
      </c>
      <c r="D64" s="163">
        <v>325000000</v>
      </c>
      <c r="E64" s="163">
        <v>541110000</v>
      </c>
      <c r="F64" s="163">
        <v>541110000</v>
      </c>
    </row>
    <row r="65" spans="1:6" ht="24.75" customHeight="1" x14ac:dyDescent="0.25">
      <c r="A65" s="162">
        <v>120502</v>
      </c>
      <c r="B65" s="162" t="s">
        <v>763</v>
      </c>
      <c r="C65" s="163">
        <v>19745814</v>
      </c>
      <c r="D65" s="163">
        <v>25000000</v>
      </c>
      <c r="E65" s="163">
        <v>44090000</v>
      </c>
      <c r="F65" s="163">
        <v>44090000</v>
      </c>
    </row>
    <row r="66" spans="1:6" ht="24.75" customHeight="1" x14ac:dyDescent="0.25">
      <c r="A66" s="162">
        <v>120503</v>
      </c>
      <c r="B66" s="162" t="s">
        <v>49</v>
      </c>
      <c r="C66" s="163"/>
      <c r="D66" s="163"/>
      <c r="E66" s="163">
        <v>770000</v>
      </c>
      <c r="F66" s="163">
        <v>770000</v>
      </c>
    </row>
    <row r="67" spans="1:6" ht="24.75" customHeight="1" x14ac:dyDescent="0.25">
      <c r="A67" s="160">
        <v>120600</v>
      </c>
      <c r="B67" s="160" t="s">
        <v>50</v>
      </c>
      <c r="C67" s="161">
        <f>SUM(C68:C69,C70:C71)</f>
        <v>10389808</v>
      </c>
      <c r="D67" s="161">
        <f>SUM(D68:D69,D70:D71)</f>
        <v>76000000</v>
      </c>
      <c r="E67" s="161">
        <f>SUM(E68:E69,E70:E71)</f>
        <v>86480000</v>
      </c>
      <c r="F67" s="161">
        <f>SUM(F68:F69,F70:F71)</f>
        <v>86480000</v>
      </c>
    </row>
    <row r="68" spans="1:6" ht="24.75" customHeight="1" x14ac:dyDescent="0.25">
      <c r="A68" s="162">
        <v>120601</v>
      </c>
      <c r="B68" s="162" t="s">
        <v>51</v>
      </c>
      <c r="C68" s="163">
        <v>7382800</v>
      </c>
      <c r="D68" s="163"/>
      <c r="E68" s="163">
        <v>240000</v>
      </c>
      <c r="F68" s="163">
        <v>240000</v>
      </c>
    </row>
    <row r="69" spans="1:6" ht="24.75" customHeight="1" x14ac:dyDescent="0.25">
      <c r="A69" s="162">
        <v>120602</v>
      </c>
      <c r="B69" s="162" t="s">
        <v>602</v>
      </c>
      <c r="C69" s="163"/>
      <c r="D69" s="163">
        <v>64000000</v>
      </c>
      <c r="E69" s="163">
        <v>70500000</v>
      </c>
      <c r="F69" s="163">
        <v>70500000</v>
      </c>
    </row>
    <row r="70" spans="1:6" ht="24.75" customHeight="1" x14ac:dyDescent="0.25">
      <c r="A70" s="162">
        <v>120603</v>
      </c>
      <c r="B70" s="162" t="s">
        <v>52</v>
      </c>
      <c r="C70" s="163"/>
      <c r="D70" s="163"/>
      <c r="E70" s="163">
        <v>240000</v>
      </c>
      <c r="F70" s="163">
        <v>240000</v>
      </c>
    </row>
    <row r="71" spans="1:6" ht="24.75" customHeight="1" x14ac:dyDescent="0.25">
      <c r="A71" s="162">
        <v>120604</v>
      </c>
      <c r="B71" s="162" t="s">
        <v>151</v>
      </c>
      <c r="C71" s="163">
        <v>3007008</v>
      </c>
      <c r="D71" s="163">
        <v>12000000</v>
      </c>
      <c r="E71" s="163">
        <v>15500000</v>
      </c>
      <c r="F71" s="163">
        <v>15500000</v>
      </c>
    </row>
    <row r="72" spans="1:6" ht="24.75" customHeight="1" x14ac:dyDescent="0.25">
      <c r="A72" s="160">
        <v>120700</v>
      </c>
      <c r="B72" s="160" t="s">
        <v>53</v>
      </c>
      <c r="C72" s="161">
        <f>SUM(C73:C74)</f>
        <v>278787966</v>
      </c>
      <c r="D72" s="161">
        <f>SUM(D73:D74)</f>
        <v>357410000</v>
      </c>
      <c r="E72" s="161">
        <f>SUM(E73:E74)</f>
        <v>642995000</v>
      </c>
      <c r="F72" s="161">
        <f>SUM(F73:F74)</f>
        <v>642995000</v>
      </c>
    </row>
    <row r="73" spans="1:6" ht="24.75" customHeight="1" x14ac:dyDescent="0.25">
      <c r="A73" s="162">
        <v>120701</v>
      </c>
      <c r="B73" s="162" t="s">
        <v>54</v>
      </c>
      <c r="C73" s="163">
        <v>1015598</v>
      </c>
      <c r="D73" s="163">
        <v>1235000</v>
      </c>
      <c r="E73" s="163">
        <v>8700000</v>
      </c>
      <c r="F73" s="163">
        <v>8700000</v>
      </c>
    </row>
    <row r="74" spans="1:6" ht="24.75" customHeight="1" x14ac:dyDescent="0.25">
      <c r="A74" s="162">
        <v>120702</v>
      </c>
      <c r="B74" s="162" t="s">
        <v>764</v>
      </c>
      <c r="C74" s="163">
        <v>277772368</v>
      </c>
      <c r="D74" s="163">
        <v>356175000</v>
      </c>
      <c r="E74" s="163">
        <v>634295000</v>
      </c>
      <c r="F74" s="163">
        <v>634295000</v>
      </c>
    </row>
    <row r="75" spans="1:6" ht="24.75" customHeight="1" x14ac:dyDescent="0.25">
      <c r="A75" s="160">
        <v>120800</v>
      </c>
      <c r="B75" s="160" t="s">
        <v>707</v>
      </c>
      <c r="C75" s="161">
        <f>SUM(C76:C80)</f>
        <v>26897216</v>
      </c>
      <c r="D75" s="161">
        <f>SUM(D76:D80)</f>
        <v>53820000</v>
      </c>
      <c r="E75" s="161">
        <f>SUM(E76:E80)</f>
        <v>247750000</v>
      </c>
      <c r="F75" s="161">
        <f>SUM(F76:F80)</f>
        <v>247750000</v>
      </c>
    </row>
    <row r="76" spans="1:6" ht="24.75" customHeight="1" x14ac:dyDescent="0.25">
      <c r="A76" s="162">
        <v>120801</v>
      </c>
      <c r="B76" s="162" t="s">
        <v>56</v>
      </c>
      <c r="C76" s="163">
        <v>1720000</v>
      </c>
      <c r="D76" s="163">
        <v>20000000</v>
      </c>
      <c r="E76" s="163">
        <v>21300000</v>
      </c>
      <c r="F76" s="163">
        <v>21300000</v>
      </c>
    </row>
    <row r="77" spans="1:6" ht="24.75" customHeight="1" x14ac:dyDescent="0.25">
      <c r="A77" s="162">
        <v>120802</v>
      </c>
      <c r="B77" s="162" t="s">
        <v>57</v>
      </c>
      <c r="C77" s="163">
        <v>6983267</v>
      </c>
      <c r="D77" s="163">
        <v>8645000</v>
      </c>
      <c r="E77" s="163">
        <v>20600000</v>
      </c>
      <c r="F77" s="163">
        <v>20600000</v>
      </c>
    </row>
    <row r="78" spans="1:6" ht="24.75" hidden="1" customHeight="1" x14ac:dyDescent="0.25">
      <c r="A78" s="162">
        <v>120803</v>
      </c>
      <c r="B78" s="162" t="s">
        <v>58</v>
      </c>
      <c r="C78" s="163"/>
      <c r="D78" s="163"/>
      <c r="E78" s="163"/>
      <c r="F78" s="163"/>
    </row>
    <row r="79" spans="1:6" ht="24.75" hidden="1" customHeight="1" x14ac:dyDescent="0.25">
      <c r="A79" s="162">
        <v>120804</v>
      </c>
      <c r="B79" s="162" t="s">
        <v>59</v>
      </c>
      <c r="C79" s="163"/>
      <c r="D79" s="163"/>
      <c r="E79" s="163"/>
      <c r="F79" s="163"/>
    </row>
    <row r="80" spans="1:6" ht="24.75" customHeight="1" x14ac:dyDescent="0.25">
      <c r="A80" s="162">
        <v>120805</v>
      </c>
      <c r="B80" s="162" t="s">
        <v>60</v>
      </c>
      <c r="C80" s="163">
        <v>18193949</v>
      </c>
      <c r="D80" s="163">
        <v>25175000</v>
      </c>
      <c r="E80" s="163">
        <v>205850000</v>
      </c>
      <c r="F80" s="163">
        <v>205850000</v>
      </c>
    </row>
    <row r="81" spans="1:6" ht="24.75" customHeight="1" x14ac:dyDescent="0.25">
      <c r="A81" s="160">
        <v>120900</v>
      </c>
      <c r="B81" s="160" t="s">
        <v>61</v>
      </c>
      <c r="C81" s="161">
        <f>SUM(C82:C84)</f>
        <v>979212</v>
      </c>
      <c r="D81" s="161">
        <f>SUM(D82:D84)</f>
        <v>4683500</v>
      </c>
      <c r="E81" s="161">
        <f>SUM(E82:E84)</f>
        <v>4180000</v>
      </c>
      <c r="F81" s="161">
        <f>SUM(F82:F84)</f>
        <v>4180000</v>
      </c>
    </row>
    <row r="82" spans="1:6" ht="24.75" customHeight="1" x14ac:dyDescent="0.25">
      <c r="A82" s="162">
        <v>120901</v>
      </c>
      <c r="B82" s="162" t="s">
        <v>591</v>
      </c>
      <c r="C82" s="163">
        <v>221281</v>
      </c>
      <c r="D82" s="163">
        <v>3577700</v>
      </c>
      <c r="E82" s="163">
        <v>1950000</v>
      </c>
      <c r="F82" s="163">
        <v>1950000</v>
      </c>
    </row>
    <row r="83" spans="1:6" ht="24.75" customHeight="1" x14ac:dyDescent="0.25">
      <c r="A83" s="162">
        <v>120902</v>
      </c>
      <c r="B83" s="162" t="s">
        <v>62</v>
      </c>
      <c r="C83" s="163">
        <v>757931</v>
      </c>
      <c r="D83" s="163">
        <v>1105800</v>
      </c>
      <c r="E83" s="163">
        <v>2230000</v>
      </c>
      <c r="F83" s="163">
        <v>2230000</v>
      </c>
    </row>
    <row r="84" spans="1:6" ht="24.75" hidden="1" customHeight="1" x14ac:dyDescent="0.25">
      <c r="A84" s="162">
        <v>120903</v>
      </c>
      <c r="B84" s="162" t="s">
        <v>63</v>
      </c>
      <c r="C84" s="163"/>
      <c r="D84" s="163"/>
      <c r="E84" s="163"/>
      <c r="F84" s="163"/>
    </row>
    <row r="85" spans="1:6" ht="24.75" hidden="1" customHeight="1" x14ac:dyDescent="0.25">
      <c r="A85" s="162">
        <v>120990</v>
      </c>
      <c r="B85" s="162" t="s">
        <v>28</v>
      </c>
      <c r="C85" s="163"/>
      <c r="D85" s="163"/>
      <c r="E85" s="163"/>
      <c r="F85" s="163"/>
    </row>
    <row r="86" spans="1:6" ht="24.75" customHeight="1" x14ac:dyDescent="0.25">
      <c r="A86" s="160">
        <v>121000</v>
      </c>
      <c r="B86" s="160" t="s">
        <v>64</v>
      </c>
      <c r="C86" s="161">
        <f>SUM(C87:C93)</f>
        <v>41476772</v>
      </c>
      <c r="D86" s="161">
        <f>SUM(D87:D93)</f>
        <v>145653100</v>
      </c>
      <c r="E86" s="161">
        <f>SUM(E87:E93)</f>
        <v>227950000</v>
      </c>
      <c r="F86" s="161">
        <f>SUM(F87:F93)</f>
        <v>227950000</v>
      </c>
    </row>
    <row r="87" spans="1:6" ht="24.75" customHeight="1" x14ac:dyDescent="0.25">
      <c r="A87" s="162">
        <v>121001</v>
      </c>
      <c r="B87" s="162" t="s">
        <v>65</v>
      </c>
      <c r="C87" s="163">
        <v>7490120</v>
      </c>
      <c r="D87" s="163">
        <v>73180400</v>
      </c>
      <c r="E87" s="163">
        <v>89160000</v>
      </c>
      <c r="F87" s="163">
        <v>89160000</v>
      </c>
    </row>
    <row r="88" spans="1:6" ht="24.75" customHeight="1" x14ac:dyDescent="0.25">
      <c r="A88" s="162">
        <v>121002</v>
      </c>
      <c r="B88" s="162" t="s">
        <v>66</v>
      </c>
      <c r="C88" s="163">
        <v>19930229</v>
      </c>
      <c r="D88" s="163">
        <v>30000000</v>
      </c>
      <c r="E88" s="163">
        <v>71280000</v>
      </c>
      <c r="F88" s="163">
        <v>71280000</v>
      </c>
    </row>
    <row r="89" spans="1:6" ht="24.75" customHeight="1" x14ac:dyDescent="0.25">
      <c r="A89" s="162">
        <v>121003</v>
      </c>
      <c r="B89" s="162" t="s">
        <v>67</v>
      </c>
      <c r="C89" s="163">
        <v>523371</v>
      </c>
      <c r="D89" s="163">
        <v>5000000</v>
      </c>
      <c r="E89" s="163">
        <v>6650000</v>
      </c>
      <c r="F89" s="163">
        <v>6650000</v>
      </c>
    </row>
    <row r="90" spans="1:6" ht="24.75" customHeight="1" x14ac:dyDescent="0.25">
      <c r="A90" s="162">
        <v>121004</v>
      </c>
      <c r="B90" s="162" t="s">
        <v>68</v>
      </c>
      <c r="C90" s="165">
        <v>615689</v>
      </c>
      <c r="D90" s="165">
        <v>10000000</v>
      </c>
      <c r="E90" s="163">
        <v>10780000</v>
      </c>
      <c r="F90" s="163">
        <v>10780000</v>
      </c>
    </row>
    <row r="91" spans="1:6" ht="24.75" customHeight="1" x14ac:dyDescent="0.25">
      <c r="A91" s="162">
        <v>121006</v>
      </c>
      <c r="B91" s="162" t="s">
        <v>765</v>
      </c>
      <c r="C91" s="165">
        <v>16344</v>
      </c>
      <c r="D91" s="165">
        <v>2057700</v>
      </c>
      <c r="E91" s="163">
        <v>5070000</v>
      </c>
      <c r="F91" s="163">
        <v>5070000</v>
      </c>
    </row>
    <row r="92" spans="1:6" ht="24.75" customHeight="1" x14ac:dyDescent="0.25">
      <c r="A92" s="162">
        <v>121007</v>
      </c>
      <c r="B92" s="162" t="s">
        <v>381</v>
      </c>
      <c r="C92" s="165">
        <v>11493439</v>
      </c>
      <c r="D92" s="165">
        <v>20000000</v>
      </c>
      <c r="E92" s="163">
        <v>35990000</v>
      </c>
      <c r="F92" s="163">
        <v>35990000</v>
      </c>
    </row>
    <row r="93" spans="1:6" ht="24.75" customHeight="1" x14ac:dyDescent="0.25">
      <c r="A93" s="162">
        <v>121008</v>
      </c>
      <c r="B93" s="162" t="s">
        <v>382</v>
      </c>
      <c r="C93" s="165">
        <v>1407580</v>
      </c>
      <c r="D93" s="165">
        <v>5415000</v>
      </c>
      <c r="E93" s="163">
        <v>9020000</v>
      </c>
      <c r="F93" s="163">
        <v>9020000</v>
      </c>
    </row>
    <row r="94" spans="1:6" ht="24.75" customHeight="1" x14ac:dyDescent="0.25">
      <c r="A94" s="160">
        <v>121100</v>
      </c>
      <c r="B94" s="160" t="s">
        <v>69</v>
      </c>
      <c r="C94" s="161">
        <f>SUM(C95:C99,C100:C105,C106:C107)</f>
        <v>337911940</v>
      </c>
      <c r="D94" s="161">
        <f>SUM(D95:D99,D100:D105,D106:D107)</f>
        <v>343461350</v>
      </c>
      <c r="E94" s="161">
        <f>SUM(E95:E99,E100:E105,E106:E107)</f>
        <v>615270000</v>
      </c>
      <c r="F94" s="161">
        <f>SUM(F95:F99,F100:F105,F106:F107)</f>
        <v>615270000</v>
      </c>
    </row>
    <row r="95" spans="1:6" ht="24.75" customHeight="1" x14ac:dyDescent="0.25">
      <c r="A95" s="162">
        <v>121101</v>
      </c>
      <c r="B95" s="162" t="s">
        <v>596</v>
      </c>
      <c r="C95" s="163">
        <v>14702815</v>
      </c>
      <c r="D95" s="163">
        <v>25000000</v>
      </c>
      <c r="E95" s="163">
        <v>92740000</v>
      </c>
      <c r="F95" s="163">
        <v>92740000</v>
      </c>
    </row>
    <row r="96" spans="1:6" ht="24.75" customHeight="1" x14ac:dyDescent="0.25">
      <c r="A96" s="162">
        <v>121102</v>
      </c>
      <c r="B96" s="162" t="s">
        <v>599</v>
      </c>
      <c r="C96" s="163">
        <v>21104797</v>
      </c>
      <c r="D96" s="163">
        <v>15000000</v>
      </c>
      <c r="E96" s="163">
        <v>36410000</v>
      </c>
      <c r="F96" s="163">
        <v>36410000</v>
      </c>
    </row>
    <row r="97" spans="1:6" ht="24.75" customHeight="1" x14ac:dyDescent="0.25">
      <c r="A97" s="162">
        <v>121103</v>
      </c>
      <c r="B97" s="162" t="s">
        <v>597</v>
      </c>
      <c r="C97" s="163">
        <v>4913472</v>
      </c>
      <c r="D97" s="163">
        <v>8000000</v>
      </c>
      <c r="E97" s="163">
        <v>20630000</v>
      </c>
      <c r="F97" s="163">
        <v>20630000</v>
      </c>
    </row>
    <row r="98" spans="1:6" ht="24.75" customHeight="1" x14ac:dyDescent="0.25">
      <c r="A98" s="162">
        <v>121104</v>
      </c>
      <c r="B98" s="162" t="s">
        <v>598</v>
      </c>
      <c r="C98" s="163">
        <v>24137366</v>
      </c>
      <c r="D98" s="163">
        <v>30000000</v>
      </c>
      <c r="E98" s="163">
        <v>54140000</v>
      </c>
      <c r="F98" s="163">
        <v>54140000</v>
      </c>
    </row>
    <row r="99" spans="1:6" ht="24.75" customHeight="1" x14ac:dyDescent="0.25">
      <c r="A99" s="162">
        <v>121105</v>
      </c>
      <c r="B99" s="162" t="s">
        <v>593</v>
      </c>
      <c r="C99" s="163">
        <v>20608184</v>
      </c>
      <c r="D99" s="163">
        <v>20000000</v>
      </c>
      <c r="E99" s="163">
        <v>25000000</v>
      </c>
      <c r="F99" s="163">
        <v>25000000</v>
      </c>
    </row>
    <row r="100" spans="1:6" ht="24.75" customHeight="1" x14ac:dyDescent="0.25">
      <c r="A100" s="162">
        <v>121106</v>
      </c>
      <c r="B100" s="162" t="s">
        <v>70</v>
      </c>
      <c r="C100" s="163">
        <v>16431475</v>
      </c>
      <c r="D100" s="163">
        <v>0</v>
      </c>
      <c r="E100" s="163">
        <v>0</v>
      </c>
      <c r="F100" s="163">
        <v>0</v>
      </c>
    </row>
    <row r="101" spans="1:6" ht="24.75" customHeight="1" x14ac:dyDescent="0.25">
      <c r="A101" s="162">
        <v>121107</v>
      </c>
      <c r="B101" s="162" t="s">
        <v>592</v>
      </c>
      <c r="C101" s="165">
        <v>54234029</v>
      </c>
      <c r="D101" s="165">
        <v>67977250</v>
      </c>
      <c r="E101" s="163">
        <v>117640000</v>
      </c>
      <c r="F101" s="163">
        <v>117640000</v>
      </c>
    </row>
    <row r="102" spans="1:6" ht="24.75" customHeight="1" x14ac:dyDescent="0.25">
      <c r="A102" s="162">
        <v>121108</v>
      </c>
      <c r="B102" s="162" t="s">
        <v>631</v>
      </c>
      <c r="C102" s="163">
        <v>156862591</v>
      </c>
      <c r="D102" s="163">
        <v>130000000</v>
      </c>
      <c r="E102" s="163">
        <v>162960000</v>
      </c>
      <c r="F102" s="163">
        <v>162960000</v>
      </c>
    </row>
    <row r="103" spans="1:6" ht="24.75" customHeight="1" x14ac:dyDescent="0.25">
      <c r="A103" s="162">
        <v>121109</v>
      </c>
      <c r="B103" s="162" t="s">
        <v>71</v>
      </c>
      <c r="C103" s="165">
        <v>1554284</v>
      </c>
      <c r="D103" s="165">
        <v>2629600</v>
      </c>
      <c r="E103" s="163">
        <v>23960000</v>
      </c>
      <c r="F103" s="163">
        <v>23960000</v>
      </c>
    </row>
    <row r="104" spans="1:6" ht="24.75" customHeight="1" x14ac:dyDescent="0.25">
      <c r="A104" s="162">
        <v>121110</v>
      </c>
      <c r="B104" s="162" t="s">
        <v>72</v>
      </c>
      <c r="C104" s="165">
        <v>747500</v>
      </c>
      <c r="D104" s="165">
        <v>4854500</v>
      </c>
      <c r="E104" s="163">
        <v>7820000</v>
      </c>
      <c r="F104" s="163">
        <v>7820000</v>
      </c>
    </row>
    <row r="105" spans="1:6" ht="24.75" customHeight="1" x14ac:dyDescent="0.25">
      <c r="A105" s="162">
        <v>121111</v>
      </c>
      <c r="B105" s="162" t="s">
        <v>906</v>
      </c>
      <c r="C105" s="163">
        <v>1848924</v>
      </c>
      <c r="D105" s="163">
        <v>5000000</v>
      </c>
      <c r="E105" s="163">
        <v>7070000</v>
      </c>
      <c r="F105" s="163">
        <v>7070000</v>
      </c>
    </row>
    <row r="106" spans="1:6" ht="24.75" customHeight="1" x14ac:dyDescent="0.25">
      <c r="A106" s="162">
        <v>121112</v>
      </c>
      <c r="B106" s="162" t="s">
        <v>766</v>
      </c>
      <c r="C106" s="163">
        <v>20766503</v>
      </c>
      <c r="D106" s="163">
        <v>35000000</v>
      </c>
      <c r="E106" s="163">
        <v>64450000</v>
      </c>
      <c r="F106" s="163">
        <v>64450000</v>
      </c>
    </row>
    <row r="107" spans="1:6" ht="24.75" customHeight="1" x14ac:dyDescent="0.25">
      <c r="A107" s="162">
        <v>121190</v>
      </c>
      <c r="B107" s="162" t="s">
        <v>8</v>
      </c>
      <c r="C107" s="163"/>
      <c r="D107" s="163"/>
      <c r="E107" s="163">
        <v>2450000</v>
      </c>
      <c r="F107" s="163">
        <v>2450000</v>
      </c>
    </row>
    <row r="108" spans="1:6" ht="24.75" customHeight="1" x14ac:dyDescent="0.25">
      <c r="A108" s="160">
        <v>121200</v>
      </c>
      <c r="B108" s="160" t="s">
        <v>73</v>
      </c>
      <c r="C108" s="161">
        <f>SUM(C109:C114,C115:C117)</f>
        <v>58467757</v>
      </c>
      <c r="D108" s="161">
        <f>SUM(D109:D114,D115:D117)</f>
        <v>599703750</v>
      </c>
      <c r="E108" s="161">
        <f>SUM(E109:E114,E115:E117)</f>
        <v>740040000</v>
      </c>
      <c r="F108" s="161">
        <f>SUM(F109:F114,F115:F117)</f>
        <v>740040000</v>
      </c>
    </row>
    <row r="109" spans="1:6" ht="24.75" customHeight="1" x14ac:dyDescent="0.25">
      <c r="A109" s="162">
        <v>121201</v>
      </c>
      <c r="B109" s="166" t="s">
        <v>74</v>
      </c>
      <c r="C109" s="165">
        <v>1518670</v>
      </c>
      <c r="D109" s="165">
        <v>152000000</v>
      </c>
      <c r="E109" s="165">
        <v>250000000</v>
      </c>
      <c r="F109" s="165">
        <v>250000000</v>
      </c>
    </row>
    <row r="110" spans="1:6" ht="24.75" customHeight="1" x14ac:dyDescent="0.25">
      <c r="A110" s="162">
        <v>121202</v>
      </c>
      <c r="B110" s="166" t="s">
        <v>75</v>
      </c>
      <c r="C110" s="165"/>
      <c r="D110" s="165">
        <v>6175000</v>
      </c>
      <c r="E110" s="165">
        <v>6000000</v>
      </c>
      <c r="F110" s="165">
        <v>6000000</v>
      </c>
    </row>
    <row r="111" spans="1:6" ht="24.75" hidden="1" customHeight="1" x14ac:dyDescent="0.25">
      <c r="A111" s="162">
        <v>121203</v>
      </c>
      <c r="B111" s="166" t="s">
        <v>76</v>
      </c>
      <c r="C111" s="165"/>
      <c r="D111" s="165"/>
      <c r="E111" s="165">
        <v>0</v>
      </c>
      <c r="F111" s="165">
        <v>0</v>
      </c>
    </row>
    <row r="112" spans="1:6" ht="24.75" hidden="1" customHeight="1" x14ac:dyDescent="0.25">
      <c r="A112" s="162">
        <v>121204</v>
      </c>
      <c r="B112" s="166" t="s">
        <v>77</v>
      </c>
      <c r="C112" s="165"/>
      <c r="D112" s="165"/>
      <c r="E112" s="165">
        <v>0</v>
      </c>
      <c r="F112" s="165">
        <v>0</v>
      </c>
    </row>
    <row r="113" spans="1:6" ht="24.75" customHeight="1" x14ac:dyDescent="0.25">
      <c r="A113" s="162">
        <v>121205</v>
      </c>
      <c r="B113" s="166" t="s">
        <v>78</v>
      </c>
      <c r="C113" s="165"/>
      <c r="D113" s="165">
        <v>617500</v>
      </c>
      <c r="E113" s="165">
        <v>2120000</v>
      </c>
      <c r="F113" s="165">
        <v>2120000</v>
      </c>
    </row>
    <row r="114" spans="1:6" ht="24.75" customHeight="1" x14ac:dyDescent="0.25">
      <c r="A114" s="162">
        <v>121206</v>
      </c>
      <c r="B114" s="166" t="s">
        <v>79</v>
      </c>
      <c r="C114" s="165">
        <v>46644951</v>
      </c>
      <c r="D114" s="165">
        <v>134000000</v>
      </c>
      <c r="E114" s="165">
        <v>236000000</v>
      </c>
      <c r="F114" s="165">
        <v>236000000</v>
      </c>
    </row>
    <row r="115" spans="1:6" ht="21.75" customHeight="1" x14ac:dyDescent="0.25">
      <c r="A115" s="162">
        <v>121207</v>
      </c>
      <c r="B115" s="166" t="s">
        <v>80</v>
      </c>
      <c r="C115" s="165">
        <v>6922651</v>
      </c>
      <c r="D115" s="165">
        <v>300000000</v>
      </c>
      <c r="E115" s="165">
        <v>233000000</v>
      </c>
      <c r="F115" s="165">
        <v>233000000</v>
      </c>
    </row>
    <row r="116" spans="1:6" ht="24.75" customHeight="1" x14ac:dyDescent="0.25">
      <c r="A116" s="162">
        <v>121208</v>
      </c>
      <c r="B116" s="166" t="s">
        <v>600</v>
      </c>
      <c r="C116" s="163">
        <v>3381485</v>
      </c>
      <c r="D116" s="163">
        <v>6911250</v>
      </c>
      <c r="E116" s="165">
        <v>11720000</v>
      </c>
      <c r="F116" s="165">
        <v>11720000</v>
      </c>
    </row>
    <row r="117" spans="1:6" ht="24.75" customHeight="1" x14ac:dyDescent="0.25">
      <c r="A117" s="162">
        <v>121209</v>
      </c>
      <c r="B117" s="162" t="s">
        <v>82</v>
      </c>
      <c r="C117" s="163"/>
      <c r="D117" s="163"/>
      <c r="E117" s="165">
        <v>1200000</v>
      </c>
      <c r="F117" s="165">
        <v>1200000</v>
      </c>
    </row>
    <row r="118" spans="1:6" ht="24.75" customHeight="1" x14ac:dyDescent="0.25">
      <c r="A118" s="160">
        <v>121300</v>
      </c>
      <c r="B118" s="160" t="s">
        <v>83</v>
      </c>
      <c r="C118" s="161">
        <f>SUM(C119:C120)</f>
        <v>0</v>
      </c>
      <c r="D118" s="161">
        <f>SUM(D119:D120)</f>
        <v>1235000</v>
      </c>
      <c r="E118" s="161">
        <f>SUM(E119:E120)</f>
        <v>1840000</v>
      </c>
      <c r="F118" s="161">
        <f>SUM(F119:F120)</f>
        <v>1840000</v>
      </c>
    </row>
    <row r="119" spans="1:6" ht="24.75" customHeight="1" x14ac:dyDescent="0.25">
      <c r="A119" s="162">
        <v>121301</v>
      </c>
      <c r="B119" s="162" t="s">
        <v>84</v>
      </c>
      <c r="C119" s="163"/>
      <c r="D119" s="163">
        <v>1235000</v>
      </c>
      <c r="E119" s="165">
        <v>1840000</v>
      </c>
      <c r="F119" s="165">
        <v>1840000</v>
      </c>
    </row>
    <row r="120" spans="1:6" ht="39" hidden="1" customHeight="1" x14ac:dyDescent="0.25">
      <c r="A120" s="166">
        <v>121302</v>
      </c>
      <c r="B120" s="166" t="s">
        <v>907</v>
      </c>
      <c r="C120" s="165"/>
      <c r="D120" s="165"/>
      <c r="E120" s="163"/>
      <c r="F120" s="163"/>
    </row>
    <row r="121" spans="1:6" ht="24.75" customHeight="1" x14ac:dyDescent="0.25">
      <c r="A121" s="160">
        <v>121400</v>
      </c>
      <c r="B121" s="160" t="s">
        <v>85</v>
      </c>
      <c r="C121" s="161">
        <f>SUM(C122:C126)</f>
        <v>355923295</v>
      </c>
      <c r="D121" s="161">
        <f>SUM(D122:D126)</f>
        <v>482467950</v>
      </c>
      <c r="E121" s="161">
        <f>SUM(E122:E126)</f>
        <v>985730000</v>
      </c>
      <c r="F121" s="161">
        <f>SUM(F122:F126)</f>
        <v>985730000</v>
      </c>
    </row>
    <row r="122" spans="1:6" ht="24.75" hidden="1" customHeight="1" x14ac:dyDescent="0.25">
      <c r="A122" s="166">
        <v>121401</v>
      </c>
      <c r="B122" s="166" t="s">
        <v>86</v>
      </c>
      <c r="C122" s="165"/>
      <c r="D122" s="165"/>
      <c r="E122" s="165">
        <v>0</v>
      </c>
      <c r="F122" s="165">
        <v>0</v>
      </c>
    </row>
    <row r="123" spans="1:6" ht="24.75" customHeight="1" x14ac:dyDescent="0.25">
      <c r="A123" s="166">
        <v>121402</v>
      </c>
      <c r="B123" s="166" t="s">
        <v>87</v>
      </c>
      <c r="C123" s="165">
        <v>9154800</v>
      </c>
      <c r="D123" s="165">
        <v>12587500</v>
      </c>
      <c r="E123" s="165">
        <v>55200000</v>
      </c>
      <c r="F123" s="165">
        <v>55200000</v>
      </c>
    </row>
    <row r="124" spans="1:6" ht="24.75" customHeight="1" x14ac:dyDescent="0.25">
      <c r="A124" s="166">
        <v>121403</v>
      </c>
      <c r="B124" s="166" t="s">
        <v>88</v>
      </c>
      <c r="C124" s="165">
        <v>4316900</v>
      </c>
      <c r="D124" s="165">
        <v>8493000</v>
      </c>
      <c r="E124" s="165">
        <v>37990000</v>
      </c>
      <c r="F124" s="165">
        <v>37990000</v>
      </c>
    </row>
    <row r="125" spans="1:6" ht="24.75" customHeight="1" x14ac:dyDescent="0.25">
      <c r="A125" s="166">
        <v>121404</v>
      </c>
      <c r="B125" s="162" t="s">
        <v>781</v>
      </c>
      <c r="C125" s="165">
        <v>341786245</v>
      </c>
      <c r="D125" s="165">
        <v>455730200</v>
      </c>
      <c r="E125" s="165">
        <v>883010000</v>
      </c>
      <c r="F125" s="165">
        <v>883010000</v>
      </c>
    </row>
    <row r="126" spans="1:6" ht="24.75" customHeight="1" x14ac:dyDescent="0.25">
      <c r="A126" s="166">
        <v>121405</v>
      </c>
      <c r="B126" s="166" t="s">
        <v>89</v>
      </c>
      <c r="C126" s="165">
        <v>665350</v>
      </c>
      <c r="D126" s="165">
        <v>5657250</v>
      </c>
      <c r="E126" s="165">
        <v>9530000</v>
      </c>
      <c r="F126" s="165">
        <v>9530000</v>
      </c>
    </row>
    <row r="127" spans="1:6" ht="24.75" customHeight="1" x14ac:dyDescent="0.25">
      <c r="A127" s="158">
        <v>130000</v>
      </c>
      <c r="B127" s="158" t="s">
        <v>383</v>
      </c>
      <c r="C127" s="159">
        <f>SUM(C128)</f>
        <v>28369851</v>
      </c>
      <c r="D127" s="159">
        <f t="shared" ref="D127" si="5">SUM(D128)</f>
        <v>133166250</v>
      </c>
      <c r="E127" s="159">
        <f t="shared" ref="E127:F127" si="6">SUM(E128)</f>
        <v>187190000</v>
      </c>
      <c r="F127" s="159">
        <f t="shared" si="6"/>
        <v>187190000</v>
      </c>
    </row>
    <row r="128" spans="1:6" ht="24.75" customHeight="1" x14ac:dyDescent="0.25">
      <c r="A128" s="160">
        <v>130100</v>
      </c>
      <c r="B128" s="160" t="s">
        <v>384</v>
      </c>
      <c r="C128" s="161">
        <f>SUM(C129:C134)</f>
        <v>28369851</v>
      </c>
      <c r="D128" s="161">
        <f t="shared" ref="D128" si="7">SUM(D129:D134)</f>
        <v>133166250</v>
      </c>
      <c r="E128" s="161">
        <f t="shared" ref="E128" si="8">SUM(E129:E134)</f>
        <v>187190000</v>
      </c>
      <c r="F128" s="161">
        <f t="shared" ref="F128" si="9">SUM(F129:F134)</f>
        <v>187190000</v>
      </c>
    </row>
    <row r="129" spans="1:6" ht="24.75" customHeight="1" x14ac:dyDescent="0.25">
      <c r="A129" s="166">
        <v>130101</v>
      </c>
      <c r="B129" s="166" t="s">
        <v>594</v>
      </c>
      <c r="C129" s="165">
        <v>27420190</v>
      </c>
      <c r="D129" s="165">
        <v>123500000</v>
      </c>
      <c r="E129" s="165">
        <v>172900000</v>
      </c>
      <c r="F129" s="165">
        <v>172900000</v>
      </c>
    </row>
    <row r="130" spans="1:6" ht="24.75" hidden="1" customHeight="1" x14ac:dyDescent="0.25">
      <c r="A130" s="166">
        <v>130102</v>
      </c>
      <c r="B130" s="166" t="s">
        <v>90</v>
      </c>
      <c r="C130" s="165"/>
      <c r="D130" s="165"/>
      <c r="E130" s="165"/>
      <c r="F130" s="165"/>
    </row>
    <row r="131" spans="1:6" ht="24.75" hidden="1" customHeight="1" x14ac:dyDescent="0.25">
      <c r="A131" s="166">
        <v>130103</v>
      </c>
      <c r="B131" s="166" t="s">
        <v>91</v>
      </c>
      <c r="C131" s="165"/>
      <c r="D131" s="165"/>
      <c r="E131" s="165"/>
      <c r="F131" s="165"/>
    </row>
    <row r="132" spans="1:6" ht="24.75" hidden="1" customHeight="1" x14ac:dyDescent="0.25">
      <c r="A132" s="166">
        <v>130104</v>
      </c>
      <c r="B132" s="166" t="s">
        <v>92</v>
      </c>
      <c r="C132" s="165"/>
      <c r="D132" s="165"/>
      <c r="E132" s="165"/>
      <c r="F132" s="165"/>
    </row>
    <row r="133" spans="1:6" ht="24.75" customHeight="1" x14ac:dyDescent="0.25">
      <c r="A133" s="166">
        <v>130105</v>
      </c>
      <c r="B133" s="166" t="s">
        <v>93</v>
      </c>
      <c r="C133" s="165">
        <v>949661</v>
      </c>
      <c r="D133" s="165">
        <v>9666250</v>
      </c>
      <c r="E133" s="165">
        <v>14290000</v>
      </c>
      <c r="F133" s="165">
        <v>14290000</v>
      </c>
    </row>
    <row r="134" spans="1:6" ht="24.75" hidden="1" customHeight="1" x14ac:dyDescent="0.25">
      <c r="A134" s="166">
        <v>130190</v>
      </c>
      <c r="B134" s="166" t="s">
        <v>8</v>
      </c>
      <c r="C134" s="165"/>
      <c r="D134" s="165"/>
      <c r="E134" s="165"/>
      <c r="F134" s="165"/>
    </row>
    <row r="135" spans="1:6" ht="24.75" customHeight="1" x14ac:dyDescent="0.25">
      <c r="A135" s="158">
        <v>140000</v>
      </c>
      <c r="B135" s="158" t="s">
        <v>386</v>
      </c>
      <c r="C135" s="159">
        <f>C136+C139+C142</f>
        <v>4315221503</v>
      </c>
      <c r="D135" s="159">
        <f>D136+D139+D142</f>
        <v>6634436424</v>
      </c>
      <c r="E135" s="159">
        <f>E136+E139+E142</f>
        <v>1860000000</v>
      </c>
      <c r="F135" s="159">
        <f>F136+F139+F142</f>
        <v>1860000000</v>
      </c>
    </row>
    <row r="136" spans="1:6" ht="24.75" hidden="1" customHeight="1" x14ac:dyDescent="0.25">
      <c r="A136" s="160">
        <v>140100</v>
      </c>
      <c r="B136" s="160" t="s">
        <v>94</v>
      </c>
      <c r="C136" s="161">
        <f>SUM(C137:C138)</f>
        <v>0</v>
      </c>
      <c r="D136" s="161">
        <f>SUM(D137:D138)</f>
        <v>0</v>
      </c>
      <c r="E136" s="161">
        <f>SUM(E137:E138)</f>
        <v>0</v>
      </c>
      <c r="F136" s="161">
        <f>SUM(F137:F138)</f>
        <v>0</v>
      </c>
    </row>
    <row r="137" spans="1:6" ht="24.75" hidden="1" customHeight="1" x14ac:dyDescent="0.25">
      <c r="A137" s="162">
        <v>140101</v>
      </c>
      <c r="B137" s="162" t="s">
        <v>95</v>
      </c>
      <c r="C137" s="163"/>
      <c r="D137" s="163"/>
      <c r="E137" s="163"/>
      <c r="F137" s="163"/>
    </row>
    <row r="138" spans="1:6" ht="24.75" hidden="1" customHeight="1" x14ac:dyDescent="0.25">
      <c r="A138" s="162">
        <v>140102</v>
      </c>
      <c r="B138" s="162" t="s">
        <v>96</v>
      </c>
      <c r="C138" s="163"/>
      <c r="D138" s="163"/>
      <c r="E138" s="163"/>
      <c r="F138" s="163"/>
    </row>
    <row r="139" spans="1:6" ht="24.75" hidden="1" customHeight="1" x14ac:dyDescent="0.25">
      <c r="A139" s="160">
        <v>140200</v>
      </c>
      <c r="B139" s="160" t="s">
        <v>97</v>
      </c>
      <c r="C139" s="161">
        <f>SUM(C140:C141)</f>
        <v>0</v>
      </c>
      <c r="D139" s="161">
        <f>SUM(D140:D141)</f>
        <v>0</v>
      </c>
      <c r="E139" s="161">
        <f>SUM(E140:E141)</f>
        <v>0</v>
      </c>
      <c r="F139" s="161">
        <f>SUM(F140:F141)</f>
        <v>0</v>
      </c>
    </row>
    <row r="140" spans="1:6" ht="24.75" hidden="1" customHeight="1" x14ac:dyDescent="0.25">
      <c r="A140" s="166">
        <v>140201</v>
      </c>
      <c r="B140" s="166" t="s">
        <v>98</v>
      </c>
      <c r="C140" s="165"/>
      <c r="D140" s="165"/>
      <c r="E140" s="165"/>
      <c r="F140" s="165"/>
    </row>
    <row r="141" spans="1:6" ht="24.75" hidden="1" customHeight="1" x14ac:dyDescent="0.25">
      <c r="A141" s="166">
        <v>140202</v>
      </c>
      <c r="B141" s="166" t="s">
        <v>99</v>
      </c>
      <c r="C141" s="165"/>
      <c r="D141" s="165"/>
      <c r="E141" s="165"/>
      <c r="F141" s="165"/>
    </row>
    <row r="142" spans="1:6" ht="24.75" customHeight="1" x14ac:dyDescent="0.25">
      <c r="A142" s="160">
        <v>140300</v>
      </c>
      <c r="B142" s="160" t="s">
        <v>100</v>
      </c>
      <c r="C142" s="161">
        <f>SUM(C143,C156)</f>
        <v>4315221503</v>
      </c>
      <c r="D142" s="161">
        <f>SUM(D143,D156)</f>
        <v>6634436424</v>
      </c>
      <c r="E142" s="161">
        <f>SUM(E143,E156)</f>
        <v>1860000000</v>
      </c>
      <c r="F142" s="161">
        <f>SUM(F143,F156)</f>
        <v>1860000000</v>
      </c>
    </row>
    <row r="143" spans="1:6" ht="27" customHeight="1" x14ac:dyDescent="0.25">
      <c r="A143" s="162">
        <v>140301</v>
      </c>
      <c r="B143" s="166" t="s">
        <v>101</v>
      </c>
      <c r="C143" s="165">
        <v>2146285197</v>
      </c>
      <c r="D143" s="165">
        <f>SUM(D144:D155)</f>
        <v>3440320181</v>
      </c>
      <c r="E143" s="165">
        <f>SUM(E144:E155)</f>
        <v>1860000000</v>
      </c>
      <c r="F143" s="165">
        <f>SUM(F144:F155)</f>
        <v>1860000000</v>
      </c>
    </row>
    <row r="144" spans="1:6" ht="24.75" hidden="1" customHeight="1" x14ac:dyDescent="0.25">
      <c r="A144" s="167">
        <v>14030101</v>
      </c>
      <c r="B144" s="167" t="s">
        <v>885</v>
      </c>
      <c r="C144" s="168"/>
      <c r="D144" s="168">
        <v>260000000</v>
      </c>
      <c r="E144" s="168"/>
      <c r="F144" s="168"/>
    </row>
    <row r="145" spans="1:6" ht="24.75" hidden="1" customHeight="1" x14ac:dyDescent="0.25">
      <c r="A145" s="167">
        <v>14030102</v>
      </c>
      <c r="B145" s="167" t="s">
        <v>608</v>
      </c>
      <c r="C145" s="168"/>
      <c r="D145" s="168">
        <v>108043530</v>
      </c>
      <c r="E145" s="168">
        <v>110000000</v>
      </c>
      <c r="F145" s="168">
        <v>110000000</v>
      </c>
    </row>
    <row r="146" spans="1:6" ht="24.75" hidden="1" customHeight="1" x14ac:dyDescent="0.25">
      <c r="A146" s="167">
        <v>14030103</v>
      </c>
      <c r="B146" s="167" t="s">
        <v>886</v>
      </c>
      <c r="C146" s="168"/>
      <c r="D146" s="168">
        <v>0</v>
      </c>
      <c r="E146" s="168"/>
      <c r="F146" s="168"/>
    </row>
    <row r="147" spans="1:6" ht="24.75" hidden="1" customHeight="1" x14ac:dyDescent="0.25">
      <c r="A147" s="167">
        <v>14030104</v>
      </c>
      <c r="B147" s="167" t="s">
        <v>887</v>
      </c>
      <c r="C147" s="168"/>
      <c r="D147" s="168">
        <v>47200000</v>
      </c>
      <c r="E147" s="168"/>
      <c r="F147" s="168"/>
    </row>
    <row r="148" spans="1:6" ht="24.75" hidden="1" customHeight="1" x14ac:dyDescent="0.25">
      <c r="A148" s="167">
        <v>14030105</v>
      </c>
      <c r="B148" s="167" t="s">
        <v>888</v>
      </c>
      <c r="C148" s="168"/>
      <c r="D148" s="168">
        <v>21560236</v>
      </c>
      <c r="E148" s="168"/>
      <c r="F148" s="168"/>
    </row>
    <row r="149" spans="1:6" ht="24.75" hidden="1" customHeight="1" x14ac:dyDescent="0.25">
      <c r="A149" s="167">
        <v>14030106</v>
      </c>
      <c r="B149" s="167" t="s">
        <v>889</v>
      </c>
      <c r="C149" s="168"/>
      <c r="D149" s="168">
        <v>184977628</v>
      </c>
      <c r="E149" s="168"/>
      <c r="F149" s="168"/>
    </row>
    <row r="150" spans="1:6" ht="24.75" hidden="1" customHeight="1" x14ac:dyDescent="0.25">
      <c r="A150" s="167">
        <v>14030107</v>
      </c>
      <c r="B150" s="167" t="s">
        <v>890</v>
      </c>
      <c r="C150" s="168"/>
      <c r="D150" s="168">
        <v>300000000</v>
      </c>
      <c r="E150" s="168"/>
      <c r="F150" s="168"/>
    </row>
    <row r="151" spans="1:6" ht="24.75" hidden="1" customHeight="1" x14ac:dyDescent="0.25">
      <c r="A151" s="167">
        <v>14030108</v>
      </c>
      <c r="B151" s="167" t="s">
        <v>609</v>
      </c>
      <c r="C151" s="168"/>
      <c r="D151" s="168">
        <v>1184717346</v>
      </c>
      <c r="E151" s="168">
        <v>1550000000</v>
      </c>
      <c r="F151" s="168">
        <v>1550000000</v>
      </c>
    </row>
    <row r="152" spans="1:6" ht="24.75" hidden="1" customHeight="1" x14ac:dyDescent="0.25">
      <c r="A152" s="167">
        <v>14030109</v>
      </c>
      <c r="B152" s="167" t="s">
        <v>891</v>
      </c>
      <c r="C152" s="168"/>
      <c r="D152" s="168">
        <v>15117728</v>
      </c>
      <c r="E152" s="168"/>
      <c r="F152" s="168"/>
    </row>
    <row r="153" spans="1:6" ht="24.75" hidden="1" customHeight="1" x14ac:dyDescent="0.25">
      <c r="A153" s="167">
        <v>14030110</v>
      </c>
      <c r="B153" s="167" t="s">
        <v>892</v>
      </c>
      <c r="C153" s="168"/>
      <c r="D153" s="168">
        <v>785333635</v>
      </c>
      <c r="E153" s="168"/>
      <c r="F153" s="168"/>
    </row>
    <row r="154" spans="1:6" ht="24.75" hidden="1" customHeight="1" x14ac:dyDescent="0.25">
      <c r="A154" s="167">
        <v>14030111</v>
      </c>
      <c r="B154" s="167" t="s">
        <v>893</v>
      </c>
      <c r="C154" s="168"/>
      <c r="D154" s="168">
        <v>448429534</v>
      </c>
      <c r="E154" s="168"/>
      <c r="F154" s="168"/>
    </row>
    <row r="155" spans="1:6" ht="24.75" hidden="1" customHeight="1" x14ac:dyDescent="0.25">
      <c r="A155" s="167">
        <v>14030112</v>
      </c>
      <c r="B155" s="167" t="s">
        <v>755</v>
      </c>
      <c r="C155" s="168"/>
      <c r="D155" s="168">
        <v>84940544</v>
      </c>
      <c r="E155" s="168">
        <v>200000000</v>
      </c>
      <c r="F155" s="168">
        <v>200000000</v>
      </c>
    </row>
    <row r="156" spans="1:6" ht="27" customHeight="1" x14ac:dyDescent="0.25">
      <c r="A156" s="162">
        <v>140302</v>
      </c>
      <c r="B156" s="162" t="s">
        <v>801</v>
      </c>
      <c r="C156" s="163">
        <v>2168936306</v>
      </c>
      <c r="D156" s="163">
        <f>SUM(D157:D168)</f>
        <v>3194116243</v>
      </c>
      <c r="E156" s="163">
        <f>SUM(E157:E168)</f>
        <v>0</v>
      </c>
      <c r="F156" s="163">
        <f>SUM(F157:F168)</f>
        <v>0</v>
      </c>
    </row>
    <row r="157" spans="1:6" s="93" customFormat="1" ht="24.75" hidden="1" customHeight="1" x14ac:dyDescent="0.25">
      <c r="A157" s="167">
        <v>14030201</v>
      </c>
      <c r="B157" s="167" t="s">
        <v>894</v>
      </c>
      <c r="C157" s="168"/>
      <c r="D157" s="168">
        <v>33000000</v>
      </c>
      <c r="E157" s="168"/>
      <c r="F157" s="168"/>
    </row>
    <row r="158" spans="1:6" s="93" customFormat="1" ht="24.75" hidden="1" customHeight="1" x14ac:dyDescent="0.25">
      <c r="A158" s="167">
        <v>14030202</v>
      </c>
      <c r="B158" s="167" t="s">
        <v>895</v>
      </c>
      <c r="C158" s="168"/>
      <c r="D158" s="168">
        <v>42421727</v>
      </c>
      <c r="E158" s="168"/>
      <c r="F158" s="168"/>
    </row>
    <row r="159" spans="1:6" s="93" customFormat="1" ht="24.75" hidden="1" customHeight="1" x14ac:dyDescent="0.25">
      <c r="A159" s="167">
        <v>14030203</v>
      </c>
      <c r="B159" s="167" t="s">
        <v>896</v>
      </c>
      <c r="C159" s="168"/>
      <c r="D159" s="168">
        <v>118042000</v>
      </c>
      <c r="E159" s="168"/>
      <c r="F159" s="168"/>
    </row>
    <row r="160" spans="1:6" s="93" customFormat="1" ht="24.75" hidden="1" customHeight="1" x14ac:dyDescent="0.25">
      <c r="A160" s="167">
        <v>14030204</v>
      </c>
      <c r="B160" s="167" t="s">
        <v>897</v>
      </c>
      <c r="C160" s="168"/>
      <c r="D160" s="168">
        <v>241953908</v>
      </c>
      <c r="E160" s="168"/>
      <c r="F160" s="168"/>
    </row>
    <row r="161" spans="1:6" s="93" customFormat="1" ht="24.75" hidden="1" customHeight="1" x14ac:dyDescent="0.25">
      <c r="A161" s="167">
        <v>14030205</v>
      </c>
      <c r="B161" s="167" t="s">
        <v>898</v>
      </c>
      <c r="C161" s="168"/>
      <c r="D161" s="168">
        <v>100000000</v>
      </c>
      <c r="E161" s="168"/>
      <c r="F161" s="168"/>
    </row>
    <row r="162" spans="1:6" s="93" customFormat="1" ht="24.75" hidden="1" customHeight="1" x14ac:dyDescent="0.25">
      <c r="A162" s="167">
        <v>14030206</v>
      </c>
      <c r="B162" s="167" t="s">
        <v>808</v>
      </c>
      <c r="C162" s="168"/>
      <c r="D162" s="168">
        <v>1590307272</v>
      </c>
      <c r="E162" s="168"/>
      <c r="F162" s="168"/>
    </row>
    <row r="163" spans="1:6" s="93" customFormat="1" ht="24.75" hidden="1" customHeight="1" x14ac:dyDescent="0.25">
      <c r="A163" s="167">
        <v>14030207</v>
      </c>
      <c r="B163" s="167" t="s">
        <v>899</v>
      </c>
      <c r="C163" s="168"/>
      <c r="D163" s="168">
        <v>158174000</v>
      </c>
      <c r="E163" s="168"/>
      <c r="F163" s="168"/>
    </row>
    <row r="164" spans="1:6" s="93" customFormat="1" ht="24.75" hidden="1" customHeight="1" x14ac:dyDescent="0.25">
      <c r="A164" s="167">
        <v>14030208</v>
      </c>
      <c r="B164" s="167" t="s">
        <v>809</v>
      </c>
      <c r="C164" s="168"/>
      <c r="D164" s="168">
        <v>35044539</v>
      </c>
      <c r="E164" s="168"/>
      <c r="F164" s="168"/>
    </row>
    <row r="165" spans="1:6" s="93" customFormat="1" ht="24.75" hidden="1" customHeight="1" x14ac:dyDescent="0.25">
      <c r="A165" s="167">
        <v>14030209</v>
      </c>
      <c r="B165" s="167" t="s">
        <v>810</v>
      </c>
      <c r="C165" s="168"/>
      <c r="D165" s="168">
        <v>234818204</v>
      </c>
      <c r="E165" s="168"/>
      <c r="F165" s="168"/>
    </row>
    <row r="166" spans="1:6" s="93" customFormat="1" ht="24.75" hidden="1" customHeight="1" x14ac:dyDescent="0.25">
      <c r="A166" s="167">
        <v>14030210</v>
      </c>
      <c r="B166" s="167" t="s">
        <v>811</v>
      </c>
      <c r="C166" s="168"/>
      <c r="D166" s="168">
        <v>68596386</v>
      </c>
      <c r="E166" s="168"/>
      <c r="F166" s="168"/>
    </row>
    <row r="167" spans="1:6" s="93" customFormat="1" ht="24.75" hidden="1" customHeight="1" x14ac:dyDescent="0.25">
      <c r="A167" s="167">
        <v>14030211</v>
      </c>
      <c r="B167" s="167" t="s">
        <v>812</v>
      </c>
      <c r="C167" s="168"/>
      <c r="D167" s="168">
        <v>159774670</v>
      </c>
      <c r="E167" s="168"/>
      <c r="F167" s="168"/>
    </row>
    <row r="168" spans="1:6" s="93" customFormat="1" ht="24.75" hidden="1" customHeight="1" x14ac:dyDescent="0.25">
      <c r="A168" s="167">
        <v>14030212</v>
      </c>
      <c r="B168" s="167" t="s">
        <v>813</v>
      </c>
      <c r="C168" s="168"/>
      <c r="D168" s="168">
        <v>411983537</v>
      </c>
      <c r="E168" s="168"/>
      <c r="F168" s="168"/>
    </row>
    <row r="169" spans="1:6" ht="27" customHeight="1" x14ac:dyDescent="0.25">
      <c r="A169" s="158">
        <v>150000</v>
      </c>
      <c r="B169" s="158" t="s">
        <v>387</v>
      </c>
      <c r="C169" s="159">
        <f>C170+C173+C183</f>
        <v>218071381</v>
      </c>
      <c r="D169" s="159">
        <f>D170+D173+D183</f>
        <v>468139500</v>
      </c>
      <c r="E169" s="159">
        <f>E170+E173+E183</f>
        <v>723840000</v>
      </c>
      <c r="F169" s="159">
        <f>F170+F173+F183</f>
        <v>723840000</v>
      </c>
    </row>
    <row r="170" spans="1:6" ht="27" customHeight="1" x14ac:dyDescent="0.25">
      <c r="A170" s="160">
        <v>150100</v>
      </c>
      <c r="B170" s="160" t="s">
        <v>102</v>
      </c>
      <c r="C170" s="161">
        <f>SUM(C171,C172)</f>
        <v>130382460</v>
      </c>
      <c r="D170" s="161">
        <f>SUM(D171,D172)</f>
        <v>0</v>
      </c>
      <c r="E170" s="161">
        <f>SUM(E171,E172)</f>
        <v>0</v>
      </c>
      <c r="F170" s="161">
        <f>SUM(F171,F172)</f>
        <v>0</v>
      </c>
    </row>
    <row r="171" spans="1:6" ht="24.75" hidden="1" customHeight="1" x14ac:dyDescent="0.25">
      <c r="A171" s="162">
        <v>150101</v>
      </c>
      <c r="B171" s="162" t="s">
        <v>103</v>
      </c>
      <c r="C171" s="165"/>
      <c r="D171" s="165"/>
      <c r="E171" s="165"/>
      <c r="F171" s="165"/>
    </row>
    <row r="172" spans="1:6" ht="27" customHeight="1" x14ac:dyDescent="0.25">
      <c r="A172" s="162">
        <v>150102</v>
      </c>
      <c r="B172" s="162" t="s">
        <v>104</v>
      </c>
      <c r="C172" s="165">
        <v>130382460</v>
      </c>
      <c r="D172" s="165"/>
      <c r="E172" s="165"/>
      <c r="F172" s="165"/>
    </row>
    <row r="173" spans="1:6" ht="25.5" customHeight="1" x14ac:dyDescent="0.25">
      <c r="A173" s="160">
        <v>150200</v>
      </c>
      <c r="B173" s="160" t="s">
        <v>105</v>
      </c>
      <c r="C173" s="161">
        <f>SUM(C174:C180,C181:C182)</f>
        <v>77142942</v>
      </c>
      <c r="D173" s="161">
        <f>SUM(D174:D180,D181:D182)</f>
        <v>440200000</v>
      </c>
      <c r="E173" s="161">
        <f>SUM(E174:E180,E181:E182)</f>
        <v>680000000</v>
      </c>
      <c r="F173" s="161">
        <f>SUM(F174:F180,F181:F182)</f>
        <v>680000000</v>
      </c>
    </row>
    <row r="174" spans="1:6" ht="25.5" customHeight="1" x14ac:dyDescent="0.25">
      <c r="A174" s="162">
        <v>150201</v>
      </c>
      <c r="B174" s="162" t="s">
        <v>106</v>
      </c>
      <c r="C174" s="165">
        <v>38973800</v>
      </c>
      <c r="D174" s="165">
        <v>75000000</v>
      </c>
      <c r="E174" s="165">
        <v>90000000</v>
      </c>
      <c r="F174" s="165">
        <v>90000000</v>
      </c>
    </row>
    <row r="175" spans="1:6" ht="24.75" hidden="1" customHeight="1" x14ac:dyDescent="0.25">
      <c r="A175" s="162">
        <v>150202</v>
      </c>
      <c r="B175" s="162" t="s">
        <v>107</v>
      </c>
      <c r="C175" s="165"/>
      <c r="D175" s="165"/>
      <c r="E175" s="165"/>
      <c r="F175" s="165"/>
    </row>
    <row r="176" spans="1:6" ht="25.5" customHeight="1" x14ac:dyDescent="0.25">
      <c r="A176" s="162">
        <v>150203</v>
      </c>
      <c r="B176" s="162" t="s">
        <v>108</v>
      </c>
      <c r="C176" s="165">
        <v>28000000</v>
      </c>
      <c r="D176" s="165">
        <v>310000000</v>
      </c>
      <c r="E176" s="165">
        <v>490000000</v>
      </c>
      <c r="F176" s="165">
        <v>490000000</v>
      </c>
    </row>
    <row r="177" spans="1:6" ht="24.75" hidden="1" customHeight="1" x14ac:dyDescent="0.25">
      <c r="A177" s="162">
        <v>150204</v>
      </c>
      <c r="B177" s="162" t="s">
        <v>109</v>
      </c>
      <c r="C177" s="165"/>
      <c r="D177" s="165"/>
      <c r="E177" s="165"/>
      <c r="F177" s="165"/>
    </row>
    <row r="178" spans="1:6" ht="40.5" hidden="1" x14ac:dyDescent="0.25">
      <c r="A178" s="162">
        <v>150205</v>
      </c>
      <c r="B178" s="162" t="s">
        <v>110</v>
      </c>
      <c r="C178" s="163"/>
      <c r="D178" s="163"/>
      <c r="E178" s="165"/>
      <c r="F178" s="165"/>
    </row>
    <row r="179" spans="1:6" ht="24.75" hidden="1" customHeight="1" x14ac:dyDescent="0.25">
      <c r="A179" s="162">
        <v>150206</v>
      </c>
      <c r="B179" s="162" t="s">
        <v>111</v>
      </c>
      <c r="C179" s="163"/>
      <c r="D179" s="163"/>
      <c r="E179" s="165"/>
      <c r="F179" s="165"/>
    </row>
    <row r="180" spans="1:6" ht="25.5" customHeight="1" x14ac:dyDescent="0.25">
      <c r="A180" s="162">
        <v>150207</v>
      </c>
      <c r="B180" s="166" t="s">
        <v>784</v>
      </c>
      <c r="C180" s="163">
        <v>10169142</v>
      </c>
      <c r="D180" s="163">
        <v>55200000</v>
      </c>
      <c r="E180" s="165">
        <v>100000000</v>
      </c>
      <c r="F180" s="165">
        <v>100000000</v>
      </c>
    </row>
    <row r="181" spans="1:6" ht="25.5" hidden="1" customHeight="1" x14ac:dyDescent="0.25">
      <c r="A181" s="162">
        <v>150208</v>
      </c>
      <c r="B181" s="162" t="s">
        <v>113</v>
      </c>
      <c r="C181" s="163"/>
      <c r="D181" s="163"/>
      <c r="E181" s="165"/>
      <c r="F181" s="165"/>
    </row>
    <row r="182" spans="1:6" ht="25.5" hidden="1" customHeight="1" x14ac:dyDescent="0.25">
      <c r="A182" s="162">
        <v>150290</v>
      </c>
      <c r="B182" s="162" t="s">
        <v>426</v>
      </c>
      <c r="C182" s="165"/>
      <c r="D182" s="165"/>
      <c r="E182" s="165"/>
      <c r="F182" s="165"/>
    </row>
    <row r="183" spans="1:6" ht="27" customHeight="1" x14ac:dyDescent="0.25">
      <c r="A183" s="160">
        <v>150300</v>
      </c>
      <c r="B183" s="160" t="s">
        <v>114</v>
      </c>
      <c r="C183" s="161">
        <f>SUM(C184:C188)</f>
        <v>10545979</v>
      </c>
      <c r="D183" s="161">
        <f>SUM(D184:D188)</f>
        <v>27939500</v>
      </c>
      <c r="E183" s="161">
        <f>SUM(E184:E188)</f>
        <v>43840000</v>
      </c>
      <c r="F183" s="161">
        <f>SUM(F184:F188)</f>
        <v>43840000</v>
      </c>
    </row>
    <row r="184" spans="1:6" ht="27" customHeight="1" x14ac:dyDescent="0.25">
      <c r="A184" s="162">
        <v>150301</v>
      </c>
      <c r="B184" s="162" t="s">
        <v>115</v>
      </c>
      <c r="C184" s="165"/>
      <c r="D184" s="165">
        <v>2375000</v>
      </c>
      <c r="E184" s="165">
        <v>4000000</v>
      </c>
      <c r="F184" s="165">
        <v>4000000</v>
      </c>
    </row>
    <row r="185" spans="1:6" ht="27" customHeight="1" x14ac:dyDescent="0.25">
      <c r="A185" s="162">
        <v>150302</v>
      </c>
      <c r="B185" s="162" t="s">
        <v>116</v>
      </c>
      <c r="C185" s="165">
        <v>4153000</v>
      </c>
      <c r="D185" s="165">
        <v>9025000</v>
      </c>
      <c r="E185" s="165">
        <v>10000000</v>
      </c>
      <c r="F185" s="165">
        <v>10000000</v>
      </c>
    </row>
    <row r="186" spans="1:6" ht="27" customHeight="1" x14ac:dyDescent="0.25">
      <c r="A186" s="162">
        <v>150304</v>
      </c>
      <c r="B186" s="162" t="s">
        <v>117</v>
      </c>
      <c r="C186" s="165">
        <v>1195480</v>
      </c>
      <c r="D186" s="165"/>
      <c r="E186" s="165"/>
      <c r="F186" s="165"/>
    </row>
    <row r="187" spans="1:6" ht="27" customHeight="1" x14ac:dyDescent="0.25">
      <c r="A187" s="162">
        <v>150305</v>
      </c>
      <c r="B187" s="162" t="s">
        <v>118</v>
      </c>
      <c r="C187" s="165"/>
      <c r="D187" s="165">
        <v>593750</v>
      </c>
      <c r="E187" s="165">
        <v>1530000</v>
      </c>
      <c r="F187" s="165">
        <v>1530000</v>
      </c>
    </row>
    <row r="188" spans="1:6" ht="24" customHeight="1" x14ac:dyDescent="0.25">
      <c r="A188" s="162">
        <v>150390</v>
      </c>
      <c r="B188" s="162" t="s">
        <v>549</v>
      </c>
      <c r="C188" s="163">
        <v>5197499</v>
      </c>
      <c r="D188" s="163">
        <v>15945750</v>
      </c>
      <c r="E188" s="165">
        <v>28310000</v>
      </c>
      <c r="F188" s="165">
        <v>28310000</v>
      </c>
    </row>
    <row r="189" spans="1:6" ht="27.75" customHeight="1" x14ac:dyDescent="0.25">
      <c r="A189" s="158">
        <v>160000</v>
      </c>
      <c r="B189" s="158" t="s">
        <v>388</v>
      </c>
      <c r="C189" s="159">
        <f>C190+C195+C211</f>
        <v>2040154440</v>
      </c>
      <c r="D189" s="159">
        <f>D190+D195+D211</f>
        <v>3766929190</v>
      </c>
      <c r="E189" s="159">
        <f>E190+E195+E211</f>
        <v>8334520000</v>
      </c>
      <c r="F189" s="159">
        <f>F190+F195+F211</f>
        <v>8334520000</v>
      </c>
    </row>
    <row r="190" spans="1:6" ht="27.75" customHeight="1" x14ac:dyDescent="0.25">
      <c r="A190" s="160">
        <v>160100</v>
      </c>
      <c r="B190" s="160" t="s">
        <v>119</v>
      </c>
      <c r="C190" s="161">
        <f>SUM(C191:C194)</f>
        <v>1023722832</v>
      </c>
      <c r="D190" s="161">
        <f t="shared" ref="D190" si="10">SUM(D191:D194)</f>
        <v>1699049702</v>
      </c>
      <c r="E190" s="161">
        <f t="shared" ref="E190" si="11">SUM(E191:E194)</f>
        <v>2636260000</v>
      </c>
      <c r="F190" s="161">
        <f t="shared" ref="F190" si="12">SUM(F191:F194)</f>
        <v>2636260000</v>
      </c>
    </row>
    <row r="191" spans="1:6" ht="27.75" customHeight="1" x14ac:dyDescent="0.25">
      <c r="A191" s="162">
        <v>160101</v>
      </c>
      <c r="B191" s="162" t="s">
        <v>120</v>
      </c>
      <c r="C191" s="163">
        <v>27855081</v>
      </c>
      <c r="D191" s="163"/>
      <c r="E191" s="163"/>
      <c r="F191" s="163"/>
    </row>
    <row r="192" spans="1:6" ht="27.75" customHeight="1" x14ac:dyDescent="0.25">
      <c r="A192" s="162">
        <v>160102</v>
      </c>
      <c r="B192" s="162" t="s">
        <v>121</v>
      </c>
      <c r="C192" s="163">
        <v>989581970</v>
      </c>
      <c r="D192" s="163">
        <v>1693786702</v>
      </c>
      <c r="E192" s="165">
        <v>2617930000</v>
      </c>
      <c r="F192" s="165">
        <v>2617930000</v>
      </c>
    </row>
    <row r="193" spans="1:6" ht="24.75" hidden="1" customHeight="1" x14ac:dyDescent="0.25">
      <c r="A193" s="162">
        <v>160103</v>
      </c>
      <c r="B193" s="162" t="s">
        <v>122</v>
      </c>
      <c r="C193" s="163"/>
      <c r="D193" s="163"/>
      <c r="E193" s="163"/>
      <c r="F193" s="163"/>
    </row>
    <row r="194" spans="1:6" ht="27.75" customHeight="1" x14ac:dyDescent="0.25">
      <c r="A194" s="162">
        <v>160104</v>
      </c>
      <c r="B194" s="162" t="s">
        <v>908</v>
      </c>
      <c r="C194" s="163">
        <v>6285781</v>
      </c>
      <c r="D194" s="163">
        <v>5263000</v>
      </c>
      <c r="E194" s="165">
        <v>18330000</v>
      </c>
      <c r="F194" s="165">
        <v>18330000</v>
      </c>
    </row>
    <row r="195" spans="1:6" ht="27" customHeight="1" x14ac:dyDescent="0.25">
      <c r="A195" s="160">
        <v>160200</v>
      </c>
      <c r="B195" s="160" t="s">
        <v>123</v>
      </c>
      <c r="C195" s="161">
        <f>SUM(C196:C210)</f>
        <v>1002396587</v>
      </c>
      <c r="D195" s="161">
        <f t="shared" ref="D195:E195" si="13">SUM(D196:D210)</f>
        <v>2055940438</v>
      </c>
      <c r="E195" s="161">
        <f t="shared" si="13"/>
        <v>5515060000</v>
      </c>
      <c r="F195" s="161">
        <f t="shared" ref="F195" si="14">SUM(F196:F210)</f>
        <v>5515060000</v>
      </c>
    </row>
    <row r="196" spans="1:6" ht="27" customHeight="1" x14ac:dyDescent="0.25">
      <c r="A196" s="162">
        <v>160201</v>
      </c>
      <c r="B196" s="162" t="s">
        <v>909</v>
      </c>
      <c r="C196" s="163">
        <v>547085742</v>
      </c>
      <c r="D196" s="163">
        <v>363146950</v>
      </c>
      <c r="E196" s="163">
        <v>150040000</v>
      </c>
      <c r="F196" s="163">
        <v>150040000</v>
      </c>
    </row>
    <row r="197" spans="1:6" ht="27" customHeight="1" x14ac:dyDescent="0.25">
      <c r="A197" s="162">
        <v>160202</v>
      </c>
      <c r="B197" s="162" t="s">
        <v>124</v>
      </c>
      <c r="C197" s="163">
        <v>183403941</v>
      </c>
      <c r="D197" s="163">
        <v>447778586</v>
      </c>
      <c r="E197" s="163">
        <v>472830000</v>
      </c>
      <c r="F197" s="163">
        <v>472830000</v>
      </c>
    </row>
    <row r="198" spans="1:6" ht="27" customHeight="1" x14ac:dyDescent="0.25">
      <c r="A198" s="162">
        <v>160203</v>
      </c>
      <c r="B198" s="166" t="s">
        <v>910</v>
      </c>
      <c r="C198" s="163"/>
      <c r="D198" s="163"/>
      <c r="E198" s="163">
        <v>332030000</v>
      </c>
      <c r="F198" s="163">
        <v>332030000</v>
      </c>
    </row>
    <row r="199" spans="1:6" ht="57" customHeight="1" x14ac:dyDescent="0.25">
      <c r="A199" s="162">
        <v>160204</v>
      </c>
      <c r="B199" s="162" t="s">
        <v>970</v>
      </c>
      <c r="C199" s="163">
        <v>43174900</v>
      </c>
      <c r="D199" s="163">
        <v>113496000</v>
      </c>
      <c r="E199" s="163">
        <v>102380000</v>
      </c>
      <c r="F199" s="163">
        <v>102380000</v>
      </c>
    </row>
    <row r="200" spans="1:6" ht="27.75" customHeight="1" x14ac:dyDescent="0.25">
      <c r="A200" s="162">
        <v>160205</v>
      </c>
      <c r="B200" s="166" t="s">
        <v>911</v>
      </c>
      <c r="C200" s="163">
        <v>5393508</v>
      </c>
      <c r="D200" s="163">
        <v>25420000</v>
      </c>
      <c r="E200" s="163">
        <v>97820000</v>
      </c>
      <c r="F200" s="163">
        <v>97820000</v>
      </c>
    </row>
    <row r="201" spans="1:6" ht="24.75" customHeight="1" x14ac:dyDescent="0.25">
      <c r="A201" s="162">
        <v>160206</v>
      </c>
      <c r="B201" s="166" t="s">
        <v>912</v>
      </c>
      <c r="C201" s="165">
        <v>9600</v>
      </c>
      <c r="D201" s="165">
        <v>4940000</v>
      </c>
      <c r="E201" s="163">
        <v>8540000</v>
      </c>
      <c r="F201" s="163">
        <v>8540000</v>
      </c>
    </row>
    <row r="202" spans="1:6" ht="24.75" customHeight="1" x14ac:dyDescent="0.25">
      <c r="A202" s="162">
        <v>160207</v>
      </c>
      <c r="B202" s="166" t="s">
        <v>913</v>
      </c>
      <c r="C202" s="165">
        <v>53063036</v>
      </c>
      <c r="D202" s="165">
        <v>89700000</v>
      </c>
      <c r="E202" s="163">
        <v>192470000</v>
      </c>
      <c r="F202" s="163">
        <v>192470000</v>
      </c>
    </row>
    <row r="203" spans="1:6" ht="25.5" customHeight="1" x14ac:dyDescent="0.25">
      <c r="A203" s="162">
        <v>160208</v>
      </c>
      <c r="B203" s="162" t="s">
        <v>933</v>
      </c>
      <c r="C203" s="163">
        <v>1263890</v>
      </c>
      <c r="D203" s="163">
        <v>8455000</v>
      </c>
      <c r="E203" s="163">
        <v>8450000</v>
      </c>
      <c r="F203" s="163">
        <v>8450000</v>
      </c>
    </row>
    <row r="204" spans="1:6" ht="27" customHeight="1" x14ac:dyDescent="0.25">
      <c r="A204" s="162">
        <v>160209</v>
      </c>
      <c r="B204" s="166" t="s">
        <v>914</v>
      </c>
      <c r="C204" s="163">
        <v>2903720</v>
      </c>
      <c r="D204" s="163">
        <v>74815000</v>
      </c>
      <c r="E204" s="163">
        <v>486020000</v>
      </c>
      <c r="F204" s="163">
        <v>486020000</v>
      </c>
    </row>
    <row r="205" spans="1:6" ht="38.25" customHeight="1" x14ac:dyDescent="0.25">
      <c r="A205" s="162">
        <v>160210</v>
      </c>
      <c r="B205" s="162" t="s">
        <v>915</v>
      </c>
      <c r="C205" s="163">
        <v>3840365</v>
      </c>
      <c r="D205" s="163">
        <v>9000000</v>
      </c>
      <c r="E205" s="163">
        <v>19480000</v>
      </c>
      <c r="F205" s="163">
        <v>19480000</v>
      </c>
    </row>
    <row r="206" spans="1:6" ht="27" customHeight="1" x14ac:dyDescent="0.25">
      <c r="A206" s="162">
        <v>160212</v>
      </c>
      <c r="B206" s="166" t="s">
        <v>916</v>
      </c>
      <c r="C206" s="165">
        <v>8437351</v>
      </c>
      <c r="D206" s="165">
        <v>581874250</v>
      </c>
      <c r="E206" s="163">
        <v>1248870000</v>
      </c>
      <c r="F206" s="163">
        <v>1248870000</v>
      </c>
    </row>
    <row r="207" spans="1:6" ht="24.75" hidden="1" customHeight="1" x14ac:dyDescent="0.25">
      <c r="A207" s="162">
        <v>160213</v>
      </c>
      <c r="B207" s="162" t="s">
        <v>125</v>
      </c>
      <c r="C207" s="165"/>
      <c r="D207" s="165"/>
      <c r="E207" s="163">
        <v>0</v>
      </c>
      <c r="F207" s="163">
        <v>0</v>
      </c>
    </row>
    <row r="208" spans="1:6" ht="27" customHeight="1" x14ac:dyDescent="0.25">
      <c r="A208" s="162">
        <v>160214</v>
      </c>
      <c r="B208" s="166" t="s">
        <v>917</v>
      </c>
      <c r="C208" s="165">
        <v>153820534</v>
      </c>
      <c r="D208" s="165">
        <v>337314652</v>
      </c>
      <c r="E208" s="163">
        <v>847960000</v>
      </c>
      <c r="F208" s="163">
        <v>847960000</v>
      </c>
    </row>
    <row r="209" spans="1:6" ht="27" customHeight="1" x14ac:dyDescent="0.25">
      <c r="A209" s="166">
        <v>160215</v>
      </c>
      <c r="B209" s="166" t="s">
        <v>806</v>
      </c>
      <c r="C209" s="165"/>
      <c r="D209" s="165"/>
      <c r="E209" s="163">
        <v>1494180000</v>
      </c>
      <c r="F209" s="163">
        <v>1494180000</v>
      </c>
    </row>
    <row r="210" spans="1:6" ht="27" customHeight="1" x14ac:dyDescent="0.25">
      <c r="A210" s="162">
        <v>160290</v>
      </c>
      <c r="B210" s="162" t="s">
        <v>549</v>
      </c>
      <c r="C210" s="163"/>
      <c r="D210" s="163"/>
      <c r="E210" s="163">
        <v>53990000</v>
      </c>
      <c r="F210" s="163">
        <v>53990000</v>
      </c>
    </row>
    <row r="211" spans="1:6" ht="24.75" customHeight="1" x14ac:dyDescent="0.25">
      <c r="A211" s="160">
        <v>160300</v>
      </c>
      <c r="B211" s="160" t="s">
        <v>126</v>
      </c>
      <c r="C211" s="161">
        <f>SUM(C212:C218)</f>
        <v>14035021</v>
      </c>
      <c r="D211" s="161">
        <f t="shared" ref="D211" si="15">SUM(D212:D218)</f>
        <v>11939050</v>
      </c>
      <c r="E211" s="161">
        <f t="shared" ref="E211" si="16">SUM(E212:E218)</f>
        <v>183200000</v>
      </c>
      <c r="F211" s="161">
        <f t="shared" ref="F211" si="17">SUM(F212:F218)</f>
        <v>183200000</v>
      </c>
    </row>
    <row r="212" spans="1:6" ht="24.75" hidden="1" customHeight="1" x14ac:dyDescent="0.25">
      <c r="A212" s="169">
        <v>160301</v>
      </c>
      <c r="B212" s="162" t="s">
        <v>127</v>
      </c>
      <c r="C212" s="163"/>
      <c r="D212" s="163"/>
      <c r="E212" s="163"/>
      <c r="F212" s="163"/>
    </row>
    <row r="213" spans="1:6" ht="24.75" hidden="1" customHeight="1" x14ac:dyDescent="0.25">
      <c r="A213" s="162">
        <v>160302</v>
      </c>
      <c r="B213" s="162" t="s">
        <v>128</v>
      </c>
      <c r="C213" s="163"/>
      <c r="D213" s="163"/>
      <c r="E213" s="163"/>
      <c r="F213" s="163"/>
    </row>
    <row r="214" spans="1:6" ht="24.75" hidden="1" customHeight="1" x14ac:dyDescent="0.25">
      <c r="A214" s="169">
        <v>160303</v>
      </c>
      <c r="B214" s="162" t="s">
        <v>789</v>
      </c>
      <c r="C214" s="163"/>
      <c r="D214" s="163"/>
      <c r="E214" s="163"/>
      <c r="F214" s="163"/>
    </row>
    <row r="215" spans="1:6" ht="24.75" customHeight="1" x14ac:dyDescent="0.25">
      <c r="A215" s="162">
        <v>160304</v>
      </c>
      <c r="B215" s="162" t="s">
        <v>918</v>
      </c>
      <c r="C215" s="163"/>
      <c r="D215" s="163">
        <v>950000</v>
      </c>
      <c r="E215" s="163">
        <v>3700000</v>
      </c>
      <c r="F215" s="163">
        <v>3700000</v>
      </c>
    </row>
    <row r="216" spans="1:6" ht="24.75" customHeight="1" x14ac:dyDescent="0.25">
      <c r="A216" s="162">
        <v>160305</v>
      </c>
      <c r="B216" s="162" t="s">
        <v>620</v>
      </c>
      <c r="C216" s="163">
        <v>143784</v>
      </c>
      <c r="D216" s="163">
        <v>3989050</v>
      </c>
      <c r="E216" s="163">
        <v>55500000</v>
      </c>
      <c r="F216" s="163">
        <v>55500000</v>
      </c>
    </row>
    <row r="217" spans="1:6" ht="24.75" hidden="1" customHeight="1" x14ac:dyDescent="0.25">
      <c r="A217" s="162">
        <v>160306</v>
      </c>
      <c r="B217" s="162" t="s">
        <v>389</v>
      </c>
      <c r="C217" s="163"/>
      <c r="D217" s="163"/>
      <c r="E217" s="163"/>
      <c r="F217" s="163"/>
    </row>
    <row r="218" spans="1:6" ht="27" customHeight="1" x14ac:dyDescent="0.25">
      <c r="A218" s="162">
        <v>160390</v>
      </c>
      <c r="B218" s="162" t="s">
        <v>549</v>
      </c>
      <c r="C218" s="163">
        <v>13891237</v>
      </c>
      <c r="D218" s="163">
        <v>7000000</v>
      </c>
      <c r="E218" s="163">
        <v>124000000</v>
      </c>
      <c r="F218" s="163">
        <v>124000000</v>
      </c>
    </row>
    <row r="219" spans="1:6" ht="27" customHeight="1" x14ac:dyDescent="0.25">
      <c r="A219" s="158">
        <v>170000</v>
      </c>
      <c r="B219" s="158" t="s">
        <v>390</v>
      </c>
      <c r="C219" s="159">
        <f>C220+C225</f>
        <v>535084291</v>
      </c>
      <c r="D219" s="159">
        <f t="shared" ref="D219" si="18">D220+D225</f>
        <v>815219450</v>
      </c>
      <c r="E219" s="159">
        <f t="shared" ref="E219" si="19">E220+E225</f>
        <v>1145890000</v>
      </c>
      <c r="F219" s="159">
        <f t="shared" ref="F219" si="20">F220+F225</f>
        <v>1145890000</v>
      </c>
    </row>
    <row r="220" spans="1:6" ht="27" customHeight="1" x14ac:dyDescent="0.25">
      <c r="A220" s="160">
        <v>170100</v>
      </c>
      <c r="B220" s="160" t="s">
        <v>129</v>
      </c>
      <c r="C220" s="161">
        <f>SUM(C221:C224)</f>
        <v>48556046</v>
      </c>
      <c r="D220" s="161">
        <f t="shared" ref="D220" si="21">SUM(D221:D224)</f>
        <v>389144450</v>
      </c>
      <c r="E220" s="161">
        <f t="shared" ref="E220" si="22">SUM(E221:E224)</f>
        <v>254800000</v>
      </c>
      <c r="F220" s="161">
        <f t="shared" ref="F220" si="23">SUM(F221:F224)</f>
        <v>254800000</v>
      </c>
    </row>
    <row r="221" spans="1:6" ht="27" customHeight="1" x14ac:dyDescent="0.25">
      <c r="A221" s="166">
        <v>170101</v>
      </c>
      <c r="B221" s="166" t="s">
        <v>595</v>
      </c>
      <c r="C221" s="165">
        <v>48556046</v>
      </c>
      <c r="D221" s="165">
        <v>389144450</v>
      </c>
      <c r="E221" s="163">
        <v>254800000</v>
      </c>
      <c r="F221" s="163">
        <v>254800000</v>
      </c>
    </row>
    <row r="222" spans="1:6" ht="24.75" hidden="1" customHeight="1" x14ac:dyDescent="0.25">
      <c r="A222" s="166">
        <v>170102</v>
      </c>
      <c r="B222" s="166" t="s">
        <v>919</v>
      </c>
      <c r="C222" s="165"/>
      <c r="D222" s="165"/>
      <c r="E222" s="165"/>
      <c r="F222" s="165"/>
    </row>
    <row r="223" spans="1:6" ht="24.75" hidden="1" customHeight="1" x14ac:dyDescent="0.25">
      <c r="A223" s="166">
        <v>170103</v>
      </c>
      <c r="B223" s="166" t="s">
        <v>934</v>
      </c>
      <c r="C223" s="165"/>
      <c r="D223" s="165"/>
      <c r="E223" s="165"/>
      <c r="F223" s="165"/>
    </row>
    <row r="224" spans="1:6" ht="24.75" hidden="1" customHeight="1" x14ac:dyDescent="0.25">
      <c r="A224" s="166">
        <v>170104</v>
      </c>
      <c r="B224" s="166" t="s">
        <v>130</v>
      </c>
      <c r="C224" s="163"/>
      <c r="D224" s="163"/>
      <c r="E224" s="165"/>
      <c r="F224" s="165"/>
    </row>
    <row r="225" spans="1:6" ht="24.75" customHeight="1" x14ac:dyDescent="0.25">
      <c r="A225" s="160">
        <v>170200</v>
      </c>
      <c r="B225" s="160" t="s">
        <v>131</v>
      </c>
      <c r="C225" s="161">
        <f>SUM(C226:C228,C229:C241)</f>
        <v>486528245</v>
      </c>
      <c r="D225" s="161">
        <f>SUM(D226:D228,D229:D241)</f>
        <v>426075000</v>
      </c>
      <c r="E225" s="161">
        <f>SUM(E226:E228,E229:E241)</f>
        <v>891090000</v>
      </c>
      <c r="F225" s="161">
        <f>SUM(F226:F228,F229:F241)</f>
        <v>891090000</v>
      </c>
    </row>
    <row r="226" spans="1:6" ht="24.75" customHeight="1" x14ac:dyDescent="0.25">
      <c r="A226" s="166">
        <v>170201</v>
      </c>
      <c r="B226" s="162" t="s">
        <v>782</v>
      </c>
      <c r="C226" s="165">
        <v>1317016</v>
      </c>
      <c r="D226" s="165">
        <v>27550000</v>
      </c>
      <c r="E226" s="165">
        <v>0</v>
      </c>
      <c r="F226" s="165">
        <v>0</v>
      </c>
    </row>
    <row r="227" spans="1:6" ht="24.75" hidden="1" customHeight="1" x14ac:dyDescent="0.25">
      <c r="A227" s="166">
        <v>170202</v>
      </c>
      <c r="B227" s="166" t="s">
        <v>132</v>
      </c>
      <c r="C227" s="165"/>
      <c r="D227" s="165"/>
      <c r="E227" s="165"/>
      <c r="F227" s="165"/>
    </row>
    <row r="228" spans="1:6" ht="24.75" customHeight="1" x14ac:dyDescent="0.25">
      <c r="A228" s="166">
        <v>170203</v>
      </c>
      <c r="B228" s="166" t="s">
        <v>920</v>
      </c>
      <c r="C228" s="165">
        <v>467332740</v>
      </c>
      <c r="D228" s="165">
        <v>350000000</v>
      </c>
      <c r="E228" s="163">
        <v>770330000</v>
      </c>
      <c r="F228" s="163">
        <v>770330000</v>
      </c>
    </row>
    <row r="229" spans="1:6" ht="24.75" hidden="1" customHeight="1" x14ac:dyDescent="0.25">
      <c r="A229" s="166">
        <v>170204</v>
      </c>
      <c r="B229" s="166" t="s">
        <v>133</v>
      </c>
      <c r="C229" s="165"/>
      <c r="D229" s="165"/>
      <c r="E229" s="165"/>
      <c r="F229" s="165"/>
    </row>
    <row r="230" spans="1:6" ht="24.75" hidden="1" customHeight="1" x14ac:dyDescent="0.25">
      <c r="A230" s="162">
        <v>170205</v>
      </c>
      <c r="B230" s="162" t="s">
        <v>134</v>
      </c>
      <c r="C230" s="163"/>
      <c r="D230" s="163"/>
      <c r="E230" s="165"/>
      <c r="F230" s="165"/>
    </row>
    <row r="231" spans="1:6" ht="24.75" hidden="1" customHeight="1" x14ac:dyDescent="0.25">
      <c r="A231" s="162">
        <v>170206</v>
      </c>
      <c r="B231" s="162" t="s">
        <v>135</v>
      </c>
      <c r="C231" s="163"/>
      <c r="D231" s="163"/>
      <c r="E231" s="165"/>
      <c r="F231" s="165"/>
    </row>
    <row r="232" spans="1:6" ht="24.75" customHeight="1" x14ac:dyDescent="0.25">
      <c r="A232" s="166">
        <v>170207</v>
      </c>
      <c r="B232" s="166" t="s">
        <v>136</v>
      </c>
      <c r="C232" s="163">
        <v>11365739</v>
      </c>
      <c r="D232" s="163">
        <v>30000000</v>
      </c>
      <c r="E232" s="163">
        <v>62000000</v>
      </c>
      <c r="F232" s="163">
        <v>62000000</v>
      </c>
    </row>
    <row r="233" spans="1:6" ht="24.75" hidden="1" customHeight="1" x14ac:dyDescent="0.25">
      <c r="A233" s="166">
        <v>170208</v>
      </c>
      <c r="B233" s="166" t="s">
        <v>137</v>
      </c>
      <c r="C233" s="163"/>
      <c r="D233" s="163"/>
      <c r="E233" s="165"/>
      <c r="F233" s="165"/>
    </row>
    <row r="234" spans="1:6" ht="32.25" hidden="1" customHeight="1" x14ac:dyDescent="0.25">
      <c r="A234" s="166">
        <v>170209</v>
      </c>
      <c r="B234" s="162" t="s">
        <v>921</v>
      </c>
      <c r="C234" s="163"/>
      <c r="D234" s="163"/>
      <c r="E234" s="165"/>
      <c r="F234" s="165"/>
    </row>
    <row r="235" spans="1:6" ht="24" hidden="1" customHeight="1" x14ac:dyDescent="0.25">
      <c r="A235" s="166">
        <v>170210</v>
      </c>
      <c r="B235" s="166" t="s">
        <v>138</v>
      </c>
      <c r="C235" s="163"/>
      <c r="D235" s="163"/>
      <c r="E235" s="165"/>
      <c r="F235" s="165"/>
    </row>
    <row r="236" spans="1:6" ht="24.75" hidden="1" customHeight="1" x14ac:dyDescent="0.25">
      <c r="A236" s="166">
        <v>170211</v>
      </c>
      <c r="B236" s="166" t="s">
        <v>139</v>
      </c>
      <c r="C236" s="165"/>
      <c r="D236" s="165"/>
      <c r="E236" s="165"/>
      <c r="F236" s="165"/>
    </row>
    <row r="237" spans="1:6" ht="24.75" customHeight="1" x14ac:dyDescent="0.25">
      <c r="A237" s="166">
        <v>170212</v>
      </c>
      <c r="B237" s="166" t="s">
        <v>140</v>
      </c>
      <c r="C237" s="165"/>
      <c r="D237" s="165"/>
      <c r="E237" s="163">
        <v>400000</v>
      </c>
      <c r="F237" s="163">
        <v>400000</v>
      </c>
    </row>
    <row r="238" spans="1:6" ht="24.75" hidden="1" customHeight="1" x14ac:dyDescent="0.25">
      <c r="A238" s="166">
        <v>170213</v>
      </c>
      <c r="B238" s="166" t="s">
        <v>141</v>
      </c>
      <c r="C238" s="165"/>
      <c r="D238" s="165"/>
      <c r="E238" s="165"/>
      <c r="F238" s="165"/>
    </row>
    <row r="239" spans="1:6" ht="24.75" customHeight="1" x14ac:dyDescent="0.25">
      <c r="A239" s="166">
        <v>170214</v>
      </c>
      <c r="B239" s="166" t="s">
        <v>142</v>
      </c>
      <c r="C239" s="163">
        <v>6512750</v>
      </c>
      <c r="D239" s="163">
        <v>18525000</v>
      </c>
      <c r="E239" s="163">
        <v>22000000</v>
      </c>
      <c r="F239" s="163">
        <v>22000000</v>
      </c>
    </row>
    <row r="240" spans="1:6" ht="24.75" hidden="1" customHeight="1" x14ac:dyDescent="0.25">
      <c r="A240" s="166">
        <v>170215</v>
      </c>
      <c r="B240" s="166" t="s">
        <v>391</v>
      </c>
      <c r="C240" s="163"/>
      <c r="D240" s="163"/>
      <c r="E240" s="165"/>
      <c r="F240" s="165"/>
    </row>
    <row r="241" spans="1:6" ht="24.75" customHeight="1" x14ac:dyDescent="0.25">
      <c r="A241" s="166">
        <v>170290</v>
      </c>
      <c r="B241" s="166" t="s">
        <v>28</v>
      </c>
      <c r="C241" s="165"/>
      <c r="D241" s="165"/>
      <c r="E241" s="163">
        <v>36360000</v>
      </c>
      <c r="F241" s="163">
        <v>36360000</v>
      </c>
    </row>
    <row r="242" spans="1:6" ht="33.75" customHeight="1" x14ac:dyDescent="0.25">
      <c r="A242" s="290" t="s">
        <v>807</v>
      </c>
      <c r="B242" s="290"/>
      <c r="C242" s="170">
        <f>SUM(C6,C23,C127,C135,C169,C189,C219)</f>
        <v>24782329659</v>
      </c>
      <c r="D242" s="170">
        <f>SUM(D6,D23,D127,D135,D169,D189,D219)</f>
        <v>38310625529.5</v>
      </c>
      <c r="E242" s="170">
        <f>SUM(E6,E23,E127,E135,E169,E189,E219)</f>
        <v>50738395000</v>
      </c>
      <c r="F242" s="170">
        <f>SUM(F6,F23,F127,F135,F169,F189,F219)</f>
        <v>50863715000</v>
      </c>
    </row>
    <row r="243" spans="1:6" x14ac:dyDescent="0.25">
      <c r="F243" s="92">
        <f>F242-F135</f>
        <v>49003715000</v>
      </c>
    </row>
    <row r="244" spans="1:6" x14ac:dyDescent="0.25">
      <c r="F244" s="92">
        <f>F242-E242</f>
        <v>125320000</v>
      </c>
    </row>
    <row r="245" spans="1:6" x14ac:dyDescent="0.25">
      <c r="D245" s="92"/>
    </row>
    <row r="246" spans="1:6" x14ac:dyDescent="0.25">
      <c r="D246" s="92"/>
    </row>
  </sheetData>
  <mergeCells count="3">
    <mergeCell ref="B1:E1"/>
    <mergeCell ref="B2:E2"/>
    <mergeCell ref="A242:B242"/>
  </mergeCells>
  <phoneticPr fontId="22" type="noConversion"/>
  <printOptions horizontalCentered="1"/>
  <pageMargins left="0.4" right="0.9" top="0.3" bottom="1" header="0" footer="0.5"/>
  <pageSetup paperSize="9" scale="76" fitToHeight="0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F3EC-299B-4CFB-A45C-E5D7EE1DBCD2}">
  <sheetPr>
    <pageSetUpPr fitToPage="1"/>
  </sheetPr>
  <dimension ref="A1:Z436"/>
  <sheetViews>
    <sheetView rightToLeft="1" view="pageBreakPreview" zoomScale="80" zoomScaleNormal="100" zoomScaleSheetLayoutView="80" workbookViewId="0">
      <pane xSplit="5" ySplit="6" topLeftCell="F423" activePane="bottomRight" state="frozen"/>
      <selection activeCell="D32" sqref="D32"/>
      <selection pane="topRight" activeCell="D32" sqref="D32"/>
      <selection pane="bottomLeft" activeCell="D32" sqref="D32"/>
      <selection pane="bottomRight" activeCell="D32" sqref="D32"/>
    </sheetView>
  </sheetViews>
  <sheetFormatPr defaultColWidth="9" defaultRowHeight="18.75" x14ac:dyDescent="0.5"/>
  <cols>
    <col min="1" max="1" width="7.85546875" style="81" customWidth="1"/>
    <col min="2" max="3" width="7.85546875" style="70" customWidth="1"/>
    <col min="4" max="4" width="7.85546875" style="78" customWidth="1"/>
    <col min="5" max="5" width="80.140625" style="70" customWidth="1"/>
    <col min="6" max="7" width="21.85546875" style="70" customWidth="1"/>
    <col min="8" max="11" width="19.42578125" style="70" customWidth="1"/>
    <col min="12" max="12" width="14.140625" style="70" customWidth="1"/>
    <col min="13" max="13" width="16.42578125" style="72" customWidth="1"/>
    <col min="14" max="17" width="13.5703125" style="72" customWidth="1"/>
    <col min="18" max="26" width="13.5703125" style="70" customWidth="1"/>
    <col min="27" max="16384" width="9" style="70"/>
  </cols>
  <sheetData>
    <row r="1" spans="1:26" ht="44.25" customHeight="1" x14ac:dyDescent="0.5">
      <c r="A1" s="310" t="s">
        <v>976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71"/>
    </row>
    <row r="2" spans="1:26" ht="27.75" customHeight="1" x14ac:dyDescent="0.5">
      <c r="A2" s="318" t="s">
        <v>974</v>
      </c>
      <c r="B2" s="318"/>
      <c r="C2" s="318"/>
      <c r="D2" s="318"/>
      <c r="E2" s="311" t="s">
        <v>995</v>
      </c>
      <c r="F2" s="311"/>
      <c r="G2" s="311"/>
      <c r="H2" s="311"/>
      <c r="I2" s="311"/>
      <c r="J2" s="71"/>
      <c r="K2" s="71"/>
      <c r="L2" s="71"/>
    </row>
    <row r="3" spans="1:26" ht="27.75" customHeight="1" x14ac:dyDescent="0.5">
      <c r="A3" s="317" t="s">
        <v>972</v>
      </c>
      <c r="B3" s="317"/>
      <c r="C3" s="317"/>
      <c r="D3" s="317"/>
      <c r="E3" s="312" t="s">
        <v>994</v>
      </c>
      <c r="F3" s="312"/>
      <c r="G3" s="312"/>
      <c r="H3" s="312"/>
      <c r="I3" s="312"/>
      <c r="J3" s="90"/>
      <c r="K3" s="109"/>
      <c r="L3" s="90"/>
    </row>
    <row r="4" spans="1:26" ht="27.75" customHeight="1" x14ac:dyDescent="0.5">
      <c r="A4" s="316" t="s">
        <v>973</v>
      </c>
      <c r="B4" s="316"/>
      <c r="C4" s="316"/>
      <c r="D4" s="316"/>
      <c r="E4" s="94"/>
      <c r="F4" s="95"/>
      <c r="G4" s="95"/>
      <c r="H4" s="90"/>
      <c r="I4" s="90"/>
      <c r="K4" s="215" t="s">
        <v>13</v>
      </c>
      <c r="L4" s="90"/>
    </row>
    <row r="5" spans="1:26" s="72" customFormat="1" ht="29.25" customHeight="1" x14ac:dyDescent="0.5">
      <c r="A5" s="313" t="s">
        <v>264</v>
      </c>
      <c r="B5" s="314"/>
      <c r="C5" s="314"/>
      <c r="D5" s="315"/>
      <c r="E5" s="309" t="s">
        <v>265</v>
      </c>
      <c r="F5" s="309" t="s">
        <v>628</v>
      </c>
      <c r="G5" s="309" t="s">
        <v>791</v>
      </c>
      <c r="H5" s="309" t="s">
        <v>993</v>
      </c>
      <c r="I5" s="309" t="s">
        <v>871</v>
      </c>
      <c r="J5" s="309" t="s">
        <v>872</v>
      </c>
      <c r="K5" s="309" t="s">
        <v>884</v>
      </c>
      <c r="L5" s="300" t="s">
        <v>814</v>
      </c>
      <c r="M5" s="301" t="s">
        <v>702</v>
      </c>
      <c r="N5" s="302"/>
      <c r="O5" s="302"/>
      <c r="P5" s="303"/>
      <c r="Q5" s="304" t="s">
        <v>703</v>
      </c>
      <c r="R5" s="305"/>
      <c r="S5" s="305"/>
      <c r="T5" s="306"/>
      <c r="U5" s="293" t="s">
        <v>398</v>
      </c>
      <c r="V5" s="307" t="s">
        <v>144</v>
      </c>
      <c r="W5" s="293" t="s">
        <v>399</v>
      </c>
      <c r="X5" s="291" t="s">
        <v>400</v>
      </c>
      <c r="Y5" s="293" t="s">
        <v>401</v>
      </c>
      <c r="Z5" s="295" t="s">
        <v>704</v>
      </c>
    </row>
    <row r="6" spans="1:26" s="72" customFormat="1" ht="38.25" customHeight="1" x14ac:dyDescent="0.5">
      <c r="A6" s="182" t="s">
        <v>427</v>
      </c>
      <c r="B6" s="183" t="s">
        <v>17</v>
      </c>
      <c r="C6" s="184" t="s">
        <v>428</v>
      </c>
      <c r="D6" s="185" t="s">
        <v>429</v>
      </c>
      <c r="E6" s="309"/>
      <c r="F6" s="309"/>
      <c r="G6" s="309"/>
      <c r="H6" s="309"/>
      <c r="I6" s="309"/>
      <c r="J6" s="309"/>
      <c r="K6" s="309"/>
      <c r="L6" s="300"/>
      <c r="M6" s="79" t="s">
        <v>143</v>
      </c>
      <c r="N6" s="79" t="s">
        <v>392</v>
      </c>
      <c r="O6" s="79" t="s">
        <v>393</v>
      </c>
      <c r="P6" s="80" t="s">
        <v>394</v>
      </c>
      <c r="Q6" s="34" t="s">
        <v>395</v>
      </c>
      <c r="R6" s="34" t="s">
        <v>396</v>
      </c>
      <c r="S6" s="34" t="s">
        <v>397</v>
      </c>
      <c r="T6" s="34" t="s">
        <v>28</v>
      </c>
      <c r="U6" s="294"/>
      <c r="V6" s="308"/>
      <c r="W6" s="294"/>
      <c r="X6" s="292"/>
      <c r="Y6" s="294"/>
      <c r="Z6" s="296"/>
    </row>
    <row r="7" spans="1:26" s="72" customFormat="1" ht="30.75" customHeight="1" x14ac:dyDescent="0.5">
      <c r="A7" s="178" t="s">
        <v>430</v>
      </c>
      <c r="B7" s="179" t="s">
        <v>431</v>
      </c>
      <c r="C7" s="180" t="s">
        <v>433</v>
      </c>
      <c r="D7" s="181">
        <v>1</v>
      </c>
      <c r="E7" s="186" t="s">
        <v>456</v>
      </c>
      <c r="F7" s="186"/>
      <c r="G7" s="186"/>
      <c r="H7" s="187">
        <f>SUM(H17,H40,H56)</f>
        <v>5318953473</v>
      </c>
      <c r="I7" s="188">
        <f t="shared" ref="I7" si="0">SUM(I17,I40,I56)</f>
        <v>5439052372</v>
      </c>
      <c r="J7" s="187">
        <f t="shared" ref="J7" si="1">SUM(J17,J40,J56)</f>
        <v>6694400000</v>
      </c>
      <c r="K7" s="187">
        <f t="shared" ref="K7" si="2">SUM(K17,K40,K56)</f>
        <v>7948770000</v>
      </c>
      <c r="L7" s="97"/>
      <c r="M7" s="96">
        <f t="shared" ref="M7:Z7" si="3">SUM(M17,M40,M56)</f>
        <v>0</v>
      </c>
      <c r="N7" s="96">
        <f t="shared" si="3"/>
        <v>0</v>
      </c>
      <c r="O7" s="96">
        <f t="shared" si="3"/>
        <v>0</v>
      </c>
      <c r="P7" s="96">
        <f t="shared" si="3"/>
        <v>0</v>
      </c>
      <c r="Q7" s="96">
        <f t="shared" si="3"/>
        <v>0</v>
      </c>
      <c r="R7" s="96">
        <f t="shared" si="3"/>
        <v>0</v>
      </c>
      <c r="S7" s="96">
        <f t="shared" si="3"/>
        <v>0</v>
      </c>
      <c r="T7" s="96">
        <f t="shared" si="3"/>
        <v>0</v>
      </c>
      <c r="U7" s="96">
        <f t="shared" si="3"/>
        <v>0</v>
      </c>
      <c r="V7" s="96">
        <f t="shared" si="3"/>
        <v>0</v>
      </c>
      <c r="W7" s="96">
        <f t="shared" si="3"/>
        <v>0</v>
      </c>
      <c r="X7" s="96">
        <f t="shared" si="3"/>
        <v>0</v>
      </c>
      <c r="Y7" s="96">
        <f t="shared" si="3"/>
        <v>0</v>
      </c>
      <c r="Z7" s="96">
        <f t="shared" si="3"/>
        <v>0</v>
      </c>
    </row>
    <row r="8" spans="1:26" s="72" customFormat="1" ht="35.25" hidden="1" customHeight="1" x14ac:dyDescent="0.5">
      <c r="A8" s="178" t="s">
        <v>430</v>
      </c>
      <c r="B8" s="179" t="s">
        <v>431</v>
      </c>
      <c r="C8" s="180" t="s">
        <v>463</v>
      </c>
      <c r="D8" s="181">
        <v>1</v>
      </c>
      <c r="E8" s="189" t="s">
        <v>266</v>
      </c>
      <c r="F8" s="189"/>
      <c r="G8" s="189"/>
      <c r="H8" s="190">
        <f>H9+H13</f>
        <v>0</v>
      </c>
      <c r="I8" s="191">
        <f>I9+I13</f>
        <v>0</v>
      </c>
      <c r="J8" s="190" t="e">
        <f>#REF!</f>
        <v>#REF!</v>
      </c>
      <c r="K8" s="190" t="e">
        <f>#REF!</f>
        <v>#REF!</v>
      </c>
      <c r="L8" s="98"/>
      <c r="M8" s="99">
        <f t="shared" ref="M8:Z8" si="4">M9+M13</f>
        <v>0</v>
      </c>
      <c r="N8" s="99">
        <f t="shared" si="4"/>
        <v>0</v>
      </c>
      <c r="O8" s="99">
        <f t="shared" si="4"/>
        <v>0</v>
      </c>
      <c r="P8" s="99">
        <f t="shared" si="4"/>
        <v>0</v>
      </c>
      <c r="Q8" s="99">
        <f t="shared" si="4"/>
        <v>0</v>
      </c>
      <c r="R8" s="99">
        <f t="shared" si="4"/>
        <v>0</v>
      </c>
      <c r="S8" s="99">
        <f t="shared" si="4"/>
        <v>0</v>
      </c>
      <c r="T8" s="99">
        <f t="shared" si="4"/>
        <v>0</v>
      </c>
      <c r="U8" s="99">
        <f t="shared" si="4"/>
        <v>0</v>
      </c>
      <c r="V8" s="99">
        <f t="shared" si="4"/>
        <v>0</v>
      </c>
      <c r="W8" s="99">
        <f t="shared" si="4"/>
        <v>0</v>
      </c>
      <c r="X8" s="99">
        <f t="shared" si="4"/>
        <v>0</v>
      </c>
      <c r="Y8" s="99">
        <f t="shared" si="4"/>
        <v>0</v>
      </c>
      <c r="Z8" s="99">
        <f t="shared" si="4"/>
        <v>0</v>
      </c>
    </row>
    <row r="9" spans="1:26" s="72" customFormat="1" ht="35.25" hidden="1" customHeight="1" x14ac:dyDescent="0.5">
      <c r="A9" s="178" t="s">
        <v>430</v>
      </c>
      <c r="B9" s="179" t="s">
        <v>434</v>
      </c>
      <c r="C9" s="180" t="s">
        <v>463</v>
      </c>
      <c r="D9" s="181">
        <v>1</v>
      </c>
      <c r="E9" s="192" t="s">
        <v>267</v>
      </c>
      <c r="F9" s="192"/>
      <c r="G9" s="192"/>
      <c r="H9" s="193">
        <f>SUM(H10:H12)</f>
        <v>0</v>
      </c>
      <c r="I9" s="194">
        <f>SUM(I10:I12)</f>
        <v>0</v>
      </c>
      <c r="J9" s="193" t="e">
        <f>#REF!</f>
        <v>#REF!</v>
      </c>
      <c r="K9" s="193" t="e">
        <f>#REF!</f>
        <v>#REF!</v>
      </c>
      <c r="L9" s="101"/>
      <c r="M9" s="100">
        <f t="shared" ref="M9:Z9" si="5">SUM(M10:M12)</f>
        <v>0</v>
      </c>
      <c r="N9" s="100">
        <f t="shared" si="5"/>
        <v>0</v>
      </c>
      <c r="O9" s="100">
        <f t="shared" si="5"/>
        <v>0</v>
      </c>
      <c r="P9" s="100">
        <f t="shared" si="5"/>
        <v>0</v>
      </c>
      <c r="Q9" s="100">
        <f t="shared" si="5"/>
        <v>0</v>
      </c>
      <c r="R9" s="100">
        <f t="shared" si="5"/>
        <v>0</v>
      </c>
      <c r="S9" s="100">
        <f t="shared" si="5"/>
        <v>0</v>
      </c>
      <c r="T9" s="100">
        <f t="shared" si="5"/>
        <v>0</v>
      </c>
      <c r="U9" s="100">
        <f t="shared" si="5"/>
        <v>0</v>
      </c>
      <c r="V9" s="100">
        <f t="shared" si="5"/>
        <v>0</v>
      </c>
      <c r="W9" s="100">
        <f t="shared" si="5"/>
        <v>0</v>
      </c>
      <c r="X9" s="100">
        <f t="shared" si="5"/>
        <v>0</v>
      </c>
      <c r="Y9" s="100">
        <f t="shared" si="5"/>
        <v>0</v>
      </c>
      <c r="Z9" s="100">
        <f t="shared" si="5"/>
        <v>0</v>
      </c>
    </row>
    <row r="10" spans="1:26" s="72" customFormat="1" ht="35.25" hidden="1" customHeight="1" x14ac:dyDescent="0.5">
      <c r="A10" s="178" t="s">
        <v>435</v>
      </c>
      <c r="B10" s="179" t="s">
        <v>434</v>
      </c>
      <c r="C10" s="180" t="s">
        <v>463</v>
      </c>
      <c r="D10" s="181">
        <v>1</v>
      </c>
      <c r="E10" s="195" t="s">
        <v>268</v>
      </c>
      <c r="F10" s="195"/>
      <c r="G10" s="195"/>
      <c r="H10" s="196"/>
      <c r="I10" s="197"/>
      <c r="J10" s="198"/>
      <c r="K10" s="198"/>
      <c r="L10" s="102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>
        <f>SUM(M10:Y10)</f>
        <v>0</v>
      </c>
    </row>
    <row r="11" spans="1:26" s="72" customFormat="1" ht="35.25" hidden="1" customHeight="1" x14ac:dyDescent="0.5">
      <c r="A11" s="178" t="s">
        <v>437</v>
      </c>
      <c r="B11" s="179" t="s">
        <v>434</v>
      </c>
      <c r="C11" s="180" t="s">
        <v>463</v>
      </c>
      <c r="D11" s="181">
        <v>1</v>
      </c>
      <c r="E11" s="195" t="s">
        <v>268</v>
      </c>
      <c r="F11" s="195"/>
      <c r="G11" s="195"/>
      <c r="H11" s="196"/>
      <c r="I11" s="197"/>
      <c r="J11" s="198"/>
      <c r="K11" s="198"/>
      <c r="L11" s="102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>
        <f t="shared" ref="Z11:Z12" si="6">SUM(M11:Y11)</f>
        <v>0</v>
      </c>
    </row>
    <row r="12" spans="1:26" s="72" customFormat="1" ht="35.25" hidden="1" customHeight="1" x14ac:dyDescent="0.5">
      <c r="A12" s="178" t="s">
        <v>438</v>
      </c>
      <c r="B12" s="179" t="s">
        <v>434</v>
      </c>
      <c r="C12" s="180" t="s">
        <v>463</v>
      </c>
      <c r="D12" s="181">
        <v>1</v>
      </c>
      <c r="E12" s="195" t="s">
        <v>268</v>
      </c>
      <c r="F12" s="195"/>
      <c r="G12" s="195"/>
      <c r="H12" s="196"/>
      <c r="I12" s="197"/>
      <c r="J12" s="198"/>
      <c r="K12" s="198"/>
      <c r="L12" s="102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>
        <f t="shared" si="6"/>
        <v>0</v>
      </c>
    </row>
    <row r="13" spans="1:26" s="72" customFormat="1" ht="35.25" hidden="1" customHeight="1" x14ac:dyDescent="0.5">
      <c r="A13" s="178" t="s">
        <v>430</v>
      </c>
      <c r="B13" s="179" t="s">
        <v>436</v>
      </c>
      <c r="C13" s="180" t="s">
        <v>463</v>
      </c>
      <c r="D13" s="181">
        <v>1</v>
      </c>
      <c r="E13" s="192" t="s">
        <v>267</v>
      </c>
      <c r="F13" s="192"/>
      <c r="G13" s="192"/>
      <c r="H13" s="193">
        <f>SUM(H14:H16)</f>
        <v>0</v>
      </c>
      <c r="I13" s="194">
        <f t="shared" ref="I13" si="7">SUM(I14:I16)</f>
        <v>0</v>
      </c>
      <c r="J13" s="193" t="e">
        <f>#REF!</f>
        <v>#REF!</v>
      </c>
      <c r="K13" s="193" t="e">
        <f>#REF!</f>
        <v>#REF!</v>
      </c>
      <c r="L13" s="101"/>
      <c r="M13" s="100">
        <f t="shared" ref="M13:Z13" si="8">SUM(M14:M16)</f>
        <v>0</v>
      </c>
      <c r="N13" s="100">
        <f t="shared" si="8"/>
        <v>0</v>
      </c>
      <c r="O13" s="100">
        <f t="shared" si="8"/>
        <v>0</v>
      </c>
      <c r="P13" s="100">
        <f t="shared" si="8"/>
        <v>0</v>
      </c>
      <c r="Q13" s="100">
        <f t="shared" si="8"/>
        <v>0</v>
      </c>
      <c r="R13" s="100">
        <f t="shared" si="8"/>
        <v>0</v>
      </c>
      <c r="S13" s="100">
        <f t="shared" si="8"/>
        <v>0</v>
      </c>
      <c r="T13" s="100">
        <f t="shared" si="8"/>
        <v>0</v>
      </c>
      <c r="U13" s="100">
        <f t="shared" si="8"/>
        <v>0</v>
      </c>
      <c r="V13" s="100">
        <f t="shared" si="8"/>
        <v>0</v>
      </c>
      <c r="W13" s="100">
        <f t="shared" si="8"/>
        <v>0</v>
      </c>
      <c r="X13" s="100">
        <f t="shared" si="8"/>
        <v>0</v>
      </c>
      <c r="Y13" s="100">
        <f t="shared" si="8"/>
        <v>0</v>
      </c>
      <c r="Z13" s="100">
        <f t="shared" si="8"/>
        <v>0</v>
      </c>
    </row>
    <row r="14" spans="1:26" s="72" customFormat="1" ht="35.25" hidden="1" customHeight="1" x14ac:dyDescent="0.5">
      <c r="A14" s="178" t="s">
        <v>435</v>
      </c>
      <c r="B14" s="179" t="s">
        <v>436</v>
      </c>
      <c r="C14" s="180" t="s">
        <v>463</v>
      </c>
      <c r="D14" s="181">
        <v>1</v>
      </c>
      <c r="E14" s="195" t="s">
        <v>268</v>
      </c>
      <c r="F14" s="195"/>
      <c r="G14" s="195"/>
      <c r="H14" s="196"/>
      <c r="I14" s="199"/>
      <c r="J14" s="198"/>
      <c r="K14" s="198"/>
      <c r="L14" s="102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4">
        <f t="shared" ref="Z14:Z16" si="9">SUM(M14:Y14)</f>
        <v>0</v>
      </c>
    </row>
    <row r="15" spans="1:26" s="72" customFormat="1" ht="35.25" hidden="1" customHeight="1" x14ac:dyDescent="0.5">
      <c r="A15" s="178" t="s">
        <v>437</v>
      </c>
      <c r="B15" s="179" t="s">
        <v>436</v>
      </c>
      <c r="C15" s="180" t="s">
        <v>463</v>
      </c>
      <c r="D15" s="181">
        <v>1</v>
      </c>
      <c r="E15" s="195" t="s">
        <v>268</v>
      </c>
      <c r="F15" s="195"/>
      <c r="G15" s="195"/>
      <c r="H15" s="196"/>
      <c r="I15" s="199"/>
      <c r="J15" s="198"/>
      <c r="K15" s="198"/>
      <c r="L15" s="102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4">
        <f t="shared" si="9"/>
        <v>0</v>
      </c>
    </row>
    <row r="16" spans="1:26" s="72" customFormat="1" ht="35.25" hidden="1" customHeight="1" x14ac:dyDescent="0.5">
      <c r="A16" s="178" t="s">
        <v>438</v>
      </c>
      <c r="B16" s="179" t="s">
        <v>436</v>
      </c>
      <c r="C16" s="180" t="s">
        <v>463</v>
      </c>
      <c r="D16" s="181">
        <v>1</v>
      </c>
      <c r="E16" s="195" t="s">
        <v>268</v>
      </c>
      <c r="F16" s="195"/>
      <c r="G16" s="195"/>
      <c r="H16" s="196"/>
      <c r="I16" s="197"/>
      <c r="J16" s="198"/>
      <c r="K16" s="198"/>
      <c r="L16" s="102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>
        <f t="shared" si="9"/>
        <v>0</v>
      </c>
    </row>
    <row r="17" spans="1:26" s="72" customFormat="1" ht="30.75" customHeight="1" x14ac:dyDescent="0.5">
      <c r="A17" s="178" t="s">
        <v>430</v>
      </c>
      <c r="B17" s="179" t="s">
        <v>431</v>
      </c>
      <c r="C17" s="180" t="s">
        <v>432</v>
      </c>
      <c r="D17" s="181">
        <v>1</v>
      </c>
      <c r="E17" s="189" t="s">
        <v>457</v>
      </c>
      <c r="F17" s="189"/>
      <c r="G17" s="189"/>
      <c r="H17" s="190">
        <f>SUM(H18,H21)</f>
        <v>3996909685</v>
      </c>
      <c r="I17" s="191">
        <f>SUM(I18,I21)</f>
        <v>3489500000</v>
      </c>
      <c r="J17" s="190">
        <f>SUM(J18,J21)</f>
        <v>4554190000</v>
      </c>
      <c r="K17" s="190">
        <f>SUM(K18,K21)</f>
        <v>5358560000</v>
      </c>
      <c r="L17" s="98"/>
      <c r="M17" s="99">
        <f t="shared" ref="M17:Z17" si="10">SUM(M18,M21)</f>
        <v>0</v>
      </c>
      <c r="N17" s="99">
        <f t="shared" si="10"/>
        <v>0</v>
      </c>
      <c r="O17" s="99">
        <f t="shared" si="10"/>
        <v>0</v>
      </c>
      <c r="P17" s="99">
        <f t="shared" si="10"/>
        <v>0</v>
      </c>
      <c r="Q17" s="99">
        <f t="shared" si="10"/>
        <v>0</v>
      </c>
      <c r="R17" s="99">
        <f t="shared" si="10"/>
        <v>0</v>
      </c>
      <c r="S17" s="99">
        <f t="shared" si="10"/>
        <v>0</v>
      </c>
      <c r="T17" s="99">
        <f t="shared" si="10"/>
        <v>0</v>
      </c>
      <c r="U17" s="99">
        <f t="shared" si="10"/>
        <v>0</v>
      </c>
      <c r="V17" s="99">
        <f t="shared" si="10"/>
        <v>0</v>
      </c>
      <c r="W17" s="99">
        <f t="shared" si="10"/>
        <v>0</v>
      </c>
      <c r="X17" s="99">
        <f t="shared" si="10"/>
        <v>0</v>
      </c>
      <c r="Y17" s="99">
        <f t="shared" si="10"/>
        <v>0</v>
      </c>
      <c r="Z17" s="99">
        <f t="shared" si="10"/>
        <v>0</v>
      </c>
    </row>
    <row r="18" spans="1:26" s="72" customFormat="1" ht="30.75" customHeight="1" x14ac:dyDescent="0.5">
      <c r="A18" s="178" t="s">
        <v>430</v>
      </c>
      <c r="B18" s="179" t="s">
        <v>434</v>
      </c>
      <c r="C18" s="180" t="s">
        <v>432</v>
      </c>
      <c r="D18" s="181">
        <v>1</v>
      </c>
      <c r="E18" s="192" t="s">
        <v>269</v>
      </c>
      <c r="F18" s="192"/>
      <c r="G18" s="192"/>
      <c r="H18" s="193">
        <f>SUM(H19:H20)</f>
        <v>3943785507</v>
      </c>
      <c r="I18" s="193">
        <f t="shared" ref="I18:J18" si="11">SUM(I19:I20)</f>
        <v>3000000000</v>
      </c>
      <c r="J18" s="193">
        <f t="shared" si="11"/>
        <v>3432150000</v>
      </c>
      <c r="K18" s="193">
        <f t="shared" ref="K18" si="12">SUM(K19:K20)</f>
        <v>4358560000</v>
      </c>
      <c r="L18" s="101"/>
      <c r="M18" s="100">
        <f t="shared" ref="M18:Z18" si="13">SUM(M19:M19)</f>
        <v>0</v>
      </c>
      <c r="N18" s="100">
        <f t="shared" si="13"/>
        <v>0</v>
      </c>
      <c r="O18" s="100">
        <f t="shared" si="13"/>
        <v>0</v>
      </c>
      <c r="P18" s="100">
        <f t="shared" si="13"/>
        <v>0</v>
      </c>
      <c r="Q18" s="100">
        <f t="shared" si="13"/>
        <v>0</v>
      </c>
      <c r="R18" s="100">
        <f t="shared" si="13"/>
        <v>0</v>
      </c>
      <c r="S18" s="100">
        <f t="shared" si="13"/>
        <v>0</v>
      </c>
      <c r="T18" s="100">
        <f t="shared" si="13"/>
        <v>0</v>
      </c>
      <c r="U18" s="100">
        <f t="shared" si="13"/>
        <v>0</v>
      </c>
      <c r="V18" s="100">
        <f t="shared" si="13"/>
        <v>0</v>
      </c>
      <c r="W18" s="100">
        <f t="shared" si="13"/>
        <v>0</v>
      </c>
      <c r="X18" s="100">
        <f t="shared" si="13"/>
        <v>0</v>
      </c>
      <c r="Y18" s="100">
        <f t="shared" si="13"/>
        <v>0</v>
      </c>
      <c r="Z18" s="100">
        <f t="shared" si="13"/>
        <v>0</v>
      </c>
    </row>
    <row r="19" spans="1:26" s="72" customFormat="1" ht="30.75" customHeight="1" x14ac:dyDescent="0.5">
      <c r="A19" s="178" t="s">
        <v>435</v>
      </c>
      <c r="B19" s="179" t="s">
        <v>434</v>
      </c>
      <c r="C19" s="180" t="s">
        <v>432</v>
      </c>
      <c r="D19" s="181">
        <v>1</v>
      </c>
      <c r="E19" s="195" t="s">
        <v>270</v>
      </c>
      <c r="F19" s="195" t="s">
        <v>815</v>
      </c>
      <c r="G19" s="195" t="s">
        <v>815</v>
      </c>
      <c r="H19" s="196">
        <v>3943785507</v>
      </c>
      <c r="I19" s="199">
        <v>1000000000</v>
      </c>
      <c r="J19" s="198">
        <v>3432150000</v>
      </c>
      <c r="K19" s="198">
        <v>4358560000</v>
      </c>
      <c r="L19" s="102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4">
        <f>SUM(M19:Y19)</f>
        <v>0</v>
      </c>
    </row>
    <row r="20" spans="1:26" s="72" customFormat="1" ht="30.75" customHeight="1" x14ac:dyDescent="0.5">
      <c r="A20" s="178" t="s">
        <v>437</v>
      </c>
      <c r="B20" s="179" t="s">
        <v>434</v>
      </c>
      <c r="C20" s="180" t="s">
        <v>432</v>
      </c>
      <c r="D20" s="181">
        <v>1</v>
      </c>
      <c r="E20" s="195" t="s">
        <v>785</v>
      </c>
      <c r="F20" s="195" t="s">
        <v>815</v>
      </c>
      <c r="G20" s="195" t="s">
        <v>815</v>
      </c>
      <c r="H20" s="196"/>
      <c r="I20" s="199">
        <v>2000000000</v>
      </c>
      <c r="J20" s="198">
        <v>0</v>
      </c>
      <c r="K20" s="198">
        <v>0</v>
      </c>
      <c r="L20" s="102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4"/>
    </row>
    <row r="21" spans="1:26" s="72" customFormat="1" ht="30.75" customHeight="1" x14ac:dyDescent="0.5">
      <c r="A21" s="178" t="s">
        <v>430</v>
      </c>
      <c r="B21" s="179" t="s">
        <v>436</v>
      </c>
      <c r="C21" s="180" t="s">
        <v>432</v>
      </c>
      <c r="D21" s="181">
        <v>1</v>
      </c>
      <c r="E21" s="192" t="s">
        <v>271</v>
      </c>
      <c r="F21" s="192"/>
      <c r="G21" s="192"/>
      <c r="H21" s="193">
        <f>SUM(H22:H39)</f>
        <v>53124178</v>
      </c>
      <c r="I21" s="194">
        <f t="shared" ref="I21:Z21" si="14">SUM(I22:I39)</f>
        <v>489500000</v>
      </c>
      <c r="J21" s="193">
        <f t="shared" si="14"/>
        <v>1122040000</v>
      </c>
      <c r="K21" s="193">
        <f t="shared" ref="K21" si="15">SUM(K22:K39)</f>
        <v>1000000000</v>
      </c>
      <c r="L21" s="100">
        <f t="shared" si="14"/>
        <v>0</v>
      </c>
      <c r="M21" s="100">
        <f t="shared" si="14"/>
        <v>0</v>
      </c>
      <c r="N21" s="100">
        <f t="shared" si="14"/>
        <v>0</v>
      </c>
      <c r="O21" s="100">
        <f t="shared" si="14"/>
        <v>0</v>
      </c>
      <c r="P21" s="100">
        <f t="shared" si="14"/>
        <v>0</v>
      </c>
      <c r="Q21" s="100">
        <f t="shared" si="14"/>
        <v>0</v>
      </c>
      <c r="R21" s="100">
        <f t="shared" si="14"/>
        <v>0</v>
      </c>
      <c r="S21" s="100">
        <f t="shared" si="14"/>
        <v>0</v>
      </c>
      <c r="T21" s="100">
        <f t="shared" si="14"/>
        <v>0</v>
      </c>
      <c r="U21" s="100">
        <f t="shared" si="14"/>
        <v>0</v>
      </c>
      <c r="V21" s="100">
        <f t="shared" si="14"/>
        <v>0</v>
      </c>
      <c r="W21" s="100">
        <f t="shared" si="14"/>
        <v>0</v>
      </c>
      <c r="X21" s="100">
        <f t="shared" si="14"/>
        <v>0</v>
      </c>
      <c r="Y21" s="100">
        <f t="shared" si="14"/>
        <v>0</v>
      </c>
      <c r="Z21" s="100">
        <f t="shared" si="14"/>
        <v>0</v>
      </c>
    </row>
    <row r="22" spans="1:26" s="72" customFormat="1" ht="30.75" customHeight="1" x14ac:dyDescent="0.5">
      <c r="A22" s="178" t="s">
        <v>435</v>
      </c>
      <c r="B22" s="179" t="s">
        <v>436</v>
      </c>
      <c r="C22" s="180" t="s">
        <v>432</v>
      </c>
      <c r="D22" s="181">
        <v>1</v>
      </c>
      <c r="E22" s="195" t="s">
        <v>272</v>
      </c>
      <c r="F22" s="195" t="s">
        <v>816</v>
      </c>
      <c r="G22" s="195" t="s">
        <v>818</v>
      </c>
      <c r="H22" s="196"/>
      <c r="I22" s="199">
        <v>5000000</v>
      </c>
      <c r="J22" s="198">
        <v>31150000</v>
      </c>
      <c r="K22" s="198">
        <v>28000000</v>
      </c>
      <c r="L22" s="102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4">
        <f t="shared" ref="Z22:Z39" si="16">SUM(M22:Y22)</f>
        <v>0</v>
      </c>
    </row>
    <row r="23" spans="1:26" s="72" customFormat="1" ht="30.75" customHeight="1" x14ac:dyDescent="0.5">
      <c r="A23" s="178" t="s">
        <v>437</v>
      </c>
      <c r="B23" s="179" t="s">
        <v>436</v>
      </c>
      <c r="C23" s="180" t="s">
        <v>432</v>
      </c>
      <c r="D23" s="181">
        <v>1</v>
      </c>
      <c r="E23" s="195" t="s">
        <v>273</v>
      </c>
      <c r="F23" s="195" t="s">
        <v>816</v>
      </c>
      <c r="G23" s="195" t="s">
        <v>816</v>
      </c>
      <c r="H23" s="196">
        <v>120721</v>
      </c>
      <c r="I23" s="199">
        <v>15000000</v>
      </c>
      <c r="J23" s="198">
        <v>60000000</v>
      </c>
      <c r="K23" s="198">
        <v>50000000</v>
      </c>
      <c r="L23" s="102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4">
        <f t="shared" si="16"/>
        <v>0</v>
      </c>
    </row>
    <row r="24" spans="1:26" s="72" customFormat="1" ht="30.75" customHeight="1" x14ac:dyDescent="0.5">
      <c r="A24" s="178" t="s">
        <v>438</v>
      </c>
      <c r="B24" s="179" t="s">
        <v>436</v>
      </c>
      <c r="C24" s="180" t="s">
        <v>432</v>
      </c>
      <c r="D24" s="181">
        <v>1</v>
      </c>
      <c r="E24" s="195" t="s">
        <v>274</v>
      </c>
      <c r="F24" s="195" t="s">
        <v>818</v>
      </c>
      <c r="G24" s="195" t="s">
        <v>818</v>
      </c>
      <c r="H24" s="196"/>
      <c r="I24" s="199">
        <v>5000000</v>
      </c>
      <c r="J24" s="198">
        <v>14380000</v>
      </c>
      <c r="K24" s="198">
        <v>14000000</v>
      </c>
      <c r="L24" s="102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4">
        <f t="shared" si="16"/>
        <v>0</v>
      </c>
    </row>
    <row r="25" spans="1:26" s="72" customFormat="1" ht="30.75" customHeight="1" x14ac:dyDescent="0.5">
      <c r="A25" s="178" t="s">
        <v>439</v>
      </c>
      <c r="B25" s="179" t="s">
        <v>436</v>
      </c>
      <c r="C25" s="180" t="s">
        <v>432</v>
      </c>
      <c r="D25" s="181">
        <v>1</v>
      </c>
      <c r="E25" s="195" t="s">
        <v>275</v>
      </c>
      <c r="F25" s="195" t="s">
        <v>818</v>
      </c>
      <c r="G25" s="195" t="s">
        <v>818</v>
      </c>
      <c r="H25" s="196">
        <v>4358847</v>
      </c>
      <c r="I25" s="199">
        <v>10000000</v>
      </c>
      <c r="J25" s="198">
        <v>54140000</v>
      </c>
      <c r="K25" s="198">
        <v>50000000</v>
      </c>
      <c r="L25" s="102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4">
        <f t="shared" si="16"/>
        <v>0</v>
      </c>
    </row>
    <row r="26" spans="1:26" s="72" customFormat="1" ht="30.75" customHeight="1" x14ac:dyDescent="0.5">
      <c r="A26" s="178" t="s">
        <v>440</v>
      </c>
      <c r="B26" s="179" t="s">
        <v>436</v>
      </c>
      <c r="C26" s="180" t="s">
        <v>432</v>
      </c>
      <c r="D26" s="181">
        <v>1</v>
      </c>
      <c r="E26" s="195" t="s">
        <v>276</v>
      </c>
      <c r="F26" s="195" t="s">
        <v>214</v>
      </c>
      <c r="G26" s="195" t="s">
        <v>214</v>
      </c>
      <c r="H26" s="196">
        <v>5237108</v>
      </c>
      <c r="I26" s="199">
        <v>140000000</v>
      </c>
      <c r="J26" s="198">
        <v>239010000</v>
      </c>
      <c r="K26" s="198">
        <v>200000000</v>
      </c>
      <c r="L26" s="102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4">
        <f t="shared" si="16"/>
        <v>0</v>
      </c>
    </row>
    <row r="27" spans="1:26" s="72" customFormat="1" ht="30.75" customHeight="1" x14ac:dyDescent="0.5">
      <c r="A27" s="178" t="s">
        <v>441</v>
      </c>
      <c r="B27" s="179" t="s">
        <v>436</v>
      </c>
      <c r="C27" s="180" t="s">
        <v>432</v>
      </c>
      <c r="D27" s="181">
        <v>1</v>
      </c>
      <c r="E27" s="195" t="s">
        <v>277</v>
      </c>
      <c r="F27" s="195" t="s">
        <v>816</v>
      </c>
      <c r="G27" s="195" t="s">
        <v>816</v>
      </c>
      <c r="H27" s="196">
        <v>2205000</v>
      </c>
      <c r="I27" s="199">
        <v>100000000</v>
      </c>
      <c r="J27" s="198">
        <v>111510000</v>
      </c>
      <c r="K27" s="198">
        <v>100000000</v>
      </c>
      <c r="L27" s="102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4">
        <f t="shared" si="16"/>
        <v>0</v>
      </c>
    </row>
    <row r="28" spans="1:26" s="72" customFormat="1" ht="30.75" customHeight="1" x14ac:dyDescent="0.5">
      <c r="A28" s="178" t="s">
        <v>442</v>
      </c>
      <c r="B28" s="179" t="s">
        <v>436</v>
      </c>
      <c r="C28" s="180" t="s">
        <v>432</v>
      </c>
      <c r="D28" s="181">
        <v>1</v>
      </c>
      <c r="E28" s="195" t="s">
        <v>610</v>
      </c>
      <c r="F28" s="195" t="s">
        <v>819</v>
      </c>
      <c r="G28" s="195" t="s">
        <v>818</v>
      </c>
      <c r="H28" s="196"/>
      <c r="I28" s="199">
        <v>20000000</v>
      </c>
      <c r="J28" s="198">
        <v>42750000</v>
      </c>
      <c r="K28" s="198">
        <v>40000000</v>
      </c>
      <c r="L28" s="102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4">
        <f t="shared" si="16"/>
        <v>0</v>
      </c>
    </row>
    <row r="29" spans="1:26" s="72" customFormat="1" ht="30.75" customHeight="1" x14ac:dyDescent="0.5">
      <c r="A29" s="178" t="s">
        <v>443</v>
      </c>
      <c r="B29" s="179" t="s">
        <v>436</v>
      </c>
      <c r="C29" s="180" t="s">
        <v>432</v>
      </c>
      <c r="D29" s="181">
        <v>1</v>
      </c>
      <c r="E29" s="195" t="s">
        <v>278</v>
      </c>
      <c r="F29" s="195" t="s">
        <v>819</v>
      </c>
      <c r="G29" s="195" t="s">
        <v>942</v>
      </c>
      <c r="H29" s="196">
        <v>25583681</v>
      </c>
      <c r="I29" s="199">
        <v>1000000</v>
      </c>
      <c r="J29" s="198">
        <v>1000000</v>
      </c>
      <c r="K29" s="198">
        <v>1000000</v>
      </c>
      <c r="L29" s="102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4">
        <f t="shared" si="16"/>
        <v>0</v>
      </c>
    </row>
    <row r="30" spans="1:26" s="72" customFormat="1" ht="30.75" customHeight="1" x14ac:dyDescent="0.5">
      <c r="A30" s="178" t="s">
        <v>444</v>
      </c>
      <c r="B30" s="179" t="s">
        <v>436</v>
      </c>
      <c r="C30" s="180" t="s">
        <v>432</v>
      </c>
      <c r="D30" s="181">
        <v>1</v>
      </c>
      <c r="E30" s="195" t="s">
        <v>279</v>
      </c>
      <c r="F30" s="195" t="s">
        <v>214</v>
      </c>
      <c r="G30" s="195" t="s">
        <v>816</v>
      </c>
      <c r="H30" s="196">
        <v>2009907</v>
      </c>
      <c r="I30" s="199">
        <v>50000000</v>
      </c>
      <c r="J30" s="198">
        <v>96000000</v>
      </c>
      <c r="K30" s="198">
        <v>90000000</v>
      </c>
      <c r="L30" s="102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4">
        <f t="shared" si="16"/>
        <v>0</v>
      </c>
    </row>
    <row r="31" spans="1:26" s="72" customFormat="1" ht="30.75" customHeight="1" x14ac:dyDescent="0.5">
      <c r="A31" s="178" t="s">
        <v>445</v>
      </c>
      <c r="B31" s="179" t="s">
        <v>436</v>
      </c>
      <c r="C31" s="180" t="s">
        <v>432</v>
      </c>
      <c r="D31" s="181">
        <v>1</v>
      </c>
      <c r="E31" s="195" t="s">
        <v>280</v>
      </c>
      <c r="F31" s="195" t="s">
        <v>815</v>
      </c>
      <c r="G31" s="195" t="s">
        <v>815</v>
      </c>
      <c r="H31" s="196"/>
      <c r="I31" s="199">
        <v>0</v>
      </c>
      <c r="J31" s="198">
        <v>30000000</v>
      </c>
      <c r="K31" s="198">
        <v>27000000</v>
      </c>
      <c r="L31" s="102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4">
        <f t="shared" si="16"/>
        <v>0</v>
      </c>
    </row>
    <row r="32" spans="1:26" s="72" customFormat="1" ht="30.75" customHeight="1" x14ac:dyDescent="0.5">
      <c r="A32" s="178" t="s">
        <v>446</v>
      </c>
      <c r="B32" s="179" t="s">
        <v>436</v>
      </c>
      <c r="C32" s="180" t="s">
        <v>432</v>
      </c>
      <c r="D32" s="181">
        <v>1</v>
      </c>
      <c r="E32" s="195" t="s">
        <v>611</v>
      </c>
      <c r="F32" s="195" t="s">
        <v>820</v>
      </c>
      <c r="G32" s="195" t="s">
        <v>820</v>
      </c>
      <c r="H32" s="196">
        <v>13242060</v>
      </c>
      <c r="I32" s="199">
        <v>88000000</v>
      </c>
      <c r="J32" s="198">
        <v>323000000</v>
      </c>
      <c r="K32" s="198">
        <v>290000000</v>
      </c>
      <c r="L32" s="102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4">
        <f t="shared" si="16"/>
        <v>0</v>
      </c>
    </row>
    <row r="33" spans="1:26" s="72" customFormat="1" ht="30.75" customHeight="1" x14ac:dyDescent="0.5">
      <c r="A33" s="178" t="s">
        <v>447</v>
      </c>
      <c r="B33" s="179" t="s">
        <v>436</v>
      </c>
      <c r="C33" s="180" t="s">
        <v>432</v>
      </c>
      <c r="D33" s="181">
        <v>1</v>
      </c>
      <c r="E33" s="195" t="s">
        <v>281</v>
      </c>
      <c r="F33" s="195" t="s">
        <v>821</v>
      </c>
      <c r="G33" s="195" t="s">
        <v>946</v>
      </c>
      <c r="H33" s="200"/>
      <c r="I33" s="199">
        <v>500000</v>
      </c>
      <c r="J33" s="198">
        <v>0</v>
      </c>
      <c r="K33" s="198">
        <v>0</v>
      </c>
      <c r="L33" s="102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4">
        <f t="shared" si="16"/>
        <v>0</v>
      </c>
    </row>
    <row r="34" spans="1:26" s="72" customFormat="1" ht="30.75" hidden="1" customHeight="1" x14ac:dyDescent="0.5">
      <c r="A34" s="178" t="s">
        <v>499</v>
      </c>
      <c r="B34" s="179" t="s">
        <v>436</v>
      </c>
      <c r="C34" s="180" t="s">
        <v>432</v>
      </c>
      <c r="D34" s="181">
        <v>1</v>
      </c>
      <c r="E34" s="195" t="s">
        <v>601</v>
      </c>
      <c r="F34" s="195" t="s">
        <v>819</v>
      </c>
      <c r="G34" s="195" t="s">
        <v>819</v>
      </c>
      <c r="H34" s="196"/>
      <c r="I34" s="199">
        <v>0</v>
      </c>
      <c r="J34" s="198"/>
      <c r="K34" s="198"/>
      <c r="L34" s="102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4">
        <f t="shared" si="16"/>
        <v>0</v>
      </c>
    </row>
    <row r="35" spans="1:26" s="72" customFormat="1" ht="30.75" hidden="1" customHeight="1" x14ac:dyDescent="0.5">
      <c r="A35" s="178" t="s">
        <v>448</v>
      </c>
      <c r="B35" s="179" t="s">
        <v>436</v>
      </c>
      <c r="C35" s="180" t="s">
        <v>432</v>
      </c>
      <c r="D35" s="181">
        <v>1</v>
      </c>
      <c r="E35" s="195" t="s">
        <v>282</v>
      </c>
      <c r="F35" s="195" t="s">
        <v>819</v>
      </c>
      <c r="G35" s="195" t="s">
        <v>819</v>
      </c>
      <c r="H35" s="196"/>
      <c r="I35" s="199">
        <v>0</v>
      </c>
      <c r="J35" s="198"/>
      <c r="K35" s="198"/>
      <c r="L35" s="102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4">
        <f t="shared" si="16"/>
        <v>0</v>
      </c>
    </row>
    <row r="36" spans="1:26" s="72" customFormat="1" ht="30.75" customHeight="1" x14ac:dyDescent="0.5">
      <c r="A36" s="178" t="s">
        <v>449</v>
      </c>
      <c r="B36" s="179" t="s">
        <v>436</v>
      </c>
      <c r="C36" s="180" t="s">
        <v>432</v>
      </c>
      <c r="D36" s="181">
        <v>1</v>
      </c>
      <c r="E36" s="195" t="s">
        <v>283</v>
      </c>
      <c r="F36" s="195" t="s">
        <v>820</v>
      </c>
      <c r="G36" s="195" t="s">
        <v>820</v>
      </c>
      <c r="H36" s="196">
        <v>366854</v>
      </c>
      <c r="I36" s="201">
        <v>0</v>
      </c>
      <c r="J36" s="198">
        <v>0</v>
      </c>
      <c r="K36" s="198">
        <v>0</v>
      </c>
      <c r="L36" s="102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4">
        <f t="shared" si="16"/>
        <v>0</v>
      </c>
    </row>
    <row r="37" spans="1:26" s="72" customFormat="1" ht="30.75" customHeight="1" x14ac:dyDescent="0.5">
      <c r="A37" s="178" t="s">
        <v>450</v>
      </c>
      <c r="B37" s="179" t="s">
        <v>436</v>
      </c>
      <c r="C37" s="180" t="s">
        <v>432</v>
      </c>
      <c r="D37" s="181">
        <v>1</v>
      </c>
      <c r="E37" s="195" t="s">
        <v>552</v>
      </c>
      <c r="F37" s="195" t="s">
        <v>819</v>
      </c>
      <c r="G37" s="195" t="s">
        <v>819</v>
      </c>
      <c r="H37" s="196"/>
      <c r="I37" s="199">
        <v>5000000</v>
      </c>
      <c r="J37" s="198">
        <v>69100000</v>
      </c>
      <c r="K37" s="198">
        <v>60000000</v>
      </c>
      <c r="L37" s="102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4">
        <f t="shared" si="16"/>
        <v>0</v>
      </c>
    </row>
    <row r="38" spans="1:26" s="72" customFormat="1" ht="30.75" hidden="1" customHeight="1" x14ac:dyDescent="0.5">
      <c r="A38" s="178" t="s">
        <v>537</v>
      </c>
      <c r="B38" s="179" t="s">
        <v>436</v>
      </c>
      <c r="C38" s="180" t="s">
        <v>432</v>
      </c>
      <c r="D38" s="181">
        <v>1</v>
      </c>
      <c r="E38" s="195" t="s">
        <v>553</v>
      </c>
      <c r="F38" s="195" t="s">
        <v>820</v>
      </c>
      <c r="G38" s="195" t="s">
        <v>820</v>
      </c>
      <c r="H38" s="196"/>
      <c r="I38" s="199">
        <v>0</v>
      </c>
      <c r="J38" s="198"/>
      <c r="K38" s="198"/>
      <c r="L38" s="102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4">
        <f t="shared" si="16"/>
        <v>0</v>
      </c>
    </row>
    <row r="39" spans="1:26" s="72" customFormat="1" ht="30.75" customHeight="1" x14ac:dyDescent="0.5">
      <c r="A39" s="178" t="s">
        <v>538</v>
      </c>
      <c r="B39" s="179" t="s">
        <v>436</v>
      </c>
      <c r="C39" s="180" t="s">
        <v>432</v>
      </c>
      <c r="D39" s="181">
        <v>1</v>
      </c>
      <c r="E39" s="195" t="s">
        <v>767</v>
      </c>
      <c r="F39" s="195" t="s">
        <v>815</v>
      </c>
      <c r="G39" s="195" t="s">
        <v>815</v>
      </c>
      <c r="H39" s="196"/>
      <c r="I39" s="199">
        <v>50000000</v>
      </c>
      <c r="J39" s="198">
        <v>50000000</v>
      </c>
      <c r="K39" s="198">
        <v>50000000</v>
      </c>
      <c r="L39" s="102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4">
        <f t="shared" si="16"/>
        <v>0</v>
      </c>
    </row>
    <row r="40" spans="1:26" s="72" customFormat="1" ht="30.75" customHeight="1" x14ac:dyDescent="0.5">
      <c r="A40" s="178" t="s">
        <v>430</v>
      </c>
      <c r="B40" s="179" t="s">
        <v>431</v>
      </c>
      <c r="C40" s="180" t="s">
        <v>451</v>
      </c>
      <c r="D40" s="181">
        <v>1</v>
      </c>
      <c r="E40" s="189" t="s">
        <v>458</v>
      </c>
      <c r="F40" s="189"/>
      <c r="G40" s="189"/>
      <c r="H40" s="190">
        <f>SUM(H41,H43,H46,H52)</f>
        <v>737491497</v>
      </c>
      <c r="I40" s="191">
        <f>SUM(I41,I43,I46,I52)</f>
        <v>1849552372</v>
      </c>
      <c r="J40" s="190">
        <f>SUM(J41,J43,J46,J52)</f>
        <v>2139210000</v>
      </c>
      <c r="K40" s="190">
        <f>SUM(K41,K43,K46,K52)</f>
        <v>2589210000</v>
      </c>
      <c r="L40" s="98"/>
      <c r="M40" s="99">
        <f t="shared" ref="M40:Z40" si="17">SUM(M41,M43,M46,M52)</f>
        <v>0</v>
      </c>
      <c r="N40" s="99">
        <f t="shared" si="17"/>
        <v>0</v>
      </c>
      <c r="O40" s="99">
        <f t="shared" si="17"/>
        <v>0</v>
      </c>
      <c r="P40" s="99">
        <f t="shared" si="17"/>
        <v>0</v>
      </c>
      <c r="Q40" s="99">
        <f t="shared" si="17"/>
        <v>0</v>
      </c>
      <c r="R40" s="99">
        <f t="shared" si="17"/>
        <v>0</v>
      </c>
      <c r="S40" s="99">
        <f t="shared" si="17"/>
        <v>0</v>
      </c>
      <c r="T40" s="99">
        <f t="shared" si="17"/>
        <v>0</v>
      </c>
      <c r="U40" s="99">
        <f t="shared" si="17"/>
        <v>0</v>
      </c>
      <c r="V40" s="99">
        <f t="shared" si="17"/>
        <v>0</v>
      </c>
      <c r="W40" s="99">
        <f t="shared" si="17"/>
        <v>0</v>
      </c>
      <c r="X40" s="99">
        <f t="shared" si="17"/>
        <v>0</v>
      </c>
      <c r="Y40" s="99">
        <f t="shared" si="17"/>
        <v>0</v>
      </c>
      <c r="Z40" s="99">
        <f t="shared" si="17"/>
        <v>0</v>
      </c>
    </row>
    <row r="41" spans="1:26" s="72" customFormat="1" ht="30.75" customHeight="1" x14ac:dyDescent="0.5">
      <c r="A41" s="178" t="s">
        <v>430</v>
      </c>
      <c r="B41" s="179" t="s">
        <v>434</v>
      </c>
      <c r="C41" s="180" t="s">
        <v>451</v>
      </c>
      <c r="D41" s="181">
        <v>1</v>
      </c>
      <c r="E41" s="202" t="s">
        <v>459</v>
      </c>
      <c r="F41" s="202"/>
      <c r="G41" s="202"/>
      <c r="H41" s="193">
        <f>SUM(H42:H42)</f>
        <v>362625580</v>
      </c>
      <c r="I41" s="194">
        <f>SUM(I42:I42)</f>
        <v>440400000</v>
      </c>
      <c r="J41" s="193">
        <f>SUM(J42:J42)</f>
        <v>772680000</v>
      </c>
      <c r="K41" s="193">
        <f>SUM(K42:K42)</f>
        <v>942680000</v>
      </c>
      <c r="L41" s="101"/>
      <c r="M41" s="100">
        <f t="shared" ref="M41:Z41" si="18">SUM(M42:M42)</f>
        <v>0</v>
      </c>
      <c r="N41" s="100">
        <f t="shared" si="18"/>
        <v>0</v>
      </c>
      <c r="O41" s="100">
        <f t="shared" si="18"/>
        <v>0</v>
      </c>
      <c r="P41" s="100">
        <f t="shared" si="18"/>
        <v>0</v>
      </c>
      <c r="Q41" s="100">
        <f t="shared" si="18"/>
        <v>0</v>
      </c>
      <c r="R41" s="100">
        <f t="shared" si="18"/>
        <v>0</v>
      </c>
      <c r="S41" s="100">
        <f t="shared" si="18"/>
        <v>0</v>
      </c>
      <c r="T41" s="100">
        <f t="shared" si="18"/>
        <v>0</v>
      </c>
      <c r="U41" s="100">
        <f t="shared" si="18"/>
        <v>0</v>
      </c>
      <c r="V41" s="100">
        <f t="shared" si="18"/>
        <v>0</v>
      </c>
      <c r="W41" s="100">
        <f t="shared" si="18"/>
        <v>0</v>
      </c>
      <c r="X41" s="100">
        <f t="shared" si="18"/>
        <v>0</v>
      </c>
      <c r="Y41" s="100">
        <f t="shared" si="18"/>
        <v>0</v>
      </c>
      <c r="Z41" s="100">
        <f t="shared" si="18"/>
        <v>0</v>
      </c>
    </row>
    <row r="42" spans="1:26" s="72" customFormat="1" ht="30.75" customHeight="1" x14ac:dyDescent="0.5">
      <c r="A42" s="178" t="s">
        <v>435</v>
      </c>
      <c r="B42" s="179" t="s">
        <v>434</v>
      </c>
      <c r="C42" s="180" t="s">
        <v>451</v>
      </c>
      <c r="D42" s="181">
        <v>1</v>
      </c>
      <c r="E42" s="195" t="s">
        <v>284</v>
      </c>
      <c r="F42" s="195" t="s">
        <v>820</v>
      </c>
      <c r="G42" s="195" t="s">
        <v>820</v>
      </c>
      <c r="H42" s="196">
        <v>362625580</v>
      </c>
      <c r="I42" s="201">
        <v>440400000</v>
      </c>
      <c r="J42" s="198">
        <v>772680000</v>
      </c>
      <c r="K42" s="198">
        <v>942680000</v>
      </c>
      <c r="L42" s="102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4">
        <f>SUM(M42:Y42)</f>
        <v>0</v>
      </c>
    </row>
    <row r="43" spans="1:26" s="72" customFormat="1" ht="30.75" customHeight="1" x14ac:dyDescent="0.5">
      <c r="A43" s="178" t="s">
        <v>430</v>
      </c>
      <c r="B43" s="179" t="s">
        <v>436</v>
      </c>
      <c r="C43" s="180" t="s">
        <v>451</v>
      </c>
      <c r="D43" s="181">
        <v>1</v>
      </c>
      <c r="E43" s="202" t="s">
        <v>460</v>
      </c>
      <c r="F43" s="202"/>
      <c r="G43" s="202"/>
      <c r="H43" s="193">
        <f>SUM(H44:H45)</f>
        <v>1562330</v>
      </c>
      <c r="I43" s="194">
        <f>SUM(I44:I45)</f>
        <v>50000000</v>
      </c>
      <c r="J43" s="193">
        <f>SUM(J44:J45)</f>
        <v>48000000</v>
      </c>
      <c r="K43" s="193">
        <f>SUM(K44:K45)</f>
        <v>48000000</v>
      </c>
      <c r="L43" s="101"/>
      <c r="M43" s="100">
        <f t="shared" ref="M43:Z43" si="19">SUM(M44:M45)</f>
        <v>0</v>
      </c>
      <c r="N43" s="100">
        <f t="shared" si="19"/>
        <v>0</v>
      </c>
      <c r="O43" s="100">
        <f t="shared" si="19"/>
        <v>0</v>
      </c>
      <c r="P43" s="100">
        <f t="shared" si="19"/>
        <v>0</v>
      </c>
      <c r="Q43" s="100">
        <f t="shared" si="19"/>
        <v>0</v>
      </c>
      <c r="R43" s="100">
        <f t="shared" si="19"/>
        <v>0</v>
      </c>
      <c r="S43" s="100">
        <f t="shared" si="19"/>
        <v>0</v>
      </c>
      <c r="T43" s="100">
        <f t="shared" si="19"/>
        <v>0</v>
      </c>
      <c r="U43" s="100">
        <f t="shared" si="19"/>
        <v>0</v>
      </c>
      <c r="V43" s="100">
        <f t="shared" si="19"/>
        <v>0</v>
      </c>
      <c r="W43" s="100">
        <f t="shared" si="19"/>
        <v>0</v>
      </c>
      <c r="X43" s="100">
        <f t="shared" si="19"/>
        <v>0</v>
      </c>
      <c r="Y43" s="100">
        <f t="shared" si="19"/>
        <v>0</v>
      </c>
      <c r="Z43" s="100">
        <f t="shared" si="19"/>
        <v>0</v>
      </c>
    </row>
    <row r="44" spans="1:26" s="72" customFormat="1" ht="42" customHeight="1" x14ac:dyDescent="0.5">
      <c r="A44" s="178" t="s">
        <v>435</v>
      </c>
      <c r="B44" s="179" t="s">
        <v>436</v>
      </c>
      <c r="C44" s="180" t="s">
        <v>451</v>
      </c>
      <c r="D44" s="181">
        <v>1</v>
      </c>
      <c r="E44" s="203" t="s">
        <v>964</v>
      </c>
      <c r="F44" s="204" t="s">
        <v>820</v>
      </c>
      <c r="G44" s="205" t="s">
        <v>948</v>
      </c>
      <c r="H44" s="196">
        <v>912330</v>
      </c>
      <c r="I44" s="201">
        <v>42000000</v>
      </c>
      <c r="J44" s="198">
        <v>40000000</v>
      </c>
      <c r="K44" s="198">
        <v>40000000</v>
      </c>
      <c r="L44" s="102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4">
        <f t="shared" ref="Z44:Z45" si="20">SUM(M44:Y44)</f>
        <v>0</v>
      </c>
    </row>
    <row r="45" spans="1:26" s="72" customFormat="1" ht="30.75" customHeight="1" x14ac:dyDescent="0.5">
      <c r="A45" s="178" t="s">
        <v>437</v>
      </c>
      <c r="B45" s="179" t="s">
        <v>436</v>
      </c>
      <c r="C45" s="180" t="s">
        <v>451</v>
      </c>
      <c r="D45" s="181">
        <v>1</v>
      </c>
      <c r="E45" s="195" t="s">
        <v>285</v>
      </c>
      <c r="F45" s="195" t="s">
        <v>820</v>
      </c>
      <c r="G45" s="205" t="s">
        <v>948</v>
      </c>
      <c r="H45" s="196">
        <v>650000</v>
      </c>
      <c r="I45" s="199">
        <v>8000000</v>
      </c>
      <c r="J45" s="198">
        <v>8000000</v>
      </c>
      <c r="K45" s="198">
        <v>8000000</v>
      </c>
      <c r="L45" s="102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4">
        <f t="shared" si="20"/>
        <v>0</v>
      </c>
    </row>
    <row r="46" spans="1:26" s="72" customFormat="1" ht="30.75" customHeight="1" x14ac:dyDescent="0.5">
      <c r="A46" s="178" t="s">
        <v>430</v>
      </c>
      <c r="B46" s="179" t="s">
        <v>452</v>
      </c>
      <c r="C46" s="180" t="s">
        <v>451</v>
      </c>
      <c r="D46" s="181">
        <v>1</v>
      </c>
      <c r="E46" s="202" t="s">
        <v>461</v>
      </c>
      <c r="F46" s="202"/>
      <c r="G46" s="202"/>
      <c r="H46" s="193">
        <f>SUM(H47:H51)</f>
        <v>33245487</v>
      </c>
      <c r="I46" s="194">
        <f t="shared" ref="I46:Z46" si="21">SUM(I47:I51)</f>
        <v>808652372</v>
      </c>
      <c r="J46" s="193">
        <f t="shared" si="21"/>
        <v>395130000</v>
      </c>
      <c r="K46" s="193">
        <f t="shared" ref="K46" si="22">SUM(K47:K51)</f>
        <v>625130000</v>
      </c>
      <c r="L46" s="100">
        <f t="shared" si="21"/>
        <v>0</v>
      </c>
      <c r="M46" s="100">
        <f t="shared" si="21"/>
        <v>0</v>
      </c>
      <c r="N46" s="100">
        <f t="shared" si="21"/>
        <v>0</v>
      </c>
      <c r="O46" s="100">
        <f t="shared" si="21"/>
        <v>0</v>
      </c>
      <c r="P46" s="100">
        <f t="shared" si="21"/>
        <v>0</v>
      </c>
      <c r="Q46" s="100">
        <f t="shared" si="21"/>
        <v>0</v>
      </c>
      <c r="R46" s="100">
        <f t="shared" si="21"/>
        <v>0</v>
      </c>
      <c r="S46" s="100">
        <f t="shared" si="21"/>
        <v>0</v>
      </c>
      <c r="T46" s="100">
        <f t="shared" si="21"/>
        <v>0</v>
      </c>
      <c r="U46" s="100">
        <f t="shared" si="21"/>
        <v>0</v>
      </c>
      <c r="V46" s="100">
        <f t="shared" si="21"/>
        <v>0</v>
      </c>
      <c r="W46" s="100">
        <f t="shared" si="21"/>
        <v>0</v>
      </c>
      <c r="X46" s="100">
        <f t="shared" si="21"/>
        <v>0</v>
      </c>
      <c r="Y46" s="100">
        <f t="shared" si="21"/>
        <v>0</v>
      </c>
      <c r="Z46" s="100">
        <f t="shared" si="21"/>
        <v>0</v>
      </c>
    </row>
    <row r="47" spans="1:26" s="72" customFormat="1" ht="30.75" customHeight="1" x14ac:dyDescent="0.5">
      <c r="A47" s="178" t="s">
        <v>435</v>
      </c>
      <c r="B47" s="179" t="s">
        <v>452</v>
      </c>
      <c r="C47" s="180" t="s">
        <v>451</v>
      </c>
      <c r="D47" s="181">
        <v>1</v>
      </c>
      <c r="E47" s="195" t="s">
        <v>286</v>
      </c>
      <c r="F47" s="195" t="s">
        <v>820</v>
      </c>
      <c r="G47" s="205" t="s">
        <v>818</v>
      </c>
      <c r="H47" s="196">
        <v>2263390</v>
      </c>
      <c r="I47" s="201">
        <v>278530000</v>
      </c>
      <c r="J47" s="198">
        <v>278530000</v>
      </c>
      <c r="K47" s="198">
        <v>438530000</v>
      </c>
      <c r="L47" s="102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4">
        <f t="shared" ref="Z47:Z51" si="23">SUM(M47:Y47)</f>
        <v>0</v>
      </c>
    </row>
    <row r="48" spans="1:26" s="72" customFormat="1" ht="30.75" customHeight="1" x14ac:dyDescent="0.5">
      <c r="A48" s="178" t="s">
        <v>437</v>
      </c>
      <c r="B48" s="179" t="s">
        <v>452</v>
      </c>
      <c r="C48" s="180" t="s">
        <v>451</v>
      </c>
      <c r="D48" s="181">
        <v>1</v>
      </c>
      <c r="E48" s="195" t="s">
        <v>287</v>
      </c>
      <c r="F48" s="195" t="s">
        <v>820</v>
      </c>
      <c r="G48" s="205" t="s">
        <v>818</v>
      </c>
      <c r="H48" s="196">
        <v>30982097</v>
      </c>
      <c r="I48" s="201">
        <v>108000000</v>
      </c>
      <c r="J48" s="198">
        <v>116600000</v>
      </c>
      <c r="K48" s="198">
        <v>186600000</v>
      </c>
      <c r="L48" s="102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4">
        <f t="shared" si="23"/>
        <v>0</v>
      </c>
    </row>
    <row r="49" spans="1:26" s="72" customFormat="1" ht="30.75" hidden="1" customHeight="1" x14ac:dyDescent="0.5">
      <c r="A49" s="178" t="s">
        <v>438</v>
      </c>
      <c r="B49" s="179" t="s">
        <v>452</v>
      </c>
      <c r="C49" s="180" t="s">
        <v>451</v>
      </c>
      <c r="D49" s="181">
        <v>1</v>
      </c>
      <c r="E49" s="195" t="s">
        <v>288</v>
      </c>
      <c r="F49" s="195" t="s">
        <v>820</v>
      </c>
      <c r="G49" s="205" t="s">
        <v>820</v>
      </c>
      <c r="H49" s="196"/>
      <c r="I49" s="201">
        <v>0</v>
      </c>
      <c r="J49" s="198"/>
      <c r="K49" s="198"/>
      <c r="L49" s="102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4">
        <f t="shared" si="23"/>
        <v>0</v>
      </c>
    </row>
    <row r="50" spans="1:26" s="72" customFormat="1" ht="30.75" hidden="1" customHeight="1" x14ac:dyDescent="0.5">
      <c r="A50" s="178" t="s">
        <v>439</v>
      </c>
      <c r="B50" s="179" t="s">
        <v>452</v>
      </c>
      <c r="C50" s="180" t="s">
        <v>451</v>
      </c>
      <c r="D50" s="181">
        <v>1</v>
      </c>
      <c r="E50" s="195" t="s">
        <v>289</v>
      </c>
      <c r="F50" s="195" t="s">
        <v>820</v>
      </c>
      <c r="G50" s="205" t="s">
        <v>820</v>
      </c>
      <c r="H50" s="196"/>
      <c r="I50" s="201">
        <v>0</v>
      </c>
      <c r="J50" s="198"/>
      <c r="K50" s="198"/>
      <c r="L50" s="102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4">
        <f t="shared" si="23"/>
        <v>0</v>
      </c>
    </row>
    <row r="51" spans="1:26" s="72" customFormat="1" ht="32.25" customHeight="1" x14ac:dyDescent="0.5">
      <c r="A51" s="178" t="s">
        <v>440</v>
      </c>
      <c r="B51" s="179" t="s">
        <v>452</v>
      </c>
      <c r="C51" s="180" t="s">
        <v>451</v>
      </c>
      <c r="D51" s="181">
        <v>1</v>
      </c>
      <c r="E51" s="195" t="s">
        <v>822</v>
      </c>
      <c r="F51" s="195" t="s">
        <v>815</v>
      </c>
      <c r="G51" s="205" t="s">
        <v>817</v>
      </c>
      <c r="H51" s="196"/>
      <c r="I51" s="201">
        <v>422122372</v>
      </c>
      <c r="J51" s="198">
        <v>0</v>
      </c>
      <c r="K51" s="198">
        <v>0</v>
      </c>
      <c r="L51" s="102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4">
        <f t="shared" si="23"/>
        <v>0</v>
      </c>
    </row>
    <row r="52" spans="1:26" s="72" customFormat="1" ht="30.75" customHeight="1" x14ac:dyDescent="0.5">
      <c r="A52" s="178" t="s">
        <v>430</v>
      </c>
      <c r="B52" s="179" t="s">
        <v>453</v>
      </c>
      <c r="C52" s="180" t="s">
        <v>451</v>
      </c>
      <c r="D52" s="181">
        <v>1</v>
      </c>
      <c r="E52" s="202" t="s">
        <v>290</v>
      </c>
      <c r="F52" s="202"/>
      <c r="G52" s="202"/>
      <c r="H52" s="193">
        <f>SUM(H53:H55)</f>
        <v>340058100</v>
      </c>
      <c r="I52" s="194">
        <f>SUM(I53:I55)</f>
        <v>550500000</v>
      </c>
      <c r="J52" s="193">
        <f>SUM(J53:J55)</f>
        <v>923400000</v>
      </c>
      <c r="K52" s="193">
        <f>SUM(K53:K55)</f>
        <v>973400000</v>
      </c>
      <c r="L52" s="101"/>
      <c r="M52" s="100">
        <f t="shared" ref="M52:Z52" si="24">SUM(M53:M55)</f>
        <v>0</v>
      </c>
      <c r="N52" s="100">
        <f t="shared" si="24"/>
        <v>0</v>
      </c>
      <c r="O52" s="100">
        <f t="shared" si="24"/>
        <v>0</v>
      </c>
      <c r="P52" s="100">
        <f t="shared" si="24"/>
        <v>0</v>
      </c>
      <c r="Q52" s="100">
        <f t="shared" si="24"/>
        <v>0</v>
      </c>
      <c r="R52" s="100">
        <f t="shared" si="24"/>
        <v>0</v>
      </c>
      <c r="S52" s="100">
        <f t="shared" si="24"/>
        <v>0</v>
      </c>
      <c r="T52" s="100">
        <f t="shared" si="24"/>
        <v>0</v>
      </c>
      <c r="U52" s="100">
        <f t="shared" si="24"/>
        <v>0</v>
      </c>
      <c r="V52" s="100">
        <f t="shared" si="24"/>
        <v>0</v>
      </c>
      <c r="W52" s="100">
        <f t="shared" si="24"/>
        <v>0</v>
      </c>
      <c r="X52" s="100">
        <f t="shared" si="24"/>
        <v>0</v>
      </c>
      <c r="Y52" s="100">
        <f t="shared" si="24"/>
        <v>0</v>
      </c>
      <c r="Z52" s="100">
        <f t="shared" si="24"/>
        <v>0</v>
      </c>
    </row>
    <row r="53" spans="1:26" s="72" customFormat="1" ht="42" customHeight="1" x14ac:dyDescent="0.5">
      <c r="A53" s="178" t="s">
        <v>435</v>
      </c>
      <c r="B53" s="179" t="s">
        <v>453</v>
      </c>
      <c r="C53" s="180" t="s">
        <v>451</v>
      </c>
      <c r="D53" s="181">
        <v>1</v>
      </c>
      <c r="E53" s="195" t="s">
        <v>291</v>
      </c>
      <c r="F53" s="205" t="s">
        <v>820</v>
      </c>
      <c r="G53" s="205" t="s">
        <v>818</v>
      </c>
      <c r="H53" s="196">
        <v>79700274</v>
      </c>
      <c r="I53" s="201">
        <v>300500000</v>
      </c>
      <c r="J53" s="198">
        <v>417900000</v>
      </c>
      <c r="K53" s="198">
        <v>417900000</v>
      </c>
      <c r="L53" s="102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4">
        <f t="shared" ref="Z53:Z55" si="25">SUM(M53:Y53)</f>
        <v>0</v>
      </c>
    </row>
    <row r="54" spans="1:26" s="72" customFormat="1" ht="42" customHeight="1" x14ac:dyDescent="0.5">
      <c r="A54" s="178" t="s">
        <v>437</v>
      </c>
      <c r="B54" s="179" t="s">
        <v>453</v>
      </c>
      <c r="C54" s="180" t="s">
        <v>451</v>
      </c>
      <c r="D54" s="181">
        <v>1</v>
      </c>
      <c r="E54" s="195" t="s">
        <v>292</v>
      </c>
      <c r="F54" s="195" t="s">
        <v>820</v>
      </c>
      <c r="G54" s="205" t="s">
        <v>818</v>
      </c>
      <c r="H54" s="196">
        <v>260357826</v>
      </c>
      <c r="I54" s="199">
        <v>250000000</v>
      </c>
      <c r="J54" s="198">
        <v>505500000</v>
      </c>
      <c r="K54" s="198">
        <v>555500000</v>
      </c>
      <c r="L54" s="102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4">
        <f t="shared" si="25"/>
        <v>0</v>
      </c>
    </row>
    <row r="55" spans="1:26" s="72" customFormat="1" ht="30.75" hidden="1" customHeight="1" x14ac:dyDescent="0.5">
      <c r="A55" s="178" t="s">
        <v>438</v>
      </c>
      <c r="B55" s="179" t="s">
        <v>453</v>
      </c>
      <c r="C55" s="180" t="s">
        <v>451</v>
      </c>
      <c r="D55" s="181">
        <v>1</v>
      </c>
      <c r="E55" s="195" t="s">
        <v>293</v>
      </c>
      <c r="F55" s="195" t="s">
        <v>820</v>
      </c>
      <c r="G55" s="205" t="s">
        <v>816</v>
      </c>
      <c r="H55" s="196"/>
      <c r="I55" s="199"/>
      <c r="J55" s="198"/>
      <c r="K55" s="198"/>
      <c r="L55" s="102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4">
        <f t="shared" si="25"/>
        <v>0</v>
      </c>
    </row>
    <row r="56" spans="1:26" s="72" customFormat="1" ht="30.75" customHeight="1" x14ac:dyDescent="0.5">
      <c r="A56" s="178" t="s">
        <v>430</v>
      </c>
      <c r="B56" s="179" t="s">
        <v>431</v>
      </c>
      <c r="C56" s="180" t="s">
        <v>493</v>
      </c>
      <c r="D56" s="181">
        <v>1</v>
      </c>
      <c r="E56" s="189" t="s">
        <v>189</v>
      </c>
      <c r="F56" s="189"/>
      <c r="G56" s="189"/>
      <c r="H56" s="190">
        <f>SUM(H57)</f>
        <v>584552291</v>
      </c>
      <c r="I56" s="190">
        <f t="shared" ref="I56:K57" si="26">SUM(I57)</f>
        <v>100000000</v>
      </c>
      <c r="J56" s="190">
        <f t="shared" si="26"/>
        <v>1000000</v>
      </c>
      <c r="K56" s="190">
        <f t="shared" si="26"/>
        <v>1000000</v>
      </c>
      <c r="L56" s="98"/>
      <c r="M56" s="99">
        <f t="shared" ref="M56:Z57" si="27">M57</f>
        <v>0</v>
      </c>
      <c r="N56" s="99">
        <f t="shared" si="27"/>
        <v>0</v>
      </c>
      <c r="O56" s="99">
        <f t="shared" si="27"/>
        <v>0</v>
      </c>
      <c r="P56" s="99">
        <f t="shared" si="27"/>
        <v>0</v>
      </c>
      <c r="Q56" s="99">
        <f t="shared" si="27"/>
        <v>0</v>
      </c>
      <c r="R56" s="99">
        <f t="shared" si="27"/>
        <v>0</v>
      </c>
      <c r="S56" s="99">
        <f t="shared" si="27"/>
        <v>0</v>
      </c>
      <c r="T56" s="99">
        <f t="shared" si="27"/>
        <v>0</v>
      </c>
      <c r="U56" s="99">
        <f t="shared" si="27"/>
        <v>0</v>
      </c>
      <c r="V56" s="99">
        <f t="shared" si="27"/>
        <v>0</v>
      </c>
      <c r="W56" s="99">
        <f t="shared" si="27"/>
        <v>0</v>
      </c>
      <c r="X56" s="99">
        <f t="shared" si="27"/>
        <v>0</v>
      </c>
      <c r="Y56" s="99">
        <f t="shared" si="27"/>
        <v>0</v>
      </c>
      <c r="Z56" s="99">
        <f t="shared" si="27"/>
        <v>0</v>
      </c>
    </row>
    <row r="57" spans="1:26" s="72" customFormat="1" ht="30.75" customHeight="1" x14ac:dyDescent="0.5">
      <c r="A57" s="178" t="s">
        <v>430</v>
      </c>
      <c r="B57" s="179" t="s">
        <v>434</v>
      </c>
      <c r="C57" s="180" t="s">
        <v>493</v>
      </c>
      <c r="D57" s="181">
        <v>1</v>
      </c>
      <c r="E57" s="192" t="s">
        <v>547</v>
      </c>
      <c r="F57" s="192"/>
      <c r="G57" s="192"/>
      <c r="H57" s="193">
        <f>SUM(H58)</f>
        <v>584552291</v>
      </c>
      <c r="I57" s="193">
        <f t="shared" si="26"/>
        <v>100000000</v>
      </c>
      <c r="J57" s="193">
        <f t="shared" si="26"/>
        <v>1000000</v>
      </c>
      <c r="K57" s="193">
        <f t="shared" si="26"/>
        <v>1000000</v>
      </c>
      <c r="L57" s="101"/>
      <c r="M57" s="100">
        <f t="shared" si="27"/>
        <v>0</v>
      </c>
      <c r="N57" s="100">
        <f t="shared" si="27"/>
        <v>0</v>
      </c>
      <c r="O57" s="100">
        <f t="shared" si="27"/>
        <v>0</v>
      </c>
      <c r="P57" s="100">
        <f t="shared" si="27"/>
        <v>0</v>
      </c>
      <c r="Q57" s="100">
        <f t="shared" si="27"/>
        <v>0</v>
      </c>
      <c r="R57" s="100">
        <f t="shared" si="27"/>
        <v>0</v>
      </c>
      <c r="S57" s="100">
        <f t="shared" si="27"/>
        <v>0</v>
      </c>
      <c r="T57" s="100">
        <f t="shared" si="27"/>
        <v>0</v>
      </c>
      <c r="U57" s="100">
        <f t="shared" si="27"/>
        <v>0</v>
      </c>
      <c r="V57" s="100">
        <f t="shared" si="27"/>
        <v>0</v>
      </c>
      <c r="W57" s="100">
        <f t="shared" si="27"/>
        <v>0</v>
      </c>
      <c r="X57" s="100">
        <f t="shared" si="27"/>
        <v>0</v>
      </c>
      <c r="Y57" s="100">
        <f t="shared" si="27"/>
        <v>0</v>
      </c>
      <c r="Z57" s="100">
        <f t="shared" si="27"/>
        <v>0</v>
      </c>
    </row>
    <row r="58" spans="1:26" s="72" customFormat="1" ht="30.75" customHeight="1" x14ac:dyDescent="0.5">
      <c r="A58" s="178" t="s">
        <v>435</v>
      </c>
      <c r="B58" s="179" t="s">
        <v>434</v>
      </c>
      <c r="C58" s="180" t="s">
        <v>493</v>
      </c>
      <c r="D58" s="181">
        <v>1</v>
      </c>
      <c r="E58" s="195" t="s">
        <v>547</v>
      </c>
      <c r="F58" s="195" t="s">
        <v>815</v>
      </c>
      <c r="G58" s="205" t="s">
        <v>815</v>
      </c>
      <c r="H58" s="196">
        <v>584552291</v>
      </c>
      <c r="I58" s="197">
        <v>100000000</v>
      </c>
      <c r="J58" s="198">
        <v>1000000</v>
      </c>
      <c r="K58" s="198">
        <v>1000000</v>
      </c>
      <c r="L58" s="102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>
        <f>SUM(M58:Y58)</f>
        <v>0</v>
      </c>
    </row>
    <row r="59" spans="1:26" s="72" customFormat="1" ht="30.75" customHeight="1" x14ac:dyDescent="0.5">
      <c r="A59" s="178" t="s">
        <v>430</v>
      </c>
      <c r="B59" s="179" t="s">
        <v>431</v>
      </c>
      <c r="C59" s="180" t="s">
        <v>433</v>
      </c>
      <c r="D59" s="181">
        <v>2</v>
      </c>
      <c r="E59" s="186" t="s">
        <v>462</v>
      </c>
      <c r="F59" s="186"/>
      <c r="G59" s="206"/>
      <c r="H59" s="187">
        <f>SUM(H60,H81,H85,H93,H98,H106,H119)</f>
        <v>1969729960</v>
      </c>
      <c r="I59" s="188">
        <f>SUM(I60,I81,I85,I93,I98,I106,I119)</f>
        <v>7398267243</v>
      </c>
      <c r="J59" s="187">
        <f>SUM(J60,J81,J85,J93,J98,J106,J119)</f>
        <v>9053780000</v>
      </c>
      <c r="K59" s="187">
        <f>SUM(K60,K81,K85,K93,K98,K106,K119)</f>
        <v>9340780000</v>
      </c>
      <c r="L59" s="97"/>
      <c r="M59" s="96">
        <f t="shared" ref="M59:Z59" si="28">SUM(M60,M81,M85,M93,M98,M106,M119)</f>
        <v>0</v>
      </c>
      <c r="N59" s="96">
        <f t="shared" si="28"/>
        <v>0</v>
      </c>
      <c r="O59" s="96">
        <f t="shared" si="28"/>
        <v>0</v>
      </c>
      <c r="P59" s="96">
        <f t="shared" si="28"/>
        <v>0</v>
      </c>
      <c r="Q59" s="96">
        <f t="shared" si="28"/>
        <v>0</v>
      </c>
      <c r="R59" s="96">
        <f t="shared" si="28"/>
        <v>0</v>
      </c>
      <c r="S59" s="96">
        <f t="shared" si="28"/>
        <v>0</v>
      </c>
      <c r="T59" s="96">
        <f t="shared" si="28"/>
        <v>0</v>
      </c>
      <c r="U59" s="96">
        <f t="shared" si="28"/>
        <v>0</v>
      </c>
      <c r="V59" s="96">
        <f t="shared" si="28"/>
        <v>0</v>
      </c>
      <c r="W59" s="96">
        <f t="shared" si="28"/>
        <v>0</v>
      </c>
      <c r="X59" s="96">
        <f t="shared" si="28"/>
        <v>0</v>
      </c>
      <c r="Y59" s="96">
        <f t="shared" si="28"/>
        <v>0</v>
      </c>
      <c r="Z59" s="96">
        <f t="shared" si="28"/>
        <v>0</v>
      </c>
    </row>
    <row r="60" spans="1:26" s="72" customFormat="1" ht="30.75" customHeight="1" x14ac:dyDescent="0.5">
      <c r="A60" s="178" t="s">
        <v>430</v>
      </c>
      <c r="B60" s="179" t="s">
        <v>431</v>
      </c>
      <c r="C60" s="180" t="s">
        <v>463</v>
      </c>
      <c r="D60" s="181">
        <v>2</v>
      </c>
      <c r="E60" s="189" t="s">
        <v>464</v>
      </c>
      <c r="F60" s="189"/>
      <c r="G60" s="189"/>
      <c r="H60" s="190">
        <f>SUM(H65,H79)</f>
        <v>516293539</v>
      </c>
      <c r="I60" s="191">
        <f t="shared" ref="I60" si="29">SUM(I65,I79)</f>
        <v>3352928104</v>
      </c>
      <c r="J60" s="190">
        <f t="shared" ref="J60" si="30">SUM(J65,J79)</f>
        <v>5519550000</v>
      </c>
      <c r="K60" s="190">
        <f t="shared" ref="K60" si="31">SUM(K65,K79)</f>
        <v>5686550000</v>
      </c>
      <c r="L60" s="98"/>
      <c r="M60" s="99">
        <f t="shared" ref="M60:Z60" si="32">SUM(M65,M79)</f>
        <v>0</v>
      </c>
      <c r="N60" s="99">
        <f t="shared" si="32"/>
        <v>0</v>
      </c>
      <c r="O60" s="99">
        <f t="shared" si="32"/>
        <v>0</v>
      </c>
      <c r="P60" s="99">
        <f t="shared" si="32"/>
        <v>0</v>
      </c>
      <c r="Q60" s="99">
        <f t="shared" si="32"/>
        <v>0</v>
      </c>
      <c r="R60" s="99">
        <f t="shared" si="32"/>
        <v>0</v>
      </c>
      <c r="S60" s="99">
        <f t="shared" si="32"/>
        <v>0</v>
      </c>
      <c r="T60" s="99">
        <f t="shared" si="32"/>
        <v>0</v>
      </c>
      <c r="U60" s="99">
        <f t="shared" si="32"/>
        <v>0</v>
      </c>
      <c r="V60" s="99">
        <f t="shared" si="32"/>
        <v>0</v>
      </c>
      <c r="W60" s="99">
        <f t="shared" si="32"/>
        <v>0</v>
      </c>
      <c r="X60" s="99">
        <f t="shared" si="32"/>
        <v>0</v>
      </c>
      <c r="Y60" s="99">
        <f t="shared" si="32"/>
        <v>0</v>
      </c>
      <c r="Z60" s="99">
        <f t="shared" si="32"/>
        <v>0</v>
      </c>
    </row>
    <row r="61" spans="1:26" s="72" customFormat="1" ht="30.75" hidden="1" customHeight="1" x14ac:dyDescent="0.5">
      <c r="A61" s="178"/>
      <c r="B61" s="179"/>
      <c r="C61" s="180"/>
      <c r="D61" s="181">
        <v>2</v>
      </c>
      <c r="E61" s="202" t="s">
        <v>295</v>
      </c>
      <c r="F61" s="202"/>
      <c r="G61" s="202"/>
      <c r="H61" s="207">
        <f>SUM(H62:H64)</f>
        <v>0</v>
      </c>
      <c r="I61" s="194">
        <f t="shared" ref="I61" si="33">SUM(I62:I64)</f>
        <v>0</v>
      </c>
      <c r="J61" s="207" t="e">
        <f>#REF!</f>
        <v>#REF!</v>
      </c>
      <c r="K61" s="207" t="e">
        <f>#REF!</f>
        <v>#REF!</v>
      </c>
      <c r="L61" s="103"/>
      <c r="M61" s="104">
        <f t="shared" ref="M61:Z61" si="34">SUM(M62:M64)</f>
        <v>0</v>
      </c>
      <c r="N61" s="104">
        <f t="shared" si="34"/>
        <v>0</v>
      </c>
      <c r="O61" s="104">
        <f t="shared" si="34"/>
        <v>0</v>
      </c>
      <c r="P61" s="104">
        <f t="shared" si="34"/>
        <v>0</v>
      </c>
      <c r="Q61" s="104">
        <f t="shared" si="34"/>
        <v>0</v>
      </c>
      <c r="R61" s="104">
        <f t="shared" si="34"/>
        <v>0</v>
      </c>
      <c r="S61" s="104">
        <f t="shared" si="34"/>
        <v>0</v>
      </c>
      <c r="T61" s="104">
        <f t="shared" si="34"/>
        <v>0</v>
      </c>
      <c r="U61" s="104">
        <f t="shared" si="34"/>
        <v>0</v>
      </c>
      <c r="V61" s="104">
        <f t="shared" si="34"/>
        <v>0</v>
      </c>
      <c r="W61" s="104">
        <f t="shared" si="34"/>
        <v>0</v>
      </c>
      <c r="X61" s="104">
        <f t="shared" si="34"/>
        <v>0</v>
      </c>
      <c r="Y61" s="104">
        <f t="shared" si="34"/>
        <v>0</v>
      </c>
      <c r="Z61" s="104">
        <f t="shared" si="34"/>
        <v>0</v>
      </c>
    </row>
    <row r="62" spans="1:26" s="72" customFormat="1" ht="30.75" hidden="1" customHeight="1" x14ac:dyDescent="0.5">
      <c r="A62" s="178"/>
      <c r="B62" s="179"/>
      <c r="C62" s="180"/>
      <c r="D62" s="181">
        <v>2</v>
      </c>
      <c r="E62" s="195" t="s">
        <v>268</v>
      </c>
      <c r="F62" s="195"/>
      <c r="G62" s="195"/>
      <c r="H62" s="196"/>
      <c r="I62" s="199"/>
      <c r="J62" s="198"/>
      <c r="K62" s="198"/>
      <c r="L62" s="102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4">
        <f t="shared" ref="Z62:Z64" si="35">SUM(M62:Y62)</f>
        <v>0</v>
      </c>
    </row>
    <row r="63" spans="1:26" s="72" customFormat="1" ht="30.75" hidden="1" customHeight="1" x14ac:dyDescent="0.5">
      <c r="A63" s="178"/>
      <c r="B63" s="179"/>
      <c r="C63" s="180"/>
      <c r="D63" s="181">
        <v>2</v>
      </c>
      <c r="E63" s="195" t="s">
        <v>268</v>
      </c>
      <c r="F63" s="195"/>
      <c r="G63" s="195"/>
      <c r="H63" s="196"/>
      <c r="I63" s="199"/>
      <c r="J63" s="198"/>
      <c r="K63" s="198"/>
      <c r="L63" s="102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4">
        <f t="shared" si="35"/>
        <v>0</v>
      </c>
    </row>
    <row r="64" spans="1:26" s="72" customFormat="1" ht="30.75" hidden="1" customHeight="1" x14ac:dyDescent="0.5">
      <c r="A64" s="178"/>
      <c r="B64" s="179"/>
      <c r="C64" s="180"/>
      <c r="D64" s="181">
        <v>2</v>
      </c>
      <c r="E64" s="195" t="s">
        <v>268</v>
      </c>
      <c r="F64" s="195"/>
      <c r="G64" s="195"/>
      <c r="H64" s="196"/>
      <c r="I64" s="199"/>
      <c r="J64" s="198"/>
      <c r="K64" s="198"/>
      <c r="L64" s="102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4">
        <f t="shared" si="35"/>
        <v>0</v>
      </c>
    </row>
    <row r="65" spans="1:26" s="72" customFormat="1" ht="30.75" customHeight="1" x14ac:dyDescent="0.5">
      <c r="A65" s="178" t="s">
        <v>430</v>
      </c>
      <c r="B65" s="179" t="s">
        <v>436</v>
      </c>
      <c r="C65" s="180" t="s">
        <v>463</v>
      </c>
      <c r="D65" s="181">
        <v>2</v>
      </c>
      <c r="E65" s="202" t="s">
        <v>465</v>
      </c>
      <c r="F65" s="202"/>
      <c r="G65" s="202"/>
      <c r="H65" s="193">
        <f>SUM(H66:H78)</f>
        <v>279720733</v>
      </c>
      <c r="I65" s="193">
        <f t="shared" ref="I65:J65" si="36">SUM(I66:I78)</f>
        <v>2943928104</v>
      </c>
      <c r="J65" s="193">
        <f t="shared" si="36"/>
        <v>4928680000</v>
      </c>
      <c r="K65" s="193">
        <f t="shared" ref="K65" si="37">SUM(K66:K78)</f>
        <v>5075680000</v>
      </c>
      <c r="L65" s="101"/>
      <c r="M65" s="100">
        <f t="shared" ref="M65:Z65" si="38">SUM(M66:M77)</f>
        <v>0</v>
      </c>
      <c r="N65" s="100">
        <f t="shared" si="38"/>
        <v>0</v>
      </c>
      <c r="O65" s="100">
        <f t="shared" si="38"/>
        <v>0</v>
      </c>
      <c r="P65" s="100">
        <f t="shared" si="38"/>
        <v>0</v>
      </c>
      <c r="Q65" s="100">
        <f t="shared" si="38"/>
        <v>0</v>
      </c>
      <c r="R65" s="100">
        <f t="shared" si="38"/>
        <v>0</v>
      </c>
      <c r="S65" s="100">
        <f t="shared" si="38"/>
        <v>0</v>
      </c>
      <c r="T65" s="100">
        <f t="shared" si="38"/>
        <v>0</v>
      </c>
      <c r="U65" s="100">
        <f t="shared" si="38"/>
        <v>0</v>
      </c>
      <c r="V65" s="100">
        <f t="shared" si="38"/>
        <v>0</v>
      </c>
      <c r="W65" s="100">
        <f t="shared" si="38"/>
        <v>0</v>
      </c>
      <c r="X65" s="100">
        <f t="shared" si="38"/>
        <v>0</v>
      </c>
      <c r="Y65" s="100">
        <f t="shared" si="38"/>
        <v>0</v>
      </c>
      <c r="Z65" s="100">
        <f t="shared" si="38"/>
        <v>0</v>
      </c>
    </row>
    <row r="66" spans="1:26" s="72" customFormat="1" ht="40.5" x14ac:dyDescent="0.5">
      <c r="A66" s="178" t="s">
        <v>435</v>
      </c>
      <c r="B66" s="179" t="s">
        <v>436</v>
      </c>
      <c r="C66" s="180" t="s">
        <v>463</v>
      </c>
      <c r="D66" s="181">
        <v>2</v>
      </c>
      <c r="E66" s="203" t="s">
        <v>965</v>
      </c>
      <c r="F66" s="195" t="s">
        <v>819</v>
      </c>
      <c r="G66" s="208" t="s">
        <v>818</v>
      </c>
      <c r="H66" s="199">
        <v>226499923</v>
      </c>
      <c r="I66" s="199">
        <v>1483900000</v>
      </c>
      <c r="J66" s="198">
        <v>2601980000</v>
      </c>
      <c r="K66" s="198">
        <v>2403980000</v>
      </c>
      <c r="L66" s="102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4">
        <f t="shared" ref="Z66:Z77" si="39">SUM(M66:Y66)</f>
        <v>0</v>
      </c>
    </row>
    <row r="67" spans="1:26" s="72" customFormat="1" ht="30.75" customHeight="1" x14ac:dyDescent="0.5">
      <c r="A67" s="178" t="s">
        <v>437</v>
      </c>
      <c r="B67" s="179" t="s">
        <v>436</v>
      </c>
      <c r="C67" s="180" t="s">
        <v>463</v>
      </c>
      <c r="D67" s="181">
        <v>2</v>
      </c>
      <c r="E67" s="195" t="s">
        <v>296</v>
      </c>
      <c r="F67" s="195" t="s">
        <v>819</v>
      </c>
      <c r="G67" s="208" t="s">
        <v>818</v>
      </c>
      <c r="H67" s="199">
        <v>53220810</v>
      </c>
      <c r="I67" s="199">
        <v>136500000</v>
      </c>
      <c r="J67" s="198">
        <v>217700000</v>
      </c>
      <c r="K67" s="198">
        <v>217700000</v>
      </c>
      <c r="L67" s="102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4">
        <f t="shared" si="39"/>
        <v>0</v>
      </c>
    </row>
    <row r="68" spans="1:26" s="72" customFormat="1" ht="30.75" hidden="1" customHeight="1" x14ac:dyDescent="0.5">
      <c r="A68" s="178" t="s">
        <v>438</v>
      </c>
      <c r="B68" s="179" t="s">
        <v>436</v>
      </c>
      <c r="C68" s="180" t="s">
        <v>463</v>
      </c>
      <c r="D68" s="181">
        <v>2</v>
      </c>
      <c r="E68" s="195"/>
      <c r="F68" s="195" t="s">
        <v>819</v>
      </c>
      <c r="G68" s="208" t="s">
        <v>819</v>
      </c>
      <c r="H68" s="199"/>
      <c r="I68" s="199">
        <v>0</v>
      </c>
      <c r="J68" s="198"/>
      <c r="K68" s="198"/>
      <c r="L68" s="102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4">
        <f t="shared" si="39"/>
        <v>0</v>
      </c>
    </row>
    <row r="69" spans="1:26" s="72" customFormat="1" ht="30.75" hidden="1" customHeight="1" x14ac:dyDescent="0.5">
      <c r="A69" s="178" t="s">
        <v>439</v>
      </c>
      <c r="B69" s="179" t="s">
        <v>436</v>
      </c>
      <c r="C69" s="180" t="s">
        <v>463</v>
      </c>
      <c r="D69" s="181">
        <v>2</v>
      </c>
      <c r="E69" s="195" t="s">
        <v>802</v>
      </c>
      <c r="F69" s="195"/>
      <c r="G69" s="208" t="s">
        <v>818</v>
      </c>
      <c r="H69" s="199"/>
      <c r="I69" s="199">
        <v>0</v>
      </c>
      <c r="J69" s="198">
        <v>0</v>
      </c>
      <c r="K69" s="198">
        <v>0</v>
      </c>
      <c r="L69" s="102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4">
        <f t="shared" si="39"/>
        <v>0</v>
      </c>
    </row>
    <row r="70" spans="1:26" s="72" customFormat="1" ht="30.75" hidden="1" customHeight="1" x14ac:dyDescent="0.5">
      <c r="A70" s="178" t="s">
        <v>440</v>
      </c>
      <c r="B70" s="179" t="s">
        <v>436</v>
      </c>
      <c r="C70" s="180" t="s">
        <v>463</v>
      </c>
      <c r="D70" s="181">
        <v>2</v>
      </c>
      <c r="E70" s="195"/>
      <c r="F70" s="195" t="s">
        <v>819</v>
      </c>
      <c r="G70" s="208" t="s">
        <v>819</v>
      </c>
      <c r="H70" s="199"/>
      <c r="I70" s="199">
        <v>0</v>
      </c>
      <c r="J70" s="198"/>
      <c r="K70" s="198"/>
      <c r="L70" s="102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4">
        <f t="shared" si="39"/>
        <v>0</v>
      </c>
    </row>
    <row r="71" spans="1:26" s="72" customFormat="1" ht="30.75" customHeight="1" x14ac:dyDescent="0.5">
      <c r="A71" s="178" t="s">
        <v>441</v>
      </c>
      <c r="B71" s="179" t="s">
        <v>436</v>
      </c>
      <c r="C71" s="180" t="s">
        <v>463</v>
      </c>
      <c r="D71" s="181">
        <v>2</v>
      </c>
      <c r="E71" s="195" t="s">
        <v>297</v>
      </c>
      <c r="F71" s="195" t="s">
        <v>819</v>
      </c>
      <c r="G71" s="208" t="s">
        <v>819</v>
      </c>
      <c r="H71" s="199"/>
      <c r="I71" s="199">
        <v>100000000</v>
      </c>
      <c r="J71" s="198">
        <v>100000000</v>
      </c>
      <c r="K71" s="198">
        <v>100000000</v>
      </c>
      <c r="L71" s="102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4">
        <f t="shared" si="39"/>
        <v>0</v>
      </c>
    </row>
    <row r="72" spans="1:26" s="72" customFormat="1" ht="30.75" hidden="1" customHeight="1" x14ac:dyDescent="0.5">
      <c r="A72" s="178" t="s">
        <v>442</v>
      </c>
      <c r="B72" s="179" t="s">
        <v>436</v>
      </c>
      <c r="C72" s="180" t="s">
        <v>463</v>
      </c>
      <c r="D72" s="181">
        <v>2</v>
      </c>
      <c r="E72" s="195"/>
      <c r="F72" s="195" t="s">
        <v>819</v>
      </c>
      <c r="G72" s="208" t="s">
        <v>819</v>
      </c>
      <c r="H72" s="199"/>
      <c r="I72" s="199">
        <v>0</v>
      </c>
      <c r="J72" s="198"/>
      <c r="K72" s="198"/>
      <c r="L72" s="102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4">
        <f t="shared" si="39"/>
        <v>0</v>
      </c>
    </row>
    <row r="73" spans="1:26" s="72" customFormat="1" ht="30.75" customHeight="1" x14ac:dyDescent="0.5">
      <c r="A73" s="178" t="s">
        <v>443</v>
      </c>
      <c r="B73" s="179" t="s">
        <v>436</v>
      </c>
      <c r="C73" s="180" t="s">
        <v>463</v>
      </c>
      <c r="D73" s="181">
        <v>2</v>
      </c>
      <c r="E73" s="195" t="s">
        <v>824</v>
      </c>
      <c r="F73" s="195" t="s">
        <v>818</v>
      </c>
      <c r="G73" s="208" t="s">
        <v>819</v>
      </c>
      <c r="H73" s="199"/>
      <c r="I73" s="199">
        <v>5000000</v>
      </c>
      <c r="J73" s="198">
        <v>5000000</v>
      </c>
      <c r="K73" s="198">
        <v>50000000</v>
      </c>
      <c r="L73" s="102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4">
        <f t="shared" si="39"/>
        <v>0</v>
      </c>
    </row>
    <row r="74" spans="1:26" s="72" customFormat="1" ht="30.75" hidden="1" customHeight="1" x14ac:dyDescent="0.5">
      <c r="A74" s="178" t="s">
        <v>444</v>
      </c>
      <c r="B74" s="179" t="s">
        <v>436</v>
      </c>
      <c r="C74" s="180" t="s">
        <v>463</v>
      </c>
      <c r="D74" s="181">
        <v>2</v>
      </c>
      <c r="E74" s="195" t="s">
        <v>612</v>
      </c>
      <c r="F74" s="195" t="s">
        <v>820</v>
      </c>
      <c r="G74" s="208" t="s">
        <v>819</v>
      </c>
      <c r="H74" s="199"/>
      <c r="I74" s="199">
        <v>0</v>
      </c>
      <c r="J74" s="198"/>
      <c r="K74" s="198"/>
      <c r="L74" s="102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4">
        <f t="shared" si="39"/>
        <v>0</v>
      </c>
    </row>
    <row r="75" spans="1:26" s="72" customFormat="1" ht="39" customHeight="1" x14ac:dyDescent="0.5">
      <c r="A75" s="178" t="s">
        <v>445</v>
      </c>
      <c r="B75" s="179" t="s">
        <v>436</v>
      </c>
      <c r="C75" s="180" t="s">
        <v>463</v>
      </c>
      <c r="D75" s="181">
        <v>2</v>
      </c>
      <c r="E75" s="195" t="s">
        <v>298</v>
      </c>
      <c r="F75" s="203" t="s">
        <v>214</v>
      </c>
      <c r="G75" s="195" t="s">
        <v>818</v>
      </c>
      <c r="H75" s="199"/>
      <c r="I75" s="199">
        <v>4000000</v>
      </c>
      <c r="J75" s="198">
        <v>4000000</v>
      </c>
      <c r="K75" s="198">
        <v>4000000</v>
      </c>
      <c r="L75" s="102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4">
        <f t="shared" si="39"/>
        <v>0</v>
      </c>
    </row>
    <row r="76" spans="1:26" s="72" customFormat="1" ht="30.75" customHeight="1" x14ac:dyDescent="0.5">
      <c r="A76" s="178" t="s">
        <v>446</v>
      </c>
      <c r="B76" s="179" t="s">
        <v>436</v>
      </c>
      <c r="C76" s="180" t="s">
        <v>463</v>
      </c>
      <c r="D76" s="181">
        <v>2</v>
      </c>
      <c r="E76" s="195" t="s">
        <v>949</v>
      </c>
      <c r="F76" s="195" t="s">
        <v>819</v>
      </c>
      <c r="G76" s="208" t="s">
        <v>816</v>
      </c>
      <c r="H76" s="199"/>
      <c r="I76" s="197">
        <v>50000000</v>
      </c>
      <c r="J76" s="198">
        <v>0</v>
      </c>
      <c r="K76" s="198">
        <v>300000000</v>
      </c>
      <c r="L76" s="102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4">
        <f t="shared" si="39"/>
        <v>0</v>
      </c>
    </row>
    <row r="77" spans="1:26" s="72" customFormat="1" ht="30.75" customHeight="1" x14ac:dyDescent="0.5">
      <c r="A77" s="178" t="s">
        <v>447</v>
      </c>
      <c r="B77" s="179" t="s">
        <v>436</v>
      </c>
      <c r="C77" s="180" t="s">
        <v>463</v>
      </c>
      <c r="D77" s="181">
        <v>2</v>
      </c>
      <c r="E77" s="195" t="s">
        <v>554</v>
      </c>
      <c r="F77" s="195" t="s">
        <v>820</v>
      </c>
      <c r="G77" s="208" t="s">
        <v>816</v>
      </c>
      <c r="H77" s="199"/>
      <c r="I77" s="197">
        <v>800000000</v>
      </c>
      <c r="J77" s="198">
        <v>2000000000</v>
      </c>
      <c r="K77" s="198">
        <v>2000000000</v>
      </c>
      <c r="L77" s="102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4">
        <f t="shared" si="39"/>
        <v>0</v>
      </c>
    </row>
    <row r="78" spans="1:26" s="72" customFormat="1" ht="37.5" customHeight="1" x14ac:dyDescent="0.5">
      <c r="A78" s="178" t="s">
        <v>499</v>
      </c>
      <c r="B78" s="179" t="s">
        <v>436</v>
      </c>
      <c r="C78" s="180" t="s">
        <v>463</v>
      </c>
      <c r="D78" s="181">
        <v>2</v>
      </c>
      <c r="E78" s="195" t="s">
        <v>825</v>
      </c>
      <c r="F78" s="195" t="s">
        <v>820</v>
      </c>
      <c r="G78" s="208" t="s">
        <v>817</v>
      </c>
      <c r="H78" s="199"/>
      <c r="I78" s="197">
        <v>364528104</v>
      </c>
      <c r="J78" s="198">
        <v>0</v>
      </c>
      <c r="K78" s="198">
        <v>0</v>
      </c>
      <c r="L78" s="102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4"/>
    </row>
    <row r="79" spans="1:26" s="72" customFormat="1" ht="30.75" customHeight="1" x14ac:dyDescent="0.5">
      <c r="A79" s="178" t="s">
        <v>430</v>
      </c>
      <c r="B79" s="179" t="s">
        <v>452</v>
      </c>
      <c r="C79" s="180" t="s">
        <v>463</v>
      </c>
      <c r="D79" s="181">
        <v>2</v>
      </c>
      <c r="E79" s="202" t="s">
        <v>466</v>
      </c>
      <c r="F79" s="202"/>
      <c r="G79" s="202"/>
      <c r="H79" s="193">
        <f>SUM(H80:H80)</f>
        <v>236572806</v>
      </c>
      <c r="I79" s="194">
        <f>SUM(I80:I80)</f>
        <v>409000000</v>
      </c>
      <c r="J79" s="193">
        <f>SUM(J80:J80)</f>
        <v>590870000</v>
      </c>
      <c r="K79" s="193">
        <f>SUM(K80:K80)</f>
        <v>610870000</v>
      </c>
      <c r="L79" s="101"/>
      <c r="M79" s="100">
        <f t="shared" ref="M79:Z79" si="40">SUM(M80:M80)</f>
        <v>0</v>
      </c>
      <c r="N79" s="100">
        <f t="shared" si="40"/>
        <v>0</v>
      </c>
      <c r="O79" s="100">
        <f t="shared" si="40"/>
        <v>0</v>
      </c>
      <c r="P79" s="100">
        <f t="shared" si="40"/>
        <v>0</v>
      </c>
      <c r="Q79" s="100">
        <f t="shared" si="40"/>
        <v>0</v>
      </c>
      <c r="R79" s="100">
        <f t="shared" si="40"/>
        <v>0</v>
      </c>
      <c r="S79" s="100">
        <f t="shared" si="40"/>
        <v>0</v>
      </c>
      <c r="T79" s="100">
        <f t="shared" si="40"/>
        <v>0</v>
      </c>
      <c r="U79" s="100">
        <f t="shared" si="40"/>
        <v>0</v>
      </c>
      <c r="V79" s="100">
        <f t="shared" si="40"/>
        <v>0</v>
      </c>
      <c r="W79" s="100">
        <f t="shared" si="40"/>
        <v>0</v>
      </c>
      <c r="X79" s="100">
        <f t="shared" si="40"/>
        <v>0</v>
      </c>
      <c r="Y79" s="100">
        <f t="shared" si="40"/>
        <v>0</v>
      </c>
      <c r="Z79" s="100">
        <f t="shared" si="40"/>
        <v>0</v>
      </c>
    </row>
    <row r="80" spans="1:26" s="72" customFormat="1" ht="30.75" customHeight="1" x14ac:dyDescent="0.5">
      <c r="A80" s="178" t="s">
        <v>435</v>
      </c>
      <c r="B80" s="179" t="s">
        <v>452</v>
      </c>
      <c r="C80" s="180" t="s">
        <v>463</v>
      </c>
      <c r="D80" s="181">
        <v>2</v>
      </c>
      <c r="E80" s="195" t="s">
        <v>299</v>
      </c>
      <c r="F80" s="195" t="s">
        <v>819</v>
      </c>
      <c r="G80" s="195" t="s">
        <v>819</v>
      </c>
      <c r="H80" s="199">
        <v>236572806</v>
      </c>
      <c r="I80" s="197">
        <v>409000000</v>
      </c>
      <c r="J80" s="198">
        <v>590870000</v>
      </c>
      <c r="K80" s="198">
        <v>610870000</v>
      </c>
      <c r="L80" s="102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4">
        <f>SUM(M80:Y80)</f>
        <v>0</v>
      </c>
    </row>
    <row r="81" spans="1:26" s="72" customFormat="1" ht="30.75" customHeight="1" x14ac:dyDescent="0.5">
      <c r="A81" s="178" t="s">
        <v>430</v>
      </c>
      <c r="B81" s="179" t="s">
        <v>431</v>
      </c>
      <c r="C81" s="180" t="s">
        <v>432</v>
      </c>
      <c r="D81" s="181">
        <v>2</v>
      </c>
      <c r="E81" s="189" t="s">
        <v>467</v>
      </c>
      <c r="F81" s="189"/>
      <c r="G81" s="189"/>
      <c r="H81" s="190">
        <f>SUM(H82)</f>
        <v>0</v>
      </c>
      <c r="I81" s="191">
        <f t="shared" ref="I81" si="41">SUM(I82)</f>
        <v>300000000</v>
      </c>
      <c r="J81" s="190">
        <f t="shared" ref="J81:Z81" si="42">SUM(J82)</f>
        <v>300000000</v>
      </c>
      <c r="K81" s="190">
        <f t="shared" si="42"/>
        <v>300000000</v>
      </c>
      <c r="L81" s="98"/>
      <c r="M81" s="99">
        <f t="shared" si="42"/>
        <v>0</v>
      </c>
      <c r="N81" s="99">
        <f t="shared" si="42"/>
        <v>0</v>
      </c>
      <c r="O81" s="99">
        <f t="shared" si="42"/>
        <v>0</v>
      </c>
      <c r="P81" s="99">
        <f t="shared" si="42"/>
        <v>0</v>
      </c>
      <c r="Q81" s="99">
        <f t="shared" si="42"/>
        <v>0</v>
      </c>
      <c r="R81" s="99">
        <f t="shared" si="42"/>
        <v>0</v>
      </c>
      <c r="S81" s="99">
        <f t="shared" si="42"/>
        <v>0</v>
      </c>
      <c r="T81" s="99">
        <f t="shared" si="42"/>
        <v>0</v>
      </c>
      <c r="U81" s="99">
        <f t="shared" si="42"/>
        <v>0</v>
      </c>
      <c r="V81" s="99">
        <f t="shared" si="42"/>
        <v>0</v>
      </c>
      <c r="W81" s="99">
        <f t="shared" si="42"/>
        <v>0</v>
      </c>
      <c r="X81" s="99">
        <f t="shared" si="42"/>
        <v>0</v>
      </c>
      <c r="Y81" s="99">
        <f t="shared" si="42"/>
        <v>0</v>
      </c>
      <c r="Z81" s="99">
        <f t="shared" si="42"/>
        <v>0</v>
      </c>
    </row>
    <row r="82" spans="1:26" s="72" customFormat="1" ht="30.75" customHeight="1" x14ac:dyDescent="0.5">
      <c r="A82" s="178" t="s">
        <v>430</v>
      </c>
      <c r="B82" s="179" t="s">
        <v>434</v>
      </c>
      <c r="C82" s="180" t="s">
        <v>432</v>
      </c>
      <c r="D82" s="181">
        <v>2</v>
      </c>
      <c r="E82" s="202" t="s">
        <v>468</v>
      </c>
      <c r="F82" s="202"/>
      <c r="G82" s="202"/>
      <c r="H82" s="193">
        <f>SUM(H83:H84)</f>
        <v>0</v>
      </c>
      <c r="I82" s="194">
        <f t="shared" ref="I82:Z82" si="43">SUM(I83:I84)</f>
        <v>300000000</v>
      </c>
      <c r="J82" s="193">
        <f t="shared" si="43"/>
        <v>300000000</v>
      </c>
      <c r="K82" s="193">
        <f t="shared" ref="K82" si="44">SUM(K83:K84)</f>
        <v>300000000</v>
      </c>
      <c r="L82" s="100">
        <f t="shared" si="43"/>
        <v>0</v>
      </c>
      <c r="M82" s="100">
        <f t="shared" si="43"/>
        <v>0</v>
      </c>
      <c r="N82" s="100">
        <f t="shared" si="43"/>
        <v>0</v>
      </c>
      <c r="O82" s="100">
        <f t="shared" si="43"/>
        <v>0</v>
      </c>
      <c r="P82" s="100">
        <f t="shared" si="43"/>
        <v>0</v>
      </c>
      <c r="Q82" s="100">
        <f t="shared" si="43"/>
        <v>0</v>
      </c>
      <c r="R82" s="100">
        <f t="shared" si="43"/>
        <v>0</v>
      </c>
      <c r="S82" s="100">
        <f t="shared" si="43"/>
        <v>0</v>
      </c>
      <c r="T82" s="100">
        <f t="shared" si="43"/>
        <v>0</v>
      </c>
      <c r="U82" s="100">
        <f t="shared" si="43"/>
        <v>0</v>
      </c>
      <c r="V82" s="100">
        <f t="shared" si="43"/>
        <v>0</v>
      </c>
      <c r="W82" s="100">
        <f t="shared" si="43"/>
        <v>0</v>
      </c>
      <c r="X82" s="100">
        <f t="shared" si="43"/>
        <v>0</v>
      </c>
      <c r="Y82" s="100">
        <f t="shared" si="43"/>
        <v>0</v>
      </c>
      <c r="Z82" s="100">
        <f t="shared" si="43"/>
        <v>0</v>
      </c>
    </row>
    <row r="83" spans="1:26" s="72" customFormat="1" ht="30.75" customHeight="1" x14ac:dyDescent="0.5">
      <c r="A83" s="178" t="s">
        <v>435</v>
      </c>
      <c r="B83" s="179" t="s">
        <v>434</v>
      </c>
      <c r="C83" s="180" t="s">
        <v>432</v>
      </c>
      <c r="D83" s="181">
        <v>2</v>
      </c>
      <c r="E83" s="195" t="s">
        <v>300</v>
      </c>
      <c r="F83" s="195" t="s">
        <v>819</v>
      </c>
      <c r="G83" s="195" t="s">
        <v>819</v>
      </c>
      <c r="H83" s="199"/>
      <c r="I83" s="197">
        <v>300000000</v>
      </c>
      <c r="J83" s="198">
        <v>300000000</v>
      </c>
      <c r="K83" s="198">
        <v>300000000</v>
      </c>
      <c r="L83" s="102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4">
        <f>SUM(M83:Y83)</f>
        <v>0</v>
      </c>
    </row>
    <row r="84" spans="1:26" s="72" customFormat="1" ht="30.75" hidden="1" customHeight="1" x14ac:dyDescent="0.5">
      <c r="A84" s="178" t="s">
        <v>437</v>
      </c>
      <c r="B84" s="179" t="s">
        <v>434</v>
      </c>
      <c r="C84" s="180" t="s">
        <v>432</v>
      </c>
      <c r="D84" s="181">
        <v>2</v>
      </c>
      <c r="E84" s="195" t="s">
        <v>826</v>
      </c>
      <c r="F84" s="195" t="s">
        <v>815</v>
      </c>
      <c r="G84" s="195" t="s">
        <v>817</v>
      </c>
      <c r="H84" s="199"/>
      <c r="I84" s="197">
        <v>0</v>
      </c>
      <c r="J84" s="198"/>
      <c r="K84" s="198"/>
      <c r="L84" s="102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4">
        <f>SUM(M84:Y84)</f>
        <v>0</v>
      </c>
    </row>
    <row r="85" spans="1:26" s="72" customFormat="1" ht="30.75" customHeight="1" x14ac:dyDescent="0.5">
      <c r="A85" s="178" t="s">
        <v>430</v>
      </c>
      <c r="B85" s="179" t="s">
        <v>431</v>
      </c>
      <c r="C85" s="180" t="s">
        <v>451</v>
      </c>
      <c r="D85" s="181">
        <v>2</v>
      </c>
      <c r="E85" s="189" t="s">
        <v>469</v>
      </c>
      <c r="F85" s="189"/>
      <c r="G85" s="189"/>
      <c r="H85" s="190">
        <f>SUM(H86,H91)</f>
        <v>485798632</v>
      </c>
      <c r="I85" s="191">
        <f>SUM(I86,I91)</f>
        <v>797667682</v>
      </c>
      <c r="J85" s="190">
        <f>SUM(J86,J91)</f>
        <v>763000000</v>
      </c>
      <c r="K85" s="190">
        <f>SUM(K86,K91)</f>
        <v>763000000</v>
      </c>
      <c r="L85" s="98"/>
      <c r="M85" s="99">
        <f t="shared" ref="M85:Z85" si="45">SUM(M86,M91)</f>
        <v>0</v>
      </c>
      <c r="N85" s="99">
        <f t="shared" si="45"/>
        <v>0</v>
      </c>
      <c r="O85" s="99">
        <f t="shared" si="45"/>
        <v>0</v>
      </c>
      <c r="P85" s="99">
        <f t="shared" si="45"/>
        <v>0</v>
      </c>
      <c r="Q85" s="99">
        <f t="shared" si="45"/>
        <v>0</v>
      </c>
      <c r="R85" s="99">
        <f t="shared" si="45"/>
        <v>0</v>
      </c>
      <c r="S85" s="99">
        <f t="shared" si="45"/>
        <v>0</v>
      </c>
      <c r="T85" s="99">
        <f t="shared" si="45"/>
        <v>0</v>
      </c>
      <c r="U85" s="99">
        <f t="shared" si="45"/>
        <v>0</v>
      </c>
      <c r="V85" s="99">
        <f t="shared" si="45"/>
        <v>0</v>
      </c>
      <c r="W85" s="99">
        <f t="shared" si="45"/>
        <v>0</v>
      </c>
      <c r="X85" s="99">
        <f t="shared" si="45"/>
        <v>0</v>
      </c>
      <c r="Y85" s="99">
        <f t="shared" si="45"/>
        <v>0</v>
      </c>
      <c r="Z85" s="99">
        <f t="shared" si="45"/>
        <v>0</v>
      </c>
    </row>
    <row r="86" spans="1:26" s="72" customFormat="1" ht="30.75" customHeight="1" x14ac:dyDescent="0.5">
      <c r="A86" s="178" t="s">
        <v>430</v>
      </c>
      <c r="B86" s="179" t="s">
        <v>434</v>
      </c>
      <c r="C86" s="180" t="s">
        <v>451</v>
      </c>
      <c r="D86" s="181">
        <v>2</v>
      </c>
      <c r="E86" s="202" t="s">
        <v>470</v>
      </c>
      <c r="F86" s="202"/>
      <c r="G86" s="202"/>
      <c r="H86" s="193">
        <f>SUM(H87:H90)</f>
        <v>448353839</v>
      </c>
      <c r="I86" s="194">
        <f t="shared" ref="I86:Z86" si="46">SUM(I87:I90)</f>
        <v>697667682</v>
      </c>
      <c r="J86" s="193">
        <f t="shared" si="46"/>
        <v>538000000</v>
      </c>
      <c r="K86" s="193">
        <f t="shared" ref="K86" si="47">SUM(K87:K90)</f>
        <v>538000000</v>
      </c>
      <c r="L86" s="100">
        <f t="shared" si="46"/>
        <v>0</v>
      </c>
      <c r="M86" s="100">
        <f t="shared" si="46"/>
        <v>0</v>
      </c>
      <c r="N86" s="100">
        <f t="shared" si="46"/>
        <v>0</v>
      </c>
      <c r="O86" s="100">
        <f t="shared" si="46"/>
        <v>0</v>
      </c>
      <c r="P86" s="100">
        <f t="shared" si="46"/>
        <v>0</v>
      </c>
      <c r="Q86" s="100">
        <f t="shared" si="46"/>
        <v>0</v>
      </c>
      <c r="R86" s="100">
        <f t="shared" si="46"/>
        <v>0</v>
      </c>
      <c r="S86" s="100">
        <f t="shared" si="46"/>
        <v>0</v>
      </c>
      <c r="T86" s="100">
        <f t="shared" si="46"/>
        <v>0</v>
      </c>
      <c r="U86" s="100">
        <f t="shared" si="46"/>
        <v>0</v>
      </c>
      <c r="V86" s="100">
        <f t="shared" si="46"/>
        <v>0</v>
      </c>
      <c r="W86" s="100">
        <f t="shared" si="46"/>
        <v>0</v>
      </c>
      <c r="X86" s="100">
        <f t="shared" si="46"/>
        <v>0</v>
      </c>
      <c r="Y86" s="100">
        <f t="shared" si="46"/>
        <v>0</v>
      </c>
      <c r="Z86" s="100">
        <f t="shared" si="46"/>
        <v>0</v>
      </c>
    </row>
    <row r="87" spans="1:26" s="72" customFormat="1" ht="30.75" customHeight="1" x14ac:dyDescent="0.5">
      <c r="A87" s="178" t="s">
        <v>435</v>
      </c>
      <c r="B87" s="179" t="s">
        <v>434</v>
      </c>
      <c r="C87" s="180" t="s">
        <v>451</v>
      </c>
      <c r="D87" s="181">
        <v>2</v>
      </c>
      <c r="E87" s="195" t="s">
        <v>301</v>
      </c>
      <c r="F87" s="195" t="s">
        <v>819</v>
      </c>
      <c r="G87" s="195" t="s">
        <v>819</v>
      </c>
      <c r="H87" s="199">
        <v>394251729</v>
      </c>
      <c r="I87" s="199">
        <v>400000000</v>
      </c>
      <c r="J87" s="198">
        <v>538000000</v>
      </c>
      <c r="K87" s="198">
        <v>538000000</v>
      </c>
      <c r="L87" s="102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4">
        <f t="shared" ref="Z87:Z90" si="48">SUM(M87:Y87)</f>
        <v>0</v>
      </c>
    </row>
    <row r="88" spans="1:26" s="72" customFormat="1" ht="30.75" customHeight="1" x14ac:dyDescent="0.5">
      <c r="A88" s="178" t="s">
        <v>437</v>
      </c>
      <c r="B88" s="179" t="s">
        <v>434</v>
      </c>
      <c r="C88" s="180" t="s">
        <v>451</v>
      </c>
      <c r="D88" s="181">
        <v>2</v>
      </c>
      <c r="E88" s="195" t="s">
        <v>302</v>
      </c>
      <c r="F88" s="195" t="s">
        <v>819</v>
      </c>
      <c r="G88" s="195" t="s">
        <v>818</v>
      </c>
      <c r="H88" s="199">
        <v>54102110</v>
      </c>
      <c r="I88" s="199">
        <v>86400000</v>
      </c>
      <c r="J88" s="198">
        <v>0</v>
      </c>
      <c r="K88" s="198">
        <v>0</v>
      </c>
      <c r="L88" s="102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4">
        <f t="shared" si="48"/>
        <v>0</v>
      </c>
    </row>
    <row r="89" spans="1:26" s="72" customFormat="1" ht="30.75" hidden="1" customHeight="1" x14ac:dyDescent="0.5">
      <c r="A89" s="178" t="s">
        <v>438</v>
      </c>
      <c r="B89" s="179" t="s">
        <v>434</v>
      </c>
      <c r="C89" s="180" t="s">
        <v>451</v>
      </c>
      <c r="D89" s="181">
        <v>2</v>
      </c>
      <c r="E89" s="195" t="s">
        <v>827</v>
      </c>
      <c r="F89" s="195" t="s">
        <v>819</v>
      </c>
      <c r="G89" s="195" t="s">
        <v>819</v>
      </c>
      <c r="H89" s="199"/>
      <c r="I89" s="199">
        <v>0</v>
      </c>
      <c r="J89" s="198"/>
      <c r="K89" s="198"/>
      <c r="L89" s="102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4">
        <f t="shared" si="48"/>
        <v>0</v>
      </c>
    </row>
    <row r="90" spans="1:26" s="72" customFormat="1" ht="30.75" customHeight="1" x14ac:dyDescent="0.5">
      <c r="A90" s="178" t="s">
        <v>439</v>
      </c>
      <c r="B90" s="179" t="s">
        <v>434</v>
      </c>
      <c r="C90" s="180" t="s">
        <v>451</v>
      </c>
      <c r="D90" s="181">
        <v>2</v>
      </c>
      <c r="E90" s="195" t="s">
        <v>828</v>
      </c>
      <c r="F90" s="195" t="s">
        <v>815</v>
      </c>
      <c r="G90" s="195" t="s">
        <v>817</v>
      </c>
      <c r="H90" s="199"/>
      <c r="I90" s="199">
        <v>211267682</v>
      </c>
      <c r="J90" s="198">
        <v>0</v>
      </c>
      <c r="K90" s="198">
        <v>0</v>
      </c>
      <c r="L90" s="102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4">
        <f t="shared" si="48"/>
        <v>0</v>
      </c>
    </row>
    <row r="91" spans="1:26" s="72" customFormat="1" ht="30.75" customHeight="1" x14ac:dyDescent="0.5">
      <c r="A91" s="178" t="s">
        <v>430</v>
      </c>
      <c r="B91" s="179" t="s">
        <v>436</v>
      </c>
      <c r="C91" s="180" t="s">
        <v>451</v>
      </c>
      <c r="D91" s="181">
        <v>2</v>
      </c>
      <c r="E91" s="202" t="s">
        <v>471</v>
      </c>
      <c r="F91" s="202"/>
      <c r="G91" s="202"/>
      <c r="H91" s="193">
        <f>SUM(H92:H92)</f>
        <v>37444793</v>
      </c>
      <c r="I91" s="194">
        <f>SUM(I92:I92)</f>
        <v>100000000</v>
      </c>
      <c r="J91" s="193">
        <f>SUM(J92:J92)</f>
        <v>225000000</v>
      </c>
      <c r="K91" s="193">
        <f>SUM(K92:K92)</f>
        <v>225000000</v>
      </c>
      <c r="L91" s="101"/>
      <c r="M91" s="100">
        <f t="shared" ref="M91:Z91" si="49">SUM(M92:M92)</f>
        <v>0</v>
      </c>
      <c r="N91" s="100">
        <f t="shared" si="49"/>
        <v>0</v>
      </c>
      <c r="O91" s="100">
        <f t="shared" si="49"/>
        <v>0</v>
      </c>
      <c r="P91" s="100">
        <f t="shared" si="49"/>
        <v>0</v>
      </c>
      <c r="Q91" s="100">
        <f t="shared" si="49"/>
        <v>0</v>
      </c>
      <c r="R91" s="100">
        <f t="shared" si="49"/>
        <v>0</v>
      </c>
      <c r="S91" s="100">
        <f t="shared" si="49"/>
        <v>0</v>
      </c>
      <c r="T91" s="100">
        <f t="shared" si="49"/>
        <v>0</v>
      </c>
      <c r="U91" s="100">
        <f t="shared" si="49"/>
        <v>0</v>
      </c>
      <c r="V91" s="100">
        <f t="shared" si="49"/>
        <v>0</v>
      </c>
      <c r="W91" s="100">
        <f t="shared" si="49"/>
        <v>0</v>
      </c>
      <c r="X91" s="100">
        <f t="shared" si="49"/>
        <v>0</v>
      </c>
      <c r="Y91" s="100">
        <f t="shared" si="49"/>
        <v>0</v>
      </c>
      <c r="Z91" s="100">
        <f t="shared" si="49"/>
        <v>0</v>
      </c>
    </row>
    <row r="92" spans="1:26" s="72" customFormat="1" ht="30.75" customHeight="1" x14ac:dyDescent="0.5">
      <c r="A92" s="178" t="s">
        <v>435</v>
      </c>
      <c r="B92" s="179" t="s">
        <v>436</v>
      </c>
      <c r="C92" s="180" t="s">
        <v>451</v>
      </c>
      <c r="D92" s="181">
        <v>2</v>
      </c>
      <c r="E92" s="195" t="s">
        <v>613</v>
      </c>
      <c r="F92" s="195" t="s">
        <v>819</v>
      </c>
      <c r="G92" s="195" t="s">
        <v>819</v>
      </c>
      <c r="H92" s="199">
        <v>37444793</v>
      </c>
      <c r="I92" s="199">
        <v>100000000</v>
      </c>
      <c r="J92" s="198">
        <v>225000000</v>
      </c>
      <c r="K92" s="198">
        <v>225000000</v>
      </c>
      <c r="L92" s="102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4">
        <f>SUM(M92:Y92)</f>
        <v>0</v>
      </c>
    </row>
    <row r="93" spans="1:26" s="72" customFormat="1" ht="30.75" customHeight="1" x14ac:dyDescent="0.5">
      <c r="A93" s="178" t="s">
        <v>430</v>
      </c>
      <c r="B93" s="179" t="s">
        <v>431</v>
      </c>
      <c r="C93" s="180" t="s">
        <v>493</v>
      </c>
      <c r="D93" s="181">
        <v>2</v>
      </c>
      <c r="E93" s="189" t="s">
        <v>199</v>
      </c>
      <c r="F93" s="189"/>
      <c r="G93" s="189"/>
      <c r="H93" s="190">
        <f>SUM(H94)</f>
        <v>15359250</v>
      </c>
      <c r="I93" s="190">
        <f t="shared" ref="I93:K93" si="50">SUM(I94)</f>
        <v>1488566365</v>
      </c>
      <c r="J93" s="190">
        <f t="shared" si="50"/>
        <v>214000000</v>
      </c>
      <c r="K93" s="190">
        <f t="shared" si="50"/>
        <v>214000000</v>
      </c>
      <c r="L93" s="98"/>
      <c r="M93" s="99">
        <f t="shared" ref="M93:Z93" si="51">M94</f>
        <v>0</v>
      </c>
      <c r="N93" s="99">
        <f t="shared" si="51"/>
        <v>0</v>
      </c>
      <c r="O93" s="99">
        <f t="shared" si="51"/>
        <v>0</v>
      </c>
      <c r="P93" s="99">
        <f t="shared" si="51"/>
        <v>0</v>
      </c>
      <c r="Q93" s="99">
        <f t="shared" si="51"/>
        <v>0</v>
      </c>
      <c r="R93" s="99">
        <f t="shared" si="51"/>
        <v>0</v>
      </c>
      <c r="S93" s="99">
        <f t="shared" si="51"/>
        <v>0</v>
      </c>
      <c r="T93" s="99">
        <f t="shared" si="51"/>
        <v>0</v>
      </c>
      <c r="U93" s="99">
        <f t="shared" si="51"/>
        <v>0</v>
      </c>
      <c r="V93" s="99">
        <f t="shared" si="51"/>
        <v>0</v>
      </c>
      <c r="W93" s="99">
        <f t="shared" si="51"/>
        <v>0</v>
      </c>
      <c r="X93" s="99">
        <f t="shared" si="51"/>
        <v>0</v>
      </c>
      <c r="Y93" s="99">
        <f t="shared" si="51"/>
        <v>0</v>
      </c>
      <c r="Z93" s="99">
        <f t="shared" si="51"/>
        <v>0</v>
      </c>
    </row>
    <row r="94" spans="1:26" s="72" customFormat="1" ht="30.75" customHeight="1" x14ac:dyDescent="0.5">
      <c r="A94" s="178" t="s">
        <v>430</v>
      </c>
      <c r="B94" s="179" t="s">
        <v>434</v>
      </c>
      <c r="C94" s="180" t="s">
        <v>493</v>
      </c>
      <c r="D94" s="181">
        <v>2</v>
      </c>
      <c r="E94" s="192" t="s">
        <v>578</v>
      </c>
      <c r="F94" s="192"/>
      <c r="G94" s="192"/>
      <c r="H94" s="193">
        <f>SUM(H95:H97)</f>
        <v>15359250</v>
      </c>
      <c r="I94" s="193">
        <f t="shared" ref="I94:J94" si="52">SUM(I95:I97)</f>
        <v>1488566365</v>
      </c>
      <c r="J94" s="193">
        <f t="shared" si="52"/>
        <v>214000000</v>
      </c>
      <c r="K94" s="193">
        <f t="shared" ref="K94" si="53">SUM(K95:K97)</f>
        <v>214000000</v>
      </c>
      <c r="L94" s="100">
        <f t="shared" ref="L94:Z94" si="54">SUM(L95:L97)</f>
        <v>0</v>
      </c>
      <c r="M94" s="100">
        <f t="shared" si="54"/>
        <v>0</v>
      </c>
      <c r="N94" s="100">
        <f t="shared" si="54"/>
        <v>0</v>
      </c>
      <c r="O94" s="100">
        <f t="shared" si="54"/>
        <v>0</v>
      </c>
      <c r="P94" s="100">
        <f t="shared" si="54"/>
        <v>0</v>
      </c>
      <c r="Q94" s="100">
        <f t="shared" si="54"/>
        <v>0</v>
      </c>
      <c r="R94" s="100">
        <f t="shared" si="54"/>
        <v>0</v>
      </c>
      <c r="S94" s="100">
        <f t="shared" si="54"/>
        <v>0</v>
      </c>
      <c r="T94" s="100">
        <f t="shared" si="54"/>
        <v>0</v>
      </c>
      <c r="U94" s="100">
        <f t="shared" si="54"/>
        <v>0</v>
      </c>
      <c r="V94" s="100">
        <f t="shared" si="54"/>
        <v>0</v>
      </c>
      <c r="W94" s="100">
        <f t="shared" si="54"/>
        <v>0</v>
      </c>
      <c r="X94" s="100">
        <f t="shared" si="54"/>
        <v>0</v>
      </c>
      <c r="Y94" s="100">
        <f t="shared" si="54"/>
        <v>0</v>
      </c>
      <c r="Z94" s="100">
        <f t="shared" si="54"/>
        <v>0</v>
      </c>
    </row>
    <row r="95" spans="1:26" s="72" customFormat="1" ht="30.75" customHeight="1" x14ac:dyDescent="0.5">
      <c r="A95" s="178" t="s">
        <v>435</v>
      </c>
      <c r="B95" s="179" t="s">
        <v>434</v>
      </c>
      <c r="C95" s="180" t="s">
        <v>493</v>
      </c>
      <c r="D95" s="181">
        <v>2</v>
      </c>
      <c r="E95" s="195" t="s">
        <v>579</v>
      </c>
      <c r="F95" s="195" t="s">
        <v>818</v>
      </c>
      <c r="G95" s="195" t="s">
        <v>818</v>
      </c>
      <c r="H95" s="196">
        <v>15359250</v>
      </c>
      <c r="I95" s="197">
        <v>39000000</v>
      </c>
      <c r="J95" s="198">
        <v>64000000</v>
      </c>
      <c r="K95" s="198">
        <v>64000000</v>
      </c>
      <c r="L95" s="102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>
        <f t="shared" ref="Z95:Z97" si="55">SUM(M95:Y95)</f>
        <v>0</v>
      </c>
    </row>
    <row r="96" spans="1:26" s="72" customFormat="1" ht="30.75" customHeight="1" x14ac:dyDescent="0.5">
      <c r="A96" s="178" t="s">
        <v>437</v>
      </c>
      <c r="B96" s="179" t="s">
        <v>434</v>
      </c>
      <c r="C96" s="180" t="s">
        <v>493</v>
      </c>
      <c r="D96" s="181">
        <v>2</v>
      </c>
      <c r="E96" s="195" t="s">
        <v>756</v>
      </c>
      <c r="F96" s="195" t="s">
        <v>815</v>
      </c>
      <c r="G96" s="195" t="s">
        <v>815</v>
      </c>
      <c r="H96" s="196"/>
      <c r="I96" s="197">
        <v>30000000</v>
      </c>
      <c r="J96" s="198">
        <v>150000000</v>
      </c>
      <c r="K96" s="198">
        <v>150000000</v>
      </c>
      <c r="L96" s="102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>
        <f t="shared" si="55"/>
        <v>0</v>
      </c>
    </row>
    <row r="97" spans="1:26" s="72" customFormat="1" ht="30.75" customHeight="1" x14ac:dyDescent="0.5">
      <c r="A97" s="178" t="s">
        <v>438</v>
      </c>
      <c r="B97" s="179" t="s">
        <v>434</v>
      </c>
      <c r="C97" s="180" t="s">
        <v>493</v>
      </c>
      <c r="D97" s="181">
        <v>2</v>
      </c>
      <c r="E97" s="195" t="s">
        <v>829</v>
      </c>
      <c r="F97" s="195" t="s">
        <v>815</v>
      </c>
      <c r="G97" s="195" t="s">
        <v>817</v>
      </c>
      <c r="H97" s="196"/>
      <c r="I97" s="197">
        <v>1419566365</v>
      </c>
      <c r="J97" s="198">
        <v>0</v>
      </c>
      <c r="K97" s="198">
        <v>0</v>
      </c>
      <c r="L97" s="102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>
        <f t="shared" si="55"/>
        <v>0</v>
      </c>
    </row>
    <row r="98" spans="1:26" s="72" customFormat="1" ht="30.75" customHeight="1" x14ac:dyDescent="0.5">
      <c r="A98" s="178" t="s">
        <v>430</v>
      </c>
      <c r="B98" s="179" t="s">
        <v>431</v>
      </c>
      <c r="C98" s="180" t="s">
        <v>454</v>
      </c>
      <c r="D98" s="181">
        <v>2</v>
      </c>
      <c r="E98" s="189" t="s">
        <v>472</v>
      </c>
      <c r="F98" s="189"/>
      <c r="G98" s="189"/>
      <c r="H98" s="190">
        <f>SUM(H101)</f>
        <v>19525865</v>
      </c>
      <c r="I98" s="190">
        <f t="shared" ref="I98:J98" si="56">SUM(I101)</f>
        <v>125000000</v>
      </c>
      <c r="J98" s="190">
        <f t="shared" si="56"/>
        <v>172520000</v>
      </c>
      <c r="K98" s="190">
        <f t="shared" ref="K98" si="57">SUM(K101)</f>
        <v>172520000</v>
      </c>
      <c r="L98" s="98"/>
      <c r="M98" s="99">
        <f t="shared" ref="M98:Z98" si="58">SUM(M99,M101,M103)</f>
        <v>0</v>
      </c>
      <c r="N98" s="99">
        <f t="shared" si="58"/>
        <v>0</v>
      </c>
      <c r="O98" s="99">
        <f t="shared" si="58"/>
        <v>0</v>
      </c>
      <c r="P98" s="99">
        <f t="shared" si="58"/>
        <v>0</v>
      </c>
      <c r="Q98" s="99">
        <f t="shared" si="58"/>
        <v>0</v>
      </c>
      <c r="R98" s="99">
        <f t="shared" si="58"/>
        <v>0</v>
      </c>
      <c r="S98" s="99">
        <f t="shared" si="58"/>
        <v>0</v>
      </c>
      <c r="T98" s="99">
        <f t="shared" si="58"/>
        <v>0</v>
      </c>
      <c r="U98" s="99">
        <f t="shared" si="58"/>
        <v>0</v>
      </c>
      <c r="V98" s="99">
        <f t="shared" si="58"/>
        <v>0</v>
      </c>
      <c r="W98" s="99">
        <f t="shared" si="58"/>
        <v>0</v>
      </c>
      <c r="X98" s="99">
        <f t="shared" si="58"/>
        <v>0</v>
      </c>
      <c r="Y98" s="99">
        <f t="shared" si="58"/>
        <v>0</v>
      </c>
      <c r="Z98" s="99">
        <f t="shared" si="58"/>
        <v>0</v>
      </c>
    </row>
    <row r="99" spans="1:26" s="72" customFormat="1" ht="30.75" hidden="1" customHeight="1" x14ac:dyDescent="0.5">
      <c r="A99" s="178" t="s">
        <v>430</v>
      </c>
      <c r="B99" s="179" t="s">
        <v>434</v>
      </c>
      <c r="C99" s="180" t="s">
        <v>454</v>
      </c>
      <c r="D99" s="181">
        <v>2</v>
      </c>
      <c r="E99" s="209" t="s">
        <v>474</v>
      </c>
      <c r="F99" s="209"/>
      <c r="G99" s="209"/>
      <c r="H99" s="193">
        <f>SUM(H100)</f>
        <v>0</v>
      </c>
      <c r="I99" s="193">
        <f t="shared" ref="I99:K99" si="59">SUM(I100)</f>
        <v>0</v>
      </c>
      <c r="J99" s="193">
        <f t="shared" si="59"/>
        <v>0</v>
      </c>
      <c r="K99" s="193">
        <f t="shared" si="59"/>
        <v>0</v>
      </c>
      <c r="L99" s="101"/>
      <c r="M99" s="100">
        <f t="shared" ref="M99:Z99" si="60">SUM(M100)</f>
        <v>0</v>
      </c>
      <c r="N99" s="100">
        <f t="shared" si="60"/>
        <v>0</v>
      </c>
      <c r="O99" s="100">
        <f t="shared" si="60"/>
        <v>0</v>
      </c>
      <c r="P99" s="100">
        <f t="shared" si="60"/>
        <v>0</v>
      </c>
      <c r="Q99" s="100">
        <f t="shared" si="60"/>
        <v>0</v>
      </c>
      <c r="R99" s="100">
        <f t="shared" si="60"/>
        <v>0</v>
      </c>
      <c r="S99" s="100">
        <f t="shared" si="60"/>
        <v>0</v>
      </c>
      <c r="T99" s="100">
        <f t="shared" si="60"/>
        <v>0</v>
      </c>
      <c r="U99" s="100">
        <f t="shared" si="60"/>
        <v>0</v>
      </c>
      <c r="V99" s="100">
        <f t="shared" si="60"/>
        <v>0</v>
      </c>
      <c r="W99" s="100">
        <f t="shared" si="60"/>
        <v>0</v>
      </c>
      <c r="X99" s="100">
        <f t="shared" si="60"/>
        <v>0</v>
      </c>
      <c r="Y99" s="100">
        <f t="shared" si="60"/>
        <v>0</v>
      </c>
      <c r="Z99" s="100">
        <f t="shared" si="60"/>
        <v>0</v>
      </c>
    </row>
    <row r="100" spans="1:26" s="72" customFormat="1" ht="30.75" hidden="1" customHeight="1" x14ac:dyDescent="0.5">
      <c r="A100" s="178" t="s">
        <v>435</v>
      </c>
      <c r="B100" s="179" t="s">
        <v>434</v>
      </c>
      <c r="C100" s="180" t="s">
        <v>454</v>
      </c>
      <c r="D100" s="181">
        <v>2</v>
      </c>
      <c r="E100" s="195" t="s">
        <v>950</v>
      </c>
      <c r="F100" s="195" t="s">
        <v>815</v>
      </c>
      <c r="G100" s="195" t="s">
        <v>815</v>
      </c>
      <c r="H100" s="196"/>
      <c r="I100" s="196"/>
      <c r="J100" s="196"/>
      <c r="K100" s="196"/>
      <c r="L100" s="102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>
        <f>SUM(M100:Y100)</f>
        <v>0</v>
      </c>
    </row>
    <row r="101" spans="1:26" s="72" customFormat="1" ht="30.75" customHeight="1" x14ac:dyDescent="0.5">
      <c r="A101" s="178" t="s">
        <v>430</v>
      </c>
      <c r="B101" s="179" t="s">
        <v>436</v>
      </c>
      <c r="C101" s="180" t="s">
        <v>454</v>
      </c>
      <c r="D101" s="181">
        <v>2</v>
      </c>
      <c r="E101" s="209" t="s">
        <v>473</v>
      </c>
      <c r="F101" s="209"/>
      <c r="G101" s="209"/>
      <c r="H101" s="193">
        <f>SUM(H102:H102)</f>
        <v>19525865</v>
      </c>
      <c r="I101" s="193">
        <f t="shared" ref="I101:K101" si="61">SUM(I102:I102)</f>
        <v>125000000</v>
      </c>
      <c r="J101" s="193">
        <f t="shared" si="61"/>
        <v>172520000</v>
      </c>
      <c r="K101" s="193">
        <f t="shared" si="61"/>
        <v>172520000</v>
      </c>
      <c r="L101" s="101"/>
      <c r="M101" s="100">
        <f t="shared" ref="M101:Z101" si="62">SUM(M102:M102)</f>
        <v>0</v>
      </c>
      <c r="N101" s="100">
        <f t="shared" si="62"/>
        <v>0</v>
      </c>
      <c r="O101" s="100">
        <f t="shared" si="62"/>
        <v>0</v>
      </c>
      <c r="P101" s="100">
        <f t="shared" si="62"/>
        <v>0</v>
      </c>
      <c r="Q101" s="100">
        <f t="shared" si="62"/>
        <v>0</v>
      </c>
      <c r="R101" s="100">
        <f t="shared" si="62"/>
        <v>0</v>
      </c>
      <c r="S101" s="100">
        <f t="shared" si="62"/>
        <v>0</v>
      </c>
      <c r="T101" s="100">
        <f t="shared" si="62"/>
        <v>0</v>
      </c>
      <c r="U101" s="100">
        <f t="shared" si="62"/>
        <v>0</v>
      </c>
      <c r="V101" s="100">
        <f t="shared" si="62"/>
        <v>0</v>
      </c>
      <c r="W101" s="100">
        <f t="shared" si="62"/>
        <v>0</v>
      </c>
      <c r="X101" s="100">
        <f t="shared" si="62"/>
        <v>0</v>
      </c>
      <c r="Y101" s="100">
        <f t="shared" si="62"/>
        <v>0</v>
      </c>
      <c r="Z101" s="100">
        <f t="shared" si="62"/>
        <v>0</v>
      </c>
    </row>
    <row r="102" spans="1:26" s="72" customFormat="1" ht="30.75" customHeight="1" x14ac:dyDescent="0.5">
      <c r="A102" s="178" t="s">
        <v>435</v>
      </c>
      <c r="B102" s="179" t="s">
        <v>436</v>
      </c>
      <c r="C102" s="180" t="s">
        <v>454</v>
      </c>
      <c r="D102" s="181">
        <v>2</v>
      </c>
      <c r="E102" s="195" t="s">
        <v>303</v>
      </c>
      <c r="F102" s="195" t="s">
        <v>819</v>
      </c>
      <c r="G102" s="195" t="s">
        <v>818</v>
      </c>
      <c r="H102" s="199">
        <v>19525865</v>
      </c>
      <c r="I102" s="199">
        <v>125000000</v>
      </c>
      <c r="J102" s="198">
        <v>172520000</v>
      </c>
      <c r="K102" s="198">
        <v>172520000</v>
      </c>
      <c r="L102" s="102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4">
        <f>SUM(M102:Y102)</f>
        <v>0</v>
      </c>
    </row>
    <row r="103" spans="1:26" s="72" customFormat="1" ht="30.75" hidden="1" customHeight="1" x14ac:dyDescent="0.5">
      <c r="A103" s="178" t="s">
        <v>430</v>
      </c>
      <c r="B103" s="179" t="s">
        <v>452</v>
      </c>
      <c r="C103" s="180" t="s">
        <v>454</v>
      </c>
      <c r="D103" s="181">
        <v>2</v>
      </c>
      <c r="E103" s="209" t="s">
        <v>475</v>
      </c>
      <c r="F103" s="209"/>
      <c r="G103" s="209"/>
      <c r="H103" s="193">
        <f>SUM(H104:H105)</f>
        <v>0</v>
      </c>
      <c r="I103" s="194">
        <f>SUM(I104:I105)</f>
        <v>0</v>
      </c>
      <c r="J103" s="193">
        <f t="shared" ref="J103" si="63">SUM(J104:J105)</f>
        <v>0</v>
      </c>
      <c r="K103" s="193">
        <f t="shared" ref="K103" si="64">SUM(K104:K105)</f>
        <v>0</v>
      </c>
      <c r="L103" s="101"/>
      <c r="M103" s="100">
        <f t="shared" ref="M103:Z103" si="65">SUM(M104:M105)</f>
        <v>0</v>
      </c>
      <c r="N103" s="100">
        <f t="shared" si="65"/>
        <v>0</v>
      </c>
      <c r="O103" s="100">
        <f t="shared" si="65"/>
        <v>0</v>
      </c>
      <c r="P103" s="100">
        <f t="shared" si="65"/>
        <v>0</v>
      </c>
      <c r="Q103" s="100">
        <f t="shared" si="65"/>
        <v>0</v>
      </c>
      <c r="R103" s="100">
        <f t="shared" si="65"/>
        <v>0</v>
      </c>
      <c r="S103" s="100">
        <f t="shared" si="65"/>
        <v>0</v>
      </c>
      <c r="T103" s="100">
        <f t="shared" si="65"/>
        <v>0</v>
      </c>
      <c r="U103" s="100">
        <f t="shared" si="65"/>
        <v>0</v>
      </c>
      <c r="V103" s="100">
        <f t="shared" si="65"/>
        <v>0</v>
      </c>
      <c r="W103" s="100">
        <f t="shared" si="65"/>
        <v>0</v>
      </c>
      <c r="X103" s="100">
        <f t="shared" si="65"/>
        <v>0</v>
      </c>
      <c r="Y103" s="100">
        <f t="shared" si="65"/>
        <v>0</v>
      </c>
      <c r="Z103" s="100">
        <f t="shared" si="65"/>
        <v>0</v>
      </c>
    </row>
    <row r="104" spans="1:26" s="72" customFormat="1" ht="30.75" hidden="1" customHeight="1" x14ac:dyDescent="0.5">
      <c r="A104" s="178" t="s">
        <v>435</v>
      </c>
      <c r="B104" s="179" t="s">
        <v>452</v>
      </c>
      <c r="C104" s="180" t="s">
        <v>454</v>
      </c>
      <c r="D104" s="181">
        <v>2</v>
      </c>
      <c r="E104" s="195" t="s">
        <v>476</v>
      </c>
      <c r="F104" s="195" t="s">
        <v>819</v>
      </c>
      <c r="G104" s="195" t="s">
        <v>819</v>
      </c>
      <c r="H104" s="199"/>
      <c r="I104" s="199"/>
      <c r="J104" s="198"/>
      <c r="K104" s="198"/>
      <c r="L104" s="102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4">
        <f t="shared" ref="Z104:Z105" si="66">SUM(M104:Y104)</f>
        <v>0</v>
      </c>
    </row>
    <row r="105" spans="1:26" s="72" customFormat="1" ht="30.75" hidden="1" customHeight="1" x14ac:dyDescent="0.5">
      <c r="A105" s="178" t="s">
        <v>437</v>
      </c>
      <c r="B105" s="179" t="s">
        <v>452</v>
      </c>
      <c r="C105" s="180" t="s">
        <v>454</v>
      </c>
      <c r="D105" s="181">
        <v>2</v>
      </c>
      <c r="E105" s="195" t="s">
        <v>477</v>
      </c>
      <c r="F105" s="195" t="s">
        <v>819</v>
      </c>
      <c r="G105" s="195" t="s">
        <v>819</v>
      </c>
      <c r="H105" s="199"/>
      <c r="I105" s="199"/>
      <c r="J105" s="198"/>
      <c r="K105" s="198"/>
      <c r="L105" s="102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4">
        <f t="shared" si="66"/>
        <v>0</v>
      </c>
    </row>
    <row r="106" spans="1:26" s="72" customFormat="1" ht="30.75" customHeight="1" x14ac:dyDescent="0.5">
      <c r="A106" s="178" t="s">
        <v>430</v>
      </c>
      <c r="B106" s="179" t="s">
        <v>431</v>
      </c>
      <c r="C106" s="180" t="s">
        <v>478</v>
      </c>
      <c r="D106" s="181">
        <v>2</v>
      </c>
      <c r="E106" s="189" t="s">
        <v>479</v>
      </c>
      <c r="F106" s="189"/>
      <c r="G106" s="189"/>
      <c r="H106" s="190">
        <f t="shared" ref="H106:I106" si="67">SUM(H107,H112,H115,H117)</f>
        <v>45902935</v>
      </c>
      <c r="I106" s="191">
        <f t="shared" si="67"/>
        <v>334105092</v>
      </c>
      <c r="J106" s="190">
        <f>SUM(J107,J112,J115,J117)</f>
        <v>203710000</v>
      </c>
      <c r="K106" s="190">
        <f>SUM(K107,K112,K115,K117)</f>
        <v>323710000</v>
      </c>
      <c r="L106" s="98"/>
      <c r="M106" s="99">
        <f t="shared" ref="M106:Z106" si="68">SUM(M107,M112,M115,M117)</f>
        <v>0</v>
      </c>
      <c r="N106" s="99">
        <f t="shared" si="68"/>
        <v>0</v>
      </c>
      <c r="O106" s="99">
        <f t="shared" si="68"/>
        <v>0</v>
      </c>
      <c r="P106" s="99">
        <f t="shared" si="68"/>
        <v>0</v>
      </c>
      <c r="Q106" s="99">
        <f t="shared" si="68"/>
        <v>0</v>
      </c>
      <c r="R106" s="99">
        <f t="shared" si="68"/>
        <v>0</v>
      </c>
      <c r="S106" s="99">
        <f t="shared" si="68"/>
        <v>0</v>
      </c>
      <c r="T106" s="99">
        <f t="shared" si="68"/>
        <v>0</v>
      </c>
      <c r="U106" s="99">
        <f t="shared" si="68"/>
        <v>0</v>
      </c>
      <c r="V106" s="99">
        <f t="shared" si="68"/>
        <v>0</v>
      </c>
      <c r="W106" s="99">
        <f t="shared" si="68"/>
        <v>0</v>
      </c>
      <c r="X106" s="99">
        <f t="shared" si="68"/>
        <v>0</v>
      </c>
      <c r="Y106" s="99">
        <f t="shared" si="68"/>
        <v>0</v>
      </c>
      <c r="Z106" s="99">
        <f t="shared" si="68"/>
        <v>0</v>
      </c>
    </row>
    <row r="107" spans="1:26" s="72" customFormat="1" ht="30.75" hidden="1" customHeight="1" x14ac:dyDescent="0.5">
      <c r="A107" s="178" t="s">
        <v>430</v>
      </c>
      <c r="B107" s="179" t="s">
        <v>455</v>
      </c>
      <c r="C107" s="180" t="s">
        <v>478</v>
      </c>
      <c r="D107" s="181">
        <v>2</v>
      </c>
      <c r="E107" s="209" t="s">
        <v>304</v>
      </c>
      <c r="F107" s="209"/>
      <c r="G107" s="209"/>
      <c r="H107" s="193">
        <f t="shared" ref="H107:Z107" si="69">H108</f>
        <v>0</v>
      </c>
      <c r="I107" s="194">
        <f t="shared" si="69"/>
        <v>0</v>
      </c>
      <c r="J107" s="193">
        <f t="shared" si="69"/>
        <v>0</v>
      </c>
      <c r="K107" s="193">
        <f t="shared" si="69"/>
        <v>0</v>
      </c>
      <c r="L107" s="101"/>
      <c r="M107" s="100">
        <f t="shared" si="69"/>
        <v>0</v>
      </c>
      <c r="N107" s="100">
        <f t="shared" si="69"/>
        <v>0</v>
      </c>
      <c r="O107" s="100">
        <f t="shared" si="69"/>
        <v>0</v>
      </c>
      <c r="P107" s="100">
        <f t="shared" si="69"/>
        <v>0</v>
      </c>
      <c r="Q107" s="100">
        <f t="shared" si="69"/>
        <v>0</v>
      </c>
      <c r="R107" s="100">
        <f t="shared" si="69"/>
        <v>0</v>
      </c>
      <c r="S107" s="100">
        <f t="shared" si="69"/>
        <v>0</v>
      </c>
      <c r="T107" s="100">
        <f t="shared" si="69"/>
        <v>0</v>
      </c>
      <c r="U107" s="100">
        <f t="shared" si="69"/>
        <v>0</v>
      </c>
      <c r="V107" s="100">
        <f t="shared" si="69"/>
        <v>0</v>
      </c>
      <c r="W107" s="100">
        <f t="shared" si="69"/>
        <v>0</v>
      </c>
      <c r="X107" s="100">
        <f t="shared" si="69"/>
        <v>0</v>
      </c>
      <c r="Y107" s="100">
        <f t="shared" si="69"/>
        <v>0</v>
      </c>
      <c r="Z107" s="100">
        <f t="shared" si="69"/>
        <v>0</v>
      </c>
    </row>
    <row r="108" spans="1:26" s="72" customFormat="1" ht="30.75" hidden="1" customHeight="1" x14ac:dyDescent="0.5">
      <c r="A108" s="178" t="s">
        <v>435</v>
      </c>
      <c r="B108" s="179" t="s">
        <v>455</v>
      </c>
      <c r="C108" s="180" t="s">
        <v>478</v>
      </c>
      <c r="D108" s="181">
        <v>2</v>
      </c>
      <c r="E108" s="195" t="s">
        <v>555</v>
      </c>
      <c r="F108" s="195" t="s">
        <v>819</v>
      </c>
      <c r="G108" s="195" t="s">
        <v>819</v>
      </c>
      <c r="H108" s="196"/>
      <c r="I108" s="197"/>
      <c r="J108" s="198"/>
      <c r="K108" s="198"/>
      <c r="L108" s="102"/>
      <c r="M108" s="74">
        <v>0</v>
      </c>
      <c r="N108" s="74">
        <v>0</v>
      </c>
      <c r="O108" s="74">
        <v>0</v>
      </c>
      <c r="P108" s="74">
        <v>0</v>
      </c>
      <c r="Q108" s="74">
        <v>0</v>
      </c>
      <c r="R108" s="74">
        <v>0</v>
      </c>
      <c r="S108" s="74">
        <v>0</v>
      </c>
      <c r="T108" s="74">
        <v>0</v>
      </c>
      <c r="U108" s="74">
        <v>0</v>
      </c>
      <c r="V108" s="74">
        <v>0</v>
      </c>
      <c r="W108" s="74">
        <v>0</v>
      </c>
      <c r="X108" s="74">
        <v>0</v>
      </c>
      <c r="Y108" s="74">
        <v>0</v>
      </c>
      <c r="Z108" s="74">
        <f>SUM(M108:Y108)</f>
        <v>0</v>
      </c>
    </row>
    <row r="109" spans="1:26" s="72" customFormat="1" ht="30.75" hidden="1" customHeight="1" x14ac:dyDescent="0.5">
      <c r="A109" s="178" t="s">
        <v>430</v>
      </c>
      <c r="B109" s="179" t="s">
        <v>436</v>
      </c>
      <c r="C109" s="180" t="s">
        <v>478</v>
      </c>
      <c r="D109" s="181">
        <v>2</v>
      </c>
      <c r="E109" s="209" t="s">
        <v>480</v>
      </c>
      <c r="F109" s="209"/>
      <c r="G109" s="209"/>
      <c r="H109" s="193">
        <f>SUM(H110:H111)</f>
        <v>0</v>
      </c>
      <c r="I109" s="194">
        <f t="shared" ref="I109" si="70">SUM(I110:I111)</f>
        <v>0</v>
      </c>
      <c r="J109" s="193">
        <f t="shared" ref="J109" si="71">SUM(J110:J111)</f>
        <v>0</v>
      </c>
      <c r="K109" s="193">
        <f t="shared" ref="K109" si="72">SUM(K110:K111)</f>
        <v>0</v>
      </c>
      <c r="L109" s="101"/>
      <c r="M109" s="100">
        <f t="shared" ref="M109:Z109" si="73">SUM(M110:M111)</f>
        <v>0</v>
      </c>
      <c r="N109" s="100">
        <f t="shared" si="73"/>
        <v>0</v>
      </c>
      <c r="O109" s="100">
        <f t="shared" si="73"/>
        <v>0</v>
      </c>
      <c r="P109" s="100">
        <f t="shared" si="73"/>
        <v>0</v>
      </c>
      <c r="Q109" s="100">
        <f t="shared" si="73"/>
        <v>0</v>
      </c>
      <c r="R109" s="100">
        <f t="shared" si="73"/>
        <v>0</v>
      </c>
      <c r="S109" s="100">
        <f t="shared" si="73"/>
        <v>0</v>
      </c>
      <c r="T109" s="100">
        <f t="shared" si="73"/>
        <v>0</v>
      </c>
      <c r="U109" s="100">
        <f t="shared" si="73"/>
        <v>0</v>
      </c>
      <c r="V109" s="100">
        <f t="shared" si="73"/>
        <v>0</v>
      </c>
      <c r="W109" s="100">
        <f t="shared" si="73"/>
        <v>0</v>
      </c>
      <c r="X109" s="100">
        <f t="shared" si="73"/>
        <v>0</v>
      </c>
      <c r="Y109" s="100">
        <f t="shared" si="73"/>
        <v>0</v>
      </c>
      <c r="Z109" s="100">
        <f t="shared" si="73"/>
        <v>0</v>
      </c>
    </row>
    <row r="110" spans="1:26" s="72" customFormat="1" ht="30.75" hidden="1" customHeight="1" x14ac:dyDescent="0.5">
      <c r="A110" s="178" t="s">
        <v>435</v>
      </c>
      <c r="B110" s="179" t="s">
        <v>436</v>
      </c>
      <c r="C110" s="180" t="s">
        <v>478</v>
      </c>
      <c r="D110" s="181">
        <v>2</v>
      </c>
      <c r="E110" s="195"/>
      <c r="F110" s="195"/>
      <c r="G110" s="195"/>
      <c r="H110" s="199"/>
      <c r="I110" s="199"/>
      <c r="J110" s="198"/>
      <c r="K110" s="198"/>
      <c r="L110" s="102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4">
        <f t="shared" ref="Z110:Z111" si="74">SUM(M110:Y110)</f>
        <v>0</v>
      </c>
    </row>
    <row r="111" spans="1:26" s="72" customFormat="1" ht="30.75" hidden="1" customHeight="1" x14ac:dyDescent="0.5">
      <c r="A111" s="178" t="s">
        <v>437</v>
      </c>
      <c r="B111" s="179" t="s">
        <v>436</v>
      </c>
      <c r="C111" s="180" t="s">
        <v>478</v>
      </c>
      <c r="D111" s="181">
        <v>2</v>
      </c>
      <c r="E111" s="195"/>
      <c r="F111" s="195"/>
      <c r="G111" s="195"/>
      <c r="H111" s="199"/>
      <c r="I111" s="199"/>
      <c r="J111" s="198"/>
      <c r="K111" s="198"/>
      <c r="L111" s="102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4">
        <f t="shared" si="74"/>
        <v>0</v>
      </c>
    </row>
    <row r="112" spans="1:26" s="72" customFormat="1" ht="30.75" customHeight="1" x14ac:dyDescent="0.5">
      <c r="A112" s="178" t="s">
        <v>430</v>
      </c>
      <c r="B112" s="179" t="s">
        <v>452</v>
      </c>
      <c r="C112" s="180" t="s">
        <v>478</v>
      </c>
      <c r="D112" s="181">
        <v>2</v>
      </c>
      <c r="E112" s="209" t="s">
        <v>481</v>
      </c>
      <c r="F112" s="209"/>
      <c r="G112" s="209"/>
      <c r="H112" s="193">
        <f>SUM(H113:H114)</f>
        <v>0</v>
      </c>
      <c r="I112" s="194">
        <f t="shared" ref="I112:Z112" si="75">SUM(I113:I114)</f>
        <v>234095092</v>
      </c>
      <c r="J112" s="193">
        <f t="shared" si="75"/>
        <v>0</v>
      </c>
      <c r="K112" s="193">
        <f t="shared" ref="K112" si="76">SUM(K113:K114)</f>
        <v>0</v>
      </c>
      <c r="L112" s="100">
        <f t="shared" si="75"/>
        <v>0</v>
      </c>
      <c r="M112" s="100">
        <f t="shared" si="75"/>
        <v>0</v>
      </c>
      <c r="N112" s="100">
        <f t="shared" si="75"/>
        <v>0</v>
      </c>
      <c r="O112" s="100">
        <f t="shared" si="75"/>
        <v>0</v>
      </c>
      <c r="P112" s="100">
        <f t="shared" si="75"/>
        <v>0</v>
      </c>
      <c r="Q112" s="100">
        <f t="shared" si="75"/>
        <v>0</v>
      </c>
      <c r="R112" s="100">
        <f t="shared" si="75"/>
        <v>0</v>
      </c>
      <c r="S112" s="100">
        <f t="shared" si="75"/>
        <v>0</v>
      </c>
      <c r="T112" s="100">
        <f t="shared" si="75"/>
        <v>0</v>
      </c>
      <c r="U112" s="100">
        <f t="shared" si="75"/>
        <v>0</v>
      </c>
      <c r="V112" s="100">
        <f t="shared" si="75"/>
        <v>0</v>
      </c>
      <c r="W112" s="100">
        <f t="shared" si="75"/>
        <v>0</v>
      </c>
      <c r="X112" s="100">
        <f t="shared" si="75"/>
        <v>0</v>
      </c>
      <c r="Y112" s="100">
        <f t="shared" si="75"/>
        <v>0</v>
      </c>
      <c r="Z112" s="100">
        <f t="shared" si="75"/>
        <v>0</v>
      </c>
    </row>
    <row r="113" spans="1:26" s="72" customFormat="1" ht="30.75" hidden="1" customHeight="1" x14ac:dyDescent="0.5">
      <c r="A113" s="178" t="s">
        <v>435</v>
      </c>
      <c r="B113" s="179" t="s">
        <v>452</v>
      </c>
      <c r="C113" s="180" t="s">
        <v>478</v>
      </c>
      <c r="D113" s="181">
        <v>2</v>
      </c>
      <c r="E113" s="195" t="s">
        <v>556</v>
      </c>
      <c r="F113" s="195" t="s">
        <v>819</v>
      </c>
      <c r="G113" s="195" t="s">
        <v>819</v>
      </c>
      <c r="H113" s="199"/>
      <c r="I113" s="199">
        <v>0</v>
      </c>
      <c r="J113" s="198"/>
      <c r="K113" s="198"/>
      <c r="L113" s="102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4">
        <f>SUM(M113:Y113)</f>
        <v>0</v>
      </c>
    </row>
    <row r="114" spans="1:26" s="72" customFormat="1" ht="30.75" customHeight="1" x14ac:dyDescent="0.5">
      <c r="A114" s="178" t="s">
        <v>437</v>
      </c>
      <c r="B114" s="179" t="s">
        <v>452</v>
      </c>
      <c r="C114" s="180" t="s">
        <v>478</v>
      </c>
      <c r="D114" s="181">
        <v>3</v>
      </c>
      <c r="E114" s="195" t="s">
        <v>830</v>
      </c>
      <c r="F114" s="195" t="s">
        <v>815</v>
      </c>
      <c r="G114" s="195" t="s">
        <v>817</v>
      </c>
      <c r="H114" s="199"/>
      <c r="I114" s="199">
        <v>234095092</v>
      </c>
      <c r="J114" s="198">
        <v>0</v>
      </c>
      <c r="K114" s="198">
        <v>0</v>
      </c>
      <c r="L114" s="102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4">
        <f>SUM(M114:Y114)</f>
        <v>0</v>
      </c>
    </row>
    <row r="115" spans="1:26" s="72" customFormat="1" ht="30.75" customHeight="1" x14ac:dyDescent="0.5">
      <c r="A115" s="178" t="s">
        <v>430</v>
      </c>
      <c r="B115" s="179" t="s">
        <v>453</v>
      </c>
      <c r="C115" s="180" t="s">
        <v>478</v>
      </c>
      <c r="D115" s="181">
        <v>2</v>
      </c>
      <c r="E115" s="209" t="s">
        <v>482</v>
      </c>
      <c r="F115" s="209"/>
      <c r="G115" s="209"/>
      <c r="H115" s="193">
        <f>SUM(H116:H116)</f>
        <v>45902935</v>
      </c>
      <c r="I115" s="194">
        <f>SUM(I116:I116)</f>
        <v>100010000</v>
      </c>
      <c r="J115" s="193">
        <f>SUM(J116:J116)</f>
        <v>203710000</v>
      </c>
      <c r="K115" s="193">
        <f>SUM(K116:K116)</f>
        <v>323710000</v>
      </c>
      <c r="L115" s="101"/>
      <c r="M115" s="100">
        <f t="shared" ref="M115:Z115" si="77">SUM(M116:M116)</f>
        <v>0</v>
      </c>
      <c r="N115" s="100">
        <f t="shared" si="77"/>
        <v>0</v>
      </c>
      <c r="O115" s="100">
        <f t="shared" si="77"/>
        <v>0</v>
      </c>
      <c r="P115" s="100">
        <f t="shared" si="77"/>
        <v>0</v>
      </c>
      <c r="Q115" s="100">
        <f t="shared" si="77"/>
        <v>0</v>
      </c>
      <c r="R115" s="100">
        <f t="shared" si="77"/>
        <v>0</v>
      </c>
      <c r="S115" s="100">
        <f t="shared" si="77"/>
        <v>0</v>
      </c>
      <c r="T115" s="100">
        <f t="shared" si="77"/>
        <v>0</v>
      </c>
      <c r="U115" s="100">
        <f t="shared" si="77"/>
        <v>0</v>
      </c>
      <c r="V115" s="100">
        <f t="shared" si="77"/>
        <v>0</v>
      </c>
      <c r="W115" s="100">
        <f t="shared" si="77"/>
        <v>0</v>
      </c>
      <c r="X115" s="100">
        <f t="shared" si="77"/>
        <v>0</v>
      </c>
      <c r="Y115" s="100">
        <f t="shared" si="77"/>
        <v>0</v>
      </c>
      <c r="Z115" s="100">
        <f t="shared" si="77"/>
        <v>0</v>
      </c>
    </row>
    <row r="116" spans="1:26" s="72" customFormat="1" ht="30.75" customHeight="1" x14ac:dyDescent="0.5">
      <c r="A116" s="178" t="s">
        <v>435</v>
      </c>
      <c r="B116" s="179" t="s">
        <v>453</v>
      </c>
      <c r="C116" s="180" t="s">
        <v>478</v>
      </c>
      <c r="D116" s="181">
        <v>2</v>
      </c>
      <c r="E116" s="195" t="s">
        <v>305</v>
      </c>
      <c r="F116" s="195" t="s">
        <v>819</v>
      </c>
      <c r="G116" s="195" t="s">
        <v>818</v>
      </c>
      <c r="H116" s="199">
        <v>45902935</v>
      </c>
      <c r="I116" s="199">
        <v>100010000</v>
      </c>
      <c r="J116" s="198">
        <v>203710000</v>
      </c>
      <c r="K116" s="198">
        <v>323710000</v>
      </c>
      <c r="L116" s="102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4">
        <f>SUM(M116:Y116)</f>
        <v>0</v>
      </c>
    </row>
    <row r="117" spans="1:26" s="72" customFormat="1" ht="30.75" hidden="1" customHeight="1" x14ac:dyDescent="0.5">
      <c r="A117" s="178" t="s">
        <v>430</v>
      </c>
      <c r="B117" s="179" t="s">
        <v>483</v>
      </c>
      <c r="C117" s="180" t="s">
        <v>478</v>
      </c>
      <c r="D117" s="181">
        <v>2</v>
      </c>
      <c r="E117" s="209" t="s">
        <v>484</v>
      </c>
      <c r="F117" s="209"/>
      <c r="G117" s="209"/>
      <c r="H117" s="193">
        <f>SUM(H118:H118)</f>
        <v>0</v>
      </c>
      <c r="I117" s="194">
        <f>SUM(I118:I118)</f>
        <v>0</v>
      </c>
      <c r="J117" s="193">
        <f>SUM(J118:J118)</f>
        <v>0</v>
      </c>
      <c r="K117" s="193">
        <f>SUM(K118:K118)</f>
        <v>0</v>
      </c>
      <c r="L117" s="101"/>
      <c r="M117" s="100">
        <f t="shared" ref="M117:Z117" si="78">SUM(M118:M118)</f>
        <v>0</v>
      </c>
      <c r="N117" s="100">
        <f t="shared" si="78"/>
        <v>0</v>
      </c>
      <c r="O117" s="100">
        <f t="shared" si="78"/>
        <v>0</v>
      </c>
      <c r="P117" s="100">
        <f t="shared" si="78"/>
        <v>0</v>
      </c>
      <c r="Q117" s="100">
        <f t="shared" si="78"/>
        <v>0</v>
      </c>
      <c r="R117" s="100">
        <f t="shared" si="78"/>
        <v>0</v>
      </c>
      <c r="S117" s="100">
        <f t="shared" si="78"/>
        <v>0</v>
      </c>
      <c r="T117" s="100">
        <f t="shared" si="78"/>
        <v>0</v>
      </c>
      <c r="U117" s="100">
        <f t="shared" si="78"/>
        <v>0</v>
      </c>
      <c r="V117" s="100">
        <f t="shared" si="78"/>
        <v>0</v>
      </c>
      <c r="W117" s="100">
        <f t="shared" si="78"/>
        <v>0</v>
      </c>
      <c r="X117" s="100">
        <f t="shared" si="78"/>
        <v>0</v>
      </c>
      <c r="Y117" s="100">
        <f t="shared" si="78"/>
        <v>0</v>
      </c>
      <c r="Z117" s="100">
        <f t="shared" si="78"/>
        <v>0</v>
      </c>
    </row>
    <row r="118" spans="1:26" s="72" customFormat="1" ht="30.75" hidden="1" customHeight="1" x14ac:dyDescent="0.5">
      <c r="A118" s="178" t="s">
        <v>435</v>
      </c>
      <c r="B118" s="179" t="s">
        <v>483</v>
      </c>
      <c r="C118" s="180" t="s">
        <v>478</v>
      </c>
      <c r="D118" s="181">
        <v>2</v>
      </c>
      <c r="E118" s="195" t="s">
        <v>306</v>
      </c>
      <c r="F118" s="195" t="s">
        <v>819</v>
      </c>
      <c r="G118" s="195" t="s">
        <v>819</v>
      </c>
      <c r="H118" s="199"/>
      <c r="I118" s="199"/>
      <c r="J118" s="198"/>
      <c r="K118" s="198"/>
      <c r="L118" s="102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4">
        <f>SUM(M118:Y118)</f>
        <v>0</v>
      </c>
    </row>
    <row r="119" spans="1:26" s="72" customFormat="1" ht="30.75" customHeight="1" x14ac:dyDescent="0.5">
      <c r="A119" s="178" t="s">
        <v>430</v>
      </c>
      <c r="B119" s="179" t="s">
        <v>431</v>
      </c>
      <c r="C119" s="180" t="s">
        <v>485</v>
      </c>
      <c r="D119" s="181">
        <v>2</v>
      </c>
      <c r="E119" s="189" t="s">
        <v>486</v>
      </c>
      <c r="F119" s="189"/>
      <c r="G119" s="189"/>
      <c r="H119" s="190">
        <f>SUM(H123)</f>
        <v>886849739</v>
      </c>
      <c r="I119" s="191">
        <f t="shared" ref="I119" si="79">SUM(I123)</f>
        <v>1000000000</v>
      </c>
      <c r="J119" s="190">
        <f t="shared" ref="J119" si="80">SUM(J123)</f>
        <v>1881000000</v>
      </c>
      <c r="K119" s="190">
        <f t="shared" ref="K119" si="81">SUM(K123)</f>
        <v>1881000000</v>
      </c>
      <c r="L119" s="98"/>
      <c r="M119" s="99">
        <f t="shared" ref="M119:Z119" si="82">SUM(M123)</f>
        <v>0</v>
      </c>
      <c r="N119" s="99">
        <f t="shared" si="82"/>
        <v>0</v>
      </c>
      <c r="O119" s="99">
        <f t="shared" si="82"/>
        <v>0</v>
      </c>
      <c r="P119" s="99">
        <f t="shared" si="82"/>
        <v>0</v>
      </c>
      <c r="Q119" s="99">
        <f t="shared" si="82"/>
        <v>0</v>
      </c>
      <c r="R119" s="99">
        <f t="shared" si="82"/>
        <v>0</v>
      </c>
      <c r="S119" s="99">
        <f t="shared" si="82"/>
        <v>0</v>
      </c>
      <c r="T119" s="99">
        <f t="shared" si="82"/>
        <v>0</v>
      </c>
      <c r="U119" s="99">
        <f t="shared" si="82"/>
        <v>0</v>
      </c>
      <c r="V119" s="99">
        <f t="shared" si="82"/>
        <v>0</v>
      </c>
      <c r="W119" s="99">
        <f t="shared" si="82"/>
        <v>0</v>
      </c>
      <c r="X119" s="99">
        <f t="shared" si="82"/>
        <v>0</v>
      </c>
      <c r="Y119" s="99">
        <f t="shared" si="82"/>
        <v>0</v>
      </c>
      <c r="Z119" s="99">
        <f t="shared" si="82"/>
        <v>0</v>
      </c>
    </row>
    <row r="120" spans="1:26" s="72" customFormat="1" ht="30.75" hidden="1" customHeight="1" x14ac:dyDescent="0.5">
      <c r="A120" s="178"/>
      <c r="B120" s="179"/>
      <c r="C120" s="180"/>
      <c r="D120" s="181">
        <v>2</v>
      </c>
      <c r="E120" s="209" t="s">
        <v>307</v>
      </c>
      <c r="F120" s="209"/>
      <c r="G120" s="209"/>
      <c r="H120" s="193">
        <f>H121+H122</f>
        <v>0</v>
      </c>
      <c r="I120" s="194">
        <f t="shared" ref="I120" si="83">I121+I122</f>
        <v>0</v>
      </c>
      <c r="J120" s="193" t="e">
        <f>#REF!</f>
        <v>#REF!</v>
      </c>
      <c r="K120" s="193" t="e">
        <f>#REF!</f>
        <v>#REF!</v>
      </c>
      <c r="L120" s="101"/>
      <c r="M120" s="100">
        <f t="shared" ref="M120:Z120" si="84">M121+M122</f>
        <v>0</v>
      </c>
      <c r="N120" s="100">
        <f t="shared" si="84"/>
        <v>0</v>
      </c>
      <c r="O120" s="100">
        <f t="shared" si="84"/>
        <v>0</v>
      </c>
      <c r="P120" s="100">
        <f t="shared" si="84"/>
        <v>0</v>
      </c>
      <c r="Q120" s="100">
        <f t="shared" si="84"/>
        <v>0</v>
      </c>
      <c r="R120" s="100">
        <f t="shared" si="84"/>
        <v>0</v>
      </c>
      <c r="S120" s="100">
        <f t="shared" si="84"/>
        <v>0</v>
      </c>
      <c r="T120" s="100">
        <f t="shared" si="84"/>
        <v>0</v>
      </c>
      <c r="U120" s="100">
        <f t="shared" si="84"/>
        <v>0</v>
      </c>
      <c r="V120" s="100">
        <f t="shared" si="84"/>
        <v>0</v>
      </c>
      <c r="W120" s="100">
        <f t="shared" si="84"/>
        <v>0</v>
      </c>
      <c r="X120" s="100">
        <f t="shared" si="84"/>
        <v>0</v>
      </c>
      <c r="Y120" s="100">
        <f t="shared" si="84"/>
        <v>0</v>
      </c>
      <c r="Z120" s="100">
        <f t="shared" si="84"/>
        <v>0</v>
      </c>
    </row>
    <row r="121" spans="1:26" s="72" customFormat="1" ht="30.75" hidden="1" customHeight="1" x14ac:dyDescent="0.5">
      <c r="A121" s="178"/>
      <c r="B121" s="179"/>
      <c r="C121" s="180"/>
      <c r="D121" s="181">
        <v>2</v>
      </c>
      <c r="E121" s="195" t="s">
        <v>268</v>
      </c>
      <c r="F121" s="195"/>
      <c r="G121" s="195"/>
      <c r="H121" s="196"/>
      <c r="I121" s="197"/>
      <c r="J121" s="198"/>
      <c r="K121" s="198"/>
      <c r="L121" s="102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>
        <f t="shared" ref="Z121:Z122" si="85">SUM(M121:Y121)</f>
        <v>0</v>
      </c>
    </row>
    <row r="122" spans="1:26" s="72" customFormat="1" ht="30.75" hidden="1" customHeight="1" x14ac:dyDescent="0.5">
      <c r="A122" s="178"/>
      <c r="B122" s="179"/>
      <c r="C122" s="180"/>
      <c r="D122" s="181">
        <v>2</v>
      </c>
      <c r="E122" s="195" t="s">
        <v>268</v>
      </c>
      <c r="F122" s="195"/>
      <c r="G122" s="195"/>
      <c r="H122" s="196"/>
      <c r="I122" s="197"/>
      <c r="J122" s="198"/>
      <c r="K122" s="198"/>
      <c r="L122" s="102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>
        <f t="shared" si="85"/>
        <v>0</v>
      </c>
    </row>
    <row r="123" spans="1:26" s="72" customFormat="1" ht="30.75" customHeight="1" x14ac:dyDescent="0.5">
      <c r="A123" s="178" t="s">
        <v>430</v>
      </c>
      <c r="B123" s="179" t="s">
        <v>436</v>
      </c>
      <c r="C123" s="180" t="s">
        <v>485</v>
      </c>
      <c r="D123" s="181">
        <v>2</v>
      </c>
      <c r="E123" s="209" t="s">
        <v>487</v>
      </c>
      <c r="F123" s="209"/>
      <c r="G123" s="209"/>
      <c r="H123" s="193">
        <f>SUM(H124:H126)</f>
        <v>886849739</v>
      </c>
      <c r="I123" s="194">
        <f t="shared" ref="I123:Z123" si="86">SUM(I124:I126)</f>
        <v>1000000000</v>
      </c>
      <c r="J123" s="193">
        <f t="shared" si="86"/>
        <v>1881000000</v>
      </c>
      <c r="K123" s="193">
        <f t="shared" ref="K123" si="87">SUM(K124:K126)</f>
        <v>1881000000</v>
      </c>
      <c r="L123" s="100">
        <f t="shared" si="86"/>
        <v>0</v>
      </c>
      <c r="M123" s="100">
        <f t="shared" si="86"/>
        <v>0</v>
      </c>
      <c r="N123" s="100">
        <f t="shared" si="86"/>
        <v>0</v>
      </c>
      <c r="O123" s="100">
        <f t="shared" si="86"/>
        <v>0</v>
      </c>
      <c r="P123" s="100">
        <f t="shared" si="86"/>
        <v>0</v>
      </c>
      <c r="Q123" s="100">
        <f t="shared" si="86"/>
        <v>0</v>
      </c>
      <c r="R123" s="100">
        <f t="shared" si="86"/>
        <v>0</v>
      </c>
      <c r="S123" s="100">
        <f t="shared" si="86"/>
        <v>0</v>
      </c>
      <c r="T123" s="100">
        <f t="shared" si="86"/>
        <v>0</v>
      </c>
      <c r="U123" s="100">
        <f t="shared" si="86"/>
        <v>0</v>
      </c>
      <c r="V123" s="100">
        <f t="shared" si="86"/>
        <v>0</v>
      </c>
      <c r="W123" s="100">
        <f t="shared" si="86"/>
        <v>0</v>
      </c>
      <c r="X123" s="100">
        <f t="shared" si="86"/>
        <v>0</v>
      </c>
      <c r="Y123" s="100">
        <f t="shared" si="86"/>
        <v>0</v>
      </c>
      <c r="Z123" s="100">
        <f t="shared" si="86"/>
        <v>0</v>
      </c>
    </row>
    <row r="124" spans="1:26" s="72" customFormat="1" ht="30.75" customHeight="1" x14ac:dyDescent="0.5">
      <c r="A124" s="178" t="s">
        <v>435</v>
      </c>
      <c r="B124" s="179" t="s">
        <v>436</v>
      </c>
      <c r="C124" s="180" t="s">
        <v>485</v>
      </c>
      <c r="D124" s="181">
        <v>2</v>
      </c>
      <c r="E124" s="195" t="s">
        <v>488</v>
      </c>
      <c r="F124" s="195" t="s">
        <v>819</v>
      </c>
      <c r="G124" s="195" t="s">
        <v>818</v>
      </c>
      <c r="H124" s="199">
        <v>698471827</v>
      </c>
      <c r="I124" s="199">
        <v>799000000</v>
      </c>
      <c r="J124" s="198">
        <v>1595500000</v>
      </c>
      <c r="K124" s="198">
        <v>1595500000</v>
      </c>
      <c r="L124" s="10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4">
        <f t="shared" ref="Z124:Z126" si="88">SUM(M124:Y124)</f>
        <v>0</v>
      </c>
    </row>
    <row r="125" spans="1:26" s="72" customFormat="1" ht="30.75" customHeight="1" x14ac:dyDescent="0.5">
      <c r="A125" s="178" t="s">
        <v>437</v>
      </c>
      <c r="B125" s="179" t="s">
        <v>436</v>
      </c>
      <c r="C125" s="180" t="s">
        <v>485</v>
      </c>
      <c r="D125" s="181">
        <v>2</v>
      </c>
      <c r="E125" s="195" t="s">
        <v>768</v>
      </c>
      <c r="F125" s="195" t="s">
        <v>819</v>
      </c>
      <c r="G125" s="195" t="s">
        <v>818</v>
      </c>
      <c r="H125" s="199">
        <v>188377912</v>
      </c>
      <c r="I125" s="199">
        <v>130000000</v>
      </c>
      <c r="J125" s="198">
        <v>162000000</v>
      </c>
      <c r="K125" s="198">
        <v>162000000</v>
      </c>
      <c r="L125" s="10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4">
        <f t="shared" si="88"/>
        <v>0</v>
      </c>
    </row>
    <row r="126" spans="1:26" s="72" customFormat="1" ht="30.75" customHeight="1" x14ac:dyDescent="0.5">
      <c r="A126" s="178" t="s">
        <v>438</v>
      </c>
      <c r="B126" s="179" t="s">
        <v>436</v>
      </c>
      <c r="C126" s="180" t="s">
        <v>485</v>
      </c>
      <c r="D126" s="181">
        <v>2</v>
      </c>
      <c r="E126" s="195" t="s">
        <v>769</v>
      </c>
      <c r="F126" s="195" t="s">
        <v>819</v>
      </c>
      <c r="G126" s="195" t="s">
        <v>818</v>
      </c>
      <c r="H126" s="199"/>
      <c r="I126" s="199">
        <v>71000000</v>
      </c>
      <c r="J126" s="198">
        <v>123500000</v>
      </c>
      <c r="K126" s="198">
        <v>123500000</v>
      </c>
      <c r="L126" s="10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4">
        <f t="shared" si="88"/>
        <v>0</v>
      </c>
    </row>
    <row r="127" spans="1:26" s="72" customFormat="1" ht="30.75" hidden="1" customHeight="1" x14ac:dyDescent="0.5">
      <c r="A127" s="178"/>
      <c r="B127" s="179"/>
      <c r="C127" s="180"/>
      <c r="D127" s="181">
        <v>2</v>
      </c>
      <c r="E127" s="209" t="s">
        <v>308</v>
      </c>
      <c r="F127" s="209"/>
      <c r="G127" s="209"/>
      <c r="H127" s="193">
        <f t="shared" ref="H127:I127" si="89">H128</f>
        <v>0</v>
      </c>
      <c r="I127" s="194">
        <f t="shared" si="89"/>
        <v>0</v>
      </c>
      <c r="J127" s="193" t="e">
        <f>#REF!</f>
        <v>#REF!</v>
      </c>
      <c r="K127" s="193" t="e">
        <f>#REF!</f>
        <v>#REF!</v>
      </c>
      <c r="L127" s="101"/>
      <c r="M127" s="100">
        <f t="shared" ref="M127:Z127" si="90">M128</f>
        <v>0</v>
      </c>
      <c r="N127" s="100">
        <f t="shared" si="90"/>
        <v>0</v>
      </c>
      <c r="O127" s="100">
        <f t="shared" si="90"/>
        <v>0</v>
      </c>
      <c r="P127" s="100">
        <f t="shared" si="90"/>
        <v>0</v>
      </c>
      <c r="Q127" s="100">
        <f t="shared" si="90"/>
        <v>0</v>
      </c>
      <c r="R127" s="100">
        <f t="shared" si="90"/>
        <v>0</v>
      </c>
      <c r="S127" s="100">
        <f t="shared" si="90"/>
        <v>0</v>
      </c>
      <c r="T127" s="100">
        <f t="shared" si="90"/>
        <v>0</v>
      </c>
      <c r="U127" s="100">
        <f t="shared" si="90"/>
        <v>0</v>
      </c>
      <c r="V127" s="100">
        <f t="shared" si="90"/>
        <v>0</v>
      </c>
      <c r="W127" s="100">
        <f t="shared" si="90"/>
        <v>0</v>
      </c>
      <c r="X127" s="100">
        <f t="shared" si="90"/>
        <v>0</v>
      </c>
      <c r="Y127" s="100">
        <f t="shared" si="90"/>
        <v>0</v>
      </c>
      <c r="Z127" s="100">
        <f t="shared" si="90"/>
        <v>0</v>
      </c>
    </row>
    <row r="128" spans="1:26" s="72" customFormat="1" ht="30.75" hidden="1" customHeight="1" x14ac:dyDescent="0.5">
      <c r="A128" s="178"/>
      <c r="B128" s="179"/>
      <c r="C128" s="180"/>
      <c r="D128" s="181">
        <v>2</v>
      </c>
      <c r="E128" s="195" t="s">
        <v>268</v>
      </c>
      <c r="F128" s="195"/>
      <c r="G128" s="195"/>
      <c r="H128" s="196"/>
      <c r="I128" s="197"/>
      <c r="J128" s="198"/>
      <c r="K128" s="198"/>
      <c r="L128" s="102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>
        <f>SUM(M128:Y128)</f>
        <v>0</v>
      </c>
    </row>
    <row r="129" spans="1:26" s="72" customFormat="1" ht="30.75" hidden="1" customHeight="1" x14ac:dyDescent="0.5">
      <c r="A129" s="178"/>
      <c r="B129" s="179"/>
      <c r="C129" s="180"/>
      <c r="D129" s="181">
        <v>2</v>
      </c>
      <c r="E129" s="209" t="s">
        <v>309</v>
      </c>
      <c r="F129" s="209"/>
      <c r="G129" s="209"/>
      <c r="H129" s="193">
        <f t="shared" ref="H129:I129" si="91">H130</f>
        <v>0</v>
      </c>
      <c r="I129" s="194">
        <f t="shared" si="91"/>
        <v>0</v>
      </c>
      <c r="J129" s="193" t="e">
        <f>#REF!</f>
        <v>#REF!</v>
      </c>
      <c r="K129" s="193" t="e">
        <f>#REF!</f>
        <v>#REF!</v>
      </c>
      <c r="L129" s="101"/>
      <c r="M129" s="100">
        <f t="shared" ref="M129:Z129" si="92">M130</f>
        <v>0</v>
      </c>
      <c r="N129" s="100">
        <f t="shared" si="92"/>
        <v>0</v>
      </c>
      <c r="O129" s="100">
        <f t="shared" si="92"/>
        <v>0</v>
      </c>
      <c r="P129" s="100">
        <f t="shared" si="92"/>
        <v>0</v>
      </c>
      <c r="Q129" s="100">
        <f t="shared" si="92"/>
        <v>0</v>
      </c>
      <c r="R129" s="100">
        <f t="shared" si="92"/>
        <v>0</v>
      </c>
      <c r="S129" s="100">
        <f t="shared" si="92"/>
        <v>0</v>
      </c>
      <c r="T129" s="100">
        <f t="shared" si="92"/>
        <v>0</v>
      </c>
      <c r="U129" s="100">
        <f t="shared" si="92"/>
        <v>0</v>
      </c>
      <c r="V129" s="100">
        <f t="shared" si="92"/>
        <v>0</v>
      </c>
      <c r="W129" s="100">
        <f t="shared" si="92"/>
        <v>0</v>
      </c>
      <c r="X129" s="100">
        <f t="shared" si="92"/>
        <v>0</v>
      </c>
      <c r="Y129" s="100">
        <f t="shared" si="92"/>
        <v>0</v>
      </c>
      <c r="Z129" s="100">
        <f t="shared" si="92"/>
        <v>0</v>
      </c>
    </row>
    <row r="130" spans="1:26" s="72" customFormat="1" ht="30.75" hidden="1" customHeight="1" x14ac:dyDescent="0.5">
      <c r="A130" s="178"/>
      <c r="B130" s="179"/>
      <c r="C130" s="180"/>
      <c r="D130" s="181">
        <v>2</v>
      </c>
      <c r="E130" s="195" t="s">
        <v>268</v>
      </c>
      <c r="F130" s="195"/>
      <c r="G130" s="195"/>
      <c r="H130" s="196"/>
      <c r="I130" s="197"/>
      <c r="J130" s="198"/>
      <c r="K130" s="198"/>
      <c r="L130" s="102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>
        <f>SUM(M130:Y130)</f>
        <v>0</v>
      </c>
    </row>
    <row r="131" spans="1:26" s="72" customFormat="1" ht="30.75" customHeight="1" x14ac:dyDescent="0.5">
      <c r="A131" s="178" t="s">
        <v>430</v>
      </c>
      <c r="B131" s="179" t="s">
        <v>431</v>
      </c>
      <c r="C131" s="180" t="s">
        <v>433</v>
      </c>
      <c r="D131" s="181">
        <v>3</v>
      </c>
      <c r="E131" s="186" t="s">
        <v>160</v>
      </c>
      <c r="F131" s="186"/>
      <c r="G131" s="186"/>
      <c r="H131" s="187">
        <f>SUM(H132,H135,H149)</f>
        <v>689215208</v>
      </c>
      <c r="I131" s="188">
        <f>SUM(I132,I135,I149)</f>
        <v>875000000</v>
      </c>
      <c r="J131" s="187">
        <f>SUM(J132,J135,J149)</f>
        <v>2119280000</v>
      </c>
      <c r="K131" s="187">
        <f>SUM(K132,K135,K149)</f>
        <v>2119280000</v>
      </c>
      <c r="L131" s="97"/>
      <c r="M131" s="96">
        <f t="shared" ref="M131:Z131" si="93">SUM(M132,M135,M149)</f>
        <v>0</v>
      </c>
      <c r="N131" s="96">
        <f t="shared" si="93"/>
        <v>0</v>
      </c>
      <c r="O131" s="96">
        <f t="shared" si="93"/>
        <v>0</v>
      </c>
      <c r="P131" s="96">
        <f t="shared" si="93"/>
        <v>0</v>
      </c>
      <c r="Q131" s="96">
        <f t="shared" si="93"/>
        <v>0</v>
      </c>
      <c r="R131" s="96">
        <f t="shared" si="93"/>
        <v>0</v>
      </c>
      <c r="S131" s="96">
        <f t="shared" si="93"/>
        <v>0</v>
      </c>
      <c r="T131" s="96">
        <f t="shared" si="93"/>
        <v>0</v>
      </c>
      <c r="U131" s="96">
        <f t="shared" si="93"/>
        <v>0</v>
      </c>
      <c r="V131" s="96">
        <f t="shared" si="93"/>
        <v>0</v>
      </c>
      <c r="W131" s="96">
        <f t="shared" si="93"/>
        <v>0</v>
      </c>
      <c r="X131" s="96">
        <f t="shared" si="93"/>
        <v>0</v>
      </c>
      <c r="Y131" s="96">
        <f t="shared" si="93"/>
        <v>0</v>
      </c>
      <c r="Z131" s="96">
        <f t="shared" si="93"/>
        <v>0</v>
      </c>
    </row>
    <row r="132" spans="1:26" s="72" customFormat="1" ht="30.75" customHeight="1" x14ac:dyDescent="0.5">
      <c r="A132" s="178" t="s">
        <v>430</v>
      </c>
      <c r="B132" s="179" t="s">
        <v>431</v>
      </c>
      <c r="C132" s="180" t="s">
        <v>463</v>
      </c>
      <c r="D132" s="181">
        <v>3</v>
      </c>
      <c r="E132" s="189" t="s">
        <v>490</v>
      </c>
      <c r="F132" s="189"/>
      <c r="G132" s="189"/>
      <c r="H132" s="190">
        <f>SUM(H133)</f>
        <v>72086056</v>
      </c>
      <c r="I132" s="191">
        <f t="shared" ref="I132" si="94">SUM(I133)</f>
        <v>450000000</v>
      </c>
      <c r="J132" s="190">
        <f t="shared" ref="J132:Z132" si="95">SUM(J133)</f>
        <v>1426000000</v>
      </c>
      <c r="K132" s="190">
        <f t="shared" si="95"/>
        <v>1426000000</v>
      </c>
      <c r="L132" s="98"/>
      <c r="M132" s="99">
        <f t="shared" si="95"/>
        <v>0</v>
      </c>
      <c r="N132" s="99">
        <f t="shared" si="95"/>
        <v>0</v>
      </c>
      <c r="O132" s="99">
        <f t="shared" si="95"/>
        <v>0</v>
      </c>
      <c r="P132" s="99">
        <f t="shared" si="95"/>
        <v>0</v>
      </c>
      <c r="Q132" s="99">
        <f t="shared" si="95"/>
        <v>0</v>
      </c>
      <c r="R132" s="99">
        <f t="shared" si="95"/>
        <v>0</v>
      </c>
      <c r="S132" s="99">
        <f t="shared" si="95"/>
        <v>0</v>
      </c>
      <c r="T132" s="99">
        <f t="shared" si="95"/>
        <v>0</v>
      </c>
      <c r="U132" s="99">
        <f t="shared" si="95"/>
        <v>0</v>
      </c>
      <c r="V132" s="99">
        <f t="shared" si="95"/>
        <v>0</v>
      </c>
      <c r="W132" s="99">
        <f t="shared" si="95"/>
        <v>0</v>
      </c>
      <c r="X132" s="99">
        <f t="shared" si="95"/>
        <v>0</v>
      </c>
      <c r="Y132" s="99">
        <f t="shared" si="95"/>
        <v>0</v>
      </c>
      <c r="Z132" s="99">
        <f t="shared" si="95"/>
        <v>0</v>
      </c>
    </row>
    <row r="133" spans="1:26" s="72" customFormat="1" ht="30.75" customHeight="1" x14ac:dyDescent="0.5">
      <c r="A133" s="178" t="s">
        <v>430</v>
      </c>
      <c r="B133" s="179" t="s">
        <v>434</v>
      </c>
      <c r="C133" s="180" t="s">
        <v>463</v>
      </c>
      <c r="D133" s="181">
        <v>3</v>
      </c>
      <c r="E133" s="209" t="s">
        <v>310</v>
      </c>
      <c r="F133" s="209"/>
      <c r="G133" s="209"/>
      <c r="H133" s="193">
        <f>SUM(H134:H134)</f>
        <v>72086056</v>
      </c>
      <c r="I133" s="194">
        <f>SUM(I134:I134)</f>
        <v>450000000</v>
      </c>
      <c r="J133" s="193">
        <f>SUM(J134:J134)</f>
        <v>1426000000</v>
      </c>
      <c r="K133" s="193">
        <f>SUM(K134:K134)</f>
        <v>1426000000</v>
      </c>
      <c r="L133" s="101"/>
      <c r="M133" s="100">
        <f t="shared" ref="M133:Z133" si="96">SUM(M134:M134)</f>
        <v>0</v>
      </c>
      <c r="N133" s="100">
        <f t="shared" si="96"/>
        <v>0</v>
      </c>
      <c r="O133" s="100">
        <f t="shared" si="96"/>
        <v>0</v>
      </c>
      <c r="P133" s="100">
        <f t="shared" si="96"/>
        <v>0</v>
      </c>
      <c r="Q133" s="100">
        <f t="shared" si="96"/>
        <v>0</v>
      </c>
      <c r="R133" s="100">
        <f t="shared" si="96"/>
        <v>0</v>
      </c>
      <c r="S133" s="100">
        <f t="shared" si="96"/>
        <v>0</v>
      </c>
      <c r="T133" s="100">
        <f t="shared" si="96"/>
        <v>0</v>
      </c>
      <c r="U133" s="100">
        <f t="shared" si="96"/>
        <v>0</v>
      </c>
      <c r="V133" s="100">
        <f t="shared" si="96"/>
        <v>0</v>
      </c>
      <c r="W133" s="100">
        <f t="shared" si="96"/>
        <v>0</v>
      </c>
      <c r="X133" s="100">
        <f t="shared" si="96"/>
        <v>0</v>
      </c>
      <c r="Y133" s="100">
        <f t="shared" si="96"/>
        <v>0</v>
      </c>
      <c r="Z133" s="100">
        <f t="shared" si="96"/>
        <v>0</v>
      </c>
    </row>
    <row r="134" spans="1:26" s="72" customFormat="1" ht="30.75" customHeight="1" x14ac:dyDescent="0.5">
      <c r="A134" s="178" t="s">
        <v>435</v>
      </c>
      <c r="B134" s="179" t="s">
        <v>434</v>
      </c>
      <c r="C134" s="180" t="s">
        <v>463</v>
      </c>
      <c r="D134" s="181">
        <v>3</v>
      </c>
      <c r="E134" s="195" t="s">
        <v>311</v>
      </c>
      <c r="F134" s="195" t="s">
        <v>818</v>
      </c>
      <c r="G134" s="195" t="s">
        <v>818</v>
      </c>
      <c r="H134" s="199">
        <v>72086056</v>
      </c>
      <c r="I134" s="199">
        <v>450000000</v>
      </c>
      <c r="J134" s="198">
        <v>1426000000</v>
      </c>
      <c r="K134" s="198">
        <v>1426000000</v>
      </c>
      <c r="L134" s="10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4">
        <f>SUM(M134:Y134)</f>
        <v>0</v>
      </c>
    </row>
    <row r="135" spans="1:26" s="72" customFormat="1" ht="30.75" customHeight="1" x14ac:dyDescent="0.5">
      <c r="A135" s="178" t="s">
        <v>430</v>
      </c>
      <c r="B135" s="179" t="s">
        <v>431</v>
      </c>
      <c r="C135" s="180" t="s">
        <v>432</v>
      </c>
      <c r="D135" s="181">
        <v>3</v>
      </c>
      <c r="E135" s="189" t="s">
        <v>491</v>
      </c>
      <c r="F135" s="189"/>
      <c r="G135" s="189"/>
      <c r="H135" s="190">
        <f>SUM(H136,H147)</f>
        <v>601912000</v>
      </c>
      <c r="I135" s="191">
        <f>SUM(I136,I147)</f>
        <v>341000000</v>
      </c>
      <c r="J135" s="190">
        <f>SUM(J136,J147)</f>
        <v>596000000</v>
      </c>
      <c r="K135" s="190">
        <f>SUM(K136,K147)</f>
        <v>596000000</v>
      </c>
      <c r="L135" s="98"/>
      <c r="M135" s="99">
        <f t="shared" ref="M135:Z135" si="97">SUM(M136,M147)</f>
        <v>0</v>
      </c>
      <c r="N135" s="99">
        <f t="shared" si="97"/>
        <v>0</v>
      </c>
      <c r="O135" s="99">
        <f t="shared" si="97"/>
        <v>0</v>
      </c>
      <c r="P135" s="99">
        <f t="shared" si="97"/>
        <v>0</v>
      </c>
      <c r="Q135" s="99">
        <f t="shared" si="97"/>
        <v>0</v>
      </c>
      <c r="R135" s="99">
        <f t="shared" si="97"/>
        <v>0</v>
      </c>
      <c r="S135" s="99">
        <f t="shared" si="97"/>
        <v>0</v>
      </c>
      <c r="T135" s="99">
        <f t="shared" si="97"/>
        <v>0</v>
      </c>
      <c r="U135" s="99">
        <f t="shared" si="97"/>
        <v>0</v>
      </c>
      <c r="V135" s="99">
        <f t="shared" si="97"/>
        <v>0</v>
      </c>
      <c r="W135" s="99">
        <f t="shared" si="97"/>
        <v>0</v>
      </c>
      <c r="X135" s="99">
        <f t="shared" si="97"/>
        <v>0</v>
      </c>
      <c r="Y135" s="99">
        <f t="shared" si="97"/>
        <v>0</v>
      </c>
      <c r="Z135" s="99">
        <f t="shared" si="97"/>
        <v>0</v>
      </c>
    </row>
    <row r="136" spans="1:26" s="72" customFormat="1" ht="30.75" customHeight="1" x14ac:dyDescent="0.5">
      <c r="A136" s="178" t="s">
        <v>430</v>
      </c>
      <c r="B136" s="179" t="s">
        <v>434</v>
      </c>
      <c r="C136" s="180" t="s">
        <v>432</v>
      </c>
      <c r="D136" s="181">
        <v>3</v>
      </c>
      <c r="E136" s="209" t="s">
        <v>492</v>
      </c>
      <c r="F136" s="209"/>
      <c r="G136" s="209"/>
      <c r="H136" s="193">
        <f>SUM(H137:H144)</f>
        <v>601912000</v>
      </c>
      <c r="I136" s="193">
        <f t="shared" ref="I136:J136" si="98">SUM(I137:I144)</f>
        <v>339000000</v>
      </c>
      <c r="J136" s="193">
        <f t="shared" si="98"/>
        <v>587000000</v>
      </c>
      <c r="K136" s="193">
        <f t="shared" ref="K136" si="99">SUM(K137:K144)</f>
        <v>587000000</v>
      </c>
      <c r="L136" s="100">
        <f t="shared" ref="L136:Z136" si="100">SUM(L137:L144)</f>
        <v>0</v>
      </c>
      <c r="M136" s="100">
        <f t="shared" si="100"/>
        <v>0</v>
      </c>
      <c r="N136" s="100">
        <f t="shared" si="100"/>
        <v>0</v>
      </c>
      <c r="O136" s="100">
        <f t="shared" si="100"/>
        <v>0</v>
      </c>
      <c r="P136" s="100">
        <f t="shared" si="100"/>
        <v>0</v>
      </c>
      <c r="Q136" s="100">
        <f t="shared" si="100"/>
        <v>0</v>
      </c>
      <c r="R136" s="100">
        <f t="shared" si="100"/>
        <v>0</v>
      </c>
      <c r="S136" s="100">
        <f t="shared" si="100"/>
        <v>0</v>
      </c>
      <c r="T136" s="100">
        <f t="shared" si="100"/>
        <v>0</v>
      </c>
      <c r="U136" s="100">
        <f t="shared" si="100"/>
        <v>0</v>
      </c>
      <c r="V136" s="100">
        <f t="shared" si="100"/>
        <v>0</v>
      </c>
      <c r="W136" s="100">
        <f t="shared" si="100"/>
        <v>0</v>
      </c>
      <c r="X136" s="100">
        <f t="shared" si="100"/>
        <v>0</v>
      </c>
      <c r="Y136" s="100">
        <f t="shared" si="100"/>
        <v>0</v>
      </c>
      <c r="Z136" s="100">
        <f t="shared" si="100"/>
        <v>0</v>
      </c>
    </row>
    <row r="137" spans="1:26" s="72" customFormat="1" ht="30.75" customHeight="1" x14ac:dyDescent="0.5">
      <c r="A137" s="178" t="s">
        <v>435</v>
      </c>
      <c r="B137" s="179" t="s">
        <v>434</v>
      </c>
      <c r="C137" s="180" t="s">
        <v>432</v>
      </c>
      <c r="D137" s="181">
        <v>3</v>
      </c>
      <c r="E137" s="203" t="s">
        <v>312</v>
      </c>
      <c r="F137" s="195" t="s">
        <v>819</v>
      </c>
      <c r="G137" s="195" t="s">
        <v>935</v>
      </c>
      <c r="H137" s="199"/>
      <c r="I137" s="199">
        <v>90000000</v>
      </c>
      <c r="J137" s="198">
        <v>2000000</v>
      </c>
      <c r="K137" s="198">
        <v>2000000</v>
      </c>
      <c r="L137" s="10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4">
        <f t="shared" ref="Z137:Z144" si="101">SUM(M137:Y137)</f>
        <v>0</v>
      </c>
    </row>
    <row r="138" spans="1:26" s="72" customFormat="1" ht="30.75" customHeight="1" x14ac:dyDescent="0.5">
      <c r="A138" s="178" t="s">
        <v>437</v>
      </c>
      <c r="B138" s="179" t="s">
        <v>434</v>
      </c>
      <c r="C138" s="180" t="s">
        <v>432</v>
      </c>
      <c r="D138" s="181">
        <v>3</v>
      </c>
      <c r="E138" s="203" t="s">
        <v>313</v>
      </c>
      <c r="F138" s="195" t="s">
        <v>819</v>
      </c>
      <c r="G138" s="195" t="s">
        <v>936</v>
      </c>
      <c r="H138" s="199"/>
      <c r="I138" s="199">
        <v>10000000</v>
      </c>
      <c r="J138" s="198">
        <v>0</v>
      </c>
      <c r="K138" s="198">
        <v>0</v>
      </c>
      <c r="L138" s="102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4">
        <f t="shared" si="101"/>
        <v>0</v>
      </c>
    </row>
    <row r="139" spans="1:26" s="72" customFormat="1" ht="30.75" customHeight="1" x14ac:dyDescent="0.5">
      <c r="A139" s="178" t="s">
        <v>438</v>
      </c>
      <c r="B139" s="179" t="s">
        <v>434</v>
      </c>
      <c r="C139" s="180" t="s">
        <v>432</v>
      </c>
      <c r="D139" s="181">
        <v>3</v>
      </c>
      <c r="E139" s="203" t="s">
        <v>314</v>
      </c>
      <c r="F139" s="195" t="s">
        <v>819</v>
      </c>
      <c r="G139" s="195" t="s">
        <v>937</v>
      </c>
      <c r="H139" s="199"/>
      <c r="I139" s="199">
        <v>40000000</v>
      </c>
      <c r="J139" s="198">
        <v>50000000</v>
      </c>
      <c r="K139" s="198">
        <v>50000000</v>
      </c>
      <c r="L139" s="10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4">
        <f t="shared" si="101"/>
        <v>0</v>
      </c>
    </row>
    <row r="140" spans="1:26" s="72" customFormat="1" ht="30.75" hidden="1" customHeight="1" x14ac:dyDescent="0.5">
      <c r="A140" s="178" t="s">
        <v>439</v>
      </c>
      <c r="B140" s="179" t="s">
        <v>434</v>
      </c>
      <c r="C140" s="180" t="s">
        <v>432</v>
      </c>
      <c r="D140" s="181">
        <v>3</v>
      </c>
      <c r="E140" s="203" t="s">
        <v>557</v>
      </c>
      <c r="F140" s="195" t="s">
        <v>819</v>
      </c>
      <c r="G140" s="195" t="s">
        <v>938</v>
      </c>
      <c r="H140" s="199"/>
      <c r="I140" s="199">
        <v>0</v>
      </c>
      <c r="J140" s="198"/>
      <c r="K140" s="198"/>
      <c r="L140" s="10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4">
        <f t="shared" si="101"/>
        <v>0</v>
      </c>
    </row>
    <row r="141" spans="1:26" s="72" customFormat="1" ht="30.75" hidden="1" customHeight="1" x14ac:dyDescent="0.5">
      <c r="A141" s="178" t="s">
        <v>440</v>
      </c>
      <c r="B141" s="179" t="s">
        <v>434</v>
      </c>
      <c r="C141" s="180" t="s">
        <v>432</v>
      </c>
      <c r="D141" s="181">
        <v>3</v>
      </c>
      <c r="E141" s="203" t="s">
        <v>558</v>
      </c>
      <c r="F141" s="195" t="s">
        <v>819</v>
      </c>
      <c r="G141" s="195" t="s">
        <v>938</v>
      </c>
      <c r="H141" s="199"/>
      <c r="I141" s="199">
        <v>0</v>
      </c>
      <c r="J141" s="198"/>
      <c r="K141" s="198"/>
      <c r="L141" s="10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4">
        <f t="shared" si="101"/>
        <v>0</v>
      </c>
    </row>
    <row r="142" spans="1:26" s="72" customFormat="1" ht="30.75" customHeight="1" x14ac:dyDescent="0.5">
      <c r="A142" s="178" t="s">
        <v>441</v>
      </c>
      <c r="B142" s="179" t="s">
        <v>434</v>
      </c>
      <c r="C142" s="180" t="s">
        <v>432</v>
      </c>
      <c r="D142" s="181">
        <v>3</v>
      </c>
      <c r="E142" s="203" t="s">
        <v>614</v>
      </c>
      <c r="F142" s="195" t="s">
        <v>819</v>
      </c>
      <c r="G142" s="195" t="s">
        <v>939</v>
      </c>
      <c r="H142" s="199"/>
      <c r="I142" s="199">
        <v>5000000</v>
      </c>
      <c r="J142" s="198">
        <v>0</v>
      </c>
      <c r="K142" s="198">
        <v>0</v>
      </c>
      <c r="L142" s="10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4">
        <f t="shared" si="101"/>
        <v>0</v>
      </c>
    </row>
    <row r="143" spans="1:26" s="72" customFormat="1" ht="49.5" customHeight="1" x14ac:dyDescent="0.5">
      <c r="A143" s="178" t="s">
        <v>442</v>
      </c>
      <c r="B143" s="179" t="s">
        <v>434</v>
      </c>
      <c r="C143" s="180" t="s">
        <v>432</v>
      </c>
      <c r="D143" s="181">
        <v>3</v>
      </c>
      <c r="E143" s="203" t="s">
        <v>966</v>
      </c>
      <c r="F143" s="195" t="s">
        <v>819</v>
      </c>
      <c r="G143" s="195" t="s">
        <v>819</v>
      </c>
      <c r="H143" s="199">
        <v>601912000</v>
      </c>
      <c r="I143" s="199">
        <v>154000000</v>
      </c>
      <c r="J143" s="198">
        <v>535000000</v>
      </c>
      <c r="K143" s="198">
        <v>535000000</v>
      </c>
      <c r="L143" s="10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4">
        <f t="shared" si="101"/>
        <v>0</v>
      </c>
    </row>
    <row r="144" spans="1:26" s="72" customFormat="1" ht="30.75" customHeight="1" x14ac:dyDescent="0.5">
      <c r="A144" s="178" t="s">
        <v>443</v>
      </c>
      <c r="B144" s="179" t="s">
        <v>434</v>
      </c>
      <c r="C144" s="180" t="s">
        <v>432</v>
      </c>
      <c r="D144" s="181">
        <v>3</v>
      </c>
      <c r="E144" s="203" t="s">
        <v>770</v>
      </c>
      <c r="F144" s="195" t="s">
        <v>819</v>
      </c>
      <c r="G144" s="195" t="s">
        <v>819</v>
      </c>
      <c r="H144" s="199"/>
      <c r="I144" s="199">
        <v>40000000</v>
      </c>
      <c r="J144" s="198">
        <v>0</v>
      </c>
      <c r="K144" s="198">
        <v>0</v>
      </c>
      <c r="L144" s="10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4">
        <f t="shared" si="101"/>
        <v>0</v>
      </c>
    </row>
    <row r="145" spans="1:26" s="72" customFormat="1" ht="30.75" hidden="1" customHeight="1" x14ac:dyDescent="0.5">
      <c r="A145" s="178"/>
      <c r="B145" s="179"/>
      <c r="C145" s="180" t="s">
        <v>451</v>
      </c>
      <c r="D145" s="181">
        <v>3</v>
      </c>
      <c r="E145" s="209" t="s">
        <v>316</v>
      </c>
      <c r="F145" s="209"/>
      <c r="G145" s="209"/>
      <c r="H145" s="193">
        <f t="shared" ref="H145:I145" si="102">H146</f>
        <v>0</v>
      </c>
      <c r="I145" s="194">
        <f t="shared" si="102"/>
        <v>0</v>
      </c>
      <c r="J145" s="193" t="e">
        <f>#REF!</f>
        <v>#REF!</v>
      </c>
      <c r="K145" s="193" t="e">
        <f>#REF!</f>
        <v>#REF!</v>
      </c>
      <c r="L145" s="101"/>
      <c r="M145" s="100">
        <f t="shared" ref="M145:Z145" si="103">M146</f>
        <v>0</v>
      </c>
      <c r="N145" s="100">
        <f t="shared" si="103"/>
        <v>0</v>
      </c>
      <c r="O145" s="100">
        <f t="shared" si="103"/>
        <v>0</v>
      </c>
      <c r="P145" s="100">
        <f t="shared" si="103"/>
        <v>0</v>
      </c>
      <c r="Q145" s="100">
        <f t="shared" si="103"/>
        <v>0</v>
      </c>
      <c r="R145" s="100">
        <f t="shared" si="103"/>
        <v>0</v>
      </c>
      <c r="S145" s="100">
        <f t="shared" si="103"/>
        <v>0</v>
      </c>
      <c r="T145" s="100">
        <f t="shared" si="103"/>
        <v>0</v>
      </c>
      <c r="U145" s="100">
        <f t="shared" si="103"/>
        <v>0</v>
      </c>
      <c r="V145" s="100">
        <f t="shared" si="103"/>
        <v>0</v>
      </c>
      <c r="W145" s="100">
        <f t="shared" si="103"/>
        <v>0</v>
      </c>
      <c r="X145" s="100">
        <f t="shared" si="103"/>
        <v>0</v>
      </c>
      <c r="Y145" s="100">
        <f t="shared" si="103"/>
        <v>0</v>
      </c>
      <c r="Z145" s="100">
        <f t="shared" si="103"/>
        <v>0</v>
      </c>
    </row>
    <row r="146" spans="1:26" s="72" customFormat="1" ht="30.75" hidden="1" customHeight="1" x14ac:dyDescent="0.5">
      <c r="A146" s="178"/>
      <c r="B146" s="179"/>
      <c r="C146" s="180"/>
      <c r="D146" s="181">
        <v>3</v>
      </c>
      <c r="E146" s="195" t="s">
        <v>268</v>
      </c>
      <c r="F146" s="195"/>
      <c r="G146" s="195"/>
      <c r="H146" s="210"/>
      <c r="I146" s="197"/>
      <c r="J146" s="198"/>
      <c r="K146" s="198"/>
      <c r="L146" s="102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74">
        <f>SUM(M146:Y146)</f>
        <v>0</v>
      </c>
    </row>
    <row r="147" spans="1:26" s="72" customFormat="1" ht="30.75" customHeight="1" x14ac:dyDescent="0.5">
      <c r="A147" s="178" t="s">
        <v>430</v>
      </c>
      <c r="B147" s="179" t="s">
        <v>436</v>
      </c>
      <c r="C147" s="180" t="s">
        <v>432</v>
      </c>
      <c r="D147" s="181">
        <v>3</v>
      </c>
      <c r="E147" s="209" t="s">
        <v>317</v>
      </c>
      <c r="F147" s="209"/>
      <c r="G147" s="209"/>
      <c r="H147" s="193">
        <f>SUM(H148:H148)</f>
        <v>0</v>
      </c>
      <c r="I147" s="194">
        <f>SUM(I148:I148)</f>
        <v>2000000</v>
      </c>
      <c r="J147" s="193">
        <f>SUM(J148:J148)</f>
        <v>9000000</v>
      </c>
      <c r="K147" s="193">
        <f>SUM(K148:K148)</f>
        <v>9000000</v>
      </c>
      <c r="L147" s="101"/>
      <c r="M147" s="100">
        <f t="shared" ref="M147:Z147" si="104">SUM(M148:M148)</f>
        <v>0</v>
      </c>
      <c r="N147" s="100">
        <f t="shared" si="104"/>
        <v>0</v>
      </c>
      <c r="O147" s="100">
        <f t="shared" si="104"/>
        <v>0</v>
      </c>
      <c r="P147" s="100">
        <f t="shared" si="104"/>
        <v>0</v>
      </c>
      <c r="Q147" s="100">
        <f t="shared" si="104"/>
        <v>0</v>
      </c>
      <c r="R147" s="100">
        <f t="shared" si="104"/>
        <v>0</v>
      </c>
      <c r="S147" s="100">
        <f t="shared" si="104"/>
        <v>0</v>
      </c>
      <c r="T147" s="100">
        <f t="shared" si="104"/>
        <v>0</v>
      </c>
      <c r="U147" s="100">
        <f t="shared" si="104"/>
        <v>0</v>
      </c>
      <c r="V147" s="100">
        <f t="shared" si="104"/>
        <v>0</v>
      </c>
      <c r="W147" s="100">
        <f t="shared" si="104"/>
        <v>0</v>
      </c>
      <c r="X147" s="100">
        <f t="shared" si="104"/>
        <v>0</v>
      </c>
      <c r="Y147" s="100">
        <f t="shared" si="104"/>
        <v>0</v>
      </c>
      <c r="Z147" s="100">
        <f t="shared" si="104"/>
        <v>0</v>
      </c>
    </row>
    <row r="148" spans="1:26" s="72" customFormat="1" ht="30.75" customHeight="1" x14ac:dyDescent="0.5">
      <c r="A148" s="178" t="s">
        <v>435</v>
      </c>
      <c r="B148" s="179" t="s">
        <v>436</v>
      </c>
      <c r="C148" s="180" t="s">
        <v>432</v>
      </c>
      <c r="D148" s="181">
        <v>3</v>
      </c>
      <c r="E148" s="195" t="s">
        <v>315</v>
      </c>
      <c r="F148" s="195" t="s">
        <v>819</v>
      </c>
      <c r="G148" s="195" t="s">
        <v>819</v>
      </c>
      <c r="H148" s="196"/>
      <c r="I148" s="199">
        <v>2000000</v>
      </c>
      <c r="J148" s="198">
        <v>9000000</v>
      </c>
      <c r="K148" s="198">
        <v>9000000</v>
      </c>
      <c r="L148" s="102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4">
        <f>SUM(M148:Y148)</f>
        <v>0</v>
      </c>
    </row>
    <row r="149" spans="1:26" s="72" customFormat="1" ht="30.75" customHeight="1" x14ac:dyDescent="0.5">
      <c r="A149" s="178" t="s">
        <v>430</v>
      </c>
      <c r="B149" s="179" t="s">
        <v>431</v>
      </c>
      <c r="C149" s="180" t="s">
        <v>451</v>
      </c>
      <c r="D149" s="181">
        <v>3</v>
      </c>
      <c r="E149" s="189" t="s">
        <v>494</v>
      </c>
      <c r="F149" s="189"/>
      <c r="G149" s="189"/>
      <c r="H149" s="190">
        <f>SUM(H150)</f>
        <v>15217152</v>
      </c>
      <c r="I149" s="191">
        <f t="shared" ref="I149" si="105">SUM(I150)</f>
        <v>84000000</v>
      </c>
      <c r="J149" s="190">
        <f t="shared" ref="J149:Z149" si="106">SUM(J150)</f>
        <v>97280000</v>
      </c>
      <c r="K149" s="190">
        <f t="shared" si="106"/>
        <v>97280000</v>
      </c>
      <c r="L149" s="98"/>
      <c r="M149" s="99">
        <f t="shared" si="106"/>
        <v>0</v>
      </c>
      <c r="N149" s="99">
        <f t="shared" si="106"/>
        <v>0</v>
      </c>
      <c r="O149" s="99">
        <f t="shared" si="106"/>
        <v>0</v>
      </c>
      <c r="P149" s="99">
        <f t="shared" si="106"/>
        <v>0</v>
      </c>
      <c r="Q149" s="99">
        <f t="shared" si="106"/>
        <v>0</v>
      </c>
      <c r="R149" s="99">
        <f t="shared" si="106"/>
        <v>0</v>
      </c>
      <c r="S149" s="99">
        <f t="shared" si="106"/>
        <v>0</v>
      </c>
      <c r="T149" s="99">
        <f t="shared" si="106"/>
        <v>0</v>
      </c>
      <c r="U149" s="99">
        <f t="shared" si="106"/>
        <v>0</v>
      </c>
      <c r="V149" s="99">
        <f t="shared" si="106"/>
        <v>0</v>
      </c>
      <c r="W149" s="99">
        <f t="shared" si="106"/>
        <v>0</v>
      </c>
      <c r="X149" s="99">
        <f t="shared" si="106"/>
        <v>0</v>
      </c>
      <c r="Y149" s="99">
        <f t="shared" si="106"/>
        <v>0</v>
      </c>
      <c r="Z149" s="99">
        <f t="shared" si="106"/>
        <v>0</v>
      </c>
    </row>
    <row r="150" spans="1:26" s="72" customFormat="1" ht="30.75" customHeight="1" x14ac:dyDescent="0.5">
      <c r="A150" s="178" t="s">
        <v>430</v>
      </c>
      <c r="B150" s="179" t="s">
        <v>434</v>
      </c>
      <c r="C150" s="180" t="s">
        <v>451</v>
      </c>
      <c r="D150" s="181">
        <v>3</v>
      </c>
      <c r="E150" s="192" t="s">
        <v>318</v>
      </c>
      <c r="F150" s="192"/>
      <c r="G150" s="192"/>
      <c r="H150" s="193">
        <f>SUM(H151:H156)</f>
        <v>15217152</v>
      </c>
      <c r="I150" s="194">
        <f t="shared" ref="I150:Z150" si="107">SUM(I151:I156)</f>
        <v>84000000</v>
      </c>
      <c r="J150" s="193">
        <f t="shared" si="107"/>
        <v>97280000</v>
      </c>
      <c r="K150" s="193">
        <f t="shared" ref="K150" si="108">SUM(K151:K156)</f>
        <v>97280000</v>
      </c>
      <c r="L150" s="100">
        <f t="shared" si="107"/>
        <v>0</v>
      </c>
      <c r="M150" s="100">
        <f t="shared" si="107"/>
        <v>0</v>
      </c>
      <c r="N150" s="100">
        <f t="shared" si="107"/>
        <v>0</v>
      </c>
      <c r="O150" s="100">
        <f t="shared" si="107"/>
        <v>0</v>
      </c>
      <c r="P150" s="100">
        <f t="shared" si="107"/>
        <v>0</v>
      </c>
      <c r="Q150" s="100">
        <f t="shared" si="107"/>
        <v>0</v>
      </c>
      <c r="R150" s="100">
        <f t="shared" si="107"/>
        <v>0</v>
      </c>
      <c r="S150" s="100">
        <f t="shared" si="107"/>
        <v>0</v>
      </c>
      <c r="T150" s="100">
        <f t="shared" si="107"/>
        <v>0</v>
      </c>
      <c r="U150" s="100">
        <f t="shared" si="107"/>
        <v>0</v>
      </c>
      <c r="V150" s="100">
        <f t="shared" si="107"/>
        <v>0</v>
      </c>
      <c r="W150" s="100">
        <f t="shared" si="107"/>
        <v>0</v>
      </c>
      <c r="X150" s="100">
        <f t="shared" si="107"/>
        <v>0</v>
      </c>
      <c r="Y150" s="100">
        <f t="shared" si="107"/>
        <v>0</v>
      </c>
      <c r="Z150" s="100">
        <f t="shared" si="107"/>
        <v>0</v>
      </c>
    </row>
    <row r="151" spans="1:26" s="72" customFormat="1" ht="30.75" hidden="1" customHeight="1" x14ac:dyDescent="0.5">
      <c r="A151" s="178" t="s">
        <v>435</v>
      </c>
      <c r="B151" s="179" t="s">
        <v>434</v>
      </c>
      <c r="C151" s="180" t="s">
        <v>451</v>
      </c>
      <c r="D151" s="181">
        <v>3</v>
      </c>
      <c r="E151" s="195" t="s">
        <v>319</v>
      </c>
      <c r="F151" s="195" t="s">
        <v>819</v>
      </c>
      <c r="G151" s="195" t="s">
        <v>823</v>
      </c>
      <c r="H151" s="196"/>
      <c r="I151" s="197">
        <v>0</v>
      </c>
      <c r="J151" s="198"/>
      <c r="K151" s="198"/>
      <c r="L151" s="102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>
        <f t="shared" ref="Z151:Z156" si="109">SUM(M151:Y151)</f>
        <v>0</v>
      </c>
    </row>
    <row r="152" spans="1:26" s="72" customFormat="1" ht="30.75" hidden="1" customHeight="1" x14ac:dyDescent="0.5">
      <c r="A152" s="178" t="s">
        <v>437</v>
      </c>
      <c r="B152" s="179" t="s">
        <v>434</v>
      </c>
      <c r="C152" s="180" t="s">
        <v>451</v>
      </c>
      <c r="D152" s="181">
        <v>3</v>
      </c>
      <c r="E152" s="195" t="s">
        <v>495</v>
      </c>
      <c r="F152" s="195" t="s">
        <v>819</v>
      </c>
      <c r="G152" s="195" t="s">
        <v>819</v>
      </c>
      <c r="H152" s="196"/>
      <c r="I152" s="197">
        <v>0</v>
      </c>
      <c r="J152" s="198"/>
      <c r="K152" s="198"/>
      <c r="L152" s="102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>
        <f t="shared" si="109"/>
        <v>0</v>
      </c>
    </row>
    <row r="153" spans="1:26" s="72" customFormat="1" ht="30.75" customHeight="1" x14ac:dyDescent="0.5">
      <c r="A153" s="178" t="s">
        <v>438</v>
      </c>
      <c r="B153" s="179" t="s">
        <v>434</v>
      </c>
      <c r="C153" s="180" t="s">
        <v>451</v>
      </c>
      <c r="D153" s="181">
        <v>3</v>
      </c>
      <c r="E153" s="195" t="s">
        <v>962</v>
      </c>
      <c r="F153" s="195" t="s">
        <v>819</v>
      </c>
      <c r="G153" s="195" t="s">
        <v>819</v>
      </c>
      <c r="H153" s="196">
        <v>3448268</v>
      </c>
      <c r="I153" s="197">
        <v>50000000</v>
      </c>
      <c r="J153" s="198">
        <v>50000000</v>
      </c>
      <c r="K153" s="198">
        <v>50000000</v>
      </c>
      <c r="L153" s="102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>
        <f t="shared" si="109"/>
        <v>0</v>
      </c>
    </row>
    <row r="154" spans="1:26" s="72" customFormat="1" ht="50.25" customHeight="1" x14ac:dyDescent="0.5">
      <c r="A154" s="178" t="s">
        <v>439</v>
      </c>
      <c r="B154" s="179" t="s">
        <v>434</v>
      </c>
      <c r="C154" s="180" t="s">
        <v>451</v>
      </c>
      <c r="D154" s="181">
        <v>3</v>
      </c>
      <c r="E154" s="203" t="s">
        <v>961</v>
      </c>
      <c r="F154" s="195" t="s">
        <v>831</v>
      </c>
      <c r="G154" s="195" t="s">
        <v>831</v>
      </c>
      <c r="H154" s="196">
        <v>11768884</v>
      </c>
      <c r="I154" s="197">
        <v>10000000</v>
      </c>
      <c r="J154" s="198">
        <v>25000000</v>
      </c>
      <c r="K154" s="198">
        <v>25000000</v>
      </c>
      <c r="L154" s="102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>
        <f t="shared" si="109"/>
        <v>0</v>
      </c>
    </row>
    <row r="155" spans="1:26" s="72" customFormat="1" ht="30.75" customHeight="1" x14ac:dyDescent="0.5">
      <c r="A155" s="178" t="s">
        <v>440</v>
      </c>
      <c r="B155" s="179" t="s">
        <v>434</v>
      </c>
      <c r="C155" s="180" t="s">
        <v>451</v>
      </c>
      <c r="D155" s="181">
        <v>3</v>
      </c>
      <c r="E155" s="195" t="s">
        <v>320</v>
      </c>
      <c r="F155" s="195" t="s">
        <v>819</v>
      </c>
      <c r="G155" s="195" t="s">
        <v>940</v>
      </c>
      <c r="H155" s="196"/>
      <c r="I155" s="197">
        <v>14000000</v>
      </c>
      <c r="J155" s="198">
        <v>17280000</v>
      </c>
      <c r="K155" s="198">
        <v>17280000</v>
      </c>
      <c r="L155" s="102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>
        <f t="shared" si="109"/>
        <v>0</v>
      </c>
    </row>
    <row r="156" spans="1:26" s="72" customFormat="1" ht="30.75" customHeight="1" x14ac:dyDescent="0.5">
      <c r="A156" s="178" t="s">
        <v>441</v>
      </c>
      <c r="B156" s="179" t="s">
        <v>434</v>
      </c>
      <c r="C156" s="180" t="s">
        <v>451</v>
      </c>
      <c r="D156" s="181">
        <v>3</v>
      </c>
      <c r="E156" s="195" t="s">
        <v>757</v>
      </c>
      <c r="F156" s="195" t="s">
        <v>819</v>
      </c>
      <c r="G156" s="195" t="s">
        <v>819</v>
      </c>
      <c r="H156" s="196"/>
      <c r="I156" s="197">
        <v>10000000</v>
      </c>
      <c r="J156" s="198">
        <v>5000000</v>
      </c>
      <c r="K156" s="198">
        <v>5000000</v>
      </c>
      <c r="L156" s="102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>
        <f t="shared" si="109"/>
        <v>0</v>
      </c>
    </row>
    <row r="157" spans="1:26" s="72" customFormat="1" ht="35.25" customHeight="1" x14ac:dyDescent="0.5">
      <c r="A157" s="178" t="s">
        <v>430</v>
      </c>
      <c r="B157" s="179" t="s">
        <v>431</v>
      </c>
      <c r="C157" s="180" t="s">
        <v>433</v>
      </c>
      <c r="D157" s="181">
        <v>4</v>
      </c>
      <c r="E157" s="186" t="s">
        <v>496</v>
      </c>
      <c r="F157" s="186"/>
      <c r="G157" s="186"/>
      <c r="H157" s="187">
        <f>SUM(H158,H231,H258,H276,H283,H286,H293,H302)</f>
        <v>8983705330</v>
      </c>
      <c r="I157" s="188">
        <f>SUM(I158,I231,I258,I276,I283,I286,I293,I302)</f>
        <v>26501220355</v>
      </c>
      <c r="J157" s="187">
        <f>SUM(J158,J231,J258,J276,J283,J286,J293,J302)</f>
        <v>39411220000</v>
      </c>
      <c r="K157" s="187">
        <f>SUM(K158,K231,K258,K276,K283,K286,K293,K302)</f>
        <v>55024530000</v>
      </c>
      <c r="L157" s="97"/>
      <c r="M157" s="96">
        <f t="shared" ref="M157:Z157" si="110">SUM(M158,M231,M258,M276,M283,M286,M293,M302)</f>
        <v>0</v>
      </c>
      <c r="N157" s="96">
        <f t="shared" si="110"/>
        <v>0</v>
      </c>
      <c r="O157" s="96">
        <f t="shared" si="110"/>
        <v>0</v>
      </c>
      <c r="P157" s="96">
        <f t="shared" si="110"/>
        <v>0</v>
      </c>
      <c r="Q157" s="96">
        <f t="shared" si="110"/>
        <v>0</v>
      </c>
      <c r="R157" s="96">
        <f t="shared" si="110"/>
        <v>0</v>
      </c>
      <c r="S157" s="96">
        <f t="shared" si="110"/>
        <v>0</v>
      </c>
      <c r="T157" s="96">
        <f t="shared" si="110"/>
        <v>0</v>
      </c>
      <c r="U157" s="96">
        <f t="shared" si="110"/>
        <v>0</v>
      </c>
      <c r="V157" s="96">
        <f t="shared" si="110"/>
        <v>0</v>
      </c>
      <c r="W157" s="96">
        <f t="shared" si="110"/>
        <v>0</v>
      </c>
      <c r="X157" s="96">
        <f t="shared" si="110"/>
        <v>0</v>
      </c>
      <c r="Y157" s="96">
        <f t="shared" si="110"/>
        <v>0</v>
      </c>
      <c r="Z157" s="96">
        <f t="shared" si="110"/>
        <v>0</v>
      </c>
    </row>
    <row r="158" spans="1:26" s="72" customFormat="1" ht="35.25" customHeight="1" x14ac:dyDescent="0.5">
      <c r="A158" s="178" t="s">
        <v>430</v>
      </c>
      <c r="B158" s="179" t="s">
        <v>431</v>
      </c>
      <c r="C158" s="180" t="s">
        <v>463</v>
      </c>
      <c r="D158" s="181">
        <v>4</v>
      </c>
      <c r="E158" s="189" t="s">
        <v>497</v>
      </c>
      <c r="F158" s="189"/>
      <c r="G158" s="189"/>
      <c r="H158" s="191">
        <f>SUM(H159,H186,H204,H209,H215,H219,H223,H227)</f>
        <v>5094896436</v>
      </c>
      <c r="I158" s="191">
        <f>SUM(I159,I186,I204,I209,I215,I219,I223,I227)</f>
        <v>7316500000</v>
      </c>
      <c r="J158" s="190">
        <f>SUM(J159,J186,J204,J209,J215,J219,J223,J227)</f>
        <v>11163000000</v>
      </c>
      <c r="K158" s="190">
        <f>SUM(K159,K186,K204,K209,K215,K219,K223,K227)</f>
        <v>12063000000</v>
      </c>
      <c r="L158" s="98"/>
      <c r="M158" s="99">
        <f t="shared" ref="M158:Z158" si="111">SUM(M159,M186,M204,M209,M215,M219,M223,M227)</f>
        <v>0</v>
      </c>
      <c r="N158" s="99">
        <f t="shared" si="111"/>
        <v>0</v>
      </c>
      <c r="O158" s="99">
        <f t="shared" si="111"/>
        <v>0</v>
      </c>
      <c r="P158" s="99">
        <f t="shared" si="111"/>
        <v>0</v>
      </c>
      <c r="Q158" s="99">
        <f t="shared" si="111"/>
        <v>0</v>
      </c>
      <c r="R158" s="99">
        <f t="shared" si="111"/>
        <v>0</v>
      </c>
      <c r="S158" s="99">
        <f t="shared" si="111"/>
        <v>0</v>
      </c>
      <c r="T158" s="99">
        <f t="shared" si="111"/>
        <v>0</v>
      </c>
      <c r="U158" s="99">
        <f t="shared" si="111"/>
        <v>0</v>
      </c>
      <c r="V158" s="99">
        <f t="shared" si="111"/>
        <v>0</v>
      </c>
      <c r="W158" s="99">
        <f t="shared" si="111"/>
        <v>0</v>
      </c>
      <c r="X158" s="99">
        <f t="shared" si="111"/>
        <v>0</v>
      </c>
      <c r="Y158" s="99">
        <f t="shared" si="111"/>
        <v>0</v>
      </c>
      <c r="Z158" s="99">
        <f t="shared" si="111"/>
        <v>0</v>
      </c>
    </row>
    <row r="159" spans="1:26" s="72" customFormat="1" ht="35.25" customHeight="1" x14ac:dyDescent="0.5">
      <c r="A159" s="178" t="s">
        <v>430</v>
      </c>
      <c r="B159" s="179" t="s">
        <v>434</v>
      </c>
      <c r="C159" s="180" t="s">
        <v>463</v>
      </c>
      <c r="D159" s="181">
        <v>4</v>
      </c>
      <c r="E159" s="192" t="s">
        <v>321</v>
      </c>
      <c r="F159" s="192"/>
      <c r="G159" s="192"/>
      <c r="H159" s="194">
        <f t="shared" ref="H159:J159" si="112">SUM(H160:H185)</f>
        <v>376395134</v>
      </c>
      <c r="I159" s="194">
        <f t="shared" si="112"/>
        <v>571500000</v>
      </c>
      <c r="J159" s="194">
        <f t="shared" si="112"/>
        <v>500000000</v>
      </c>
      <c r="K159" s="194">
        <f t="shared" ref="K159" si="113">SUM(K160:K185)</f>
        <v>500000000</v>
      </c>
      <c r="L159" s="100">
        <f t="shared" ref="L159:Z159" si="114">SUM(L160:L182)</f>
        <v>0</v>
      </c>
      <c r="M159" s="100">
        <f t="shared" si="114"/>
        <v>0</v>
      </c>
      <c r="N159" s="100">
        <f t="shared" si="114"/>
        <v>0</v>
      </c>
      <c r="O159" s="100">
        <f t="shared" si="114"/>
        <v>0</v>
      </c>
      <c r="P159" s="100">
        <f t="shared" si="114"/>
        <v>0</v>
      </c>
      <c r="Q159" s="100">
        <f t="shared" si="114"/>
        <v>0</v>
      </c>
      <c r="R159" s="100">
        <f t="shared" si="114"/>
        <v>0</v>
      </c>
      <c r="S159" s="100">
        <f t="shared" si="114"/>
        <v>0</v>
      </c>
      <c r="T159" s="100">
        <f t="shared" si="114"/>
        <v>0</v>
      </c>
      <c r="U159" s="100">
        <f t="shared" si="114"/>
        <v>0</v>
      </c>
      <c r="V159" s="100">
        <f t="shared" si="114"/>
        <v>0</v>
      </c>
      <c r="W159" s="100">
        <f t="shared" si="114"/>
        <v>0</v>
      </c>
      <c r="X159" s="100">
        <f t="shared" si="114"/>
        <v>0</v>
      </c>
      <c r="Y159" s="100">
        <f t="shared" si="114"/>
        <v>0</v>
      </c>
      <c r="Z159" s="100">
        <f t="shared" si="114"/>
        <v>0</v>
      </c>
    </row>
    <row r="160" spans="1:26" s="72" customFormat="1" ht="30.75" hidden="1" customHeight="1" x14ac:dyDescent="0.5">
      <c r="A160" s="178" t="s">
        <v>435</v>
      </c>
      <c r="B160" s="179" t="s">
        <v>434</v>
      </c>
      <c r="C160" s="180" t="s">
        <v>463</v>
      </c>
      <c r="D160" s="181">
        <v>4</v>
      </c>
      <c r="E160" s="195" t="s">
        <v>832</v>
      </c>
      <c r="F160" s="195" t="s">
        <v>214</v>
      </c>
      <c r="G160" s="195" t="s">
        <v>816</v>
      </c>
      <c r="H160" s="196"/>
      <c r="I160" s="197">
        <v>0</v>
      </c>
      <c r="J160" s="198"/>
      <c r="K160" s="198"/>
      <c r="L160" s="102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>
        <f t="shared" ref="Z160:Z182" si="115">SUM(M160:Y160)</f>
        <v>0</v>
      </c>
    </row>
    <row r="161" spans="1:26" s="72" customFormat="1" ht="30.75" customHeight="1" x14ac:dyDescent="0.5">
      <c r="A161" s="178" t="s">
        <v>437</v>
      </c>
      <c r="B161" s="179" t="s">
        <v>434</v>
      </c>
      <c r="C161" s="180" t="s">
        <v>463</v>
      </c>
      <c r="D161" s="181">
        <v>4</v>
      </c>
      <c r="E161" s="195" t="s">
        <v>498</v>
      </c>
      <c r="F161" s="195" t="s">
        <v>816</v>
      </c>
      <c r="G161" s="195" t="s">
        <v>816</v>
      </c>
      <c r="H161" s="196">
        <v>108088</v>
      </c>
      <c r="I161" s="197">
        <v>1500000</v>
      </c>
      <c r="J161" s="198">
        <v>0</v>
      </c>
      <c r="K161" s="198">
        <v>0</v>
      </c>
      <c r="L161" s="102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>
        <f t="shared" si="115"/>
        <v>0</v>
      </c>
    </row>
    <row r="162" spans="1:26" s="72" customFormat="1" ht="30.75" customHeight="1" x14ac:dyDescent="0.5">
      <c r="A162" s="178" t="s">
        <v>438</v>
      </c>
      <c r="B162" s="179" t="s">
        <v>434</v>
      </c>
      <c r="C162" s="180" t="s">
        <v>463</v>
      </c>
      <c r="D162" s="181">
        <v>4</v>
      </c>
      <c r="E162" s="195" t="s">
        <v>615</v>
      </c>
      <c r="F162" s="195" t="s">
        <v>816</v>
      </c>
      <c r="G162" s="195" t="s">
        <v>941</v>
      </c>
      <c r="H162" s="196">
        <v>1340233</v>
      </c>
      <c r="I162" s="197">
        <v>1000000</v>
      </c>
      <c r="J162" s="198">
        <v>0</v>
      </c>
      <c r="K162" s="198">
        <v>0</v>
      </c>
      <c r="L162" s="102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>
        <f t="shared" si="115"/>
        <v>0</v>
      </c>
    </row>
    <row r="163" spans="1:26" s="72" customFormat="1" ht="30.75" hidden="1" customHeight="1" x14ac:dyDescent="0.5">
      <c r="A163" s="178" t="s">
        <v>439</v>
      </c>
      <c r="B163" s="179" t="s">
        <v>434</v>
      </c>
      <c r="C163" s="180" t="s">
        <v>463</v>
      </c>
      <c r="D163" s="181">
        <v>4</v>
      </c>
      <c r="E163" s="195" t="s">
        <v>833</v>
      </c>
      <c r="F163" s="195" t="s">
        <v>816</v>
      </c>
      <c r="G163" s="195" t="s">
        <v>942</v>
      </c>
      <c r="H163" s="196"/>
      <c r="I163" s="197">
        <v>0</v>
      </c>
      <c r="J163" s="198"/>
      <c r="K163" s="198"/>
      <c r="L163" s="102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>
        <f t="shared" si="115"/>
        <v>0</v>
      </c>
    </row>
    <row r="164" spans="1:26" s="72" customFormat="1" ht="30.75" hidden="1" customHeight="1" x14ac:dyDescent="0.5">
      <c r="A164" s="178" t="s">
        <v>440</v>
      </c>
      <c r="B164" s="179" t="s">
        <v>434</v>
      </c>
      <c r="C164" s="180" t="s">
        <v>463</v>
      </c>
      <c r="D164" s="181">
        <v>4</v>
      </c>
      <c r="E164" s="195" t="s">
        <v>322</v>
      </c>
      <c r="F164" s="195" t="s">
        <v>214</v>
      </c>
      <c r="G164" s="195" t="s">
        <v>816</v>
      </c>
      <c r="H164" s="196"/>
      <c r="I164" s="197">
        <v>0</v>
      </c>
      <c r="J164" s="198"/>
      <c r="K164" s="198"/>
      <c r="L164" s="102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>
        <f t="shared" si="115"/>
        <v>0</v>
      </c>
    </row>
    <row r="165" spans="1:26" s="72" customFormat="1" ht="30.75" hidden="1" customHeight="1" x14ac:dyDescent="0.5">
      <c r="A165" s="178" t="s">
        <v>441</v>
      </c>
      <c r="B165" s="179" t="s">
        <v>434</v>
      </c>
      <c r="C165" s="180" t="s">
        <v>463</v>
      </c>
      <c r="D165" s="181">
        <v>4</v>
      </c>
      <c r="E165" s="195" t="s">
        <v>559</v>
      </c>
      <c r="F165" s="195" t="s">
        <v>214</v>
      </c>
      <c r="G165" s="195" t="s">
        <v>816</v>
      </c>
      <c r="H165" s="196"/>
      <c r="I165" s="197">
        <v>0</v>
      </c>
      <c r="J165" s="198"/>
      <c r="K165" s="198"/>
      <c r="L165" s="102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>
        <f t="shared" si="115"/>
        <v>0</v>
      </c>
    </row>
    <row r="166" spans="1:26" s="72" customFormat="1" ht="30.75" customHeight="1" x14ac:dyDescent="0.5">
      <c r="A166" s="178" t="s">
        <v>442</v>
      </c>
      <c r="B166" s="179" t="s">
        <v>434</v>
      </c>
      <c r="C166" s="180" t="s">
        <v>463</v>
      </c>
      <c r="D166" s="181">
        <v>4</v>
      </c>
      <c r="E166" s="195" t="s">
        <v>560</v>
      </c>
      <c r="F166" s="195" t="s">
        <v>214</v>
      </c>
      <c r="G166" s="195" t="s">
        <v>943</v>
      </c>
      <c r="H166" s="196">
        <v>22377027</v>
      </c>
      <c r="I166" s="197">
        <v>0</v>
      </c>
      <c r="J166" s="198">
        <v>20000000</v>
      </c>
      <c r="K166" s="198">
        <v>20000000</v>
      </c>
      <c r="L166" s="102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>
        <f t="shared" si="115"/>
        <v>0</v>
      </c>
    </row>
    <row r="167" spans="1:26" s="72" customFormat="1" ht="30.75" customHeight="1" x14ac:dyDescent="0.5">
      <c r="A167" s="178" t="s">
        <v>443</v>
      </c>
      <c r="B167" s="179" t="s">
        <v>434</v>
      </c>
      <c r="C167" s="180" t="s">
        <v>463</v>
      </c>
      <c r="D167" s="181">
        <v>4</v>
      </c>
      <c r="E167" s="195" t="s">
        <v>561</v>
      </c>
      <c r="F167" s="195" t="s">
        <v>214</v>
      </c>
      <c r="G167" s="195" t="s">
        <v>944</v>
      </c>
      <c r="H167" s="196">
        <v>61726598</v>
      </c>
      <c r="I167" s="197">
        <v>20000000</v>
      </c>
      <c r="J167" s="198">
        <v>0</v>
      </c>
      <c r="K167" s="198">
        <v>0</v>
      </c>
      <c r="L167" s="102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>
        <f t="shared" si="115"/>
        <v>0</v>
      </c>
    </row>
    <row r="168" spans="1:26" s="72" customFormat="1" ht="30.75" customHeight="1" x14ac:dyDescent="0.5">
      <c r="A168" s="178" t="s">
        <v>444</v>
      </c>
      <c r="B168" s="179" t="s">
        <v>434</v>
      </c>
      <c r="C168" s="180" t="s">
        <v>463</v>
      </c>
      <c r="D168" s="181">
        <v>4</v>
      </c>
      <c r="E168" s="195" t="s">
        <v>562</v>
      </c>
      <c r="F168" s="195" t="s">
        <v>214</v>
      </c>
      <c r="G168" s="195" t="s">
        <v>944</v>
      </c>
      <c r="H168" s="196">
        <v>80642589</v>
      </c>
      <c r="I168" s="197">
        <v>10000000</v>
      </c>
      <c r="J168" s="198">
        <v>0</v>
      </c>
      <c r="K168" s="198">
        <v>0</v>
      </c>
      <c r="L168" s="102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>
        <f t="shared" si="115"/>
        <v>0</v>
      </c>
    </row>
    <row r="169" spans="1:26" s="72" customFormat="1" ht="30.75" customHeight="1" x14ac:dyDescent="0.5">
      <c r="A169" s="178" t="s">
        <v>445</v>
      </c>
      <c r="B169" s="179" t="s">
        <v>434</v>
      </c>
      <c r="C169" s="180" t="s">
        <v>463</v>
      </c>
      <c r="D169" s="181">
        <v>4</v>
      </c>
      <c r="E169" s="195" t="s">
        <v>563</v>
      </c>
      <c r="F169" s="195" t="s">
        <v>214</v>
      </c>
      <c r="G169" s="195" t="s">
        <v>944</v>
      </c>
      <c r="H169" s="196"/>
      <c r="I169" s="197">
        <v>2000000</v>
      </c>
      <c r="J169" s="198">
        <v>0</v>
      </c>
      <c r="K169" s="198">
        <v>0</v>
      </c>
      <c r="L169" s="102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>
        <f t="shared" si="115"/>
        <v>0</v>
      </c>
    </row>
    <row r="170" spans="1:26" s="72" customFormat="1" ht="30.75" hidden="1" customHeight="1" x14ac:dyDescent="0.5">
      <c r="A170" s="178" t="s">
        <v>446</v>
      </c>
      <c r="B170" s="179" t="s">
        <v>434</v>
      </c>
      <c r="C170" s="180" t="s">
        <v>463</v>
      </c>
      <c r="D170" s="181">
        <v>4</v>
      </c>
      <c r="E170" s="195" t="s">
        <v>834</v>
      </c>
      <c r="F170" s="195" t="s">
        <v>214</v>
      </c>
      <c r="G170" s="195" t="s">
        <v>816</v>
      </c>
      <c r="H170" s="196"/>
      <c r="I170" s="197">
        <v>0</v>
      </c>
      <c r="J170" s="198"/>
      <c r="K170" s="198"/>
      <c r="L170" s="102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>
        <f t="shared" si="115"/>
        <v>0</v>
      </c>
    </row>
    <row r="171" spans="1:26" s="72" customFormat="1" ht="30.75" customHeight="1" x14ac:dyDescent="0.5">
      <c r="A171" s="178" t="s">
        <v>447</v>
      </c>
      <c r="B171" s="179" t="s">
        <v>434</v>
      </c>
      <c r="C171" s="180" t="s">
        <v>463</v>
      </c>
      <c r="D171" s="181">
        <v>4</v>
      </c>
      <c r="E171" s="195" t="s">
        <v>771</v>
      </c>
      <c r="F171" s="195" t="s">
        <v>214</v>
      </c>
      <c r="G171" s="195" t="s">
        <v>945</v>
      </c>
      <c r="H171" s="196"/>
      <c r="I171" s="197">
        <v>70000000</v>
      </c>
      <c r="J171" s="198">
        <v>100000000</v>
      </c>
      <c r="K171" s="198">
        <v>100000000</v>
      </c>
      <c r="L171" s="102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>
        <f t="shared" si="115"/>
        <v>0</v>
      </c>
    </row>
    <row r="172" spans="1:26" s="72" customFormat="1" ht="30.75" customHeight="1" x14ac:dyDescent="0.5">
      <c r="A172" s="178" t="s">
        <v>499</v>
      </c>
      <c r="B172" s="179" t="s">
        <v>434</v>
      </c>
      <c r="C172" s="180" t="s">
        <v>463</v>
      </c>
      <c r="D172" s="181">
        <v>4</v>
      </c>
      <c r="E172" s="195" t="s">
        <v>564</v>
      </c>
      <c r="F172" s="195" t="s">
        <v>214</v>
      </c>
      <c r="G172" s="195" t="s">
        <v>945</v>
      </c>
      <c r="H172" s="196"/>
      <c r="I172" s="197">
        <v>65000000</v>
      </c>
      <c r="J172" s="198"/>
      <c r="K172" s="198"/>
      <c r="L172" s="102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>
        <f t="shared" si="115"/>
        <v>0</v>
      </c>
    </row>
    <row r="173" spans="1:26" s="72" customFormat="1" ht="30.75" customHeight="1" x14ac:dyDescent="0.5">
      <c r="A173" s="178" t="s">
        <v>448</v>
      </c>
      <c r="B173" s="179" t="s">
        <v>434</v>
      </c>
      <c r="C173" s="180" t="s">
        <v>463</v>
      </c>
      <c r="D173" s="181">
        <v>4</v>
      </c>
      <c r="E173" s="195" t="s">
        <v>616</v>
      </c>
      <c r="F173" s="195" t="s">
        <v>214</v>
      </c>
      <c r="G173" s="195" t="s">
        <v>816</v>
      </c>
      <c r="H173" s="196">
        <v>103927270</v>
      </c>
      <c r="I173" s="197">
        <v>25000000</v>
      </c>
      <c r="J173" s="198">
        <v>40000000</v>
      </c>
      <c r="K173" s="198">
        <v>40000000</v>
      </c>
      <c r="L173" s="102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>
        <f t="shared" si="115"/>
        <v>0</v>
      </c>
    </row>
    <row r="174" spans="1:26" s="72" customFormat="1" ht="30.75" customHeight="1" x14ac:dyDescent="0.5">
      <c r="A174" s="178" t="s">
        <v>449</v>
      </c>
      <c r="B174" s="179" t="s">
        <v>434</v>
      </c>
      <c r="C174" s="180" t="s">
        <v>463</v>
      </c>
      <c r="D174" s="181">
        <v>4</v>
      </c>
      <c r="E174" s="195" t="s">
        <v>565</v>
      </c>
      <c r="F174" s="195" t="s">
        <v>214</v>
      </c>
      <c r="G174" s="195" t="s">
        <v>946</v>
      </c>
      <c r="H174" s="196">
        <v>7865102</v>
      </c>
      <c r="I174" s="197">
        <v>5000000</v>
      </c>
      <c r="J174" s="198">
        <v>0</v>
      </c>
      <c r="K174" s="198">
        <v>0</v>
      </c>
      <c r="L174" s="102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>
        <f t="shared" si="115"/>
        <v>0</v>
      </c>
    </row>
    <row r="175" spans="1:26" s="72" customFormat="1" ht="30.75" hidden="1" customHeight="1" x14ac:dyDescent="0.5">
      <c r="A175" s="178" t="s">
        <v>450</v>
      </c>
      <c r="B175" s="179" t="s">
        <v>434</v>
      </c>
      <c r="C175" s="180" t="s">
        <v>463</v>
      </c>
      <c r="D175" s="181">
        <v>4</v>
      </c>
      <c r="E175" s="195" t="s">
        <v>835</v>
      </c>
      <c r="F175" s="195" t="s">
        <v>214</v>
      </c>
      <c r="G175" s="195" t="s">
        <v>938</v>
      </c>
      <c r="H175" s="196"/>
      <c r="I175" s="197">
        <v>0</v>
      </c>
      <c r="J175" s="198"/>
      <c r="K175" s="198"/>
      <c r="L175" s="102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>
        <f t="shared" si="115"/>
        <v>0</v>
      </c>
    </row>
    <row r="176" spans="1:26" s="72" customFormat="1" ht="30.75" hidden="1" customHeight="1" x14ac:dyDescent="0.5">
      <c r="A176" s="178" t="s">
        <v>537</v>
      </c>
      <c r="B176" s="179" t="s">
        <v>434</v>
      </c>
      <c r="C176" s="180" t="s">
        <v>463</v>
      </c>
      <c r="D176" s="181">
        <v>4</v>
      </c>
      <c r="E176" s="195" t="s">
        <v>836</v>
      </c>
      <c r="F176" s="195" t="s">
        <v>816</v>
      </c>
      <c r="G176" s="195" t="s">
        <v>816</v>
      </c>
      <c r="H176" s="196"/>
      <c r="I176" s="197">
        <v>0</v>
      </c>
      <c r="J176" s="198"/>
      <c r="K176" s="198"/>
      <c r="L176" s="102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>
        <f t="shared" si="115"/>
        <v>0</v>
      </c>
    </row>
    <row r="177" spans="1:26" s="72" customFormat="1" ht="30.75" customHeight="1" x14ac:dyDescent="0.5">
      <c r="A177" s="178" t="s">
        <v>538</v>
      </c>
      <c r="B177" s="179" t="s">
        <v>434</v>
      </c>
      <c r="C177" s="180" t="s">
        <v>463</v>
      </c>
      <c r="D177" s="181">
        <v>4</v>
      </c>
      <c r="E177" s="195" t="s">
        <v>772</v>
      </c>
      <c r="F177" s="195" t="s">
        <v>214</v>
      </c>
      <c r="G177" s="195" t="s">
        <v>816</v>
      </c>
      <c r="H177" s="196">
        <v>98408227</v>
      </c>
      <c r="I177" s="197">
        <v>100000000</v>
      </c>
      <c r="J177" s="198">
        <v>200000000</v>
      </c>
      <c r="K177" s="198">
        <v>200000000</v>
      </c>
      <c r="L177" s="102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>
        <f t="shared" si="115"/>
        <v>0</v>
      </c>
    </row>
    <row r="178" spans="1:26" s="72" customFormat="1" ht="30.75" hidden="1" customHeight="1" x14ac:dyDescent="0.5">
      <c r="A178" s="178" t="s">
        <v>539</v>
      </c>
      <c r="B178" s="179" t="s">
        <v>434</v>
      </c>
      <c r="C178" s="180" t="s">
        <v>463</v>
      </c>
      <c r="D178" s="181">
        <v>4</v>
      </c>
      <c r="E178" s="195" t="s">
        <v>566</v>
      </c>
      <c r="F178" s="195" t="s">
        <v>214</v>
      </c>
      <c r="G178" s="195" t="s">
        <v>816</v>
      </c>
      <c r="H178" s="196"/>
      <c r="I178" s="197">
        <v>0</v>
      </c>
      <c r="J178" s="198"/>
      <c r="K178" s="198"/>
      <c r="L178" s="102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>
        <f t="shared" si="115"/>
        <v>0</v>
      </c>
    </row>
    <row r="179" spans="1:26" s="72" customFormat="1" ht="30.75" hidden="1" customHeight="1" x14ac:dyDescent="0.5">
      <c r="A179" s="178" t="s">
        <v>586</v>
      </c>
      <c r="B179" s="179" t="s">
        <v>434</v>
      </c>
      <c r="C179" s="180" t="s">
        <v>463</v>
      </c>
      <c r="D179" s="181">
        <v>4</v>
      </c>
      <c r="E179" s="195" t="s">
        <v>567</v>
      </c>
      <c r="F179" s="195" t="s">
        <v>214</v>
      </c>
      <c r="G179" s="195" t="s">
        <v>816</v>
      </c>
      <c r="H179" s="196"/>
      <c r="I179" s="197">
        <v>0</v>
      </c>
      <c r="J179" s="198"/>
      <c r="K179" s="198"/>
      <c r="L179" s="102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>
        <f t="shared" si="115"/>
        <v>0</v>
      </c>
    </row>
    <row r="180" spans="1:26" s="72" customFormat="1" ht="60.75" x14ac:dyDescent="0.5">
      <c r="A180" s="178" t="s">
        <v>587</v>
      </c>
      <c r="B180" s="179" t="s">
        <v>434</v>
      </c>
      <c r="C180" s="180" t="s">
        <v>463</v>
      </c>
      <c r="D180" s="181">
        <v>4</v>
      </c>
      <c r="E180" s="203" t="s">
        <v>773</v>
      </c>
      <c r="F180" s="195" t="s">
        <v>214</v>
      </c>
      <c r="G180" s="195" t="s">
        <v>816</v>
      </c>
      <c r="H180" s="196"/>
      <c r="I180" s="197">
        <v>39000000</v>
      </c>
      <c r="J180" s="198">
        <v>0</v>
      </c>
      <c r="K180" s="198">
        <v>0</v>
      </c>
      <c r="L180" s="102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>
        <f t="shared" si="115"/>
        <v>0</v>
      </c>
    </row>
    <row r="181" spans="1:26" s="72" customFormat="1" ht="30.75" customHeight="1" x14ac:dyDescent="0.5">
      <c r="A181" s="178" t="s">
        <v>588</v>
      </c>
      <c r="B181" s="179" t="s">
        <v>434</v>
      </c>
      <c r="C181" s="180" t="s">
        <v>463</v>
      </c>
      <c r="D181" s="181">
        <v>4</v>
      </c>
      <c r="E181" s="195" t="s">
        <v>774</v>
      </c>
      <c r="F181" s="195" t="s">
        <v>214</v>
      </c>
      <c r="G181" s="195" t="s">
        <v>944</v>
      </c>
      <c r="H181" s="196"/>
      <c r="I181" s="197">
        <v>117000000</v>
      </c>
      <c r="J181" s="198">
        <v>0</v>
      </c>
      <c r="K181" s="198">
        <v>0</v>
      </c>
      <c r="L181" s="102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>
        <f t="shared" si="115"/>
        <v>0</v>
      </c>
    </row>
    <row r="182" spans="1:26" s="72" customFormat="1" ht="30.75" customHeight="1" x14ac:dyDescent="0.5">
      <c r="A182" s="178" t="s">
        <v>589</v>
      </c>
      <c r="B182" s="179" t="s">
        <v>434</v>
      </c>
      <c r="C182" s="180" t="s">
        <v>463</v>
      </c>
      <c r="D182" s="181">
        <v>4</v>
      </c>
      <c r="E182" s="195" t="s">
        <v>775</v>
      </c>
      <c r="F182" s="195" t="s">
        <v>214</v>
      </c>
      <c r="G182" s="195" t="s">
        <v>938</v>
      </c>
      <c r="H182" s="196"/>
      <c r="I182" s="197">
        <v>104000000</v>
      </c>
      <c r="J182" s="198">
        <v>140000000</v>
      </c>
      <c r="K182" s="198">
        <v>140000000</v>
      </c>
      <c r="L182" s="102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>
        <f t="shared" si="115"/>
        <v>0</v>
      </c>
    </row>
    <row r="183" spans="1:26" s="72" customFormat="1" ht="30.75" customHeight="1" x14ac:dyDescent="0.5">
      <c r="A183" s="178" t="s">
        <v>701</v>
      </c>
      <c r="B183" s="179" t="s">
        <v>434</v>
      </c>
      <c r="C183" s="180" t="s">
        <v>463</v>
      </c>
      <c r="D183" s="181">
        <v>4</v>
      </c>
      <c r="E183" s="195" t="s">
        <v>786</v>
      </c>
      <c r="F183" s="195"/>
      <c r="G183" s="195" t="s">
        <v>936</v>
      </c>
      <c r="H183" s="196"/>
      <c r="I183" s="197">
        <v>5000000</v>
      </c>
      <c r="J183" s="198">
        <v>0</v>
      </c>
      <c r="K183" s="198">
        <v>0</v>
      </c>
      <c r="L183" s="102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s="72" customFormat="1" ht="30.75" customHeight="1" x14ac:dyDescent="0.5">
      <c r="A184" s="178" t="s">
        <v>837</v>
      </c>
      <c r="B184" s="179" t="s">
        <v>434</v>
      </c>
      <c r="C184" s="180" t="s">
        <v>463</v>
      </c>
      <c r="D184" s="181">
        <v>4</v>
      </c>
      <c r="E184" s="195" t="s">
        <v>787</v>
      </c>
      <c r="F184" s="195" t="s">
        <v>214</v>
      </c>
      <c r="G184" s="195" t="s">
        <v>946</v>
      </c>
      <c r="H184" s="196"/>
      <c r="I184" s="197">
        <v>7000000</v>
      </c>
      <c r="J184" s="198">
        <v>0</v>
      </c>
      <c r="K184" s="198">
        <v>0</v>
      </c>
      <c r="L184" s="102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s="72" customFormat="1" ht="30.75" hidden="1" customHeight="1" x14ac:dyDescent="0.5">
      <c r="A185" s="178" t="s">
        <v>864</v>
      </c>
      <c r="B185" s="179" t="s">
        <v>434</v>
      </c>
      <c r="C185" s="180" t="s">
        <v>463</v>
      </c>
      <c r="D185" s="181">
        <v>4</v>
      </c>
      <c r="E185" s="195" t="s">
        <v>803</v>
      </c>
      <c r="F185" s="195"/>
      <c r="G185" s="195" t="s">
        <v>816</v>
      </c>
      <c r="H185" s="196"/>
      <c r="I185" s="197">
        <v>0</v>
      </c>
      <c r="J185" s="198"/>
      <c r="K185" s="198"/>
      <c r="L185" s="102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s="72" customFormat="1" ht="30.75" customHeight="1" x14ac:dyDescent="0.5">
      <c r="A186" s="178" t="s">
        <v>430</v>
      </c>
      <c r="B186" s="179" t="s">
        <v>453</v>
      </c>
      <c r="C186" s="180" t="s">
        <v>463</v>
      </c>
      <c r="D186" s="181">
        <v>4</v>
      </c>
      <c r="E186" s="192" t="s">
        <v>323</v>
      </c>
      <c r="F186" s="192"/>
      <c r="G186" s="192"/>
      <c r="H186" s="194">
        <f>SUM(H187:H203)+247955685</f>
        <v>3772827617</v>
      </c>
      <c r="I186" s="194">
        <f t="shared" ref="I186:Z186" si="116">SUM(I187:I203)</f>
        <v>2800000000</v>
      </c>
      <c r="J186" s="193">
        <f t="shared" si="116"/>
        <v>5125000000</v>
      </c>
      <c r="K186" s="193">
        <f t="shared" ref="K186" si="117">SUM(K187:K203)</f>
        <v>5125000000</v>
      </c>
      <c r="L186" s="100">
        <f t="shared" si="116"/>
        <v>0</v>
      </c>
      <c r="M186" s="100">
        <f t="shared" si="116"/>
        <v>0</v>
      </c>
      <c r="N186" s="100">
        <f t="shared" si="116"/>
        <v>0</v>
      </c>
      <c r="O186" s="100">
        <f t="shared" si="116"/>
        <v>0</v>
      </c>
      <c r="P186" s="100">
        <f t="shared" si="116"/>
        <v>0</v>
      </c>
      <c r="Q186" s="100">
        <f t="shared" si="116"/>
        <v>0</v>
      </c>
      <c r="R186" s="100">
        <f t="shared" si="116"/>
        <v>0</v>
      </c>
      <c r="S186" s="100">
        <f t="shared" si="116"/>
        <v>0</v>
      </c>
      <c r="T186" s="100">
        <f t="shared" si="116"/>
        <v>0</v>
      </c>
      <c r="U186" s="100">
        <f t="shared" si="116"/>
        <v>0</v>
      </c>
      <c r="V186" s="100">
        <f t="shared" si="116"/>
        <v>0</v>
      </c>
      <c r="W186" s="100">
        <f t="shared" si="116"/>
        <v>0</v>
      </c>
      <c r="X186" s="100">
        <f t="shared" si="116"/>
        <v>0</v>
      </c>
      <c r="Y186" s="100">
        <f t="shared" si="116"/>
        <v>0</v>
      </c>
      <c r="Z186" s="100">
        <f t="shared" si="116"/>
        <v>0</v>
      </c>
    </row>
    <row r="187" spans="1:26" s="72" customFormat="1" ht="30.75" hidden="1" customHeight="1" x14ac:dyDescent="0.5">
      <c r="A187" s="178" t="s">
        <v>435</v>
      </c>
      <c r="B187" s="179" t="s">
        <v>453</v>
      </c>
      <c r="C187" s="180" t="s">
        <v>463</v>
      </c>
      <c r="D187" s="181">
        <v>4</v>
      </c>
      <c r="E187" s="195" t="s">
        <v>776</v>
      </c>
      <c r="F187" s="195" t="s">
        <v>214</v>
      </c>
      <c r="G187" s="195" t="s">
        <v>816</v>
      </c>
      <c r="H187" s="196"/>
      <c r="I187" s="197"/>
      <c r="J187" s="198"/>
      <c r="K187" s="198"/>
      <c r="L187" s="102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>
        <f t="shared" ref="Z187:Z203" si="118">SUM(M187:Y187)</f>
        <v>0</v>
      </c>
    </row>
    <row r="188" spans="1:26" s="72" customFormat="1" ht="30.75" customHeight="1" x14ac:dyDescent="0.5">
      <c r="A188" s="178" t="s">
        <v>437</v>
      </c>
      <c r="B188" s="179" t="s">
        <v>453</v>
      </c>
      <c r="C188" s="180" t="s">
        <v>463</v>
      </c>
      <c r="D188" s="181">
        <v>4</v>
      </c>
      <c r="E188" s="195" t="s">
        <v>982</v>
      </c>
      <c r="F188" s="195" t="s">
        <v>214</v>
      </c>
      <c r="G188" s="195" t="s">
        <v>816</v>
      </c>
      <c r="H188" s="196">
        <v>1102199335</v>
      </c>
      <c r="I188" s="197">
        <v>1300000000</v>
      </c>
      <c r="J188" s="198">
        <v>445000000</v>
      </c>
      <c r="K188" s="198">
        <v>445000000</v>
      </c>
      <c r="L188" s="102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>
        <f t="shared" si="118"/>
        <v>0</v>
      </c>
    </row>
    <row r="189" spans="1:26" s="72" customFormat="1" ht="30.75" hidden="1" customHeight="1" x14ac:dyDescent="0.5">
      <c r="A189" s="178" t="s">
        <v>438</v>
      </c>
      <c r="B189" s="179" t="s">
        <v>453</v>
      </c>
      <c r="C189" s="180" t="s">
        <v>463</v>
      </c>
      <c r="D189" s="181">
        <v>4</v>
      </c>
      <c r="E189" s="195" t="s">
        <v>324</v>
      </c>
      <c r="F189" s="195" t="s">
        <v>214</v>
      </c>
      <c r="G189" s="195" t="s">
        <v>816</v>
      </c>
      <c r="H189" s="196"/>
      <c r="I189" s="197">
        <v>0</v>
      </c>
      <c r="J189" s="198"/>
      <c r="K189" s="198"/>
      <c r="L189" s="102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>
        <f t="shared" si="118"/>
        <v>0</v>
      </c>
    </row>
    <row r="190" spans="1:26" s="72" customFormat="1" ht="30.75" customHeight="1" x14ac:dyDescent="0.5">
      <c r="A190" s="178" t="s">
        <v>439</v>
      </c>
      <c r="B190" s="179" t="s">
        <v>453</v>
      </c>
      <c r="C190" s="180" t="s">
        <v>463</v>
      </c>
      <c r="D190" s="181">
        <v>4</v>
      </c>
      <c r="E190" s="195" t="s">
        <v>777</v>
      </c>
      <c r="F190" s="195" t="s">
        <v>214</v>
      </c>
      <c r="G190" s="195" t="s">
        <v>816</v>
      </c>
      <c r="H190" s="196"/>
      <c r="I190" s="197">
        <v>500000000</v>
      </c>
      <c r="J190" s="198"/>
      <c r="K190" s="198">
        <v>1000000000</v>
      </c>
      <c r="L190" s="102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>
        <f t="shared" si="118"/>
        <v>0</v>
      </c>
    </row>
    <row r="191" spans="1:26" s="72" customFormat="1" ht="30.75" hidden="1" customHeight="1" x14ac:dyDescent="0.5">
      <c r="A191" s="178" t="s">
        <v>440</v>
      </c>
      <c r="B191" s="179" t="s">
        <v>453</v>
      </c>
      <c r="C191" s="180" t="s">
        <v>463</v>
      </c>
      <c r="D191" s="181">
        <v>4</v>
      </c>
      <c r="E191" s="195" t="s">
        <v>951</v>
      </c>
      <c r="F191" s="195" t="s">
        <v>214</v>
      </c>
      <c r="G191" s="195" t="s">
        <v>816</v>
      </c>
      <c r="H191" s="196"/>
      <c r="I191" s="197">
        <v>0</v>
      </c>
      <c r="J191" s="198"/>
      <c r="K191" s="198"/>
      <c r="L191" s="102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>
        <f t="shared" si="118"/>
        <v>0</v>
      </c>
    </row>
    <row r="192" spans="1:26" s="72" customFormat="1" ht="30.75" hidden="1" customHeight="1" x14ac:dyDescent="0.5">
      <c r="A192" s="178" t="s">
        <v>441</v>
      </c>
      <c r="B192" s="179" t="s">
        <v>453</v>
      </c>
      <c r="C192" s="180" t="s">
        <v>463</v>
      </c>
      <c r="D192" s="181">
        <v>4</v>
      </c>
      <c r="E192" s="195" t="s">
        <v>838</v>
      </c>
      <c r="F192" s="195" t="s">
        <v>214</v>
      </c>
      <c r="G192" s="195" t="s">
        <v>816</v>
      </c>
      <c r="H192" s="196"/>
      <c r="I192" s="197">
        <v>0</v>
      </c>
      <c r="J192" s="198"/>
      <c r="K192" s="198"/>
      <c r="L192" s="102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>
        <f t="shared" si="118"/>
        <v>0</v>
      </c>
    </row>
    <row r="193" spans="1:26" s="72" customFormat="1" ht="31.5" customHeight="1" x14ac:dyDescent="0.5">
      <c r="A193" s="178" t="s">
        <v>442</v>
      </c>
      <c r="B193" s="179" t="s">
        <v>453</v>
      </c>
      <c r="C193" s="180" t="s">
        <v>463</v>
      </c>
      <c r="D193" s="181">
        <v>4</v>
      </c>
      <c r="E193" s="203" t="s">
        <v>983</v>
      </c>
      <c r="F193" s="195" t="s">
        <v>214</v>
      </c>
      <c r="G193" s="195" t="s">
        <v>816</v>
      </c>
      <c r="H193" s="196">
        <v>2020976986</v>
      </c>
      <c r="I193" s="197">
        <v>1000000000</v>
      </c>
      <c r="J193" s="198">
        <v>4600000000</v>
      </c>
      <c r="K193" s="198">
        <v>1100000000</v>
      </c>
      <c r="L193" s="102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>
        <f t="shared" si="118"/>
        <v>0</v>
      </c>
    </row>
    <row r="194" spans="1:26" s="72" customFormat="1" ht="30.75" customHeight="1" x14ac:dyDescent="0.5">
      <c r="A194" s="178" t="s">
        <v>443</v>
      </c>
      <c r="B194" s="179" t="s">
        <v>453</v>
      </c>
      <c r="C194" s="180" t="s">
        <v>463</v>
      </c>
      <c r="D194" s="181">
        <v>4</v>
      </c>
      <c r="E194" s="195" t="s">
        <v>952</v>
      </c>
      <c r="F194" s="195" t="s">
        <v>214</v>
      </c>
      <c r="G194" s="195" t="s">
        <v>816</v>
      </c>
      <c r="H194" s="196"/>
      <c r="I194" s="197"/>
      <c r="J194" s="198">
        <v>70000000</v>
      </c>
      <c r="K194" s="198">
        <v>70000000</v>
      </c>
      <c r="L194" s="102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>
        <f t="shared" si="118"/>
        <v>0</v>
      </c>
    </row>
    <row r="195" spans="1:26" s="72" customFormat="1" ht="30.75" customHeight="1" x14ac:dyDescent="0.5">
      <c r="A195" s="178" t="s">
        <v>444</v>
      </c>
      <c r="B195" s="179" t="s">
        <v>453</v>
      </c>
      <c r="C195" s="180" t="s">
        <v>463</v>
      </c>
      <c r="D195" s="181">
        <v>4</v>
      </c>
      <c r="E195" s="195" t="s">
        <v>984</v>
      </c>
      <c r="F195" s="195" t="s">
        <v>214</v>
      </c>
      <c r="G195" s="195" t="s">
        <v>839</v>
      </c>
      <c r="H195" s="196"/>
      <c r="I195" s="197"/>
      <c r="J195" s="198"/>
      <c r="K195" s="198">
        <v>2500000000</v>
      </c>
      <c r="L195" s="102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>
        <f t="shared" si="118"/>
        <v>0</v>
      </c>
    </row>
    <row r="196" spans="1:26" s="72" customFormat="1" ht="39" customHeight="1" x14ac:dyDescent="0.5">
      <c r="A196" s="178" t="s">
        <v>445</v>
      </c>
      <c r="B196" s="179" t="s">
        <v>453</v>
      </c>
      <c r="C196" s="180" t="s">
        <v>463</v>
      </c>
      <c r="D196" s="181">
        <v>4</v>
      </c>
      <c r="E196" s="203" t="s">
        <v>975</v>
      </c>
      <c r="F196" s="195" t="s">
        <v>214</v>
      </c>
      <c r="G196" s="195" t="s">
        <v>816</v>
      </c>
      <c r="H196" s="196"/>
      <c r="I196" s="197"/>
      <c r="J196" s="198">
        <v>10000000</v>
      </c>
      <c r="K196" s="198">
        <v>10000000</v>
      </c>
      <c r="L196" s="102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>
        <f t="shared" si="118"/>
        <v>0</v>
      </c>
    </row>
    <row r="197" spans="1:26" s="72" customFormat="1" ht="30.75" customHeight="1" x14ac:dyDescent="0.5">
      <c r="A197" s="178" t="s">
        <v>446</v>
      </c>
      <c r="B197" s="179" t="s">
        <v>453</v>
      </c>
      <c r="C197" s="180" t="s">
        <v>463</v>
      </c>
      <c r="D197" s="181">
        <v>4</v>
      </c>
      <c r="E197" s="195" t="s">
        <v>840</v>
      </c>
      <c r="F197" s="195" t="s">
        <v>816</v>
      </c>
      <c r="G197" s="195" t="s">
        <v>816</v>
      </c>
      <c r="H197" s="196">
        <v>401695611</v>
      </c>
      <c r="I197" s="197"/>
      <c r="J197" s="198"/>
      <c r="K197" s="198"/>
      <c r="L197" s="102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>
        <f t="shared" si="118"/>
        <v>0</v>
      </c>
    </row>
    <row r="198" spans="1:26" s="72" customFormat="1" ht="30.75" hidden="1" customHeight="1" x14ac:dyDescent="0.5">
      <c r="A198" s="178" t="s">
        <v>447</v>
      </c>
      <c r="B198" s="179" t="s">
        <v>453</v>
      </c>
      <c r="C198" s="180" t="s">
        <v>463</v>
      </c>
      <c r="D198" s="181">
        <v>4</v>
      </c>
      <c r="E198" s="195" t="s">
        <v>953</v>
      </c>
      <c r="F198" s="195" t="s">
        <v>214</v>
      </c>
      <c r="G198" s="195" t="s">
        <v>816</v>
      </c>
      <c r="H198" s="196"/>
      <c r="I198" s="197"/>
      <c r="J198" s="198"/>
      <c r="K198" s="198"/>
      <c r="L198" s="102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>
        <f t="shared" si="118"/>
        <v>0</v>
      </c>
    </row>
    <row r="199" spans="1:26" s="72" customFormat="1" ht="30.75" hidden="1" customHeight="1" x14ac:dyDescent="0.5">
      <c r="A199" s="178" t="s">
        <v>499</v>
      </c>
      <c r="B199" s="179" t="s">
        <v>453</v>
      </c>
      <c r="C199" s="180" t="s">
        <v>463</v>
      </c>
      <c r="D199" s="181">
        <v>4</v>
      </c>
      <c r="E199" s="195" t="s">
        <v>954</v>
      </c>
      <c r="F199" s="195" t="s">
        <v>214</v>
      </c>
      <c r="G199" s="195" t="s">
        <v>816</v>
      </c>
      <c r="H199" s="196"/>
      <c r="I199" s="197"/>
      <c r="J199" s="198"/>
      <c r="K199" s="198"/>
      <c r="L199" s="102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>
        <f t="shared" si="118"/>
        <v>0</v>
      </c>
    </row>
    <row r="200" spans="1:26" s="72" customFormat="1" ht="30.75" hidden="1" customHeight="1" x14ac:dyDescent="0.5">
      <c r="A200" s="178" t="s">
        <v>448</v>
      </c>
      <c r="B200" s="179" t="s">
        <v>453</v>
      </c>
      <c r="C200" s="180" t="s">
        <v>463</v>
      </c>
      <c r="D200" s="181">
        <v>4</v>
      </c>
      <c r="E200" s="195" t="s">
        <v>955</v>
      </c>
      <c r="F200" s="195" t="s">
        <v>214</v>
      </c>
      <c r="G200" s="195" t="s">
        <v>816</v>
      </c>
      <c r="H200" s="196"/>
      <c r="I200" s="197"/>
      <c r="J200" s="198"/>
      <c r="K200" s="198"/>
      <c r="L200" s="102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>
        <f t="shared" si="118"/>
        <v>0</v>
      </c>
    </row>
    <row r="201" spans="1:26" s="72" customFormat="1" ht="30.75" hidden="1" customHeight="1" x14ac:dyDescent="0.5">
      <c r="A201" s="178" t="s">
        <v>449</v>
      </c>
      <c r="B201" s="179" t="s">
        <v>453</v>
      </c>
      <c r="C201" s="180" t="s">
        <v>463</v>
      </c>
      <c r="D201" s="181">
        <v>4</v>
      </c>
      <c r="E201" s="195" t="s">
        <v>568</v>
      </c>
      <c r="F201" s="195" t="s">
        <v>214</v>
      </c>
      <c r="G201" s="195" t="s">
        <v>816</v>
      </c>
      <c r="H201" s="196"/>
      <c r="I201" s="197"/>
      <c r="J201" s="198"/>
      <c r="K201" s="198"/>
      <c r="L201" s="102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>
        <f t="shared" si="118"/>
        <v>0</v>
      </c>
    </row>
    <row r="202" spans="1:26" s="72" customFormat="1" ht="30.75" hidden="1" customHeight="1" x14ac:dyDescent="0.5">
      <c r="A202" s="178" t="s">
        <v>450</v>
      </c>
      <c r="B202" s="179" t="s">
        <v>453</v>
      </c>
      <c r="C202" s="180" t="s">
        <v>463</v>
      </c>
      <c r="D202" s="181">
        <v>4</v>
      </c>
      <c r="E202" s="195" t="s">
        <v>841</v>
      </c>
      <c r="F202" s="195" t="s">
        <v>214</v>
      </c>
      <c r="G202" s="195" t="s">
        <v>816</v>
      </c>
      <c r="H202" s="196"/>
      <c r="I202" s="197"/>
      <c r="J202" s="198"/>
      <c r="K202" s="198"/>
      <c r="L202" s="102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>
        <f t="shared" si="118"/>
        <v>0</v>
      </c>
    </row>
    <row r="203" spans="1:26" s="72" customFormat="1" ht="30.75" hidden="1" customHeight="1" x14ac:dyDescent="0.5">
      <c r="A203" s="178" t="s">
        <v>537</v>
      </c>
      <c r="B203" s="179" t="s">
        <v>453</v>
      </c>
      <c r="C203" s="180" t="s">
        <v>463</v>
      </c>
      <c r="D203" s="181">
        <v>4</v>
      </c>
      <c r="E203" s="195" t="s">
        <v>842</v>
      </c>
      <c r="F203" s="195" t="s">
        <v>214</v>
      </c>
      <c r="G203" s="195" t="s">
        <v>816</v>
      </c>
      <c r="H203" s="196"/>
      <c r="I203" s="197"/>
      <c r="J203" s="198"/>
      <c r="K203" s="198"/>
      <c r="L203" s="102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>
        <f t="shared" si="118"/>
        <v>0</v>
      </c>
    </row>
    <row r="204" spans="1:26" s="72" customFormat="1" ht="30.75" customHeight="1" x14ac:dyDescent="0.5">
      <c r="A204" s="178" t="s">
        <v>430</v>
      </c>
      <c r="B204" s="179" t="s">
        <v>483</v>
      </c>
      <c r="C204" s="180" t="s">
        <v>463</v>
      </c>
      <c r="D204" s="181">
        <v>4</v>
      </c>
      <c r="E204" s="192" t="s">
        <v>500</v>
      </c>
      <c r="F204" s="192"/>
      <c r="G204" s="192"/>
      <c r="H204" s="193">
        <f>SUM(H205:H207)</f>
        <v>774566089</v>
      </c>
      <c r="I204" s="194">
        <f>SUM(I205:I208)</f>
        <v>1505000000</v>
      </c>
      <c r="J204" s="194">
        <f t="shared" ref="J204" si="119">SUM(J205:J208)</f>
        <v>2070000000</v>
      </c>
      <c r="K204" s="194">
        <f t="shared" ref="K204" si="120">SUM(K205:K208)</f>
        <v>2570000000</v>
      </c>
      <c r="L204" s="101"/>
      <c r="M204" s="100">
        <f t="shared" ref="M204:Z204" si="121">SUM(M205:M207)</f>
        <v>0</v>
      </c>
      <c r="N204" s="100">
        <f t="shared" si="121"/>
        <v>0</v>
      </c>
      <c r="O204" s="100">
        <f t="shared" si="121"/>
        <v>0</v>
      </c>
      <c r="P204" s="100">
        <f t="shared" si="121"/>
        <v>0</v>
      </c>
      <c r="Q204" s="100">
        <f t="shared" si="121"/>
        <v>0</v>
      </c>
      <c r="R204" s="100">
        <f t="shared" si="121"/>
        <v>0</v>
      </c>
      <c r="S204" s="100">
        <f t="shared" si="121"/>
        <v>0</v>
      </c>
      <c r="T204" s="100">
        <f t="shared" si="121"/>
        <v>0</v>
      </c>
      <c r="U204" s="100">
        <f t="shared" si="121"/>
        <v>0</v>
      </c>
      <c r="V204" s="100">
        <f t="shared" si="121"/>
        <v>0</v>
      </c>
      <c r="W204" s="100">
        <f t="shared" si="121"/>
        <v>0</v>
      </c>
      <c r="X204" s="100">
        <f t="shared" si="121"/>
        <v>0</v>
      </c>
      <c r="Y204" s="100">
        <f t="shared" si="121"/>
        <v>0</v>
      </c>
      <c r="Z204" s="100">
        <f t="shared" si="121"/>
        <v>0</v>
      </c>
    </row>
    <row r="205" spans="1:26" s="72" customFormat="1" ht="51" customHeight="1" x14ac:dyDescent="0.5">
      <c r="A205" s="178" t="s">
        <v>435</v>
      </c>
      <c r="B205" s="179" t="s">
        <v>483</v>
      </c>
      <c r="C205" s="180" t="s">
        <v>463</v>
      </c>
      <c r="D205" s="181">
        <v>4</v>
      </c>
      <c r="E205" s="203" t="s">
        <v>967</v>
      </c>
      <c r="F205" s="195" t="s">
        <v>818</v>
      </c>
      <c r="G205" s="195" t="s">
        <v>816</v>
      </c>
      <c r="H205" s="196">
        <v>660724553</v>
      </c>
      <c r="I205" s="197">
        <v>1500000000</v>
      </c>
      <c r="J205" s="198">
        <v>1500000000</v>
      </c>
      <c r="K205" s="198">
        <v>2000000000</v>
      </c>
      <c r="L205" s="102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>
        <f t="shared" ref="Z205:Z207" si="122">SUM(M205:Y205)</f>
        <v>0</v>
      </c>
    </row>
    <row r="206" spans="1:26" s="72" customFormat="1" ht="33.75" customHeight="1" x14ac:dyDescent="0.5">
      <c r="A206" s="178" t="s">
        <v>437</v>
      </c>
      <c r="B206" s="179" t="s">
        <v>483</v>
      </c>
      <c r="C206" s="180" t="s">
        <v>463</v>
      </c>
      <c r="D206" s="181" t="s">
        <v>213</v>
      </c>
      <c r="E206" s="203" t="s">
        <v>607</v>
      </c>
      <c r="F206" s="195" t="s">
        <v>818</v>
      </c>
      <c r="G206" s="195" t="s">
        <v>816</v>
      </c>
      <c r="H206" s="196"/>
      <c r="I206" s="197">
        <v>5000000</v>
      </c>
      <c r="J206" s="198">
        <v>70000000</v>
      </c>
      <c r="K206" s="198">
        <v>70000000</v>
      </c>
      <c r="L206" s="102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>
        <f t="shared" si="122"/>
        <v>0</v>
      </c>
    </row>
    <row r="207" spans="1:26" s="72" customFormat="1" ht="30.75" customHeight="1" x14ac:dyDescent="0.5">
      <c r="A207" s="178" t="s">
        <v>438</v>
      </c>
      <c r="B207" s="179" t="s">
        <v>483</v>
      </c>
      <c r="C207" s="180" t="s">
        <v>463</v>
      </c>
      <c r="D207" s="181">
        <v>4</v>
      </c>
      <c r="E207" s="195" t="s">
        <v>790</v>
      </c>
      <c r="F207" s="195" t="s">
        <v>818</v>
      </c>
      <c r="G207" s="195" t="s">
        <v>816</v>
      </c>
      <c r="H207" s="196">
        <v>113841536</v>
      </c>
      <c r="I207" s="197">
        <v>0</v>
      </c>
      <c r="J207" s="198">
        <v>500000000</v>
      </c>
      <c r="K207" s="198">
        <v>500000000</v>
      </c>
      <c r="L207" s="102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>
        <f t="shared" si="122"/>
        <v>0</v>
      </c>
    </row>
    <row r="208" spans="1:26" s="72" customFormat="1" ht="30.75" hidden="1" customHeight="1" x14ac:dyDescent="0.5">
      <c r="A208" s="178" t="s">
        <v>439</v>
      </c>
      <c r="B208" s="179" t="s">
        <v>483</v>
      </c>
      <c r="C208" s="180" t="s">
        <v>463</v>
      </c>
      <c r="D208" s="181">
        <v>4</v>
      </c>
      <c r="E208" s="195" t="s">
        <v>804</v>
      </c>
      <c r="F208" s="195"/>
      <c r="G208" s="195" t="s">
        <v>816</v>
      </c>
      <c r="H208" s="196"/>
      <c r="I208" s="197">
        <v>0</v>
      </c>
      <c r="J208" s="198"/>
      <c r="K208" s="198">
        <v>0</v>
      </c>
      <c r="L208" s="102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s="72" customFormat="1" ht="30.75" customHeight="1" x14ac:dyDescent="0.5">
      <c r="A209" s="178" t="s">
        <v>430</v>
      </c>
      <c r="B209" s="179" t="s">
        <v>501</v>
      </c>
      <c r="C209" s="180" t="s">
        <v>463</v>
      </c>
      <c r="D209" s="181">
        <v>4</v>
      </c>
      <c r="E209" s="192" t="s">
        <v>325</v>
      </c>
      <c r="F209" s="192"/>
      <c r="G209" s="192"/>
      <c r="H209" s="193">
        <f>SUM(H210:H214)</f>
        <v>171107596</v>
      </c>
      <c r="I209" s="194">
        <f t="shared" ref="I209:Z209" si="123">SUM(I210:I214)</f>
        <v>2440000000</v>
      </c>
      <c r="J209" s="193">
        <f t="shared" si="123"/>
        <v>3468000000</v>
      </c>
      <c r="K209" s="193">
        <f t="shared" ref="K209" si="124">SUM(K210:K214)</f>
        <v>3868000000</v>
      </c>
      <c r="L209" s="100">
        <f t="shared" si="123"/>
        <v>0</v>
      </c>
      <c r="M209" s="100">
        <f t="shared" si="123"/>
        <v>0</v>
      </c>
      <c r="N209" s="100">
        <f t="shared" si="123"/>
        <v>0</v>
      </c>
      <c r="O209" s="100">
        <f t="shared" si="123"/>
        <v>0</v>
      </c>
      <c r="P209" s="100">
        <f t="shared" si="123"/>
        <v>0</v>
      </c>
      <c r="Q209" s="100">
        <f t="shared" si="123"/>
        <v>0</v>
      </c>
      <c r="R209" s="100">
        <f t="shared" si="123"/>
        <v>0</v>
      </c>
      <c r="S209" s="100">
        <f t="shared" si="123"/>
        <v>0</v>
      </c>
      <c r="T209" s="100">
        <f t="shared" si="123"/>
        <v>0</v>
      </c>
      <c r="U209" s="100">
        <f t="shared" si="123"/>
        <v>0</v>
      </c>
      <c r="V209" s="100">
        <f t="shared" si="123"/>
        <v>0</v>
      </c>
      <c r="W209" s="100">
        <f t="shared" si="123"/>
        <v>0</v>
      </c>
      <c r="X209" s="100">
        <f t="shared" si="123"/>
        <v>0</v>
      </c>
      <c r="Y209" s="100">
        <f t="shared" si="123"/>
        <v>0</v>
      </c>
      <c r="Z209" s="100">
        <f t="shared" si="123"/>
        <v>0</v>
      </c>
    </row>
    <row r="210" spans="1:26" s="72" customFormat="1" ht="33.75" customHeight="1" x14ac:dyDescent="0.5">
      <c r="A210" s="178" t="s">
        <v>435</v>
      </c>
      <c r="B210" s="179" t="s">
        <v>501</v>
      </c>
      <c r="C210" s="180" t="s">
        <v>463</v>
      </c>
      <c r="D210" s="181">
        <v>4</v>
      </c>
      <c r="E210" s="195" t="s">
        <v>326</v>
      </c>
      <c r="F210" s="195" t="s">
        <v>214</v>
      </c>
      <c r="G210" s="195" t="s">
        <v>816</v>
      </c>
      <c r="H210" s="196"/>
      <c r="I210" s="197">
        <v>20000000</v>
      </c>
      <c r="J210" s="198">
        <v>0</v>
      </c>
      <c r="K210" s="198">
        <v>0</v>
      </c>
      <c r="L210" s="102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>
        <f t="shared" ref="Z210:Z214" si="125">SUM(M210:Y210)</f>
        <v>0</v>
      </c>
    </row>
    <row r="211" spans="1:26" s="72" customFormat="1" ht="37.5" customHeight="1" x14ac:dyDescent="0.5">
      <c r="A211" s="178" t="s">
        <v>437</v>
      </c>
      <c r="B211" s="179" t="s">
        <v>501</v>
      </c>
      <c r="C211" s="180" t="s">
        <v>463</v>
      </c>
      <c r="D211" s="181">
        <v>4</v>
      </c>
      <c r="E211" s="203" t="s">
        <v>625</v>
      </c>
      <c r="F211" s="195" t="s">
        <v>214</v>
      </c>
      <c r="G211" s="195" t="s">
        <v>816</v>
      </c>
      <c r="H211" s="196"/>
      <c r="I211" s="197">
        <v>800000000</v>
      </c>
      <c r="J211" s="198">
        <v>740000000</v>
      </c>
      <c r="K211" s="198">
        <v>1040000000</v>
      </c>
      <c r="L211" s="102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>
        <f t="shared" si="125"/>
        <v>0</v>
      </c>
    </row>
    <row r="212" spans="1:26" s="72" customFormat="1" ht="30.75" hidden="1" customHeight="1" x14ac:dyDescent="0.5">
      <c r="A212" s="178" t="s">
        <v>438</v>
      </c>
      <c r="B212" s="179" t="s">
        <v>501</v>
      </c>
      <c r="C212" s="180" t="s">
        <v>463</v>
      </c>
      <c r="D212" s="181">
        <v>4</v>
      </c>
      <c r="E212" s="195" t="s">
        <v>843</v>
      </c>
      <c r="F212" s="195" t="s">
        <v>214</v>
      </c>
      <c r="G212" s="195" t="s">
        <v>816</v>
      </c>
      <c r="H212" s="196"/>
      <c r="I212" s="197">
        <v>0</v>
      </c>
      <c r="J212" s="198"/>
      <c r="K212" s="198"/>
      <c r="L212" s="102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>
        <f t="shared" si="125"/>
        <v>0</v>
      </c>
    </row>
    <row r="213" spans="1:26" s="72" customFormat="1" ht="33.75" customHeight="1" x14ac:dyDescent="0.5">
      <c r="A213" s="178" t="s">
        <v>439</v>
      </c>
      <c r="B213" s="179" t="s">
        <v>501</v>
      </c>
      <c r="C213" s="180" t="s">
        <v>463</v>
      </c>
      <c r="D213" s="181">
        <v>4</v>
      </c>
      <c r="E213" s="195" t="s">
        <v>873</v>
      </c>
      <c r="F213" s="195" t="s">
        <v>214</v>
      </c>
      <c r="G213" s="195" t="s">
        <v>818</v>
      </c>
      <c r="H213" s="196">
        <v>171107596</v>
      </c>
      <c r="I213" s="197">
        <v>1620000000</v>
      </c>
      <c r="J213" s="198">
        <v>2728000000</v>
      </c>
      <c r="K213" s="198">
        <v>2828000000</v>
      </c>
      <c r="L213" s="102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>
        <f t="shared" si="125"/>
        <v>0</v>
      </c>
    </row>
    <row r="214" spans="1:26" s="72" customFormat="1" ht="30.75" hidden="1" customHeight="1" x14ac:dyDescent="0.5">
      <c r="A214" s="178" t="s">
        <v>440</v>
      </c>
      <c r="B214" s="179" t="s">
        <v>501</v>
      </c>
      <c r="C214" s="180" t="s">
        <v>463</v>
      </c>
      <c r="D214" s="181">
        <v>4</v>
      </c>
      <c r="E214" s="195" t="s">
        <v>760</v>
      </c>
      <c r="F214" s="195" t="s">
        <v>214</v>
      </c>
      <c r="G214" s="195" t="s">
        <v>816</v>
      </c>
      <c r="H214" s="196"/>
      <c r="I214" s="197"/>
      <c r="J214" s="198"/>
      <c r="K214" s="198"/>
      <c r="L214" s="102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>
        <f t="shared" si="125"/>
        <v>0</v>
      </c>
    </row>
    <row r="215" spans="1:26" s="72" customFormat="1" ht="30.75" hidden="1" customHeight="1" x14ac:dyDescent="0.5">
      <c r="A215" s="178"/>
      <c r="B215" s="179"/>
      <c r="C215" s="180"/>
      <c r="D215" s="181">
        <v>4</v>
      </c>
      <c r="E215" s="192" t="s">
        <v>267</v>
      </c>
      <c r="F215" s="192"/>
      <c r="G215" s="192"/>
      <c r="H215" s="193">
        <f>SUM(H216:H218)</f>
        <v>0</v>
      </c>
      <c r="I215" s="194">
        <f t="shared" ref="I215" si="126">SUM(I216:I218)</f>
        <v>0</v>
      </c>
      <c r="J215" s="193">
        <f t="shared" ref="J215" si="127">SUM(J216:J218)</f>
        <v>0</v>
      </c>
      <c r="K215" s="193">
        <f t="shared" ref="K215" si="128">SUM(K216:K218)</f>
        <v>0</v>
      </c>
      <c r="L215" s="101"/>
      <c r="M215" s="100">
        <f t="shared" ref="M215:Z215" si="129">SUM(M216:M218)</f>
        <v>0</v>
      </c>
      <c r="N215" s="100">
        <f t="shared" si="129"/>
        <v>0</v>
      </c>
      <c r="O215" s="100">
        <f t="shared" si="129"/>
        <v>0</v>
      </c>
      <c r="P215" s="100">
        <f t="shared" si="129"/>
        <v>0</v>
      </c>
      <c r="Q215" s="100">
        <f t="shared" si="129"/>
        <v>0</v>
      </c>
      <c r="R215" s="100">
        <f t="shared" si="129"/>
        <v>0</v>
      </c>
      <c r="S215" s="100">
        <f t="shared" si="129"/>
        <v>0</v>
      </c>
      <c r="T215" s="100">
        <f t="shared" si="129"/>
        <v>0</v>
      </c>
      <c r="U215" s="100">
        <f t="shared" si="129"/>
        <v>0</v>
      </c>
      <c r="V215" s="100">
        <f t="shared" si="129"/>
        <v>0</v>
      </c>
      <c r="W215" s="100">
        <f t="shared" si="129"/>
        <v>0</v>
      </c>
      <c r="X215" s="100">
        <f t="shared" si="129"/>
        <v>0</v>
      </c>
      <c r="Y215" s="100">
        <f t="shared" si="129"/>
        <v>0</v>
      </c>
      <c r="Z215" s="100">
        <f t="shared" si="129"/>
        <v>0</v>
      </c>
    </row>
    <row r="216" spans="1:26" s="72" customFormat="1" ht="30.75" hidden="1" customHeight="1" x14ac:dyDescent="0.5">
      <c r="A216" s="178"/>
      <c r="B216" s="179"/>
      <c r="C216" s="180"/>
      <c r="D216" s="181">
        <v>4</v>
      </c>
      <c r="E216" s="195" t="s">
        <v>268</v>
      </c>
      <c r="F216" s="195"/>
      <c r="G216" s="195"/>
      <c r="H216" s="196"/>
      <c r="I216" s="199"/>
      <c r="J216" s="198"/>
      <c r="K216" s="198"/>
      <c r="L216" s="102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4">
        <f t="shared" ref="Z216:Z218" si="130">SUM(M216:Y216)</f>
        <v>0</v>
      </c>
    </row>
    <row r="217" spans="1:26" s="72" customFormat="1" ht="30.75" hidden="1" customHeight="1" x14ac:dyDescent="0.5">
      <c r="A217" s="178"/>
      <c r="B217" s="179"/>
      <c r="C217" s="180"/>
      <c r="D217" s="181">
        <v>4</v>
      </c>
      <c r="E217" s="195" t="s">
        <v>268</v>
      </c>
      <c r="F217" s="195"/>
      <c r="G217" s="195"/>
      <c r="H217" s="196"/>
      <c r="I217" s="199"/>
      <c r="J217" s="198"/>
      <c r="K217" s="198"/>
      <c r="L217" s="102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4">
        <f t="shared" si="130"/>
        <v>0</v>
      </c>
    </row>
    <row r="218" spans="1:26" s="72" customFormat="1" ht="30.75" hidden="1" customHeight="1" x14ac:dyDescent="0.5">
      <c r="A218" s="178"/>
      <c r="B218" s="179"/>
      <c r="C218" s="180"/>
      <c r="D218" s="181">
        <v>4</v>
      </c>
      <c r="E218" s="195" t="s">
        <v>268</v>
      </c>
      <c r="F218" s="195"/>
      <c r="G218" s="195"/>
      <c r="H218" s="196"/>
      <c r="I218" s="199"/>
      <c r="J218" s="198"/>
      <c r="K218" s="198"/>
      <c r="L218" s="102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4">
        <f t="shared" si="130"/>
        <v>0</v>
      </c>
    </row>
    <row r="219" spans="1:26" s="72" customFormat="1" ht="30.75" hidden="1" customHeight="1" x14ac:dyDescent="0.5">
      <c r="A219" s="178"/>
      <c r="B219" s="179"/>
      <c r="C219" s="180"/>
      <c r="D219" s="181">
        <v>4</v>
      </c>
      <c r="E219" s="192" t="s">
        <v>267</v>
      </c>
      <c r="F219" s="192"/>
      <c r="G219" s="192"/>
      <c r="H219" s="193">
        <f>SUM(H220:H222)</f>
        <v>0</v>
      </c>
      <c r="I219" s="194">
        <f t="shared" ref="I219" si="131">SUM(I220:I222)</f>
        <v>0</v>
      </c>
      <c r="J219" s="193">
        <f t="shared" ref="J219" si="132">SUM(J220:J222)</f>
        <v>0</v>
      </c>
      <c r="K219" s="193">
        <f t="shared" ref="K219" si="133">SUM(K220:K222)</f>
        <v>0</v>
      </c>
      <c r="L219" s="101"/>
      <c r="M219" s="100">
        <f t="shared" ref="M219:Z219" si="134">SUM(M220:M222)</f>
        <v>0</v>
      </c>
      <c r="N219" s="100">
        <f t="shared" si="134"/>
        <v>0</v>
      </c>
      <c r="O219" s="100">
        <f t="shared" si="134"/>
        <v>0</v>
      </c>
      <c r="P219" s="100">
        <f t="shared" si="134"/>
        <v>0</v>
      </c>
      <c r="Q219" s="100">
        <f t="shared" si="134"/>
        <v>0</v>
      </c>
      <c r="R219" s="100">
        <f t="shared" si="134"/>
        <v>0</v>
      </c>
      <c r="S219" s="100">
        <f t="shared" si="134"/>
        <v>0</v>
      </c>
      <c r="T219" s="100">
        <f t="shared" si="134"/>
        <v>0</v>
      </c>
      <c r="U219" s="100">
        <f t="shared" si="134"/>
        <v>0</v>
      </c>
      <c r="V219" s="100">
        <f t="shared" si="134"/>
        <v>0</v>
      </c>
      <c r="W219" s="100">
        <f t="shared" si="134"/>
        <v>0</v>
      </c>
      <c r="X219" s="100">
        <f t="shared" si="134"/>
        <v>0</v>
      </c>
      <c r="Y219" s="100">
        <f t="shared" si="134"/>
        <v>0</v>
      </c>
      <c r="Z219" s="100">
        <f t="shared" si="134"/>
        <v>0</v>
      </c>
    </row>
    <row r="220" spans="1:26" s="72" customFormat="1" ht="30.75" hidden="1" customHeight="1" x14ac:dyDescent="0.5">
      <c r="A220" s="178"/>
      <c r="B220" s="179"/>
      <c r="C220" s="180"/>
      <c r="D220" s="181">
        <v>4</v>
      </c>
      <c r="E220" s="195" t="s">
        <v>268</v>
      </c>
      <c r="F220" s="195"/>
      <c r="G220" s="195"/>
      <c r="H220" s="196"/>
      <c r="I220" s="199"/>
      <c r="J220" s="198"/>
      <c r="K220" s="198"/>
      <c r="L220" s="102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4">
        <f t="shared" ref="Z220:Z222" si="135">SUM(M220:Y220)</f>
        <v>0</v>
      </c>
    </row>
    <row r="221" spans="1:26" s="72" customFormat="1" ht="30.75" hidden="1" customHeight="1" x14ac:dyDescent="0.5">
      <c r="A221" s="178"/>
      <c r="B221" s="179"/>
      <c r="C221" s="180"/>
      <c r="D221" s="181">
        <v>4</v>
      </c>
      <c r="E221" s="195" t="s">
        <v>268</v>
      </c>
      <c r="F221" s="195"/>
      <c r="G221" s="195"/>
      <c r="H221" s="196"/>
      <c r="I221" s="199"/>
      <c r="J221" s="198"/>
      <c r="K221" s="198"/>
      <c r="L221" s="102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4">
        <f t="shared" si="135"/>
        <v>0</v>
      </c>
    </row>
    <row r="222" spans="1:26" s="72" customFormat="1" ht="30.75" hidden="1" customHeight="1" x14ac:dyDescent="0.5">
      <c r="A222" s="178"/>
      <c r="B222" s="179"/>
      <c r="C222" s="180"/>
      <c r="D222" s="181">
        <v>4</v>
      </c>
      <c r="E222" s="195" t="s">
        <v>268</v>
      </c>
      <c r="F222" s="195"/>
      <c r="G222" s="195"/>
      <c r="H222" s="196"/>
      <c r="I222" s="197"/>
      <c r="J222" s="198"/>
      <c r="K222" s="198"/>
      <c r="L222" s="102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>
        <f t="shared" si="135"/>
        <v>0</v>
      </c>
    </row>
    <row r="223" spans="1:26" s="72" customFormat="1" ht="30.75" hidden="1" customHeight="1" x14ac:dyDescent="0.5">
      <c r="A223" s="178"/>
      <c r="B223" s="179"/>
      <c r="C223" s="180"/>
      <c r="D223" s="181">
        <v>4</v>
      </c>
      <c r="E223" s="192" t="s">
        <v>267</v>
      </c>
      <c r="F223" s="192"/>
      <c r="G223" s="192"/>
      <c r="H223" s="193">
        <f>SUM(H224:H226)</f>
        <v>0</v>
      </c>
      <c r="I223" s="194">
        <f t="shared" ref="I223" si="136">SUM(I224:I226)</f>
        <v>0</v>
      </c>
      <c r="J223" s="193">
        <f t="shared" ref="J223" si="137">SUM(J224:J226)</f>
        <v>0</v>
      </c>
      <c r="K223" s="193">
        <f t="shared" ref="K223" si="138">SUM(K224:K226)</f>
        <v>0</v>
      </c>
      <c r="L223" s="101"/>
      <c r="M223" s="100">
        <f t="shared" ref="M223:Z223" si="139">SUM(M224:M226)</f>
        <v>0</v>
      </c>
      <c r="N223" s="100">
        <f t="shared" si="139"/>
        <v>0</v>
      </c>
      <c r="O223" s="100">
        <f t="shared" si="139"/>
        <v>0</v>
      </c>
      <c r="P223" s="100">
        <f t="shared" si="139"/>
        <v>0</v>
      </c>
      <c r="Q223" s="100">
        <f t="shared" si="139"/>
        <v>0</v>
      </c>
      <c r="R223" s="100">
        <f t="shared" si="139"/>
        <v>0</v>
      </c>
      <c r="S223" s="100">
        <f t="shared" si="139"/>
        <v>0</v>
      </c>
      <c r="T223" s="100">
        <f t="shared" si="139"/>
        <v>0</v>
      </c>
      <c r="U223" s="100">
        <f t="shared" si="139"/>
        <v>0</v>
      </c>
      <c r="V223" s="100">
        <f t="shared" si="139"/>
        <v>0</v>
      </c>
      <c r="W223" s="100">
        <f t="shared" si="139"/>
        <v>0</v>
      </c>
      <c r="X223" s="100">
        <f t="shared" si="139"/>
        <v>0</v>
      </c>
      <c r="Y223" s="100">
        <f t="shared" si="139"/>
        <v>0</v>
      </c>
      <c r="Z223" s="100">
        <f t="shared" si="139"/>
        <v>0</v>
      </c>
    </row>
    <row r="224" spans="1:26" s="72" customFormat="1" ht="30.75" hidden="1" customHeight="1" x14ac:dyDescent="0.5">
      <c r="A224" s="178"/>
      <c r="B224" s="179"/>
      <c r="C224" s="180"/>
      <c r="D224" s="181">
        <v>4</v>
      </c>
      <c r="E224" s="195" t="s">
        <v>268</v>
      </c>
      <c r="F224" s="195"/>
      <c r="G224" s="195"/>
      <c r="H224" s="196"/>
      <c r="I224" s="199"/>
      <c r="J224" s="198"/>
      <c r="K224" s="198"/>
      <c r="L224" s="102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4">
        <f t="shared" ref="Z224:Z226" si="140">SUM(M224:Y224)</f>
        <v>0</v>
      </c>
    </row>
    <row r="225" spans="1:26" s="72" customFormat="1" ht="30.75" hidden="1" customHeight="1" x14ac:dyDescent="0.5">
      <c r="A225" s="178"/>
      <c r="B225" s="179"/>
      <c r="C225" s="180"/>
      <c r="D225" s="181">
        <v>4</v>
      </c>
      <c r="E225" s="195" t="s">
        <v>268</v>
      </c>
      <c r="F225" s="195"/>
      <c r="G225" s="195"/>
      <c r="H225" s="196"/>
      <c r="I225" s="199"/>
      <c r="J225" s="198"/>
      <c r="K225" s="198"/>
      <c r="L225" s="102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4">
        <f t="shared" si="140"/>
        <v>0</v>
      </c>
    </row>
    <row r="226" spans="1:26" s="72" customFormat="1" ht="30.75" hidden="1" customHeight="1" x14ac:dyDescent="0.5">
      <c r="A226" s="178"/>
      <c r="B226" s="179"/>
      <c r="C226" s="180"/>
      <c r="D226" s="181">
        <v>4</v>
      </c>
      <c r="E226" s="195" t="s">
        <v>268</v>
      </c>
      <c r="F226" s="195"/>
      <c r="G226" s="195"/>
      <c r="H226" s="196"/>
      <c r="I226" s="197"/>
      <c r="J226" s="198"/>
      <c r="K226" s="198"/>
      <c r="L226" s="102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>
        <f t="shared" si="140"/>
        <v>0</v>
      </c>
    </row>
    <row r="227" spans="1:26" s="72" customFormat="1" ht="30.75" hidden="1" customHeight="1" x14ac:dyDescent="0.5">
      <c r="A227" s="178"/>
      <c r="B227" s="179"/>
      <c r="C227" s="180"/>
      <c r="D227" s="181">
        <v>4</v>
      </c>
      <c r="E227" s="192" t="s">
        <v>267</v>
      </c>
      <c r="F227" s="192"/>
      <c r="G227" s="192"/>
      <c r="H227" s="193">
        <f>SUM(H228:H230)</f>
        <v>0</v>
      </c>
      <c r="I227" s="194">
        <f t="shared" ref="I227" si="141">SUM(I228:I230)</f>
        <v>0</v>
      </c>
      <c r="J227" s="193">
        <f t="shared" ref="J227" si="142">SUM(J228:J230)</f>
        <v>0</v>
      </c>
      <c r="K227" s="193">
        <f t="shared" ref="K227" si="143">SUM(K228:K230)</f>
        <v>0</v>
      </c>
      <c r="L227" s="101"/>
      <c r="M227" s="100">
        <f t="shared" ref="M227:Z227" si="144">SUM(M228:M230)</f>
        <v>0</v>
      </c>
      <c r="N227" s="100">
        <f t="shared" si="144"/>
        <v>0</v>
      </c>
      <c r="O227" s="100">
        <f t="shared" si="144"/>
        <v>0</v>
      </c>
      <c r="P227" s="100">
        <f t="shared" si="144"/>
        <v>0</v>
      </c>
      <c r="Q227" s="100">
        <f t="shared" si="144"/>
        <v>0</v>
      </c>
      <c r="R227" s="100">
        <f t="shared" si="144"/>
        <v>0</v>
      </c>
      <c r="S227" s="100">
        <f t="shared" si="144"/>
        <v>0</v>
      </c>
      <c r="T227" s="100">
        <f t="shared" si="144"/>
        <v>0</v>
      </c>
      <c r="U227" s="100">
        <f t="shared" si="144"/>
        <v>0</v>
      </c>
      <c r="V227" s="100">
        <f t="shared" si="144"/>
        <v>0</v>
      </c>
      <c r="W227" s="100">
        <f t="shared" si="144"/>
        <v>0</v>
      </c>
      <c r="X227" s="100">
        <f t="shared" si="144"/>
        <v>0</v>
      </c>
      <c r="Y227" s="100">
        <f t="shared" si="144"/>
        <v>0</v>
      </c>
      <c r="Z227" s="100">
        <f t="shared" si="144"/>
        <v>0</v>
      </c>
    </row>
    <row r="228" spans="1:26" s="72" customFormat="1" ht="30.75" hidden="1" customHeight="1" x14ac:dyDescent="0.5">
      <c r="A228" s="178"/>
      <c r="B228" s="179"/>
      <c r="C228" s="180"/>
      <c r="D228" s="181">
        <v>4</v>
      </c>
      <c r="E228" s="195" t="s">
        <v>268</v>
      </c>
      <c r="F228" s="195"/>
      <c r="G228" s="195"/>
      <c r="H228" s="196"/>
      <c r="I228" s="199"/>
      <c r="J228" s="198"/>
      <c r="K228" s="198"/>
      <c r="L228" s="102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4">
        <f t="shared" ref="Z228:Z230" si="145">SUM(M228:Y228)</f>
        <v>0</v>
      </c>
    </row>
    <row r="229" spans="1:26" s="72" customFormat="1" ht="30.75" hidden="1" customHeight="1" x14ac:dyDescent="0.5">
      <c r="A229" s="178"/>
      <c r="B229" s="179"/>
      <c r="C229" s="180"/>
      <c r="D229" s="181">
        <v>4</v>
      </c>
      <c r="E229" s="195" t="s">
        <v>268</v>
      </c>
      <c r="F229" s="195"/>
      <c r="G229" s="195"/>
      <c r="H229" s="196"/>
      <c r="I229" s="199"/>
      <c r="J229" s="198"/>
      <c r="K229" s="198"/>
      <c r="L229" s="102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4">
        <f t="shared" si="145"/>
        <v>0</v>
      </c>
    </row>
    <row r="230" spans="1:26" s="72" customFormat="1" ht="30.75" hidden="1" customHeight="1" x14ac:dyDescent="0.5">
      <c r="A230" s="178"/>
      <c r="B230" s="179"/>
      <c r="C230" s="180"/>
      <c r="D230" s="181">
        <v>4</v>
      </c>
      <c r="E230" s="195" t="s">
        <v>268</v>
      </c>
      <c r="F230" s="195"/>
      <c r="G230" s="195"/>
      <c r="H230" s="196"/>
      <c r="I230" s="199"/>
      <c r="J230" s="198"/>
      <c r="K230" s="198"/>
      <c r="L230" s="102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4">
        <f t="shared" si="145"/>
        <v>0</v>
      </c>
    </row>
    <row r="231" spans="1:26" s="72" customFormat="1" ht="30.75" customHeight="1" x14ac:dyDescent="0.5">
      <c r="A231" s="178" t="s">
        <v>430</v>
      </c>
      <c r="B231" s="179" t="s">
        <v>431</v>
      </c>
      <c r="C231" s="180" t="s">
        <v>432</v>
      </c>
      <c r="D231" s="181">
        <v>4</v>
      </c>
      <c r="E231" s="189" t="s">
        <v>218</v>
      </c>
      <c r="F231" s="189"/>
      <c r="G231" s="189"/>
      <c r="H231" s="190">
        <f>SUM(H232,H236,H238,H241,H245,H247,H249,H253,H255)</f>
        <v>2014748340</v>
      </c>
      <c r="I231" s="191">
        <f>SUM(I232,I236,I238,I241,I245,I247,I249,I253,I255)</f>
        <v>13059161355</v>
      </c>
      <c r="J231" s="190">
        <f>SUM(J232,J236,J238,J241,J245,J247,J249,J253,J255)</f>
        <v>21303800000</v>
      </c>
      <c r="K231" s="190">
        <f>SUM(K232,K236,K238,K241,K245,K247,K249,K253,K255)</f>
        <v>21117110000</v>
      </c>
      <c r="L231" s="98"/>
      <c r="M231" s="99">
        <f t="shared" ref="M231:Z231" si="146">SUM(M232,M236,M238,M241,M245,M247,M249,M253,M255)</f>
        <v>0</v>
      </c>
      <c r="N231" s="99">
        <f t="shared" si="146"/>
        <v>0</v>
      </c>
      <c r="O231" s="99">
        <f t="shared" si="146"/>
        <v>0</v>
      </c>
      <c r="P231" s="99">
        <f t="shared" si="146"/>
        <v>0</v>
      </c>
      <c r="Q231" s="99">
        <f t="shared" si="146"/>
        <v>0</v>
      </c>
      <c r="R231" s="99">
        <f t="shared" si="146"/>
        <v>0</v>
      </c>
      <c r="S231" s="99">
        <f t="shared" si="146"/>
        <v>0</v>
      </c>
      <c r="T231" s="99">
        <f t="shared" si="146"/>
        <v>0</v>
      </c>
      <c r="U231" s="99">
        <f t="shared" si="146"/>
        <v>0</v>
      </c>
      <c r="V231" s="99">
        <f t="shared" si="146"/>
        <v>0</v>
      </c>
      <c r="W231" s="99">
        <f t="shared" si="146"/>
        <v>0</v>
      </c>
      <c r="X231" s="99">
        <f t="shared" si="146"/>
        <v>0</v>
      </c>
      <c r="Y231" s="99">
        <f t="shared" si="146"/>
        <v>0</v>
      </c>
      <c r="Z231" s="99">
        <f t="shared" si="146"/>
        <v>0</v>
      </c>
    </row>
    <row r="232" spans="1:26" s="72" customFormat="1" ht="36.75" customHeight="1" x14ac:dyDescent="0.5">
      <c r="A232" s="178" t="s">
        <v>430</v>
      </c>
      <c r="B232" s="179" t="s">
        <v>434</v>
      </c>
      <c r="C232" s="180" t="s">
        <v>432</v>
      </c>
      <c r="D232" s="181">
        <v>4</v>
      </c>
      <c r="E232" s="202" t="s">
        <v>569</v>
      </c>
      <c r="F232" s="202"/>
      <c r="G232" s="202"/>
      <c r="H232" s="193">
        <f>SUM(H233:H235)</f>
        <v>1658436090</v>
      </c>
      <c r="I232" s="194">
        <f t="shared" ref="I232:Z232" si="147">SUM(I233:I235)</f>
        <v>8338961355</v>
      </c>
      <c r="J232" s="193">
        <f t="shared" si="147"/>
        <v>14252900000</v>
      </c>
      <c r="K232" s="193">
        <f t="shared" ref="K232" si="148">SUM(K233:K235)</f>
        <v>14320900000</v>
      </c>
      <c r="L232" s="100">
        <f t="shared" si="147"/>
        <v>0</v>
      </c>
      <c r="M232" s="100">
        <f t="shared" si="147"/>
        <v>0</v>
      </c>
      <c r="N232" s="100">
        <f t="shared" si="147"/>
        <v>0</v>
      </c>
      <c r="O232" s="100">
        <f t="shared" si="147"/>
        <v>0</v>
      </c>
      <c r="P232" s="100">
        <f t="shared" si="147"/>
        <v>0</v>
      </c>
      <c r="Q232" s="100">
        <f t="shared" si="147"/>
        <v>0</v>
      </c>
      <c r="R232" s="100">
        <f t="shared" si="147"/>
        <v>0</v>
      </c>
      <c r="S232" s="100">
        <f t="shared" si="147"/>
        <v>0</v>
      </c>
      <c r="T232" s="100">
        <f t="shared" si="147"/>
        <v>0</v>
      </c>
      <c r="U232" s="100">
        <f t="shared" si="147"/>
        <v>0</v>
      </c>
      <c r="V232" s="100">
        <f t="shared" si="147"/>
        <v>0</v>
      </c>
      <c r="W232" s="100">
        <f t="shared" si="147"/>
        <v>0</v>
      </c>
      <c r="X232" s="100">
        <f t="shared" si="147"/>
        <v>0</v>
      </c>
      <c r="Y232" s="100">
        <f t="shared" si="147"/>
        <v>0</v>
      </c>
      <c r="Z232" s="100">
        <f t="shared" si="147"/>
        <v>0</v>
      </c>
    </row>
    <row r="233" spans="1:26" s="72" customFormat="1" ht="51.75" customHeight="1" x14ac:dyDescent="0.5">
      <c r="A233" s="178" t="s">
        <v>435</v>
      </c>
      <c r="B233" s="179" t="s">
        <v>434</v>
      </c>
      <c r="C233" s="180" t="s">
        <v>432</v>
      </c>
      <c r="D233" s="181">
        <v>4</v>
      </c>
      <c r="E233" s="203" t="s">
        <v>327</v>
      </c>
      <c r="F233" s="195" t="s">
        <v>816</v>
      </c>
      <c r="G233" s="195" t="s">
        <v>818</v>
      </c>
      <c r="H233" s="196">
        <v>1277522443</v>
      </c>
      <c r="I233" s="197">
        <v>7596490888</v>
      </c>
      <c r="J233" s="198">
        <v>13248200000</v>
      </c>
      <c r="K233" s="198">
        <v>13278200000</v>
      </c>
      <c r="L233" s="102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>
        <f t="shared" ref="Z233:Z235" si="149">SUM(M233:Y233)</f>
        <v>0</v>
      </c>
    </row>
    <row r="234" spans="1:26" s="72" customFormat="1" ht="49.5" customHeight="1" x14ac:dyDescent="0.5">
      <c r="A234" s="178" t="s">
        <v>437</v>
      </c>
      <c r="B234" s="179" t="s">
        <v>434</v>
      </c>
      <c r="C234" s="180" t="s">
        <v>432</v>
      </c>
      <c r="D234" s="181">
        <v>4</v>
      </c>
      <c r="E234" s="203" t="s">
        <v>963</v>
      </c>
      <c r="F234" s="195" t="s">
        <v>819</v>
      </c>
      <c r="G234" s="195" t="s">
        <v>818</v>
      </c>
      <c r="H234" s="196">
        <v>380913647</v>
      </c>
      <c r="I234" s="197">
        <v>500000000</v>
      </c>
      <c r="J234" s="198">
        <v>1004700000</v>
      </c>
      <c r="K234" s="198">
        <v>1042700000</v>
      </c>
      <c r="L234" s="102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>
        <f t="shared" si="149"/>
        <v>0</v>
      </c>
    </row>
    <row r="235" spans="1:26" s="72" customFormat="1" ht="33.75" customHeight="1" x14ac:dyDescent="0.5">
      <c r="A235" s="178" t="s">
        <v>438</v>
      </c>
      <c r="B235" s="179" t="s">
        <v>434</v>
      </c>
      <c r="C235" s="180" t="s">
        <v>432</v>
      </c>
      <c r="D235" s="181">
        <v>4</v>
      </c>
      <c r="E235" s="203" t="s">
        <v>844</v>
      </c>
      <c r="F235" s="195" t="s">
        <v>815</v>
      </c>
      <c r="G235" s="195" t="s">
        <v>817</v>
      </c>
      <c r="H235" s="196"/>
      <c r="I235" s="197">
        <v>242470467</v>
      </c>
      <c r="J235" s="198">
        <v>0</v>
      </c>
      <c r="K235" s="198">
        <v>0</v>
      </c>
      <c r="L235" s="102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>
        <f t="shared" si="149"/>
        <v>0</v>
      </c>
    </row>
    <row r="236" spans="1:26" s="72" customFormat="1" ht="30.75" customHeight="1" x14ac:dyDescent="0.5">
      <c r="A236" s="178" t="s">
        <v>430</v>
      </c>
      <c r="B236" s="179" t="s">
        <v>436</v>
      </c>
      <c r="C236" s="180" t="s">
        <v>432</v>
      </c>
      <c r="D236" s="181">
        <v>4</v>
      </c>
      <c r="E236" s="209" t="s">
        <v>502</v>
      </c>
      <c r="F236" s="209"/>
      <c r="G236" s="209"/>
      <c r="H236" s="193">
        <f>SUM(H237:H237)</f>
        <v>115186302</v>
      </c>
      <c r="I236" s="194">
        <f>SUM(I237:I237)</f>
        <v>205200000</v>
      </c>
      <c r="J236" s="193">
        <f>SUM(J237:J237)</f>
        <v>635500000</v>
      </c>
      <c r="K236" s="193">
        <f>SUM(K237:K237)</f>
        <v>635500000</v>
      </c>
      <c r="L236" s="101"/>
      <c r="M236" s="100">
        <f t="shared" ref="M236:Z236" si="150">SUM(M237:M237)</f>
        <v>0</v>
      </c>
      <c r="N236" s="100">
        <f t="shared" si="150"/>
        <v>0</v>
      </c>
      <c r="O236" s="100">
        <f t="shared" si="150"/>
        <v>0</v>
      </c>
      <c r="P236" s="100">
        <f t="shared" si="150"/>
        <v>0</v>
      </c>
      <c r="Q236" s="100">
        <f t="shared" si="150"/>
        <v>0</v>
      </c>
      <c r="R236" s="100">
        <f t="shared" si="150"/>
        <v>0</v>
      </c>
      <c r="S236" s="100">
        <f t="shared" si="150"/>
        <v>0</v>
      </c>
      <c r="T236" s="100">
        <f t="shared" si="150"/>
        <v>0</v>
      </c>
      <c r="U236" s="100">
        <f t="shared" si="150"/>
        <v>0</v>
      </c>
      <c r="V236" s="100">
        <f t="shared" si="150"/>
        <v>0</v>
      </c>
      <c r="W236" s="100">
        <f t="shared" si="150"/>
        <v>0</v>
      </c>
      <c r="X236" s="100">
        <f t="shared" si="150"/>
        <v>0</v>
      </c>
      <c r="Y236" s="100">
        <f t="shared" si="150"/>
        <v>0</v>
      </c>
      <c r="Z236" s="100">
        <f t="shared" si="150"/>
        <v>0</v>
      </c>
    </row>
    <row r="237" spans="1:26" s="72" customFormat="1" ht="30.75" customHeight="1" x14ac:dyDescent="0.5">
      <c r="A237" s="178" t="s">
        <v>435</v>
      </c>
      <c r="B237" s="179" t="s">
        <v>436</v>
      </c>
      <c r="C237" s="180" t="s">
        <v>432</v>
      </c>
      <c r="D237" s="181">
        <v>4</v>
      </c>
      <c r="E237" s="195" t="s">
        <v>328</v>
      </c>
      <c r="F237" s="203" t="s">
        <v>214</v>
      </c>
      <c r="G237" s="195" t="s">
        <v>818</v>
      </c>
      <c r="H237" s="196">
        <v>115186302</v>
      </c>
      <c r="I237" s="197">
        <v>205200000</v>
      </c>
      <c r="J237" s="198">
        <v>635500000</v>
      </c>
      <c r="K237" s="198">
        <v>635500000</v>
      </c>
      <c r="L237" s="102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>
        <f>SUM(M237:Y237)</f>
        <v>0</v>
      </c>
    </row>
    <row r="238" spans="1:26" s="72" customFormat="1" ht="30.75" customHeight="1" x14ac:dyDescent="0.5">
      <c r="A238" s="178" t="s">
        <v>430</v>
      </c>
      <c r="B238" s="179" t="s">
        <v>452</v>
      </c>
      <c r="C238" s="180" t="s">
        <v>432</v>
      </c>
      <c r="D238" s="181">
        <v>4</v>
      </c>
      <c r="E238" s="209" t="s">
        <v>503</v>
      </c>
      <c r="F238" s="209"/>
      <c r="G238" s="209"/>
      <c r="H238" s="193">
        <f>SUM(H239:H240)</f>
        <v>140311293</v>
      </c>
      <c r="I238" s="194">
        <f>SUM(I239:I240)</f>
        <v>950000000</v>
      </c>
      <c r="J238" s="193">
        <f>SUM(J239:J240)</f>
        <v>1511800000</v>
      </c>
      <c r="K238" s="193">
        <f>SUM(K239:K240)</f>
        <v>1511800000</v>
      </c>
      <c r="L238" s="101"/>
      <c r="M238" s="100">
        <f t="shared" ref="M238:Z238" si="151">SUM(M239:M240)</f>
        <v>0</v>
      </c>
      <c r="N238" s="100">
        <f t="shared" si="151"/>
        <v>0</v>
      </c>
      <c r="O238" s="100">
        <f t="shared" si="151"/>
        <v>0</v>
      </c>
      <c r="P238" s="100">
        <f t="shared" si="151"/>
        <v>0</v>
      </c>
      <c r="Q238" s="100">
        <f t="shared" si="151"/>
        <v>0</v>
      </c>
      <c r="R238" s="100">
        <f t="shared" si="151"/>
        <v>0</v>
      </c>
      <c r="S238" s="100">
        <f t="shared" si="151"/>
        <v>0</v>
      </c>
      <c r="T238" s="100">
        <f t="shared" si="151"/>
        <v>0</v>
      </c>
      <c r="U238" s="100">
        <f t="shared" si="151"/>
        <v>0</v>
      </c>
      <c r="V238" s="100">
        <f t="shared" si="151"/>
        <v>0</v>
      </c>
      <c r="W238" s="100">
        <f t="shared" si="151"/>
        <v>0</v>
      </c>
      <c r="X238" s="100">
        <f t="shared" si="151"/>
        <v>0</v>
      </c>
      <c r="Y238" s="100">
        <f t="shared" si="151"/>
        <v>0</v>
      </c>
      <c r="Z238" s="100">
        <f t="shared" si="151"/>
        <v>0</v>
      </c>
    </row>
    <row r="239" spans="1:26" s="72" customFormat="1" ht="30" customHeight="1" x14ac:dyDescent="0.5">
      <c r="A239" s="178" t="s">
        <v>435</v>
      </c>
      <c r="B239" s="179" t="s">
        <v>452</v>
      </c>
      <c r="C239" s="180" t="s">
        <v>432</v>
      </c>
      <c r="D239" s="181">
        <v>4</v>
      </c>
      <c r="E239" s="203" t="s">
        <v>329</v>
      </c>
      <c r="F239" s="195" t="s">
        <v>214</v>
      </c>
      <c r="G239" s="195" t="s">
        <v>818</v>
      </c>
      <c r="H239" s="196">
        <v>58882577</v>
      </c>
      <c r="I239" s="197">
        <v>650000000</v>
      </c>
      <c r="J239" s="198">
        <v>973800000</v>
      </c>
      <c r="K239" s="198">
        <v>973800000</v>
      </c>
      <c r="L239" s="102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>
        <f t="shared" ref="Z239:Z240" si="152">SUM(M239:Y239)</f>
        <v>0</v>
      </c>
    </row>
    <row r="240" spans="1:26" s="72" customFormat="1" ht="30.75" customHeight="1" x14ac:dyDescent="0.5">
      <c r="A240" s="178" t="s">
        <v>437</v>
      </c>
      <c r="B240" s="179" t="s">
        <v>452</v>
      </c>
      <c r="C240" s="180" t="s">
        <v>432</v>
      </c>
      <c r="D240" s="181">
        <v>4</v>
      </c>
      <c r="E240" s="195" t="s">
        <v>504</v>
      </c>
      <c r="F240" s="195" t="s">
        <v>214</v>
      </c>
      <c r="G240" s="195" t="s">
        <v>818</v>
      </c>
      <c r="H240" s="196">
        <v>81428716</v>
      </c>
      <c r="I240" s="197">
        <v>300000000</v>
      </c>
      <c r="J240" s="198">
        <v>538000000</v>
      </c>
      <c r="K240" s="198">
        <v>538000000</v>
      </c>
      <c r="L240" s="102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>
        <f t="shared" si="152"/>
        <v>0</v>
      </c>
    </row>
    <row r="241" spans="1:26" s="72" customFormat="1" ht="30.75" hidden="1" customHeight="1" x14ac:dyDescent="0.5">
      <c r="A241" s="178"/>
      <c r="B241" s="179"/>
      <c r="C241" s="180"/>
      <c r="D241" s="181">
        <v>4</v>
      </c>
      <c r="E241" s="209" t="s">
        <v>330</v>
      </c>
      <c r="F241" s="209"/>
      <c r="G241" s="209"/>
      <c r="H241" s="193">
        <f>SUM(H242:H244)</f>
        <v>0</v>
      </c>
      <c r="I241" s="194">
        <f t="shared" ref="I241" si="153">SUM(I242:I244)</f>
        <v>0</v>
      </c>
      <c r="J241" s="193">
        <f t="shared" ref="J241" si="154">SUM(J242:J244)</f>
        <v>0</v>
      </c>
      <c r="K241" s="193">
        <f t="shared" ref="K241" si="155">SUM(K242:K244)</f>
        <v>0</v>
      </c>
      <c r="L241" s="101"/>
      <c r="M241" s="100">
        <f t="shared" ref="M241:Z241" si="156">SUM(M242:M244)</f>
        <v>0</v>
      </c>
      <c r="N241" s="100">
        <f t="shared" si="156"/>
        <v>0</v>
      </c>
      <c r="O241" s="100">
        <f t="shared" si="156"/>
        <v>0</v>
      </c>
      <c r="P241" s="100">
        <f t="shared" si="156"/>
        <v>0</v>
      </c>
      <c r="Q241" s="100">
        <f t="shared" si="156"/>
        <v>0</v>
      </c>
      <c r="R241" s="100">
        <f t="shared" si="156"/>
        <v>0</v>
      </c>
      <c r="S241" s="100">
        <f t="shared" si="156"/>
        <v>0</v>
      </c>
      <c r="T241" s="100">
        <f t="shared" si="156"/>
        <v>0</v>
      </c>
      <c r="U241" s="100">
        <f t="shared" si="156"/>
        <v>0</v>
      </c>
      <c r="V241" s="100">
        <f t="shared" si="156"/>
        <v>0</v>
      </c>
      <c r="W241" s="100">
        <f t="shared" si="156"/>
        <v>0</v>
      </c>
      <c r="X241" s="100">
        <f t="shared" si="156"/>
        <v>0</v>
      </c>
      <c r="Y241" s="100">
        <f t="shared" si="156"/>
        <v>0</v>
      </c>
      <c r="Z241" s="100">
        <f t="shared" si="156"/>
        <v>0</v>
      </c>
    </row>
    <row r="242" spans="1:26" s="72" customFormat="1" ht="30.75" hidden="1" customHeight="1" x14ac:dyDescent="0.5">
      <c r="A242" s="178"/>
      <c r="B242" s="179"/>
      <c r="C242" s="180"/>
      <c r="D242" s="181">
        <v>4</v>
      </c>
      <c r="E242" s="195" t="s">
        <v>268</v>
      </c>
      <c r="F242" s="195"/>
      <c r="G242" s="195"/>
      <c r="H242" s="196"/>
      <c r="I242" s="199"/>
      <c r="J242" s="198"/>
      <c r="K242" s="198"/>
      <c r="L242" s="102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4">
        <f t="shared" ref="Z242:Z244" si="157">SUM(M242:Y242)</f>
        <v>0</v>
      </c>
    </row>
    <row r="243" spans="1:26" s="72" customFormat="1" ht="30.75" hidden="1" customHeight="1" x14ac:dyDescent="0.5">
      <c r="A243" s="178"/>
      <c r="B243" s="179"/>
      <c r="C243" s="180"/>
      <c r="D243" s="181">
        <v>4</v>
      </c>
      <c r="E243" s="195" t="s">
        <v>268</v>
      </c>
      <c r="F243" s="195"/>
      <c r="G243" s="195"/>
      <c r="H243" s="196"/>
      <c r="I243" s="199"/>
      <c r="J243" s="198"/>
      <c r="K243" s="198"/>
      <c r="L243" s="102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4">
        <f t="shared" si="157"/>
        <v>0</v>
      </c>
    </row>
    <row r="244" spans="1:26" s="72" customFormat="1" ht="30.75" hidden="1" customHeight="1" x14ac:dyDescent="0.5">
      <c r="A244" s="178"/>
      <c r="B244" s="179"/>
      <c r="C244" s="180"/>
      <c r="D244" s="181">
        <v>4</v>
      </c>
      <c r="E244" s="195" t="s">
        <v>268</v>
      </c>
      <c r="F244" s="195"/>
      <c r="G244" s="195"/>
      <c r="H244" s="196"/>
      <c r="I244" s="199"/>
      <c r="J244" s="198"/>
      <c r="K244" s="198"/>
      <c r="L244" s="102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4">
        <f t="shared" si="157"/>
        <v>0</v>
      </c>
    </row>
    <row r="245" spans="1:26" s="72" customFormat="1" ht="30.75" customHeight="1" x14ac:dyDescent="0.5">
      <c r="A245" s="178" t="s">
        <v>430</v>
      </c>
      <c r="B245" s="179" t="s">
        <v>453</v>
      </c>
      <c r="C245" s="180" t="s">
        <v>432</v>
      </c>
      <c r="D245" s="181">
        <v>4</v>
      </c>
      <c r="E245" s="209" t="s">
        <v>331</v>
      </c>
      <c r="F245" s="209"/>
      <c r="G245" s="209"/>
      <c r="H245" s="193">
        <f>SUM(H246)</f>
        <v>0</v>
      </c>
      <c r="I245" s="194">
        <f t="shared" ref="I245" si="158">SUM(I246)</f>
        <v>30000000</v>
      </c>
      <c r="J245" s="193">
        <f t="shared" ref="J245:Z245" si="159">SUM(J246)</f>
        <v>30000000</v>
      </c>
      <c r="K245" s="193">
        <f t="shared" si="159"/>
        <v>30000000</v>
      </c>
      <c r="L245" s="101"/>
      <c r="M245" s="100">
        <f t="shared" si="159"/>
        <v>0</v>
      </c>
      <c r="N245" s="100">
        <f t="shared" si="159"/>
        <v>0</v>
      </c>
      <c r="O245" s="100">
        <f t="shared" si="159"/>
        <v>0</v>
      </c>
      <c r="P245" s="100">
        <f t="shared" si="159"/>
        <v>0</v>
      </c>
      <c r="Q245" s="100">
        <f t="shared" si="159"/>
        <v>0</v>
      </c>
      <c r="R245" s="100">
        <f t="shared" si="159"/>
        <v>0</v>
      </c>
      <c r="S245" s="100">
        <f t="shared" si="159"/>
        <v>0</v>
      </c>
      <c r="T245" s="100">
        <f t="shared" si="159"/>
        <v>0</v>
      </c>
      <c r="U245" s="100">
        <f t="shared" si="159"/>
        <v>0</v>
      </c>
      <c r="V245" s="100">
        <f t="shared" si="159"/>
        <v>0</v>
      </c>
      <c r="W245" s="100">
        <f t="shared" si="159"/>
        <v>0</v>
      </c>
      <c r="X245" s="100">
        <f t="shared" si="159"/>
        <v>0</v>
      </c>
      <c r="Y245" s="100">
        <f t="shared" si="159"/>
        <v>0</v>
      </c>
      <c r="Z245" s="100">
        <f t="shared" si="159"/>
        <v>0</v>
      </c>
    </row>
    <row r="246" spans="1:26" s="72" customFormat="1" ht="30.75" customHeight="1" x14ac:dyDescent="0.5">
      <c r="A246" s="178" t="s">
        <v>435</v>
      </c>
      <c r="B246" s="179" t="s">
        <v>453</v>
      </c>
      <c r="C246" s="180" t="s">
        <v>432</v>
      </c>
      <c r="D246" s="181">
        <v>4</v>
      </c>
      <c r="E246" s="195" t="s">
        <v>570</v>
      </c>
      <c r="F246" s="195" t="s">
        <v>214</v>
      </c>
      <c r="G246" s="195" t="s">
        <v>214</v>
      </c>
      <c r="H246" s="196"/>
      <c r="I246" s="199">
        <v>30000000</v>
      </c>
      <c r="J246" s="198">
        <v>30000000</v>
      </c>
      <c r="K246" s="198">
        <v>30000000</v>
      </c>
      <c r="L246" s="102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4">
        <f>SUM(M246:Y246)</f>
        <v>0</v>
      </c>
    </row>
    <row r="247" spans="1:26" s="72" customFormat="1" ht="30.75" customHeight="1" x14ac:dyDescent="0.5">
      <c r="A247" s="178" t="s">
        <v>430</v>
      </c>
      <c r="B247" s="179" t="s">
        <v>501</v>
      </c>
      <c r="C247" s="180" t="s">
        <v>432</v>
      </c>
      <c r="D247" s="181">
        <v>4</v>
      </c>
      <c r="E247" s="209" t="s">
        <v>505</v>
      </c>
      <c r="F247" s="209"/>
      <c r="G247" s="209"/>
      <c r="H247" s="193">
        <f>SUM(H248:H248)</f>
        <v>20419852</v>
      </c>
      <c r="I247" s="194">
        <f>SUM(I248:I248)</f>
        <v>200000000</v>
      </c>
      <c r="J247" s="193">
        <f>SUM(J248:J248)</f>
        <v>390500000</v>
      </c>
      <c r="K247" s="193">
        <f>SUM(K248:K248)</f>
        <v>390500000</v>
      </c>
      <c r="L247" s="101"/>
      <c r="M247" s="100">
        <f t="shared" ref="M247:Z247" si="160">SUM(M248:M248)</f>
        <v>0</v>
      </c>
      <c r="N247" s="100">
        <f t="shared" si="160"/>
        <v>0</v>
      </c>
      <c r="O247" s="100">
        <f t="shared" si="160"/>
        <v>0</v>
      </c>
      <c r="P247" s="100">
        <f t="shared" si="160"/>
        <v>0</v>
      </c>
      <c r="Q247" s="100">
        <f t="shared" si="160"/>
        <v>0</v>
      </c>
      <c r="R247" s="100">
        <f t="shared" si="160"/>
        <v>0</v>
      </c>
      <c r="S247" s="100">
        <f t="shared" si="160"/>
        <v>0</v>
      </c>
      <c r="T247" s="100">
        <f t="shared" si="160"/>
        <v>0</v>
      </c>
      <c r="U247" s="100">
        <f t="shared" si="160"/>
        <v>0</v>
      </c>
      <c r="V247" s="100">
        <f t="shared" si="160"/>
        <v>0</v>
      </c>
      <c r="W247" s="100">
        <f t="shared" si="160"/>
        <v>0</v>
      </c>
      <c r="X247" s="100">
        <f t="shared" si="160"/>
        <v>0</v>
      </c>
      <c r="Y247" s="100">
        <f t="shared" si="160"/>
        <v>0</v>
      </c>
      <c r="Z247" s="100">
        <f t="shared" si="160"/>
        <v>0</v>
      </c>
    </row>
    <row r="248" spans="1:26" s="72" customFormat="1" ht="30.75" customHeight="1" x14ac:dyDescent="0.5">
      <c r="A248" s="178" t="s">
        <v>435</v>
      </c>
      <c r="B248" s="179" t="s">
        <v>501</v>
      </c>
      <c r="C248" s="180" t="s">
        <v>432</v>
      </c>
      <c r="D248" s="181">
        <v>4</v>
      </c>
      <c r="E248" s="195" t="s">
        <v>627</v>
      </c>
      <c r="F248" s="195" t="s">
        <v>214</v>
      </c>
      <c r="G248" s="195" t="s">
        <v>818</v>
      </c>
      <c r="H248" s="196">
        <v>20419852</v>
      </c>
      <c r="I248" s="197">
        <v>200000000</v>
      </c>
      <c r="J248" s="198">
        <v>390500000</v>
      </c>
      <c r="K248" s="198">
        <v>390500000</v>
      </c>
      <c r="L248" s="102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>
        <f>SUM(M248:Y248)</f>
        <v>0</v>
      </c>
    </row>
    <row r="249" spans="1:26" s="72" customFormat="1" ht="30.75" customHeight="1" x14ac:dyDescent="0.5">
      <c r="A249" s="178" t="s">
        <v>430</v>
      </c>
      <c r="B249" s="179" t="s">
        <v>506</v>
      </c>
      <c r="C249" s="180" t="s">
        <v>432</v>
      </c>
      <c r="D249" s="181">
        <v>4</v>
      </c>
      <c r="E249" s="209" t="s">
        <v>507</v>
      </c>
      <c r="F249" s="209"/>
      <c r="G249" s="209"/>
      <c r="H249" s="193">
        <f>SUM(H250:H252)</f>
        <v>59353947</v>
      </c>
      <c r="I249" s="194">
        <f>SUM(I250:I252)</f>
        <v>2135000000</v>
      </c>
      <c r="J249" s="193">
        <f t="shared" ref="J249" si="161">SUM(J250:J252)</f>
        <v>2258690000</v>
      </c>
      <c r="K249" s="193">
        <f t="shared" ref="K249" si="162">SUM(K250:K252)</f>
        <v>2134000000</v>
      </c>
      <c r="L249" s="101"/>
      <c r="M249" s="100">
        <f t="shared" ref="M249:Z249" si="163">SUM(M250:M252)</f>
        <v>0</v>
      </c>
      <c r="N249" s="100">
        <f t="shared" si="163"/>
        <v>0</v>
      </c>
      <c r="O249" s="100">
        <f t="shared" si="163"/>
        <v>0</v>
      </c>
      <c r="P249" s="100">
        <f t="shared" si="163"/>
        <v>0</v>
      </c>
      <c r="Q249" s="100">
        <f t="shared" si="163"/>
        <v>0</v>
      </c>
      <c r="R249" s="100">
        <f t="shared" si="163"/>
        <v>0</v>
      </c>
      <c r="S249" s="100">
        <f t="shared" si="163"/>
        <v>0</v>
      </c>
      <c r="T249" s="100">
        <f t="shared" si="163"/>
        <v>0</v>
      </c>
      <c r="U249" s="100">
        <f t="shared" si="163"/>
        <v>0</v>
      </c>
      <c r="V249" s="100">
        <f t="shared" si="163"/>
        <v>0</v>
      </c>
      <c r="W249" s="100">
        <f t="shared" si="163"/>
        <v>0</v>
      </c>
      <c r="X249" s="100">
        <f t="shared" si="163"/>
        <v>0</v>
      </c>
      <c r="Y249" s="100">
        <f t="shared" si="163"/>
        <v>0</v>
      </c>
      <c r="Z249" s="100">
        <f t="shared" si="163"/>
        <v>0</v>
      </c>
    </row>
    <row r="250" spans="1:26" s="72" customFormat="1" ht="40.5" customHeight="1" x14ac:dyDescent="0.5">
      <c r="A250" s="178" t="s">
        <v>435</v>
      </c>
      <c r="B250" s="179" t="s">
        <v>506</v>
      </c>
      <c r="C250" s="180" t="s">
        <v>432</v>
      </c>
      <c r="D250" s="181">
        <v>4</v>
      </c>
      <c r="E250" s="203" t="s">
        <v>968</v>
      </c>
      <c r="F250" s="195" t="s">
        <v>820</v>
      </c>
      <c r="G250" s="195" t="s">
        <v>818</v>
      </c>
      <c r="H250" s="196">
        <v>59353947</v>
      </c>
      <c r="I250" s="197">
        <v>2000000000</v>
      </c>
      <c r="J250" s="198">
        <v>2184690000</v>
      </c>
      <c r="K250" s="198">
        <v>2060000000</v>
      </c>
      <c r="L250" s="102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>
        <f t="shared" ref="Z250:Z252" si="164">SUM(M250:Y250)</f>
        <v>0</v>
      </c>
    </row>
    <row r="251" spans="1:26" s="72" customFormat="1" ht="30.75" customHeight="1" x14ac:dyDescent="0.5">
      <c r="A251" s="178" t="s">
        <v>437</v>
      </c>
      <c r="B251" s="179" t="s">
        <v>506</v>
      </c>
      <c r="C251" s="180" t="s">
        <v>432</v>
      </c>
      <c r="D251" s="181">
        <v>4</v>
      </c>
      <c r="E251" s="195" t="s">
        <v>332</v>
      </c>
      <c r="F251" s="195" t="s">
        <v>820</v>
      </c>
      <c r="G251" s="195" t="s">
        <v>818</v>
      </c>
      <c r="H251" s="196"/>
      <c r="I251" s="197">
        <v>135000000</v>
      </c>
      <c r="J251" s="198">
        <v>74000000</v>
      </c>
      <c r="K251" s="198">
        <v>74000000</v>
      </c>
      <c r="L251" s="102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>
        <f t="shared" si="164"/>
        <v>0</v>
      </c>
    </row>
    <row r="252" spans="1:26" s="72" customFormat="1" ht="30.75" hidden="1" customHeight="1" x14ac:dyDescent="0.5">
      <c r="A252" s="178" t="s">
        <v>438</v>
      </c>
      <c r="B252" s="179" t="s">
        <v>506</v>
      </c>
      <c r="C252" s="180" t="s">
        <v>432</v>
      </c>
      <c r="D252" s="181">
        <v>4</v>
      </c>
      <c r="E252" s="195" t="s">
        <v>845</v>
      </c>
      <c r="F252" s="195" t="s">
        <v>820</v>
      </c>
      <c r="G252" s="195" t="s">
        <v>816</v>
      </c>
      <c r="H252" s="196"/>
      <c r="I252" s="197"/>
      <c r="J252" s="198"/>
      <c r="K252" s="198"/>
      <c r="L252" s="102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>
        <f t="shared" si="164"/>
        <v>0</v>
      </c>
    </row>
    <row r="253" spans="1:26" s="72" customFormat="1" ht="30.75" customHeight="1" x14ac:dyDescent="0.5">
      <c r="A253" s="178" t="s">
        <v>430</v>
      </c>
      <c r="B253" s="179" t="s">
        <v>508</v>
      </c>
      <c r="C253" s="180" t="s">
        <v>432</v>
      </c>
      <c r="D253" s="181">
        <v>4</v>
      </c>
      <c r="E253" s="209" t="s">
        <v>509</v>
      </c>
      <c r="F253" s="209"/>
      <c r="G253" s="209"/>
      <c r="H253" s="193">
        <f>SUM(H254:H254)</f>
        <v>21040856</v>
      </c>
      <c r="I253" s="194">
        <f>SUM(I254:I254)</f>
        <v>1200000000</v>
      </c>
      <c r="J253" s="193">
        <f>SUM(J254:J254)</f>
        <v>2224410000</v>
      </c>
      <c r="K253" s="193">
        <f>SUM(K254:K254)</f>
        <v>2094410000</v>
      </c>
      <c r="L253" s="101"/>
      <c r="M253" s="100">
        <f t="shared" ref="M253:Z253" si="165">SUM(M254:M254)</f>
        <v>0</v>
      </c>
      <c r="N253" s="100">
        <f t="shared" si="165"/>
        <v>0</v>
      </c>
      <c r="O253" s="100">
        <f t="shared" si="165"/>
        <v>0</v>
      </c>
      <c r="P253" s="100">
        <f t="shared" si="165"/>
        <v>0</v>
      </c>
      <c r="Q253" s="100">
        <f t="shared" si="165"/>
        <v>0</v>
      </c>
      <c r="R253" s="100">
        <f t="shared" si="165"/>
        <v>0</v>
      </c>
      <c r="S253" s="100">
        <f t="shared" si="165"/>
        <v>0</v>
      </c>
      <c r="T253" s="100">
        <f t="shared" si="165"/>
        <v>0</v>
      </c>
      <c r="U253" s="100">
        <f t="shared" si="165"/>
        <v>0</v>
      </c>
      <c r="V253" s="100">
        <f t="shared" si="165"/>
        <v>0</v>
      </c>
      <c r="W253" s="100">
        <f t="shared" si="165"/>
        <v>0</v>
      </c>
      <c r="X253" s="100">
        <f t="shared" si="165"/>
        <v>0</v>
      </c>
      <c r="Y253" s="100">
        <f t="shared" si="165"/>
        <v>0</v>
      </c>
      <c r="Z253" s="100">
        <f t="shared" si="165"/>
        <v>0</v>
      </c>
    </row>
    <row r="254" spans="1:26" s="72" customFormat="1" ht="30.75" customHeight="1" x14ac:dyDescent="0.5">
      <c r="A254" s="178" t="s">
        <v>435</v>
      </c>
      <c r="B254" s="179" t="s">
        <v>508</v>
      </c>
      <c r="C254" s="180" t="s">
        <v>432</v>
      </c>
      <c r="D254" s="181">
        <v>4</v>
      </c>
      <c r="E254" s="195" t="s">
        <v>333</v>
      </c>
      <c r="F254" s="195" t="s">
        <v>820</v>
      </c>
      <c r="G254" s="195" t="s">
        <v>818</v>
      </c>
      <c r="H254" s="196">
        <v>21040856</v>
      </c>
      <c r="I254" s="197">
        <v>1200000000</v>
      </c>
      <c r="J254" s="198">
        <v>2224410000</v>
      </c>
      <c r="K254" s="198">
        <v>2094410000</v>
      </c>
      <c r="L254" s="102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>
        <f>SUM(M254:Y254)</f>
        <v>0</v>
      </c>
    </row>
    <row r="255" spans="1:26" s="72" customFormat="1" ht="30.75" hidden="1" customHeight="1" x14ac:dyDescent="0.5">
      <c r="A255" s="178"/>
      <c r="B255" s="179"/>
      <c r="C255" s="180"/>
      <c r="D255" s="181">
        <v>4</v>
      </c>
      <c r="E255" s="209" t="s">
        <v>334</v>
      </c>
      <c r="F255" s="209"/>
      <c r="G255" s="209"/>
      <c r="H255" s="193">
        <f>SUM(H256:H257)</f>
        <v>0</v>
      </c>
      <c r="I255" s="194">
        <f t="shared" ref="I255" si="166">SUM(I256:I257)</f>
        <v>0</v>
      </c>
      <c r="J255" s="193">
        <f t="shared" ref="J255" si="167">SUM(J256:J257)</f>
        <v>0</v>
      </c>
      <c r="K255" s="193">
        <f t="shared" ref="K255" si="168">SUM(K256:K257)</f>
        <v>0</v>
      </c>
      <c r="L255" s="101"/>
      <c r="M255" s="100">
        <f t="shared" ref="M255:Z255" si="169">SUM(M256:M257)</f>
        <v>0</v>
      </c>
      <c r="N255" s="100">
        <f t="shared" si="169"/>
        <v>0</v>
      </c>
      <c r="O255" s="100">
        <f t="shared" si="169"/>
        <v>0</v>
      </c>
      <c r="P255" s="100">
        <f t="shared" si="169"/>
        <v>0</v>
      </c>
      <c r="Q255" s="100">
        <f t="shared" si="169"/>
        <v>0</v>
      </c>
      <c r="R255" s="100">
        <f t="shared" si="169"/>
        <v>0</v>
      </c>
      <c r="S255" s="100">
        <f t="shared" si="169"/>
        <v>0</v>
      </c>
      <c r="T255" s="100">
        <f t="shared" si="169"/>
        <v>0</v>
      </c>
      <c r="U255" s="100">
        <f t="shared" si="169"/>
        <v>0</v>
      </c>
      <c r="V255" s="100">
        <f t="shared" si="169"/>
        <v>0</v>
      </c>
      <c r="W255" s="100">
        <f t="shared" si="169"/>
        <v>0</v>
      </c>
      <c r="X255" s="100">
        <f t="shared" si="169"/>
        <v>0</v>
      </c>
      <c r="Y255" s="100">
        <f t="shared" si="169"/>
        <v>0</v>
      </c>
      <c r="Z255" s="100">
        <f t="shared" si="169"/>
        <v>0</v>
      </c>
    </row>
    <row r="256" spans="1:26" s="72" customFormat="1" ht="30.75" hidden="1" customHeight="1" x14ac:dyDescent="0.5">
      <c r="A256" s="178"/>
      <c r="B256" s="179"/>
      <c r="C256" s="180"/>
      <c r="D256" s="181">
        <v>4</v>
      </c>
      <c r="E256" s="195" t="s">
        <v>268</v>
      </c>
      <c r="F256" s="195"/>
      <c r="G256" s="195"/>
      <c r="H256" s="196"/>
      <c r="I256" s="199"/>
      <c r="J256" s="198"/>
      <c r="K256" s="198"/>
      <c r="L256" s="102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4">
        <f t="shared" ref="Z256:Z257" si="170">SUM(M256:Y256)</f>
        <v>0</v>
      </c>
    </row>
    <row r="257" spans="1:26" s="72" customFormat="1" ht="30.75" hidden="1" customHeight="1" x14ac:dyDescent="0.5">
      <c r="A257" s="178"/>
      <c r="B257" s="179"/>
      <c r="C257" s="180"/>
      <c r="D257" s="181">
        <v>4</v>
      </c>
      <c r="E257" s="195" t="s">
        <v>268</v>
      </c>
      <c r="F257" s="195"/>
      <c r="G257" s="195"/>
      <c r="H257" s="196"/>
      <c r="I257" s="199"/>
      <c r="J257" s="198"/>
      <c r="K257" s="198"/>
      <c r="L257" s="102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4">
        <f t="shared" si="170"/>
        <v>0</v>
      </c>
    </row>
    <row r="258" spans="1:26" s="72" customFormat="1" ht="30.75" customHeight="1" x14ac:dyDescent="0.5">
      <c r="A258" s="178" t="s">
        <v>430</v>
      </c>
      <c r="B258" s="179" t="s">
        <v>431</v>
      </c>
      <c r="C258" s="180" t="s">
        <v>451</v>
      </c>
      <c r="D258" s="181">
        <v>4</v>
      </c>
      <c r="E258" s="189" t="s">
        <v>510</v>
      </c>
      <c r="F258" s="189"/>
      <c r="G258" s="189"/>
      <c r="H258" s="190">
        <f>SUM(H259,H269,H272,H274)</f>
        <v>1212847213</v>
      </c>
      <c r="I258" s="191">
        <f>SUM(I259,I269,I272,I274)</f>
        <v>2385059000</v>
      </c>
      <c r="J258" s="190">
        <f>SUM(J259,J269,J272,J274)</f>
        <v>2518020000</v>
      </c>
      <c r="K258" s="190">
        <f>SUM(K259,K269,K272,K274)</f>
        <v>6518020000</v>
      </c>
      <c r="L258" s="98"/>
      <c r="M258" s="99">
        <f t="shared" ref="M258:Z258" si="171">SUM(M259,M269,M272,M274)</f>
        <v>0</v>
      </c>
      <c r="N258" s="99">
        <f t="shared" si="171"/>
        <v>0</v>
      </c>
      <c r="O258" s="99">
        <f t="shared" si="171"/>
        <v>0</v>
      </c>
      <c r="P258" s="99">
        <f t="shared" si="171"/>
        <v>0</v>
      </c>
      <c r="Q258" s="99">
        <f t="shared" si="171"/>
        <v>0</v>
      </c>
      <c r="R258" s="99">
        <f t="shared" si="171"/>
        <v>0</v>
      </c>
      <c r="S258" s="99">
        <f t="shared" si="171"/>
        <v>0</v>
      </c>
      <c r="T258" s="99">
        <f t="shared" si="171"/>
        <v>0</v>
      </c>
      <c r="U258" s="99">
        <f t="shared" si="171"/>
        <v>0</v>
      </c>
      <c r="V258" s="99">
        <f t="shared" si="171"/>
        <v>0</v>
      </c>
      <c r="W258" s="99">
        <f t="shared" si="171"/>
        <v>0</v>
      </c>
      <c r="X258" s="99">
        <f t="shared" si="171"/>
        <v>0</v>
      </c>
      <c r="Y258" s="99">
        <f t="shared" si="171"/>
        <v>0</v>
      </c>
      <c r="Z258" s="99">
        <f t="shared" si="171"/>
        <v>0</v>
      </c>
    </row>
    <row r="259" spans="1:26" s="72" customFormat="1" ht="34.5" customHeight="1" x14ac:dyDescent="0.5">
      <c r="A259" s="178" t="s">
        <v>430</v>
      </c>
      <c r="B259" s="179" t="s">
        <v>434</v>
      </c>
      <c r="C259" s="180" t="s">
        <v>451</v>
      </c>
      <c r="D259" s="181">
        <v>4</v>
      </c>
      <c r="E259" s="209" t="s">
        <v>511</v>
      </c>
      <c r="F259" s="209"/>
      <c r="G259" s="209"/>
      <c r="H259" s="193">
        <f>SUM(H260:H268)</f>
        <v>1209010978</v>
      </c>
      <c r="I259" s="193">
        <f>SUM(I260:I268)</f>
        <v>2014059000</v>
      </c>
      <c r="J259" s="193">
        <f t="shared" ref="J259" si="172">SUM(J260:J268)</f>
        <v>2214020000</v>
      </c>
      <c r="K259" s="193">
        <f t="shared" ref="K259" si="173">SUM(K260:K268)</f>
        <v>6214020000</v>
      </c>
      <c r="L259" s="100">
        <f t="shared" ref="L259:Z259" si="174">SUM(L260:L265)</f>
        <v>0</v>
      </c>
      <c r="M259" s="100">
        <f t="shared" si="174"/>
        <v>0</v>
      </c>
      <c r="N259" s="100">
        <f t="shared" si="174"/>
        <v>0</v>
      </c>
      <c r="O259" s="100">
        <f t="shared" si="174"/>
        <v>0</v>
      </c>
      <c r="P259" s="100">
        <f t="shared" si="174"/>
        <v>0</v>
      </c>
      <c r="Q259" s="100">
        <f t="shared" si="174"/>
        <v>0</v>
      </c>
      <c r="R259" s="100">
        <f t="shared" si="174"/>
        <v>0</v>
      </c>
      <c r="S259" s="100">
        <f t="shared" si="174"/>
        <v>0</v>
      </c>
      <c r="T259" s="100">
        <f t="shared" si="174"/>
        <v>0</v>
      </c>
      <c r="U259" s="100">
        <f t="shared" si="174"/>
        <v>0</v>
      </c>
      <c r="V259" s="100">
        <f t="shared" si="174"/>
        <v>0</v>
      </c>
      <c r="W259" s="100">
        <f t="shared" si="174"/>
        <v>0</v>
      </c>
      <c r="X259" s="100">
        <f t="shared" si="174"/>
        <v>0</v>
      </c>
      <c r="Y259" s="100">
        <f t="shared" si="174"/>
        <v>0</v>
      </c>
      <c r="Z259" s="100">
        <f t="shared" si="174"/>
        <v>0</v>
      </c>
    </row>
    <row r="260" spans="1:26" s="72" customFormat="1" ht="34.5" customHeight="1" x14ac:dyDescent="0.5">
      <c r="A260" s="178" t="s">
        <v>435</v>
      </c>
      <c r="B260" s="179" t="s">
        <v>434</v>
      </c>
      <c r="C260" s="180" t="s">
        <v>451</v>
      </c>
      <c r="D260" s="181">
        <v>4</v>
      </c>
      <c r="E260" s="195" t="s">
        <v>606</v>
      </c>
      <c r="F260" s="195" t="s">
        <v>214</v>
      </c>
      <c r="G260" s="195" t="s">
        <v>818</v>
      </c>
      <c r="H260" s="196">
        <v>18760147</v>
      </c>
      <c r="I260" s="197">
        <v>140059000</v>
      </c>
      <c r="J260" s="198">
        <v>394010000</v>
      </c>
      <c r="K260" s="198">
        <v>394010000</v>
      </c>
      <c r="L260" s="102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>
        <f t="shared" ref="Z260:Z265" si="175">SUM(M260:Y260)</f>
        <v>0</v>
      </c>
    </row>
    <row r="261" spans="1:26" s="72" customFormat="1" ht="34.5" customHeight="1" x14ac:dyDescent="0.5">
      <c r="A261" s="178" t="s">
        <v>437</v>
      </c>
      <c r="B261" s="179" t="s">
        <v>434</v>
      </c>
      <c r="C261" s="180" t="s">
        <v>451</v>
      </c>
      <c r="D261" s="181">
        <v>4</v>
      </c>
      <c r="E261" s="195" t="s">
        <v>956</v>
      </c>
      <c r="F261" s="195" t="s">
        <v>214</v>
      </c>
      <c r="G261" s="195" t="s">
        <v>214</v>
      </c>
      <c r="H261" s="196">
        <v>1190250831</v>
      </c>
      <c r="I261" s="197">
        <v>1000000000</v>
      </c>
      <c r="J261" s="198">
        <v>1000000000</v>
      </c>
      <c r="K261" s="198">
        <v>5000000000</v>
      </c>
      <c r="L261" s="102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>
        <f t="shared" si="175"/>
        <v>0</v>
      </c>
    </row>
    <row r="262" spans="1:26" s="72" customFormat="1" ht="30.75" hidden="1" customHeight="1" x14ac:dyDescent="0.5">
      <c r="A262" s="178" t="s">
        <v>438</v>
      </c>
      <c r="B262" s="179" t="s">
        <v>434</v>
      </c>
      <c r="C262" s="180" t="s">
        <v>451</v>
      </c>
      <c r="D262" s="181">
        <v>4</v>
      </c>
      <c r="E262" s="195" t="s">
        <v>846</v>
      </c>
      <c r="F262" s="195" t="s">
        <v>214</v>
      </c>
      <c r="G262" s="195" t="s">
        <v>214</v>
      </c>
      <c r="H262" s="196"/>
      <c r="I262" s="197">
        <v>0</v>
      </c>
      <c r="J262" s="198"/>
      <c r="K262" s="198"/>
      <c r="L262" s="102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>
        <f t="shared" si="175"/>
        <v>0</v>
      </c>
    </row>
    <row r="263" spans="1:26" s="72" customFormat="1" ht="34.5" customHeight="1" x14ac:dyDescent="0.5">
      <c r="A263" s="178" t="s">
        <v>439</v>
      </c>
      <c r="B263" s="179" t="s">
        <v>434</v>
      </c>
      <c r="C263" s="180" t="s">
        <v>451</v>
      </c>
      <c r="D263" s="181">
        <v>4</v>
      </c>
      <c r="E263" s="195" t="s">
        <v>335</v>
      </c>
      <c r="F263" s="195" t="s">
        <v>214</v>
      </c>
      <c r="G263" s="195" t="s">
        <v>214</v>
      </c>
      <c r="H263" s="196"/>
      <c r="I263" s="197">
        <v>400000000</v>
      </c>
      <c r="J263" s="198">
        <v>400000000</v>
      </c>
      <c r="K263" s="198">
        <v>400000000</v>
      </c>
      <c r="L263" s="102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>
        <f t="shared" si="175"/>
        <v>0</v>
      </c>
    </row>
    <row r="264" spans="1:26" s="72" customFormat="1" ht="31.5" customHeight="1" x14ac:dyDescent="0.5">
      <c r="A264" s="178" t="s">
        <v>440</v>
      </c>
      <c r="B264" s="179" t="s">
        <v>434</v>
      </c>
      <c r="C264" s="180" t="s">
        <v>451</v>
      </c>
      <c r="D264" s="181">
        <v>4</v>
      </c>
      <c r="E264" s="195" t="s">
        <v>571</v>
      </c>
      <c r="F264" s="195" t="s">
        <v>214</v>
      </c>
      <c r="G264" s="195" t="s">
        <v>214</v>
      </c>
      <c r="H264" s="196"/>
      <c r="I264" s="197">
        <v>100000000</v>
      </c>
      <c r="J264" s="198">
        <v>10000</v>
      </c>
      <c r="K264" s="198">
        <v>10000</v>
      </c>
      <c r="L264" s="102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>
        <f t="shared" si="175"/>
        <v>0</v>
      </c>
    </row>
    <row r="265" spans="1:26" s="72" customFormat="1" ht="34.5" customHeight="1" x14ac:dyDescent="0.5">
      <c r="A265" s="178" t="s">
        <v>441</v>
      </c>
      <c r="B265" s="179" t="s">
        <v>434</v>
      </c>
      <c r="C265" s="180" t="s">
        <v>451</v>
      </c>
      <c r="D265" s="181">
        <v>4</v>
      </c>
      <c r="E265" s="195" t="s">
        <v>987</v>
      </c>
      <c r="F265" s="195" t="s">
        <v>214</v>
      </c>
      <c r="G265" s="195" t="s">
        <v>214</v>
      </c>
      <c r="H265" s="196"/>
      <c r="I265" s="197">
        <v>300000000</v>
      </c>
      <c r="J265" s="198">
        <v>350000000</v>
      </c>
      <c r="K265" s="198">
        <v>350000000</v>
      </c>
      <c r="L265" s="102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>
        <f t="shared" si="175"/>
        <v>0</v>
      </c>
    </row>
    <row r="266" spans="1:26" s="72" customFormat="1" ht="34.5" customHeight="1" x14ac:dyDescent="0.5">
      <c r="A266" s="178" t="s">
        <v>442</v>
      </c>
      <c r="B266" s="179" t="s">
        <v>434</v>
      </c>
      <c r="C266" s="180" t="s">
        <v>451</v>
      </c>
      <c r="D266" s="181">
        <v>4</v>
      </c>
      <c r="E266" s="195" t="s">
        <v>847</v>
      </c>
      <c r="F266" s="195" t="s">
        <v>214</v>
      </c>
      <c r="G266" s="195" t="s">
        <v>817</v>
      </c>
      <c r="H266" s="196"/>
      <c r="I266" s="197">
        <v>74000000</v>
      </c>
      <c r="J266" s="198">
        <v>0</v>
      </c>
      <c r="K266" s="198">
        <v>0</v>
      </c>
      <c r="L266" s="102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 s="72" customFormat="1" ht="34.5" customHeight="1" x14ac:dyDescent="0.5">
      <c r="A267" s="178" t="s">
        <v>443</v>
      </c>
      <c r="B267" s="179" t="s">
        <v>434</v>
      </c>
      <c r="C267" s="180" t="s">
        <v>451</v>
      </c>
      <c r="D267" s="181">
        <v>4</v>
      </c>
      <c r="E267" s="195" t="s">
        <v>805</v>
      </c>
      <c r="F267" s="195" t="s">
        <v>214</v>
      </c>
      <c r="G267" s="195" t="s">
        <v>214</v>
      </c>
      <c r="H267" s="196"/>
      <c r="I267" s="197">
        <v>0</v>
      </c>
      <c r="J267" s="198">
        <v>20000000</v>
      </c>
      <c r="K267" s="198">
        <v>20000000</v>
      </c>
      <c r="L267" s="102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 s="72" customFormat="1" ht="34.5" customHeight="1" x14ac:dyDescent="0.5">
      <c r="A268" s="178" t="s">
        <v>444</v>
      </c>
      <c r="B268" s="179" t="s">
        <v>434</v>
      </c>
      <c r="C268" s="180" t="s">
        <v>451</v>
      </c>
      <c r="D268" s="181">
        <v>4</v>
      </c>
      <c r="E268" s="195" t="s">
        <v>985</v>
      </c>
      <c r="F268" s="195" t="s">
        <v>214</v>
      </c>
      <c r="G268" s="195" t="s">
        <v>214</v>
      </c>
      <c r="H268" s="196"/>
      <c r="I268" s="197">
        <v>0</v>
      </c>
      <c r="J268" s="198">
        <v>50000000</v>
      </c>
      <c r="K268" s="198">
        <v>50000000</v>
      </c>
      <c r="L268" s="102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 s="72" customFormat="1" ht="30.75" customHeight="1" x14ac:dyDescent="0.5">
      <c r="A269" s="178" t="s">
        <v>430</v>
      </c>
      <c r="B269" s="179" t="s">
        <v>436</v>
      </c>
      <c r="C269" s="180" t="s">
        <v>451</v>
      </c>
      <c r="D269" s="181">
        <v>4</v>
      </c>
      <c r="E269" s="209" t="s">
        <v>512</v>
      </c>
      <c r="F269" s="209"/>
      <c r="G269" s="209"/>
      <c r="H269" s="194">
        <f>SUM(H270:H271)</f>
        <v>3836235</v>
      </c>
      <c r="I269" s="194">
        <f t="shared" ref="I269:J269" si="176">SUM(I270:I271)</f>
        <v>341000000</v>
      </c>
      <c r="J269" s="194">
        <f t="shared" si="176"/>
        <v>195000000</v>
      </c>
      <c r="K269" s="194">
        <f t="shared" ref="K269" si="177">SUM(K270:K271)</f>
        <v>195000000</v>
      </c>
      <c r="L269" s="101"/>
      <c r="M269" s="100">
        <f t="shared" ref="M269:Z269" si="178">SUM(M270)</f>
        <v>0</v>
      </c>
      <c r="N269" s="100">
        <f t="shared" si="178"/>
        <v>0</v>
      </c>
      <c r="O269" s="100">
        <f t="shared" si="178"/>
        <v>0</v>
      </c>
      <c r="P269" s="100">
        <f t="shared" si="178"/>
        <v>0</v>
      </c>
      <c r="Q269" s="100">
        <f t="shared" si="178"/>
        <v>0</v>
      </c>
      <c r="R269" s="100">
        <f t="shared" si="178"/>
        <v>0</v>
      </c>
      <c r="S269" s="100">
        <f t="shared" si="178"/>
        <v>0</v>
      </c>
      <c r="T269" s="100">
        <f t="shared" si="178"/>
        <v>0</v>
      </c>
      <c r="U269" s="100">
        <f t="shared" si="178"/>
        <v>0</v>
      </c>
      <c r="V269" s="100">
        <f t="shared" si="178"/>
        <v>0</v>
      </c>
      <c r="W269" s="100">
        <f t="shared" si="178"/>
        <v>0</v>
      </c>
      <c r="X269" s="100">
        <f t="shared" si="178"/>
        <v>0</v>
      </c>
      <c r="Y269" s="100">
        <f t="shared" si="178"/>
        <v>0</v>
      </c>
      <c r="Z269" s="100">
        <f t="shared" si="178"/>
        <v>0</v>
      </c>
    </row>
    <row r="270" spans="1:26" s="72" customFormat="1" ht="30.75" customHeight="1" x14ac:dyDescent="0.5">
      <c r="A270" s="178" t="s">
        <v>435</v>
      </c>
      <c r="B270" s="179" t="s">
        <v>436</v>
      </c>
      <c r="C270" s="180" t="s">
        <v>451</v>
      </c>
      <c r="D270" s="181">
        <v>4</v>
      </c>
      <c r="E270" s="195" t="s">
        <v>336</v>
      </c>
      <c r="F270" s="195" t="s">
        <v>214</v>
      </c>
      <c r="G270" s="195" t="s">
        <v>214</v>
      </c>
      <c r="H270" s="196">
        <v>3836235</v>
      </c>
      <c r="I270" s="199">
        <v>341000000</v>
      </c>
      <c r="J270" s="198">
        <v>195000000</v>
      </c>
      <c r="K270" s="198">
        <v>195000000</v>
      </c>
      <c r="L270" s="102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4">
        <f>SUM(M270:Y270)</f>
        <v>0</v>
      </c>
    </row>
    <row r="271" spans="1:26" s="72" customFormat="1" ht="30.75" hidden="1" customHeight="1" x14ac:dyDescent="0.5">
      <c r="A271" s="178" t="s">
        <v>437</v>
      </c>
      <c r="B271" s="179" t="s">
        <v>436</v>
      </c>
      <c r="C271" s="180" t="s">
        <v>451</v>
      </c>
      <c r="D271" s="181">
        <v>4</v>
      </c>
      <c r="E271" s="195" t="s">
        <v>874</v>
      </c>
      <c r="F271" s="195"/>
      <c r="G271" s="195"/>
      <c r="H271" s="196"/>
      <c r="I271" s="199">
        <v>0</v>
      </c>
      <c r="J271" s="198"/>
      <c r="K271" s="198"/>
      <c r="L271" s="102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4"/>
    </row>
    <row r="272" spans="1:26" s="72" customFormat="1" ht="30.75" customHeight="1" x14ac:dyDescent="0.5">
      <c r="A272" s="178" t="s">
        <v>430</v>
      </c>
      <c r="B272" s="179" t="s">
        <v>452</v>
      </c>
      <c r="C272" s="180" t="s">
        <v>451</v>
      </c>
      <c r="D272" s="181">
        <v>4</v>
      </c>
      <c r="E272" s="209" t="s">
        <v>337</v>
      </c>
      <c r="F272" s="209"/>
      <c r="G272" s="209"/>
      <c r="H272" s="193">
        <f>SUM(H273)</f>
        <v>0</v>
      </c>
      <c r="I272" s="194">
        <f t="shared" ref="I272" si="179">SUM(I273)</f>
        <v>30000000</v>
      </c>
      <c r="J272" s="193">
        <f t="shared" ref="J272:Z272" si="180">SUM(J273)</f>
        <v>109000000</v>
      </c>
      <c r="K272" s="193">
        <f t="shared" si="180"/>
        <v>109000000</v>
      </c>
      <c r="L272" s="101"/>
      <c r="M272" s="100">
        <f t="shared" si="180"/>
        <v>0</v>
      </c>
      <c r="N272" s="100">
        <f t="shared" si="180"/>
        <v>0</v>
      </c>
      <c r="O272" s="100">
        <f t="shared" si="180"/>
        <v>0</v>
      </c>
      <c r="P272" s="100">
        <f t="shared" si="180"/>
        <v>0</v>
      </c>
      <c r="Q272" s="100">
        <f t="shared" si="180"/>
        <v>0</v>
      </c>
      <c r="R272" s="100">
        <f t="shared" si="180"/>
        <v>0</v>
      </c>
      <c r="S272" s="100">
        <f t="shared" si="180"/>
        <v>0</v>
      </c>
      <c r="T272" s="100">
        <f t="shared" si="180"/>
        <v>0</v>
      </c>
      <c r="U272" s="100">
        <f t="shared" si="180"/>
        <v>0</v>
      </c>
      <c r="V272" s="100">
        <f t="shared" si="180"/>
        <v>0</v>
      </c>
      <c r="W272" s="100">
        <f t="shared" si="180"/>
        <v>0</v>
      </c>
      <c r="X272" s="100">
        <f t="shared" si="180"/>
        <v>0</v>
      </c>
      <c r="Y272" s="100">
        <f t="shared" si="180"/>
        <v>0</v>
      </c>
      <c r="Z272" s="100">
        <f t="shared" si="180"/>
        <v>0</v>
      </c>
    </row>
    <row r="273" spans="1:26" s="72" customFormat="1" ht="30.75" customHeight="1" x14ac:dyDescent="0.5">
      <c r="A273" s="178" t="s">
        <v>435</v>
      </c>
      <c r="B273" s="179" t="s">
        <v>452</v>
      </c>
      <c r="C273" s="180" t="s">
        <v>451</v>
      </c>
      <c r="D273" s="181">
        <v>4</v>
      </c>
      <c r="E273" s="195" t="s">
        <v>572</v>
      </c>
      <c r="F273" s="195" t="s">
        <v>214</v>
      </c>
      <c r="G273" s="195" t="s">
        <v>214</v>
      </c>
      <c r="H273" s="196"/>
      <c r="I273" s="199">
        <v>30000000</v>
      </c>
      <c r="J273" s="198">
        <v>109000000</v>
      </c>
      <c r="K273" s="198">
        <v>109000000</v>
      </c>
      <c r="L273" s="102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4">
        <f>SUM(M273:Y273)</f>
        <v>0</v>
      </c>
    </row>
    <row r="274" spans="1:26" s="72" customFormat="1" ht="30.75" hidden="1" customHeight="1" x14ac:dyDescent="0.5">
      <c r="A274" s="178"/>
      <c r="B274" s="179"/>
      <c r="C274" s="180"/>
      <c r="D274" s="181">
        <v>4</v>
      </c>
      <c r="E274" s="209" t="s">
        <v>338</v>
      </c>
      <c r="F274" s="209"/>
      <c r="G274" s="209"/>
      <c r="H274" s="193">
        <f>SUM(H275)</f>
        <v>0</v>
      </c>
      <c r="I274" s="194">
        <f t="shared" ref="I274" si="181">SUM(I275)</f>
        <v>0</v>
      </c>
      <c r="J274" s="193">
        <f t="shared" ref="J274:Z274" si="182">SUM(J275)</f>
        <v>0</v>
      </c>
      <c r="K274" s="193">
        <f t="shared" si="182"/>
        <v>0</v>
      </c>
      <c r="L274" s="101"/>
      <c r="M274" s="100">
        <f t="shared" si="182"/>
        <v>0</v>
      </c>
      <c r="N274" s="100">
        <f t="shared" si="182"/>
        <v>0</v>
      </c>
      <c r="O274" s="100">
        <f t="shared" si="182"/>
        <v>0</v>
      </c>
      <c r="P274" s="100">
        <f t="shared" si="182"/>
        <v>0</v>
      </c>
      <c r="Q274" s="100">
        <f t="shared" si="182"/>
        <v>0</v>
      </c>
      <c r="R274" s="100">
        <f t="shared" si="182"/>
        <v>0</v>
      </c>
      <c r="S274" s="100">
        <f t="shared" si="182"/>
        <v>0</v>
      </c>
      <c r="T274" s="100">
        <f t="shared" si="182"/>
        <v>0</v>
      </c>
      <c r="U274" s="100">
        <f t="shared" si="182"/>
        <v>0</v>
      </c>
      <c r="V274" s="100">
        <f t="shared" si="182"/>
        <v>0</v>
      </c>
      <c r="W274" s="100">
        <f t="shared" si="182"/>
        <v>0</v>
      </c>
      <c r="X274" s="100">
        <f t="shared" si="182"/>
        <v>0</v>
      </c>
      <c r="Y274" s="100">
        <f t="shared" si="182"/>
        <v>0</v>
      </c>
      <c r="Z274" s="100">
        <f t="shared" si="182"/>
        <v>0</v>
      </c>
    </row>
    <row r="275" spans="1:26" s="72" customFormat="1" ht="30.75" hidden="1" customHeight="1" x14ac:dyDescent="0.5">
      <c r="A275" s="178"/>
      <c r="B275" s="179"/>
      <c r="C275" s="180"/>
      <c r="D275" s="181">
        <v>4</v>
      </c>
      <c r="E275" s="195" t="s">
        <v>268</v>
      </c>
      <c r="F275" s="195"/>
      <c r="G275" s="195"/>
      <c r="H275" s="196"/>
      <c r="I275" s="199"/>
      <c r="J275" s="198"/>
      <c r="K275" s="198"/>
      <c r="L275" s="102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4">
        <f>SUM(M275:Y275)</f>
        <v>0</v>
      </c>
    </row>
    <row r="276" spans="1:26" s="72" customFormat="1" ht="30.75" hidden="1" customHeight="1" x14ac:dyDescent="0.5">
      <c r="A276" s="178"/>
      <c r="B276" s="179"/>
      <c r="C276" s="180"/>
      <c r="D276" s="181">
        <v>4</v>
      </c>
      <c r="E276" s="189" t="s">
        <v>222</v>
      </c>
      <c r="F276" s="189"/>
      <c r="G276" s="189"/>
      <c r="H276" s="190">
        <f>SUM(H277,H279,H281)</f>
        <v>0</v>
      </c>
      <c r="I276" s="191">
        <f t="shared" ref="I276" si="183">SUM(I277,I279,I281)</f>
        <v>0</v>
      </c>
      <c r="J276" s="190">
        <f t="shared" ref="J276" si="184">SUM(J277,J279,J281)</f>
        <v>0</v>
      </c>
      <c r="K276" s="190">
        <f t="shared" ref="K276" si="185">SUM(K277,K279,K281)</f>
        <v>0</v>
      </c>
      <c r="L276" s="98"/>
      <c r="M276" s="99">
        <f t="shared" ref="M276:Z276" si="186">SUM(M277,M279,M281)</f>
        <v>0</v>
      </c>
      <c r="N276" s="99">
        <f t="shared" si="186"/>
        <v>0</v>
      </c>
      <c r="O276" s="99">
        <f t="shared" si="186"/>
        <v>0</v>
      </c>
      <c r="P276" s="99">
        <f t="shared" si="186"/>
        <v>0</v>
      </c>
      <c r="Q276" s="99">
        <f t="shared" si="186"/>
        <v>0</v>
      </c>
      <c r="R276" s="99">
        <f t="shared" si="186"/>
        <v>0</v>
      </c>
      <c r="S276" s="99">
        <f t="shared" si="186"/>
        <v>0</v>
      </c>
      <c r="T276" s="99">
        <f t="shared" si="186"/>
        <v>0</v>
      </c>
      <c r="U276" s="99">
        <f t="shared" si="186"/>
        <v>0</v>
      </c>
      <c r="V276" s="99">
        <f t="shared" si="186"/>
        <v>0</v>
      </c>
      <c r="W276" s="99">
        <f t="shared" si="186"/>
        <v>0</v>
      </c>
      <c r="X276" s="99">
        <f t="shared" si="186"/>
        <v>0</v>
      </c>
      <c r="Y276" s="99">
        <f t="shared" si="186"/>
        <v>0</v>
      </c>
      <c r="Z276" s="99">
        <f t="shared" si="186"/>
        <v>0</v>
      </c>
    </row>
    <row r="277" spans="1:26" s="72" customFormat="1" ht="30.75" hidden="1" customHeight="1" x14ac:dyDescent="0.5">
      <c r="A277" s="178"/>
      <c r="B277" s="179"/>
      <c r="C277" s="180"/>
      <c r="D277" s="181">
        <v>4</v>
      </c>
      <c r="E277" s="209" t="s">
        <v>17</v>
      </c>
      <c r="F277" s="209"/>
      <c r="G277" s="209"/>
      <c r="H277" s="193">
        <f>SUM(H278)</f>
        <v>0</v>
      </c>
      <c r="I277" s="194">
        <f t="shared" ref="I277" si="187">SUM(I278)</f>
        <v>0</v>
      </c>
      <c r="J277" s="193">
        <f t="shared" ref="J277:Z277" si="188">SUM(J278)</f>
        <v>0</v>
      </c>
      <c r="K277" s="193">
        <f t="shared" si="188"/>
        <v>0</v>
      </c>
      <c r="L277" s="101"/>
      <c r="M277" s="100">
        <f t="shared" si="188"/>
        <v>0</v>
      </c>
      <c r="N277" s="100">
        <f t="shared" si="188"/>
        <v>0</v>
      </c>
      <c r="O277" s="100">
        <f t="shared" si="188"/>
        <v>0</v>
      </c>
      <c r="P277" s="100">
        <f t="shared" si="188"/>
        <v>0</v>
      </c>
      <c r="Q277" s="100">
        <f t="shared" si="188"/>
        <v>0</v>
      </c>
      <c r="R277" s="100">
        <f t="shared" si="188"/>
        <v>0</v>
      </c>
      <c r="S277" s="100">
        <f t="shared" si="188"/>
        <v>0</v>
      </c>
      <c r="T277" s="100">
        <f t="shared" si="188"/>
        <v>0</v>
      </c>
      <c r="U277" s="100">
        <f t="shared" si="188"/>
        <v>0</v>
      </c>
      <c r="V277" s="100">
        <f t="shared" si="188"/>
        <v>0</v>
      </c>
      <c r="W277" s="100">
        <f t="shared" si="188"/>
        <v>0</v>
      </c>
      <c r="X277" s="100">
        <f t="shared" si="188"/>
        <v>0</v>
      </c>
      <c r="Y277" s="100">
        <f t="shared" si="188"/>
        <v>0</v>
      </c>
      <c r="Z277" s="100">
        <f t="shared" si="188"/>
        <v>0</v>
      </c>
    </row>
    <row r="278" spans="1:26" s="72" customFormat="1" ht="30.75" hidden="1" customHeight="1" x14ac:dyDescent="0.5">
      <c r="A278" s="178"/>
      <c r="B278" s="179"/>
      <c r="C278" s="180"/>
      <c r="D278" s="181">
        <v>4</v>
      </c>
      <c r="E278" s="195" t="s">
        <v>268</v>
      </c>
      <c r="F278" s="195"/>
      <c r="G278" s="195"/>
      <c r="H278" s="196"/>
      <c r="I278" s="199"/>
      <c r="J278" s="198"/>
      <c r="K278" s="198"/>
      <c r="L278" s="102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4">
        <f>SUM(M278:Y278)</f>
        <v>0</v>
      </c>
    </row>
    <row r="279" spans="1:26" s="72" customFormat="1" ht="30.75" hidden="1" customHeight="1" x14ac:dyDescent="0.5">
      <c r="A279" s="178"/>
      <c r="B279" s="179"/>
      <c r="C279" s="180"/>
      <c r="D279" s="181">
        <v>4</v>
      </c>
      <c r="E279" s="209" t="s">
        <v>17</v>
      </c>
      <c r="F279" s="209"/>
      <c r="G279" s="209"/>
      <c r="H279" s="193">
        <f>SUM(H280)</f>
        <v>0</v>
      </c>
      <c r="I279" s="194">
        <f t="shared" ref="I279" si="189">SUM(I280)</f>
        <v>0</v>
      </c>
      <c r="J279" s="193">
        <f>SUM(J280)</f>
        <v>0</v>
      </c>
      <c r="K279" s="193">
        <f>SUM(K280)</f>
        <v>0</v>
      </c>
      <c r="L279" s="101"/>
      <c r="M279" s="100">
        <f t="shared" ref="M279:Z279" si="190">SUM(M280)</f>
        <v>0</v>
      </c>
      <c r="N279" s="100">
        <f t="shared" si="190"/>
        <v>0</v>
      </c>
      <c r="O279" s="100">
        <f t="shared" si="190"/>
        <v>0</v>
      </c>
      <c r="P279" s="100">
        <f t="shared" si="190"/>
        <v>0</v>
      </c>
      <c r="Q279" s="100">
        <f t="shared" si="190"/>
        <v>0</v>
      </c>
      <c r="R279" s="100">
        <f t="shared" si="190"/>
        <v>0</v>
      </c>
      <c r="S279" s="100">
        <f t="shared" si="190"/>
        <v>0</v>
      </c>
      <c r="T279" s="100">
        <f t="shared" si="190"/>
        <v>0</v>
      </c>
      <c r="U279" s="100">
        <f t="shared" si="190"/>
        <v>0</v>
      </c>
      <c r="V279" s="100">
        <f t="shared" si="190"/>
        <v>0</v>
      </c>
      <c r="W279" s="100">
        <f t="shared" si="190"/>
        <v>0</v>
      </c>
      <c r="X279" s="100">
        <f t="shared" si="190"/>
        <v>0</v>
      </c>
      <c r="Y279" s="100">
        <f t="shared" si="190"/>
        <v>0</v>
      </c>
      <c r="Z279" s="100">
        <f t="shared" si="190"/>
        <v>0</v>
      </c>
    </row>
    <row r="280" spans="1:26" s="72" customFormat="1" ht="30.75" hidden="1" customHeight="1" x14ac:dyDescent="0.5">
      <c r="A280" s="178"/>
      <c r="B280" s="179"/>
      <c r="C280" s="180"/>
      <c r="D280" s="181">
        <v>4</v>
      </c>
      <c r="E280" s="195" t="s">
        <v>268</v>
      </c>
      <c r="F280" s="195"/>
      <c r="G280" s="195"/>
      <c r="H280" s="196"/>
      <c r="I280" s="199"/>
      <c r="J280" s="198"/>
      <c r="K280" s="198"/>
      <c r="L280" s="102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4">
        <f>SUM(M280:Y280)</f>
        <v>0</v>
      </c>
    </row>
    <row r="281" spans="1:26" s="72" customFormat="1" ht="30.75" hidden="1" customHeight="1" x14ac:dyDescent="0.5">
      <c r="A281" s="178"/>
      <c r="B281" s="179"/>
      <c r="C281" s="180"/>
      <c r="D281" s="181">
        <v>4</v>
      </c>
      <c r="E281" s="209" t="s">
        <v>17</v>
      </c>
      <c r="F281" s="209"/>
      <c r="G281" s="209"/>
      <c r="H281" s="193">
        <f>SUM(H282)</f>
        <v>0</v>
      </c>
      <c r="I281" s="194">
        <f t="shared" ref="I281" si="191">SUM(I282)</f>
        <v>0</v>
      </c>
      <c r="J281" s="193">
        <f t="shared" ref="J281:Z281" si="192">SUM(J282)</f>
        <v>0</v>
      </c>
      <c r="K281" s="193">
        <f t="shared" si="192"/>
        <v>0</v>
      </c>
      <c r="L281" s="101"/>
      <c r="M281" s="100">
        <f t="shared" si="192"/>
        <v>0</v>
      </c>
      <c r="N281" s="100">
        <f t="shared" si="192"/>
        <v>0</v>
      </c>
      <c r="O281" s="100">
        <f t="shared" si="192"/>
        <v>0</v>
      </c>
      <c r="P281" s="100">
        <f t="shared" si="192"/>
        <v>0</v>
      </c>
      <c r="Q281" s="100">
        <f t="shared" si="192"/>
        <v>0</v>
      </c>
      <c r="R281" s="100">
        <f t="shared" si="192"/>
        <v>0</v>
      </c>
      <c r="S281" s="100">
        <f t="shared" si="192"/>
        <v>0</v>
      </c>
      <c r="T281" s="100">
        <f t="shared" si="192"/>
        <v>0</v>
      </c>
      <c r="U281" s="100">
        <f t="shared" si="192"/>
        <v>0</v>
      </c>
      <c r="V281" s="100">
        <f t="shared" si="192"/>
        <v>0</v>
      </c>
      <c r="W281" s="100">
        <f t="shared" si="192"/>
        <v>0</v>
      </c>
      <c r="X281" s="100">
        <f t="shared" si="192"/>
        <v>0</v>
      </c>
      <c r="Y281" s="100">
        <f t="shared" si="192"/>
        <v>0</v>
      </c>
      <c r="Z281" s="100">
        <f t="shared" si="192"/>
        <v>0</v>
      </c>
    </row>
    <row r="282" spans="1:26" s="72" customFormat="1" ht="30.75" hidden="1" customHeight="1" x14ac:dyDescent="0.5">
      <c r="A282" s="178"/>
      <c r="B282" s="179"/>
      <c r="C282" s="180"/>
      <c r="D282" s="181">
        <v>4</v>
      </c>
      <c r="E282" s="195" t="s">
        <v>268</v>
      </c>
      <c r="F282" s="195"/>
      <c r="G282" s="195"/>
      <c r="H282" s="196"/>
      <c r="I282" s="199"/>
      <c r="J282" s="198"/>
      <c r="K282" s="198"/>
      <c r="L282" s="102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4">
        <f>SUM(M282:Y282)</f>
        <v>0</v>
      </c>
    </row>
    <row r="283" spans="1:26" s="72" customFormat="1" ht="30.75" customHeight="1" x14ac:dyDescent="0.5">
      <c r="A283" s="178" t="s">
        <v>430</v>
      </c>
      <c r="B283" s="179" t="s">
        <v>431</v>
      </c>
      <c r="C283" s="180" t="s">
        <v>454</v>
      </c>
      <c r="D283" s="181">
        <v>4</v>
      </c>
      <c r="E283" s="189" t="s">
        <v>513</v>
      </c>
      <c r="F283" s="189"/>
      <c r="G283" s="189"/>
      <c r="H283" s="190">
        <f>SUM(H284)</f>
        <v>344245261</v>
      </c>
      <c r="I283" s="191">
        <f t="shared" ref="I283" si="193">SUM(I284)</f>
        <v>910500000</v>
      </c>
      <c r="J283" s="190">
        <f t="shared" ref="J283:Z283" si="194">SUM(J284)</f>
        <v>1227000000</v>
      </c>
      <c r="K283" s="190">
        <f t="shared" si="194"/>
        <v>1127000000</v>
      </c>
      <c r="L283" s="98"/>
      <c r="M283" s="99">
        <f t="shared" si="194"/>
        <v>0</v>
      </c>
      <c r="N283" s="99">
        <f t="shared" si="194"/>
        <v>0</v>
      </c>
      <c r="O283" s="99">
        <f t="shared" si="194"/>
        <v>0</v>
      </c>
      <c r="P283" s="99">
        <f t="shared" si="194"/>
        <v>0</v>
      </c>
      <c r="Q283" s="99">
        <f t="shared" si="194"/>
        <v>0</v>
      </c>
      <c r="R283" s="99">
        <f t="shared" si="194"/>
        <v>0</v>
      </c>
      <c r="S283" s="99">
        <f t="shared" si="194"/>
        <v>0</v>
      </c>
      <c r="T283" s="99">
        <f t="shared" si="194"/>
        <v>0</v>
      </c>
      <c r="U283" s="99">
        <f t="shared" si="194"/>
        <v>0</v>
      </c>
      <c r="V283" s="99">
        <f t="shared" si="194"/>
        <v>0</v>
      </c>
      <c r="W283" s="99">
        <f t="shared" si="194"/>
        <v>0</v>
      </c>
      <c r="X283" s="99">
        <f t="shared" si="194"/>
        <v>0</v>
      </c>
      <c r="Y283" s="99">
        <f t="shared" si="194"/>
        <v>0</v>
      </c>
      <c r="Z283" s="99">
        <f t="shared" si="194"/>
        <v>0</v>
      </c>
    </row>
    <row r="284" spans="1:26" s="72" customFormat="1" ht="30.75" customHeight="1" x14ac:dyDescent="0.5">
      <c r="A284" s="178" t="s">
        <v>430</v>
      </c>
      <c r="B284" s="179" t="s">
        <v>434</v>
      </c>
      <c r="C284" s="180" t="s">
        <v>454</v>
      </c>
      <c r="D284" s="181">
        <v>4</v>
      </c>
      <c r="E284" s="209" t="s">
        <v>339</v>
      </c>
      <c r="F284" s="209"/>
      <c r="G284" s="209"/>
      <c r="H284" s="193">
        <f>SUM(H285:H285)</f>
        <v>344245261</v>
      </c>
      <c r="I284" s="194">
        <f>SUM(I285:I285)</f>
        <v>910500000</v>
      </c>
      <c r="J284" s="193">
        <f>SUM(J285:J285)</f>
        <v>1227000000</v>
      </c>
      <c r="K284" s="193">
        <f>SUM(K285:K285)</f>
        <v>1127000000</v>
      </c>
      <c r="L284" s="101"/>
      <c r="M284" s="100">
        <f t="shared" ref="M284:Z284" si="195">SUM(M285:M285)</f>
        <v>0</v>
      </c>
      <c r="N284" s="100">
        <f t="shared" si="195"/>
        <v>0</v>
      </c>
      <c r="O284" s="100">
        <f t="shared" si="195"/>
        <v>0</v>
      </c>
      <c r="P284" s="100">
        <f t="shared" si="195"/>
        <v>0</v>
      </c>
      <c r="Q284" s="100">
        <f t="shared" si="195"/>
        <v>0</v>
      </c>
      <c r="R284" s="100">
        <f t="shared" si="195"/>
        <v>0</v>
      </c>
      <c r="S284" s="100">
        <f t="shared" si="195"/>
        <v>0</v>
      </c>
      <c r="T284" s="100">
        <f t="shared" si="195"/>
        <v>0</v>
      </c>
      <c r="U284" s="100">
        <f t="shared" si="195"/>
        <v>0</v>
      </c>
      <c r="V284" s="100">
        <f t="shared" si="195"/>
        <v>0</v>
      </c>
      <c r="W284" s="100">
        <f t="shared" si="195"/>
        <v>0</v>
      </c>
      <c r="X284" s="100">
        <f t="shared" si="195"/>
        <v>0</v>
      </c>
      <c r="Y284" s="100">
        <f t="shared" si="195"/>
        <v>0</v>
      </c>
      <c r="Z284" s="100">
        <f t="shared" si="195"/>
        <v>0</v>
      </c>
    </row>
    <row r="285" spans="1:26" s="72" customFormat="1" ht="32.25" customHeight="1" x14ac:dyDescent="0.5">
      <c r="A285" s="178" t="s">
        <v>435</v>
      </c>
      <c r="B285" s="179" t="s">
        <v>434</v>
      </c>
      <c r="C285" s="180" t="s">
        <v>454</v>
      </c>
      <c r="D285" s="181">
        <v>4</v>
      </c>
      <c r="E285" s="195" t="s">
        <v>340</v>
      </c>
      <c r="F285" s="195" t="s">
        <v>214</v>
      </c>
      <c r="G285" s="195" t="s">
        <v>818</v>
      </c>
      <c r="H285" s="196">
        <v>344245261</v>
      </c>
      <c r="I285" s="199">
        <v>910500000</v>
      </c>
      <c r="J285" s="198">
        <v>1227000000</v>
      </c>
      <c r="K285" s="198">
        <v>1127000000</v>
      </c>
      <c r="L285" s="102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4">
        <f>SUM(M285:Y285)</f>
        <v>0</v>
      </c>
    </row>
    <row r="286" spans="1:26" s="72" customFormat="1" ht="30.75" customHeight="1" x14ac:dyDescent="0.5">
      <c r="A286" s="178" t="s">
        <v>430</v>
      </c>
      <c r="B286" s="179" t="s">
        <v>431</v>
      </c>
      <c r="C286" s="180" t="s">
        <v>478</v>
      </c>
      <c r="D286" s="181">
        <v>4</v>
      </c>
      <c r="E286" s="189" t="s">
        <v>514</v>
      </c>
      <c r="F286" s="189"/>
      <c r="G286" s="189"/>
      <c r="H286" s="190">
        <f>SUM(H287,H289)</f>
        <v>105568643</v>
      </c>
      <c r="I286" s="191">
        <f t="shared" ref="I286" si="196">SUM(I287,I289)</f>
        <v>1500000000</v>
      </c>
      <c r="J286" s="190">
        <f t="shared" ref="J286" si="197">SUM(J287,J289)</f>
        <v>1193000000</v>
      </c>
      <c r="K286" s="190">
        <f t="shared" ref="K286" si="198">SUM(K287,K289)</f>
        <v>12193000000</v>
      </c>
      <c r="L286" s="98"/>
      <c r="M286" s="99">
        <f t="shared" ref="M286:Z286" si="199">SUM(M287,M289)</f>
        <v>0</v>
      </c>
      <c r="N286" s="99">
        <f t="shared" si="199"/>
        <v>0</v>
      </c>
      <c r="O286" s="99">
        <f t="shared" si="199"/>
        <v>0</v>
      </c>
      <c r="P286" s="99">
        <f t="shared" si="199"/>
        <v>0</v>
      </c>
      <c r="Q286" s="99">
        <f t="shared" si="199"/>
        <v>0</v>
      </c>
      <c r="R286" s="99">
        <f t="shared" si="199"/>
        <v>0</v>
      </c>
      <c r="S286" s="99">
        <f t="shared" si="199"/>
        <v>0</v>
      </c>
      <c r="T286" s="99">
        <f t="shared" si="199"/>
        <v>0</v>
      </c>
      <c r="U286" s="99">
        <f t="shared" si="199"/>
        <v>0</v>
      </c>
      <c r="V286" s="99">
        <f t="shared" si="199"/>
        <v>0</v>
      </c>
      <c r="W286" s="99">
        <f t="shared" si="199"/>
        <v>0</v>
      </c>
      <c r="X286" s="99">
        <f t="shared" si="199"/>
        <v>0</v>
      </c>
      <c r="Y286" s="99">
        <f t="shared" si="199"/>
        <v>0</v>
      </c>
      <c r="Z286" s="99">
        <f t="shared" si="199"/>
        <v>0</v>
      </c>
    </row>
    <row r="287" spans="1:26" s="72" customFormat="1" ht="30.75" hidden="1" customHeight="1" x14ac:dyDescent="0.5">
      <c r="A287" s="178"/>
      <c r="B287" s="179"/>
      <c r="C287" s="180"/>
      <c r="D287" s="181">
        <v>4</v>
      </c>
      <c r="E287" s="209" t="s">
        <v>341</v>
      </c>
      <c r="F287" s="209"/>
      <c r="G287" s="209"/>
      <c r="H287" s="193">
        <f>SUM(H288)</f>
        <v>0</v>
      </c>
      <c r="I287" s="194">
        <f t="shared" ref="I287" si="200">SUM(I288)</f>
        <v>0</v>
      </c>
      <c r="J287" s="193">
        <f t="shared" ref="J287:Z287" si="201">SUM(J288)</f>
        <v>0</v>
      </c>
      <c r="K287" s="193">
        <f t="shared" si="201"/>
        <v>0</v>
      </c>
      <c r="L287" s="101"/>
      <c r="M287" s="100">
        <f t="shared" si="201"/>
        <v>0</v>
      </c>
      <c r="N287" s="100">
        <f t="shared" si="201"/>
        <v>0</v>
      </c>
      <c r="O287" s="100">
        <f t="shared" si="201"/>
        <v>0</v>
      </c>
      <c r="P287" s="100">
        <f t="shared" si="201"/>
        <v>0</v>
      </c>
      <c r="Q287" s="100">
        <f t="shared" si="201"/>
        <v>0</v>
      </c>
      <c r="R287" s="100">
        <f t="shared" si="201"/>
        <v>0</v>
      </c>
      <c r="S287" s="100">
        <f t="shared" si="201"/>
        <v>0</v>
      </c>
      <c r="T287" s="100">
        <f t="shared" si="201"/>
        <v>0</v>
      </c>
      <c r="U287" s="100">
        <f t="shared" si="201"/>
        <v>0</v>
      </c>
      <c r="V287" s="100">
        <f t="shared" si="201"/>
        <v>0</v>
      </c>
      <c r="W287" s="100">
        <f t="shared" si="201"/>
        <v>0</v>
      </c>
      <c r="X287" s="100">
        <f t="shared" si="201"/>
        <v>0</v>
      </c>
      <c r="Y287" s="100">
        <f t="shared" si="201"/>
        <v>0</v>
      </c>
      <c r="Z287" s="100">
        <f t="shared" si="201"/>
        <v>0</v>
      </c>
    </row>
    <row r="288" spans="1:26" s="72" customFormat="1" ht="30.75" hidden="1" customHeight="1" x14ac:dyDescent="0.5">
      <c r="A288" s="178"/>
      <c r="B288" s="179"/>
      <c r="C288" s="180"/>
      <c r="D288" s="181">
        <v>4</v>
      </c>
      <c r="E288" s="195" t="s">
        <v>268</v>
      </c>
      <c r="F288" s="195"/>
      <c r="G288" s="195"/>
      <c r="H288" s="196"/>
      <c r="I288" s="199"/>
      <c r="J288" s="198"/>
      <c r="K288" s="198"/>
      <c r="L288" s="102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4">
        <f>SUM(M288:Y288)</f>
        <v>0</v>
      </c>
    </row>
    <row r="289" spans="1:26" s="72" customFormat="1" ht="30.75" customHeight="1" x14ac:dyDescent="0.5">
      <c r="A289" s="178" t="s">
        <v>430</v>
      </c>
      <c r="B289" s="179" t="s">
        <v>436</v>
      </c>
      <c r="C289" s="180" t="s">
        <v>478</v>
      </c>
      <c r="D289" s="181">
        <v>4</v>
      </c>
      <c r="E289" s="209" t="s">
        <v>515</v>
      </c>
      <c r="F289" s="209"/>
      <c r="G289" s="209"/>
      <c r="H289" s="193">
        <f>SUM(H290:H292)</f>
        <v>105568643</v>
      </c>
      <c r="I289" s="194">
        <f>SUM(I290:I292)</f>
        <v>1500000000</v>
      </c>
      <c r="J289" s="193">
        <f t="shared" ref="J289" si="202">SUM(J290:J292)</f>
        <v>1193000000</v>
      </c>
      <c r="K289" s="193">
        <f t="shared" ref="K289" si="203">SUM(K290:K292)</f>
        <v>12193000000</v>
      </c>
      <c r="L289" s="101"/>
      <c r="M289" s="100">
        <f t="shared" ref="M289:Z289" si="204">SUM(M290:M292)</f>
        <v>0</v>
      </c>
      <c r="N289" s="100">
        <f t="shared" si="204"/>
        <v>0</v>
      </c>
      <c r="O289" s="100">
        <f t="shared" si="204"/>
        <v>0</v>
      </c>
      <c r="P289" s="100">
        <f t="shared" si="204"/>
        <v>0</v>
      </c>
      <c r="Q289" s="100">
        <f t="shared" si="204"/>
        <v>0</v>
      </c>
      <c r="R289" s="100">
        <f t="shared" si="204"/>
        <v>0</v>
      </c>
      <c r="S289" s="100">
        <f t="shared" si="204"/>
        <v>0</v>
      </c>
      <c r="T289" s="100">
        <f t="shared" si="204"/>
        <v>0</v>
      </c>
      <c r="U289" s="100">
        <f t="shared" si="204"/>
        <v>0</v>
      </c>
      <c r="V289" s="100">
        <f t="shared" si="204"/>
        <v>0</v>
      </c>
      <c r="W289" s="100">
        <f t="shared" si="204"/>
        <v>0</v>
      </c>
      <c r="X289" s="100">
        <f t="shared" si="204"/>
        <v>0</v>
      </c>
      <c r="Y289" s="100">
        <f t="shared" si="204"/>
        <v>0</v>
      </c>
      <c r="Z289" s="100">
        <f t="shared" si="204"/>
        <v>0</v>
      </c>
    </row>
    <row r="290" spans="1:26" s="72" customFormat="1" ht="30.75" customHeight="1" x14ac:dyDescent="0.5">
      <c r="A290" s="178" t="s">
        <v>435</v>
      </c>
      <c r="B290" s="179" t="s">
        <v>436</v>
      </c>
      <c r="C290" s="180" t="s">
        <v>478</v>
      </c>
      <c r="D290" s="181">
        <v>4</v>
      </c>
      <c r="E290" s="195" t="s">
        <v>342</v>
      </c>
      <c r="F290" s="195" t="s">
        <v>214</v>
      </c>
      <c r="G290" s="195" t="s">
        <v>214</v>
      </c>
      <c r="H290" s="196">
        <v>36351428</v>
      </c>
      <c r="I290" s="197">
        <v>500000000</v>
      </c>
      <c r="J290" s="198">
        <v>193000000</v>
      </c>
      <c r="K290" s="198">
        <v>193000000</v>
      </c>
      <c r="L290" s="102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>
        <f t="shared" ref="Z290:Z292" si="205">SUM(M290:Y290)</f>
        <v>0</v>
      </c>
    </row>
    <row r="291" spans="1:26" s="72" customFormat="1" ht="30.75" customHeight="1" x14ac:dyDescent="0.5">
      <c r="A291" s="178" t="s">
        <v>437</v>
      </c>
      <c r="B291" s="179" t="s">
        <v>436</v>
      </c>
      <c r="C291" s="180" t="s">
        <v>478</v>
      </c>
      <c r="D291" s="181">
        <v>4</v>
      </c>
      <c r="E291" s="195" t="s">
        <v>343</v>
      </c>
      <c r="F291" s="195" t="s">
        <v>214</v>
      </c>
      <c r="G291" s="195" t="s">
        <v>214</v>
      </c>
      <c r="H291" s="196">
        <v>69217215</v>
      </c>
      <c r="I291" s="197">
        <v>1000000000</v>
      </c>
      <c r="J291" s="198">
        <v>1000000000</v>
      </c>
      <c r="K291" s="198">
        <v>12000000000</v>
      </c>
      <c r="L291" s="102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>
        <f t="shared" si="205"/>
        <v>0</v>
      </c>
    </row>
    <row r="292" spans="1:26" s="72" customFormat="1" ht="30.75" hidden="1" customHeight="1" x14ac:dyDescent="0.5">
      <c r="A292" s="178" t="s">
        <v>438</v>
      </c>
      <c r="B292" s="179" t="s">
        <v>436</v>
      </c>
      <c r="C292" s="180" t="s">
        <v>478</v>
      </c>
      <c r="D292" s="181">
        <v>4</v>
      </c>
      <c r="E292" s="195" t="s">
        <v>573</v>
      </c>
      <c r="F292" s="195" t="s">
        <v>214</v>
      </c>
      <c r="G292" s="195" t="s">
        <v>214</v>
      </c>
      <c r="H292" s="196"/>
      <c r="I292" s="197"/>
      <c r="J292" s="198"/>
      <c r="K292" s="198"/>
      <c r="L292" s="102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>
        <f t="shared" si="205"/>
        <v>0</v>
      </c>
    </row>
    <row r="293" spans="1:26" s="72" customFormat="1" ht="30.75" hidden="1" customHeight="1" x14ac:dyDescent="0.5">
      <c r="A293" s="178"/>
      <c r="B293" s="179"/>
      <c r="C293" s="180"/>
      <c r="D293" s="181">
        <v>4</v>
      </c>
      <c r="E293" s="189" t="s">
        <v>228</v>
      </c>
      <c r="F293" s="189"/>
      <c r="G293" s="189"/>
      <c r="H293" s="190">
        <f>SUM(H294,H296,H298,H300)</f>
        <v>0</v>
      </c>
      <c r="I293" s="191">
        <f t="shared" ref="I293" si="206">SUM(I294,I296,I298,I300)</f>
        <v>0</v>
      </c>
      <c r="J293" s="190">
        <f t="shared" ref="J293" si="207">SUM(J294,J296,J298,J300)</f>
        <v>0</v>
      </c>
      <c r="K293" s="190">
        <f t="shared" ref="K293" si="208">SUM(K294,K296,K298,K300)</f>
        <v>0</v>
      </c>
      <c r="L293" s="98"/>
      <c r="M293" s="99">
        <f t="shared" ref="M293:Z293" si="209">SUM(M294,M296,M298,M300)</f>
        <v>0</v>
      </c>
      <c r="N293" s="99">
        <f t="shared" si="209"/>
        <v>0</v>
      </c>
      <c r="O293" s="99">
        <f t="shared" si="209"/>
        <v>0</v>
      </c>
      <c r="P293" s="99">
        <f t="shared" si="209"/>
        <v>0</v>
      </c>
      <c r="Q293" s="99">
        <f t="shared" si="209"/>
        <v>0</v>
      </c>
      <c r="R293" s="99">
        <f t="shared" si="209"/>
        <v>0</v>
      </c>
      <c r="S293" s="99">
        <f t="shared" si="209"/>
        <v>0</v>
      </c>
      <c r="T293" s="99">
        <f t="shared" si="209"/>
        <v>0</v>
      </c>
      <c r="U293" s="99">
        <f t="shared" si="209"/>
        <v>0</v>
      </c>
      <c r="V293" s="99">
        <f t="shared" si="209"/>
        <v>0</v>
      </c>
      <c r="W293" s="99">
        <f t="shared" si="209"/>
        <v>0</v>
      </c>
      <c r="X293" s="99">
        <f t="shared" si="209"/>
        <v>0</v>
      </c>
      <c r="Y293" s="99">
        <f t="shared" si="209"/>
        <v>0</v>
      </c>
      <c r="Z293" s="99">
        <f t="shared" si="209"/>
        <v>0</v>
      </c>
    </row>
    <row r="294" spans="1:26" s="72" customFormat="1" ht="30.75" hidden="1" customHeight="1" x14ac:dyDescent="0.5">
      <c r="A294" s="178"/>
      <c r="B294" s="179"/>
      <c r="C294" s="180"/>
      <c r="D294" s="181">
        <v>4</v>
      </c>
      <c r="E294" s="211" t="s">
        <v>17</v>
      </c>
      <c r="F294" s="211"/>
      <c r="G294" s="211"/>
      <c r="H294" s="193">
        <f>SUM(H295)</f>
        <v>0</v>
      </c>
      <c r="I294" s="194">
        <f t="shared" ref="I294" si="210">SUM(I295)</f>
        <v>0</v>
      </c>
      <c r="J294" s="193">
        <f t="shared" ref="J294:Z294" si="211">SUM(J295)</f>
        <v>0</v>
      </c>
      <c r="K294" s="193">
        <f t="shared" si="211"/>
        <v>0</v>
      </c>
      <c r="L294" s="101"/>
      <c r="M294" s="100">
        <f t="shared" si="211"/>
        <v>0</v>
      </c>
      <c r="N294" s="100">
        <f t="shared" si="211"/>
        <v>0</v>
      </c>
      <c r="O294" s="100">
        <f t="shared" si="211"/>
        <v>0</v>
      </c>
      <c r="P294" s="100">
        <f t="shared" si="211"/>
        <v>0</v>
      </c>
      <c r="Q294" s="100">
        <f t="shared" si="211"/>
        <v>0</v>
      </c>
      <c r="R294" s="100">
        <f t="shared" si="211"/>
        <v>0</v>
      </c>
      <c r="S294" s="100">
        <f t="shared" si="211"/>
        <v>0</v>
      </c>
      <c r="T294" s="100">
        <f t="shared" si="211"/>
        <v>0</v>
      </c>
      <c r="U294" s="100">
        <f t="shared" si="211"/>
        <v>0</v>
      </c>
      <c r="V294" s="100">
        <f t="shared" si="211"/>
        <v>0</v>
      </c>
      <c r="W294" s="100">
        <f t="shared" si="211"/>
        <v>0</v>
      </c>
      <c r="X294" s="100">
        <f t="shared" si="211"/>
        <v>0</v>
      </c>
      <c r="Y294" s="100">
        <f t="shared" si="211"/>
        <v>0</v>
      </c>
      <c r="Z294" s="100">
        <f t="shared" si="211"/>
        <v>0</v>
      </c>
    </row>
    <row r="295" spans="1:26" s="72" customFormat="1" ht="30.75" hidden="1" customHeight="1" x14ac:dyDescent="0.5">
      <c r="A295" s="178"/>
      <c r="B295" s="179"/>
      <c r="C295" s="180"/>
      <c r="D295" s="181">
        <v>4</v>
      </c>
      <c r="E295" s="195" t="s">
        <v>268</v>
      </c>
      <c r="F295" s="195"/>
      <c r="G295" s="195"/>
      <c r="H295" s="196"/>
      <c r="I295" s="199"/>
      <c r="J295" s="198"/>
      <c r="K295" s="198"/>
      <c r="L295" s="102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4">
        <f>SUM(M295:Y295)</f>
        <v>0</v>
      </c>
    </row>
    <row r="296" spans="1:26" s="72" customFormat="1" ht="30.75" hidden="1" customHeight="1" x14ac:dyDescent="0.5">
      <c r="A296" s="178"/>
      <c r="B296" s="179"/>
      <c r="C296" s="180"/>
      <c r="D296" s="181">
        <v>4</v>
      </c>
      <c r="E296" s="211" t="s">
        <v>17</v>
      </c>
      <c r="F296" s="211"/>
      <c r="G296" s="211"/>
      <c r="H296" s="193">
        <f>SUM(H297)</f>
        <v>0</v>
      </c>
      <c r="I296" s="194">
        <f t="shared" ref="I296" si="212">SUM(I297)</f>
        <v>0</v>
      </c>
      <c r="J296" s="193">
        <f t="shared" ref="J296:Z296" si="213">SUM(J297)</f>
        <v>0</v>
      </c>
      <c r="K296" s="193">
        <f t="shared" si="213"/>
        <v>0</v>
      </c>
      <c r="L296" s="101"/>
      <c r="M296" s="100">
        <f t="shared" si="213"/>
        <v>0</v>
      </c>
      <c r="N296" s="100">
        <f t="shared" si="213"/>
        <v>0</v>
      </c>
      <c r="O296" s="100">
        <f t="shared" si="213"/>
        <v>0</v>
      </c>
      <c r="P296" s="100">
        <f t="shared" si="213"/>
        <v>0</v>
      </c>
      <c r="Q296" s="100">
        <f t="shared" si="213"/>
        <v>0</v>
      </c>
      <c r="R296" s="100">
        <f t="shared" si="213"/>
        <v>0</v>
      </c>
      <c r="S296" s="100">
        <f t="shared" si="213"/>
        <v>0</v>
      </c>
      <c r="T296" s="100">
        <f t="shared" si="213"/>
        <v>0</v>
      </c>
      <c r="U296" s="100">
        <f t="shared" si="213"/>
        <v>0</v>
      </c>
      <c r="V296" s="100">
        <f t="shared" si="213"/>
        <v>0</v>
      </c>
      <c r="W296" s="100">
        <f t="shared" si="213"/>
        <v>0</v>
      </c>
      <c r="X296" s="100">
        <f t="shared" si="213"/>
        <v>0</v>
      </c>
      <c r="Y296" s="100">
        <f t="shared" si="213"/>
        <v>0</v>
      </c>
      <c r="Z296" s="100">
        <f t="shared" si="213"/>
        <v>0</v>
      </c>
    </row>
    <row r="297" spans="1:26" s="72" customFormat="1" ht="30.75" hidden="1" customHeight="1" x14ac:dyDescent="0.5">
      <c r="A297" s="178"/>
      <c r="B297" s="179"/>
      <c r="C297" s="180"/>
      <c r="D297" s="181">
        <v>4</v>
      </c>
      <c r="E297" s="195" t="s">
        <v>268</v>
      </c>
      <c r="F297" s="195"/>
      <c r="G297" s="195"/>
      <c r="H297" s="196"/>
      <c r="I297" s="199"/>
      <c r="J297" s="198"/>
      <c r="K297" s="198"/>
      <c r="L297" s="102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4">
        <f>SUM(M297:Y297)</f>
        <v>0</v>
      </c>
    </row>
    <row r="298" spans="1:26" s="72" customFormat="1" ht="30.75" hidden="1" customHeight="1" x14ac:dyDescent="0.5">
      <c r="A298" s="178"/>
      <c r="B298" s="179"/>
      <c r="C298" s="180"/>
      <c r="D298" s="181">
        <v>4</v>
      </c>
      <c r="E298" s="211" t="s">
        <v>17</v>
      </c>
      <c r="F298" s="211"/>
      <c r="G298" s="211"/>
      <c r="H298" s="193">
        <f>SUM(H299)</f>
        <v>0</v>
      </c>
      <c r="I298" s="194">
        <f t="shared" ref="I298" si="214">SUM(I299)</f>
        <v>0</v>
      </c>
      <c r="J298" s="193">
        <f t="shared" ref="J298:Z298" si="215">SUM(J299)</f>
        <v>0</v>
      </c>
      <c r="K298" s="193">
        <f t="shared" si="215"/>
        <v>0</v>
      </c>
      <c r="L298" s="101"/>
      <c r="M298" s="100">
        <f t="shared" si="215"/>
        <v>0</v>
      </c>
      <c r="N298" s="100">
        <f t="shared" si="215"/>
        <v>0</v>
      </c>
      <c r="O298" s="100">
        <f t="shared" si="215"/>
        <v>0</v>
      </c>
      <c r="P298" s="100">
        <f t="shared" si="215"/>
        <v>0</v>
      </c>
      <c r="Q298" s="100">
        <f t="shared" si="215"/>
        <v>0</v>
      </c>
      <c r="R298" s="100">
        <f t="shared" si="215"/>
        <v>0</v>
      </c>
      <c r="S298" s="100">
        <f t="shared" si="215"/>
        <v>0</v>
      </c>
      <c r="T298" s="100">
        <f t="shared" si="215"/>
        <v>0</v>
      </c>
      <c r="U298" s="100">
        <f t="shared" si="215"/>
        <v>0</v>
      </c>
      <c r="V298" s="100">
        <f t="shared" si="215"/>
        <v>0</v>
      </c>
      <c r="W298" s="100">
        <f t="shared" si="215"/>
        <v>0</v>
      </c>
      <c r="X298" s="100">
        <f t="shared" si="215"/>
        <v>0</v>
      </c>
      <c r="Y298" s="100">
        <f t="shared" si="215"/>
        <v>0</v>
      </c>
      <c r="Z298" s="100">
        <f t="shared" si="215"/>
        <v>0</v>
      </c>
    </row>
    <row r="299" spans="1:26" s="72" customFormat="1" ht="30.75" hidden="1" customHeight="1" x14ac:dyDescent="0.5">
      <c r="A299" s="178"/>
      <c r="B299" s="179"/>
      <c r="C299" s="180"/>
      <c r="D299" s="181">
        <v>4</v>
      </c>
      <c r="E299" s="195" t="s">
        <v>268</v>
      </c>
      <c r="F299" s="195"/>
      <c r="G299" s="195"/>
      <c r="H299" s="196"/>
      <c r="I299" s="199"/>
      <c r="J299" s="198"/>
      <c r="K299" s="198"/>
      <c r="L299" s="102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4">
        <f>SUM(M299:Y299)</f>
        <v>0</v>
      </c>
    </row>
    <row r="300" spans="1:26" s="72" customFormat="1" ht="30.75" hidden="1" customHeight="1" x14ac:dyDescent="0.5">
      <c r="A300" s="178"/>
      <c r="B300" s="179"/>
      <c r="C300" s="180"/>
      <c r="D300" s="181">
        <v>4</v>
      </c>
      <c r="E300" s="211" t="s">
        <v>17</v>
      </c>
      <c r="F300" s="211"/>
      <c r="G300" s="211"/>
      <c r="H300" s="193">
        <f>SUM(H301)</f>
        <v>0</v>
      </c>
      <c r="I300" s="194">
        <f t="shared" ref="I300" si="216">SUM(I301)</f>
        <v>0</v>
      </c>
      <c r="J300" s="193">
        <f t="shared" ref="J300:Z300" si="217">SUM(J301)</f>
        <v>0</v>
      </c>
      <c r="K300" s="193">
        <f t="shared" si="217"/>
        <v>0</v>
      </c>
      <c r="L300" s="101"/>
      <c r="M300" s="100">
        <f t="shared" si="217"/>
        <v>0</v>
      </c>
      <c r="N300" s="100">
        <f t="shared" si="217"/>
        <v>0</v>
      </c>
      <c r="O300" s="100">
        <f t="shared" si="217"/>
        <v>0</v>
      </c>
      <c r="P300" s="100">
        <f t="shared" si="217"/>
        <v>0</v>
      </c>
      <c r="Q300" s="100">
        <f t="shared" si="217"/>
        <v>0</v>
      </c>
      <c r="R300" s="100">
        <f t="shared" si="217"/>
        <v>0</v>
      </c>
      <c r="S300" s="100">
        <f t="shared" si="217"/>
        <v>0</v>
      </c>
      <c r="T300" s="100">
        <f t="shared" si="217"/>
        <v>0</v>
      </c>
      <c r="U300" s="100">
        <f t="shared" si="217"/>
        <v>0</v>
      </c>
      <c r="V300" s="100">
        <f t="shared" si="217"/>
        <v>0</v>
      </c>
      <c r="W300" s="100">
        <f t="shared" si="217"/>
        <v>0</v>
      </c>
      <c r="X300" s="100">
        <f t="shared" si="217"/>
        <v>0</v>
      </c>
      <c r="Y300" s="100">
        <f t="shared" si="217"/>
        <v>0</v>
      </c>
      <c r="Z300" s="100">
        <f t="shared" si="217"/>
        <v>0</v>
      </c>
    </row>
    <row r="301" spans="1:26" s="72" customFormat="1" ht="30.75" hidden="1" customHeight="1" x14ac:dyDescent="0.5">
      <c r="A301" s="178"/>
      <c r="B301" s="179"/>
      <c r="C301" s="180"/>
      <c r="D301" s="181">
        <v>4</v>
      </c>
      <c r="E301" s="195" t="s">
        <v>268</v>
      </c>
      <c r="F301" s="195"/>
      <c r="G301" s="195"/>
      <c r="H301" s="196"/>
      <c r="I301" s="199"/>
      <c r="J301" s="198"/>
      <c r="K301" s="198"/>
      <c r="L301" s="102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4">
        <f>SUM(M301:Y301)</f>
        <v>0</v>
      </c>
    </row>
    <row r="302" spans="1:26" s="72" customFormat="1" ht="30.75" customHeight="1" x14ac:dyDescent="0.5">
      <c r="A302" s="178" t="s">
        <v>430</v>
      </c>
      <c r="B302" s="179" t="s">
        <v>431</v>
      </c>
      <c r="C302" s="180" t="s">
        <v>489</v>
      </c>
      <c r="D302" s="181">
        <v>4</v>
      </c>
      <c r="E302" s="189" t="s">
        <v>516</v>
      </c>
      <c r="F302" s="189"/>
      <c r="G302" s="189"/>
      <c r="H302" s="190">
        <f>SUM(H303,H308)</f>
        <v>211399437</v>
      </c>
      <c r="I302" s="191">
        <f>SUM(I303,I308)</f>
        <v>1330000000</v>
      </c>
      <c r="J302" s="190">
        <f>SUM(J303,J308)</f>
        <v>2006400000</v>
      </c>
      <c r="K302" s="190">
        <f>SUM(K303,K308)</f>
        <v>2006400000</v>
      </c>
      <c r="L302" s="98"/>
      <c r="M302" s="99">
        <f t="shared" ref="M302:Z302" si="218">SUM(M303,M308)</f>
        <v>0</v>
      </c>
      <c r="N302" s="99">
        <f t="shared" si="218"/>
        <v>0</v>
      </c>
      <c r="O302" s="99">
        <f t="shared" si="218"/>
        <v>0</v>
      </c>
      <c r="P302" s="99">
        <f t="shared" si="218"/>
        <v>0</v>
      </c>
      <c r="Q302" s="99">
        <f t="shared" si="218"/>
        <v>0</v>
      </c>
      <c r="R302" s="99">
        <f t="shared" si="218"/>
        <v>0</v>
      </c>
      <c r="S302" s="99">
        <f t="shared" si="218"/>
        <v>0</v>
      </c>
      <c r="T302" s="99">
        <f t="shared" si="218"/>
        <v>0</v>
      </c>
      <c r="U302" s="99">
        <f t="shared" si="218"/>
        <v>0</v>
      </c>
      <c r="V302" s="99">
        <f t="shared" si="218"/>
        <v>0</v>
      </c>
      <c r="W302" s="99">
        <f t="shared" si="218"/>
        <v>0</v>
      </c>
      <c r="X302" s="99">
        <f t="shared" si="218"/>
        <v>0</v>
      </c>
      <c r="Y302" s="99">
        <f t="shared" si="218"/>
        <v>0</v>
      </c>
      <c r="Z302" s="99">
        <f t="shared" si="218"/>
        <v>0</v>
      </c>
    </row>
    <row r="303" spans="1:26" s="72" customFormat="1" ht="30.75" customHeight="1" x14ac:dyDescent="0.5">
      <c r="A303" s="178" t="s">
        <v>430</v>
      </c>
      <c r="B303" s="179" t="s">
        <v>434</v>
      </c>
      <c r="C303" s="180" t="s">
        <v>489</v>
      </c>
      <c r="D303" s="181">
        <v>4</v>
      </c>
      <c r="E303" s="211" t="s">
        <v>344</v>
      </c>
      <c r="F303" s="211"/>
      <c r="G303" s="211"/>
      <c r="H303" s="193">
        <f>SUM(H304:H307)</f>
        <v>69821798</v>
      </c>
      <c r="I303" s="194">
        <f>SUM(I304:I307)</f>
        <v>800000000</v>
      </c>
      <c r="J303" s="193">
        <f>SUM(J304:J307)</f>
        <v>1307400000</v>
      </c>
      <c r="K303" s="193">
        <f>SUM(K304:K307)</f>
        <v>1307400000</v>
      </c>
      <c r="L303" s="101"/>
      <c r="M303" s="100">
        <f t="shared" ref="M303:Z303" si="219">SUM(M304:M307)</f>
        <v>0</v>
      </c>
      <c r="N303" s="100">
        <f t="shared" si="219"/>
        <v>0</v>
      </c>
      <c r="O303" s="100">
        <f t="shared" si="219"/>
        <v>0</v>
      </c>
      <c r="P303" s="100">
        <f t="shared" si="219"/>
        <v>0</v>
      </c>
      <c r="Q303" s="100">
        <f t="shared" si="219"/>
        <v>0</v>
      </c>
      <c r="R303" s="100">
        <f t="shared" si="219"/>
        <v>0</v>
      </c>
      <c r="S303" s="100">
        <f t="shared" si="219"/>
        <v>0</v>
      </c>
      <c r="T303" s="100">
        <f t="shared" si="219"/>
        <v>0</v>
      </c>
      <c r="U303" s="100">
        <f t="shared" si="219"/>
        <v>0</v>
      </c>
      <c r="V303" s="100">
        <f t="shared" si="219"/>
        <v>0</v>
      </c>
      <c r="W303" s="100">
        <f t="shared" si="219"/>
        <v>0</v>
      </c>
      <c r="X303" s="100">
        <f t="shared" si="219"/>
        <v>0</v>
      </c>
      <c r="Y303" s="100">
        <f t="shared" si="219"/>
        <v>0</v>
      </c>
      <c r="Z303" s="100">
        <f t="shared" si="219"/>
        <v>0</v>
      </c>
    </row>
    <row r="304" spans="1:26" s="72" customFormat="1" ht="30.75" customHeight="1" x14ac:dyDescent="0.5">
      <c r="A304" s="178" t="s">
        <v>435</v>
      </c>
      <c r="B304" s="179" t="s">
        <v>434</v>
      </c>
      <c r="C304" s="180" t="s">
        <v>489</v>
      </c>
      <c r="D304" s="181">
        <v>4</v>
      </c>
      <c r="E304" s="195" t="s">
        <v>345</v>
      </c>
      <c r="F304" s="195" t="s">
        <v>214</v>
      </c>
      <c r="G304" s="195" t="s">
        <v>818</v>
      </c>
      <c r="H304" s="196">
        <v>29270000</v>
      </c>
      <c r="I304" s="197">
        <v>390000000</v>
      </c>
      <c r="J304" s="198">
        <v>634400000</v>
      </c>
      <c r="K304" s="198">
        <v>634400000</v>
      </c>
      <c r="L304" s="102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>
        <f t="shared" ref="Z304:Z307" si="220">SUM(M304:Y304)</f>
        <v>0</v>
      </c>
    </row>
    <row r="305" spans="1:26" s="72" customFormat="1" ht="30.75" customHeight="1" x14ac:dyDescent="0.5">
      <c r="A305" s="178" t="s">
        <v>437</v>
      </c>
      <c r="B305" s="179" t="s">
        <v>434</v>
      </c>
      <c r="C305" s="180" t="s">
        <v>489</v>
      </c>
      <c r="D305" s="181">
        <v>4</v>
      </c>
      <c r="E305" s="195" t="s">
        <v>957</v>
      </c>
      <c r="F305" s="195" t="s">
        <v>214</v>
      </c>
      <c r="G305" s="195" t="s">
        <v>214</v>
      </c>
      <c r="H305" s="196"/>
      <c r="I305" s="197">
        <v>70000000</v>
      </c>
      <c r="J305" s="198">
        <v>70000000</v>
      </c>
      <c r="K305" s="198">
        <v>70000000</v>
      </c>
      <c r="L305" s="102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>
        <f t="shared" si="220"/>
        <v>0</v>
      </c>
    </row>
    <row r="306" spans="1:26" s="72" customFormat="1" ht="30.75" customHeight="1" x14ac:dyDescent="0.5">
      <c r="A306" s="178" t="s">
        <v>438</v>
      </c>
      <c r="B306" s="179" t="s">
        <v>434</v>
      </c>
      <c r="C306" s="180" t="s">
        <v>489</v>
      </c>
      <c r="D306" s="181">
        <v>4</v>
      </c>
      <c r="E306" s="195" t="s">
        <v>346</v>
      </c>
      <c r="F306" s="195" t="s">
        <v>214</v>
      </c>
      <c r="G306" s="195" t="s">
        <v>214</v>
      </c>
      <c r="H306" s="196">
        <v>40551798</v>
      </c>
      <c r="I306" s="197">
        <v>330000000</v>
      </c>
      <c r="J306" s="198">
        <v>581000000</v>
      </c>
      <c r="K306" s="198">
        <v>581000000</v>
      </c>
      <c r="L306" s="102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>
        <f t="shared" si="220"/>
        <v>0</v>
      </c>
    </row>
    <row r="307" spans="1:26" s="72" customFormat="1" ht="30.75" customHeight="1" x14ac:dyDescent="0.5">
      <c r="A307" s="178" t="s">
        <v>439</v>
      </c>
      <c r="B307" s="179" t="s">
        <v>434</v>
      </c>
      <c r="C307" s="180" t="s">
        <v>489</v>
      </c>
      <c r="D307" s="181">
        <v>4</v>
      </c>
      <c r="E307" s="195" t="s">
        <v>347</v>
      </c>
      <c r="F307" s="195" t="s">
        <v>214</v>
      </c>
      <c r="G307" s="195" t="s">
        <v>214</v>
      </c>
      <c r="H307" s="196"/>
      <c r="I307" s="199">
        <v>10000000</v>
      </c>
      <c r="J307" s="198">
        <v>22000000</v>
      </c>
      <c r="K307" s="198">
        <v>22000000</v>
      </c>
      <c r="L307" s="102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4">
        <f t="shared" si="220"/>
        <v>0</v>
      </c>
    </row>
    <row r="308" spans="1:26" s="72" customFormat="1" ht="30.75" customHeight="1" x14ac:dyDescent="0.5">
      <c r="A308" s="178" t="s">
        <v>430</v>
      </c>
      <c r="B308" s="179" t="s">
        <v>453</v>
      </c>
      <c r="C308" s="180" t="s">
        <v>489</v>
      </c>
      <c r="D308" s="181">
        <v>4</v>
      </c>
      <c r="E308" s="211" t="s">
        <v>348</v>
      </c>
      <c r="F308" s="211"/>
      <c r="G308" s="211"/>
      <c r="H308" s="194">
        <f>SUM(H309:H310)</f>
        <v>141577639</v>
      </c>
      <c r="I308" s="194">
        <f>SUM(I309:I310)</f>
        <v>530000000</v>
      </c>
      <c r="J308" s="193">
        <f t="shared" ref="J308" si="221">SUM(J309:J310)</f>
        <v>699000000</v>
      </c>
      <c r="K308" s="193">
        <f t="shared" ref="K308" si="222">SUM(K309:K310)</f>
        <v>699000000</v>
      </c>
      <c r="L308" s="101"/>
      <c r="M308" s="100">
        <f t="shared" ref="M308:Z308" si="223">SUM(M309:M310)</f>
        <v>0</v>
      </c>
      <c r="N308" s="100">
        <f t="shared" si="223"/>
        <v>0</v>
      </c>
      <c r="O308" s="100">
        <f t="shared" si="223"/>
        <v>0</v>
      </c>
      <c r="P308" s="100">
        <f t="shared" si="223"/>
        <v>0</v>
      </c>
      <c r="Q308" s="100">
        <f t="shared" si="223"/>
        <v>0</v>
      </c>
      <c r="R308" s="100">
        <f t="shared" si="223"/>
        <v>0</v>
      </c>
      <c r="S308" s="100">
        <f t="shared" si="223"/>
        <v>0</v>
      </c>
      <c r="T308" s="100">
        <f t="shared" si="223"/>
        <v>0</v>
      </c>
      <c r="U308" s="100">
        <f t="shared" si="223"/>
        <v>0</v>
      </c>
      <c r="V308" s="100">
        <f t="shared" si="223"/>
        <v>0</v>
      </c>
      <c r="W308" s="100">
        <f t="shared" si="223"/>
        <v>0</v>
      </c>
      <c r="X308" s="100">
        <f t="shared" si="223"/>
        <v>0</v>
      </c>
      <c r="Y308" s="100">
        <f t="shared" si="223"/>
        <v>0</v>
      </c>
      <c r="Z308" s="100">
        <f t="shared" si="223"/>
        <v>0</v>
      </c>
    </row>
    <row r="309" spans="1:26" s="72" customFormat="1" ht="42.75" customHeight="1" x14ac:dyDescent="0.5">
      <c r="A309" s="178" t="s">
        <v>435</v>
      </c>
      <c r="B309" s="179" t="s">
        <v>453</v>
      </c>
      <c r="C309" s="180" t="s">
        <v>489</v>
      </c>
      <c r="D309" s="181">
        <v>4</v>
      </c>
      <c r="E309" s="203" t="s">
        <v>969</v>
      </c>
      <c r="F309" s="195" t="s">
        <v>214</v>
      </c>
      <c r="G309" s="195" t="s">
        <v>818</v>
      </c>
      <c r="H309" s="196">
        <v>141577639</v>
      </c>
      <c r="I309" s="199">
        <v>450000000</v>
      </c>
      <c r="J309" s="198">
        <v>599000000</v>
      </c>
      <c r="K309" s="198">
        <v>599000000</v>
      </c>
      <c r="L309" s="102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4">
        <f t="shared" ref="Z309:Z310" si="224">SUM(M309:Y309)</f>
        <v>0</v>
      </c>
    </row>
    <row r="310" spans="1:26" s="72" customFormat="1" ht="30.75" customHeight="1" x14ac:dyDescent="0.5">
      <c r="A310" s="178" t="s">
        <v>437</v>
      </c>
      <c r="B310" s="179" t="s">
        <v>453</v>
      </c>
      <c r="C310" s="180" t="s">
        <v>489</v>
      </c>
      <c r="D310" s="181">
        <v>4</v>
      </c>
      <c r="E310" s="195" t="s">
        <v>958</v>
      </c>
      <c r="F310" s="195" t="s">
        <v>214</v>
      </c>
      <c r="G310" s="195" t="s">
        <v>214</v>
      </c>
      <c r="H310" s="196"/>
      <c r="I310" s="199">
        <v>80000000</v>
      </c>
      <c r="J310" s="198">
        <v>100000000</v>
      </c>
      <c r="K310" s="198">
        <v>100000000</v>
      </c>
      <c r="L310" s="102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4">
        <f t="shared" si="224"/>
        <v>0</v>
      </c>
    </row>
    <row r="311" spans="1:26" s="72" customFormat="1" ht="30.75" customHeight="1" x14ac:dyDescent="0.5">
      <c r="A311" s="178" t="s">
        <v>430</v>
      </c>
      <c r="B311" s="179" t="s">
        <v>431</v>
      </c>
      <c r="C311" s="180" t="s">
        <v>433</v>
      </c>
      <c r="D311" s="181">
        <v>5</v>
      </c>
      <c r="E311" s="186" t="s">
        <v>517</v>
      </c>
      <c r="F311" s="186"/>
      <c r="G311" s="186"/>
      <c r="H311" s="187">
        <f>SUM(H312,H339,H344,H354)</f>
        <v>782550484</v>
      </c>
      <c r="I311" s="188">
        <f>SUM(I312,I339,I344,I354)</f>
        <v>1630274500</v>
      </c>
      <c r="J311" s="187">
        <f>SUM(J312,J339,J344,J354)</f>
        <v>2967525000</v>
      </c>
      <c r="K311" s="187">
        <f>SUM(K312,K339,K344,K354)</f>
        <v>3047525000</v>
      </c>
      <c r="L311" s="97"/>
      <c r="M311" s="96">
        <f t="shared" ref="M311:Z311" si="225">SUM(M312,M339,M344,M354)</f>
        <v>0</v>
      </c>
      <c r="N311" s="96">
        <f t="shared" si="225"/>
        <v>0</v>
      </c>
      <c r="O311" s="96">
        <f t="shared" si="225"/>
        <v>0</v>
      </c>
      <c r="P311" s="96">
        <f t="shared" si="225"/>
        <v>0</v>
      </c>
      <c r="Q311" s="96">
        <f t="shared" si="225"/>
        <v>0</v>
      </c>
      <c r="R311" s="96">
        <f t="shared" si="225"/>
        <v>0</v>
      </c>
      <c r="S311" s="96">
        <f t="shared" si="225"/>
        <v>0</v>
      </c>
      <c r="T311" s="96">
        <f t="shared" si="225"/>
        <v>0</v>
      </c>
      <c r="U311" s="96">
        <f t="shared" si="225"/>
        <v>0</v>
      </c>
      <c r="V311" s="96">
        <f t="shared" si="225"/>
        <v>0</v>
      </c>
      <c r="W311" s="96">
        <f t="shared" si="225"/>
        <v>0</v>
      </c>
      <c r="X311" s="96">
        <f t="shared" si="225"/>
        <v>0</v>
      </c>
      <c r="Y311" s="96">
        <f t="shared" si="225"/>
        <v>0</v>
      </c>
      <c r="Z311" s="96">
        <f t="shared" si="225"/>
        <v>0</v>
      </c>
    </row>
    <row r="312" spans="1:26" s="72" customFormat="1" ht="30.75" customHeight="1" x14ac:dyDescent="0.5">
      <c r="A312" s="178" t="s">
        <v>430</v>
      </c>
      <c r="B312" s="179" t="s">
        <v>431</v>
      </c>
      <c r="C312" s="180" t="s">
        <v>463</v>
      </c>
      <c r="D312" s="181">
        <v>5</v>
      </c>
      <c r="E312" s="189" t="s">
        <v>518</v>
      </c>
      <c r="F312" s="189"/>
      <c r="G312" s="189"/>
      <c r="H312" s="190">
        <f>SUM(H313,H317)</f>
        <v>462027220</v>
      </c>
      <c r="I312" s="191">
        <f t="shared" ref="I312" si="226">SUM(I313,I317)</f>
        <v>923124500</v>
      </c>
      <c r="J312" s="190">
        <f t="shared" ref="J312" si="227">SUM(J313,J317)</f>
        <v>1500900000</v>
      </c>
      <c r="K312" s="190">
        <f t="shared" ref="K312" si="228">SUM(K313,K317)</f>
        <v>1500900000</v>
      </c>
      <c r="L312" s="98"/>
      <c r="M312" s="99">
        <f t="shared" ref="M312:Z312" si="229">SUM(M313,M317)</f>
        <v>0</v>
      </c>
      <c r="N312" s="99">
        <f t="shared" si="229"/>
        <v>0</v>
      </c>
      <c r="O312" s="99">
        <f t="shared" si="229"/>
        <v>0</v>
      </c>
      <c r="P312" s="99">
        <f t="shared" si="229"/>
        <v>0</v>
      </c>
      <c r="Q312" s="99">
        <f t="shared" si="229"/>
        <v>0</v>
      </c>
      <c r="R312" s="99">
        <f t="shared" si="229"/>
        <v>0</v>
      </c>
      <c r="S312" s="99">
        <f t="shared" si="229"/>
        <v>0</v>
      </c>
      <c r="T312" s="99">
        <f t="shared" si="229"/>
        <v>0</v>
      </c>
      <c r="U312" s="99">
        <f t="shared" si="229"/>
        <v>0</v>
      </c>
      <c r="V312" s="99">
        <f t="shared" si="229"/>
        <v>0</v>
      </c>
      <c r="W312" s="99">
        <f t="shared" si="229"/>
        <v>0</v>
      </c>
      <c r="X312" s="99">
        <f t="shared" si="229"/>
        <v>0</v>
      </c>
      <c r="Y312" s="99">
        <f t="shared" si="229"/>
        <v>0</v>
      </c>
      <c r="Z312" s="99">
        <f t="shared" si="229"/>
        <v>0</v>
      </c>
    </row>
    <row r="313" spans="1:26" s="72" customFormat="1" ht="30.75" hidden="1" customHeight="1" x14ac:dyDescent="0.5">
      <c r="A313" s="178"/>
      <c r="B313" s="179"/>
      <c r="C313" s="180"/>
      <c r="D313" s="181">
        <v>5</v>
      </c>
      <c r="E313" s="209" t="s">
        <v>349</v>
      </c>
      <c r="F313" s="209"/>
      <c r="G313" s="209"/>
      <c r="H313" s="193">
        <f>SUM(H314:H316)</f>
        <v>0</v>
      </c>
      <c r="I313" s="194">
        <f t="shared" ref="I313" si="230">SUM(I314:I316)</f>
        <v>0</v>
      </c>
      <c r="J313" s="193">
        <f t="shared" ref="J313" si="231">SUM(J314:J316)</f>
        <v>0</v>
      </c>
      <c r="K313" s="193">
        <f t="shared" ref="K313" si="232">SUM(K314:K316)</f>
        <v>0</v>
      </c>
      <c r="L313" s="101"/>
      <c r="M313" s="100">
        <f t="shared" ref="M313:Z313" si="233">SUM(M314:M316)</f>
        <v>0</v>
      </c>
      <c r="N313" s="100">
        <f t="shared" si="233"/>
        <v>0</v>
      </c>
      <c r="O313" s="100">
        <f t="shared" si="233"/>
        <v>0</v>
      </c>
      <c r="P313" s="100">
        <f t="shared" si="233"/>
        <v>0</v>
      </c>
      <c r="Q313" s="100">
        <f t="shared" si="233"/>
        <v>0</v>
      </c>
      <c r="R313" s="100">
        <f t="shared" si="233"/>
        <v>0</v>
      </c>
      <c r="S313" s="100">
        <f t="shared" si="233"/>
        <v>0</v>
      </c>
      <c r="T313" s="100">
        <f t="shared" si="233"/>
        <v>0</v>
      </c>
      <c r="U313" s="100">
        <f t="shared" si="233"/>
        <v>0</v>
      </c>
      <c r="V313" s="100">
        <f t="shared" si="233"/>
        <v>0</v>
      </c>
      <c r="W313" s="100">
        <f t="shared" si="233"/>
        <v>0</v>
      </c>
      <c r="X313" s="100">
        <f t="shared" si="233"/>
        <v>0</v>
      </c>
      <c r="Y313" s="100">
        <f t="shared" si="233"/>
        <v>0</v>
      </c>
      <c r="Z313" s="100">
        <f t="shared" si="233"/>
        <v>0</v>
      </c>
    </row>
    <row r="314" spans="1:26" s="72" customFormat="1" ht="30.75" hidden="1" customHeight="1" x14ac:dyDescent="0.5">
      <c r="A314" s="178"/>
      <c r="B314" s="179"/>
      <c r="C314" s="180"/>
      <c r="D314" s="181">
        <v>5</v>
      </c>
      <c r="E314" s="195" t="s">
        <v>268</v>
      </c>
      <c r="F314" s="195"/>
      <c r="G314" s="195"/>
      <c r="H314" s="196"/>
      <c r="I314" s="199"/>
      <c r="J314" s="198"/>
      <c r="K314" s="198"/>
      <c r="L314" s="102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4">
        <f t="shared" ref="Z314:Z316" si="234">SUM(M314:Y314)</f>
        <v>0</v>
      </c>
    </row>
    <row r="315" spans="1:26" s="72" customFormat="1" ht="30.75" hidden="1" customHeight="1" x14ac:dyDescent="0.5">
      <c r="A315" s="178"/>
      <c r="B315" s="179"/>
      <c r="C315" s="180"/>
      <c r="D315" s="181">
        <v>5</v>
      </c>
      <c r="E315" s="195" t="s">
        <v>268</v>
      </c>
      <c r="F315" s="195"/>
      <c r="G315" s="195"/>
      <c r="H315" s="196"/>
      <c r="I315" s="199"/>
      <c r="J315" s="198"/>
      <c r="K315" s="198"/>
      <c r="L315" s="102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4">
        <f t="shared" si="234"/>
        <v>0</v>
      </c>
    </row>
    <row r="316" spans="1:26" s="72" customFormat="1" ht="30.75" hidden="1" customHeight="1" x14ac:dyDescent="0.5">
      <c r="A316" s="178"/>
      <c r="B316" s="179"/>
      <c r="C316" s="180"/>
      <c r="D316" s="181">
        <v>5</v>
      </c>
      <c r="E316" s="195" t="s">
        <v>268</v>
      </c>
      <c r="F316" s="195"/>
      <c r="G316" s="195"/>
      <c r="H316" s="196"/>
      <c r="I316" s="199"/>
      <c r="J316" s="198"/>
      <c r="K316" s="198"/>
      <c r="L316" s="102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4">
        <f t="shared" si="234"/>
        <v>0</v>
      </c>
    </row>
    <row r="317" spans="1:26" s="72" customFormat="1" ht="30.75" customHeight="1" x14ac:dyDescent="0.5">
      <c r="A317" s="178" t="s">
        <v>430</v>
      </c>
      <c r="B317" s="179" t="s">
        <v>436</v>
      </c>
      <c r="C317" s="180" t="s">
        <v>463</v>
      </c>
      <c r="D317" s="181">
        <v>5</v>
      </c>
      <c r="E317" s="209" t="s">
        <v>519</v>
      </c>
      <c r="F317" s="209"/>
      <c r="G317" s="209"/>
      <c r="H317" s="194">
        <f>SUM(H318:H338)+64483165</f>
        <v>462027220</v>
      </c>
      <c r="I317" s="194">
        <f>SUM(I318:I338)</f>
        <v>923124500</v>
      </c>
      <c r="J317" s="193">
        <f>SUM(J318:J338)</f>
        <v>1500900000</v>
      </c>
      <c r="K317" s="193">
        <f>SUM(K318:K338)</f>
        <v>1500900000</v>
      </c>
      <c r="L317" s="101"/>
      <c r="M317" s="100">
        <f t="shared" ref="M317:Z317" si="235">SUM(M318:M338)</f>
        <v>0</v>
      </c>
      <c r="N317" s="100">
        <f t="shared" si="235"/>
        <v>0</v>
      </c>
      <c r="O317" s="100">
        <f t="shared" si="235"/>
        <v>0</v>
      </c>
      <c r="P317" s="100">
        <f t="shared" si="235"/>
        <v>0</v>
      </c>
      <c r="Q317" s="100">
        <f t="shared" si="235"/>
        <v>0</v>
      </c>
      <c r="R317" s="100">
        <f t="shared" si="235"/>
        <v>0</v>
      </c>
      <c r="S317" s="100">
        <f t="shared" si="235"/>
        <v>0</v>
      </c>
      <c r="T317" s="100">
        <f t="shared" si="235"/>
        <v>0</v>
      </c>
      <c r="U317" s="100">
        <f t="shared" si="235"/>
        <v>0</v>
      </c>
      <c r="V317" s="100">
        <f t="shared" si="235"/>
        <v>0</v>
      </c>
      <c r="W317" s="100">
        <f t="shared" si="235"/>
        <v>0</v>
      </c>
      <c r="X317" s="100">
        <f t="shared" si="235"/>
        <v>0</v>
      </c>
      <c r="Y317" s="100">
        <f t="shared" si="235"/>
        <v>0</v>
      </c>
      <c r="Z317" s="100">
        <f t="shared" si="235"/>
        <v>0</v>
      </c>
    </row>
    <row r="318" spans="1:26" s="72" customFormat="1" ht="30.75" customHeight="1" x14ac:dyDescent="0.5">
      <c r="A318" s="178" t="s">
        <v>435</v>
      </c>
      <c r="B318" s="179" t="s">
        <v>436</v>
      </c>
      <c r="C318" s="180" t="s">
        <v>463</v>
      </c>
      <c r="D318" s="181">
        <v>5</v>
      </c>
      <c r="E318" s="195" t="s">
        <v>350</v>
      </c>
      <c r="F318" s="195" t="s">
        <v>817</v>
      </c>
      <c r="G318" s="195" t="s">
        <v>817</v>
      </c>
      <c r="H318" s="196">
        <v>106089635</v>
      </c>
      <c r="I318" s="199">
        <v>250000000</v>
      </c>
      <c r="J318" s="198">
        <v>900900000</v>
      </c>
      <c r="K318" s="198">
        <v>900900000</v>
      </c>
      <c r="L318" s="102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4">
        <f t="shared" ref="Z318:Z334" si="236">SUM(M318:Y318)</f>
        <v>0</v>
      </c>
    </row>
    <row r="319" spans="1:26" s="72" customFormat="1" ht="30.75" customHeight="1" x14ac:dyDescent="0.5">
      <c r="A319" s="178" t="s">
        <v>437</v>
      </c>
      <c r="B319" s="179" t="s">
        <v>436</v>
      </c>
      <c r="C319" s="180" t="s">
        <v>463</v>
      </c>
      <c r="D319" s="181">
        <v>5</v>
      </c>
      <c r="E319" s="195" t="s">
        <v>351</v>
      </c>
      <c r="F319" s="195" t="s">
        <v>848</v>
      </c>
      <c r="G319" s="195" t="s">
        <v>818</v>
      </c>
      <c r="H319" s="196">
        <v>3057575</v>
      </c>
      <c r="I319" s="199">
        <v>17700000</v>
      </c>
      <c r="J319" s="198">
        <v>85500000</v>
      </c>
      <c r="K319" s="198">
        <v>85500000</v>
      </c>
      <c r="L319" s="102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4">
        <f t="shared" si="236"/>
        <v>0</v>
      </c>
    </row>
    <row r="320" spans="1:26" s="72" customFormat="1" ht="30.75" customHeight="1" x14ac:dyDescent="0.5">
      <c r="A320" s="178" t="s">
        <v>438</v>
      </c>
      <c r="B320" s="179" t="s">
        <v>436</v>
      </c>
      <c r="C320" s="180" t="s">
        <v>463</v>
      </c>
      <c r="D320" s="181">
        <v>5</v>
      </c>
      <c r="E320" s="195" t="s">
        <v>352</v>
      </c>
      <c r="F320" s="195" t="s">
        <v>817</v>
      </c>
      <c r="G320" s="195" t="s">
        <v>817</v>
      </c>
      <c r="H320" s="196">
        <v>67496189</v>
      </c>
      <c r="I320" s="199">
        <v>58000000</v>
      </c>
      <c r="J320" s="198">
        <v>20000000</v>
      </c>
      <c r="K320" s="198">
        <v>20000000</v>
      </c>
      <c r="L320" s="102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4">
        <f t="shared" si="236"/>
        <v>0</v>
      </c>
    </row>
    <row r="321" spans="1:26" s="72" customFormat="1" ht="30.75" customHeight="1" x14ac:dyDescent="0.5">
      <c r="A321" s="178" t="s">
        <v>439</v>
      </c>
      <c r="B321" s="179" t="s">
        <v>436</v>
      </c>
      <c r="C321" s="180" t="s">
        <v>463</v>
      </c>
      <c r="D321" s="181">
        <v>5</v>
      </c>
      <c r="E321" s="195" t="s">
        <v>520</v>
      </c>
      <c r="F321" s="195" t="s">
        <v>817</v>
      </c>
      <c r="G321" s="195" t="s">
        <v>817</v>
      </c>
      <c r="H321" s="196">
        <v>36017116</v>
      </c>
      <c r="I321" s="199">
        <v>87500000</v>
      </c>
      <c r="J321" s="198">
        <v>29000000</v>
      </c>
      <c r="K321" s="198">
        <v>29000000</v>
      </c>
      <c r="L321" s="102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4">
        <f t="shared" si="236"/>
        <v>0</v>
      </c>
    </row>
    <row r="322" spans="1:26" s="72" customFormat="1" ht="30.75" customHeight="1" x14ac:dyDescent="0.5">
      <c r="A322" s="178" t="s">
        <v>440</v>
      </c>
      <c r="B322" s="179" t="s">
        <v>436</v>
      </c>
      <c r="C322" s="180" t="s">
        <v>463</v>
      </c>
      <c r="D322" s="181">
        <v>5</v>
      </c>
      <c r="E322" s="195" t="s">
        <v>353</v>
      </c>
      <c r="F322" s="195" t="s">
        <v>817</v>
      </c>
      <c r="G322" s="195" t="s">
        <v>817</v>
      </c>
      <c r="H322" s="196">
        <v>12686752</v>
      </c>
      <c r="I322" s="199">
        <v>25000000</v>
      </c>
      <c r="J322" s="198">
        <v>1500000</v>
      </c>
      <c r="K322" s="198">
        <v>1500000</v>
      </c>
      <c r="L322" s="102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4">
        <f t="shared" si="236"/>
        <v>0</v>
      </c>
    </row>
    <row r="323" spans="1:26" s="72" customFormat="1" ht="30.75" customHeight="1" x14ac:dyDescent="0.5">
      <c r="A323" s="178" t="s">
        <v>441</v>
      </c>
      <c r="B323" s="179" t="s">
        <v>436</v>
      </c>
      <c r="C323" s="180" t="s">
        <v>463</v>
      </c>
      <c r="D323" s="181">
        <v>5</v>
      </c>
      <c r="E323" s="195" t="s">
        <v>354</v>
      </c>
      <c r="F323" s="195" t="s">
        <v>817</v>
      </c>
      <c r="G323" s="195" t="s">
        <v>817</v>
      </c>
      <c r="H323" s="196">
        <v>20430249</v>
      </c>
      <c r="I323" s="199">
        <v>37000000</v>
      </c>
      <c r="J323" s="198">
        <v>1000000</v>
      </c>
      <c r="K323" s="198">
        <v>1000000</v>
      </c>
      <c r="L323" s="102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4">
        <f t="shared" si="236"/>
        <v>0</v>
      </c>
    </row>
    <row r="324" spans="1:26" s="72" customFormat="1" ht="30.75" customHeight="1" x14ac:dyDescent="0.5">
      <c r="A324" s="178" t="s">
        <v>442</v>
      </c>
      <c r="B324" s="179" t="s">
        <v>436</v>
      </c>
      <c r="C324" s="180" t="s">
        <v>463</v>
      </c>
      <c r="D324" s="181">
        <v>5</v>
      </c>
      <c r="E324" s="195" t="s">
        <v>355</v>
      </c>
      <c r="F324" s="195" t="s">
        <v>817</v>
      </c>
      <c r="G324" s="195" t="s">
        <v>817</v>
      </c>
      <c r="H324" s="196"/>
      <c r="I324" s="199">
        <v>94324500</v>
      </c>
      <c r="J324" s="198">
        <v>62000000</v>
      </c>
      <c r="K324" s="198">
        <v>62000000</v>
      </c>
      <c r="L324" s="102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4">
        <f t="shared" si="236"/>
        <v>0</v>
      </c>
    </row>
    <row r="325" spans="1:26" s="72" customFormat="1" ht="30.75" customHeight="1" x14ac:dyDescent="0.5">
      <c r="A325" s="178" t="s">
        <v>443</v>
      </c>
      <c r="B325" s="179" t="s">
        <v>436</v>
      </c>
      <c r="C325" s="180" t="s">
        <v>463</v>
      </c>
      <c r="D325" s="181">
        <v>5</v>
      </c>
      <c r="E325" s="195" t="s">
        <v>849</v>
      </c>
      <c r="F325" s="195" t="s">
        <v>817</v>
      </c>
      <c r="G325" s="195" t="s">
        <v>817</v>
      </c>
      <c r="H325" s="196">
        <v>99779818</v>
      </c>
      <c r="I325" s="199">
        <v>0</v>
      </c>
      <c r="J325" s="198"/>
      <c r="K325" s="198"/>
      <c r="L325" s="102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4">
        <f t="shared" si="236"/>
        <v>0</v>
      </c>
    </row>
    <row r="326" spans="1:26" s="72" customFormat="1" ht="30.75" customHeight="1" x14ac:dyDescent="0.5">
      <c r="A326" s="178" t="s">
        <v>444</v>
      </c>
      <c r="B326" s="179" t="s">
        <v>436</v>
      </c>
      <c r="C326" s="180" t="s">
        <v>463</v>
      </c>
      <c r="D326" s="181">
        <v>5</v>
      </c>
      <c r="E326" s="195" t="s">
        <v>574</v>
      </c>
      <c r="F326" s="195" t="s">
        <v>817</v>
      </c>
      <c r="G326" s="195" t="s">
        <v>817</v>
      </c>
      <c r="H326" s="196"/>
      <c r="I326" s="199">
        <v>5000000</v>
      </c>
      <c r="J326" s="198">
        <v>0</v>
      </c>
      <c r="K326" s="198">
        <v>0</v>
      </c>
      <c r="L326" s="102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4">
        <f t="shared" si="236"/>
        <v>0</v>
      </c>
    </row>
    <row r="327" spans="1:26" s="72" customFormat="1" ht="30.75" customHeight="1" x14ac:dyDescent="0.5">
      <c r="A327" s="178" t="s">
        <v>445</v>
      </c>
      <c r="B327" s="179" t="s">
        <v>436</v>
      </c>
      <c r="C327" s="180" t="s">
        <v>463</v>
      </c>
      <c r="D327" s="181">
        <v>5</v>
      </c>
      <c r="E327" s="195" t="s">
        <v>521</v>
      </c>
      <c r="F327" s="195" t="s">
        <v>817</v>
      </c>
      <c r="G327" s="195" t="s">
        <v>817</v>
      </c>
      <c r="H327" s="196"/>
      <c r="I327" s="199">
        <v>30000000</v>
      </c>
      <c r="J327" s="198">
        <v>50000000</v>
      </c>
      <c r="K327" s="198">
        <v>50000000</v>
      </c>
      <c r="L327" s="102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4">
        <f t="shared" si="236"/>
        <v>0</v>
      </c>
    </row>
    <row r="328" spans="1:26" s="72" customFormat="1" ht="30.75" customHeight="1" x14ac:dyDescent="0.5">
      <c r="A328" s="178" t="s">
        <v>446</v>
      </c>
      <c r="B328" s="179" t="s">
        <v>436</v>
      </c>
      <c r="C328" s="180" t="s">
        <v>463</v>
      </c>
      <c r="D328" s="181">
        <v>5</v>
      </c>
      <c r="E328" s="195" t="s">
        <v>356</v>
      </c>
      <c r="F328" s="195" t="s">
        <v>817</v>
      </c>
      <c r="G328" s="195" t="s">
        <v>817</v>
      </c>
      <c r="H328" s="196"/>
      <c r="I328" s="199">
        <v>100000000</v>
      </c>
      <c r="J328" s="198">
        <v>0</v>
      </c>
      <c r="K328" s="198">
        <v>0</v>
      </c>
      <c r="L328" s="102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4">
        <f t="shared" si="236"/>
        <v>0</v>
      </c>
    </row>
    <row r="329" spans="1:26" s="72" customFormat="1" ht="30.75" customHeight="1" x14ac:dyDescent="0.5">
      <c r="A329" s="178" t="s">
        <v>447</v>
      </c>
      <c r="B329" s="179" t="s">
        <v>436</v>
      </c>
      <c r="C329" s="180" t="s">
        <v>463</v>
      </c>
      <c r="D329" s="181">
        <v>5</v>
      </c>
      <c r="E329" s="195" t="s">
        <v>357</v>
      </c>
      <c r="F329" s="195" t="s">
        <v>815</v>
      </c>
      <c r="G329" s="195" t="s">
        <v>815</v>
      </c>
      <c r="H329" s="196">
        <v>2575700</v>
      </c>
      <c r="I329" s="199">
        <v>10000000</v>
      </c>
      <c r="J329" s="198">
        <v>50000000</v>
      </c>
      <c r="K329" s="198">
        <v>50000000</v>
      </c>
      <c r="L329" s="102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4">
        <f t="shared" si="236"/>
        <v>0</v>
      </c>
    </row>
    <row r="330" spans="1:26" s="72" customFormat="1" ht="30.75" customHeight="1" x14ac:dyDescent="0.5">
      <c r="A330" s="178" t="s">
        <v>499</v>
      </c>
      <c r="B330" s="179" t="s">
        <v>436</v>
      </c>
      <c r="C330" s="180" t="s">
        <v>463</v>
      </c>
      <c r="D330" s="181">
        <v>5</v>
      </c>
      <c r="E330" s="195" t="s">
        <v>358</v>
      </c>
      <c r="F330" s="195" t="s">
        <v>817</v>
      </c>
      <c r="G330" s="195" t="s">
        <v>817</v>
      </c>
      <c r="H330" s="196">
        <v>48377021</v>
      </c>
      <c r="I330" s="199">
        <v>93100000</v>
      </c>
      <c r="J330" s="198">
        <v>204000000</v>
      </c>
      <c r="K330" s="198">
        <v>204000000</v>
      </c>
      <c r="L330" s="102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4">
        <f t="shared" si="236"/>
        <v>0</v>
      </c>
    </row>
    <row r="331" spans="1:26" s="72" customFormat="1" ht="30.75" customHeight="1" x14ac:dyDescent="0.5">
      <c r="A331" s="178" t="s">
        <v>448</v>
      </c>
      <c r="B331" s="179" t="s">
        <v>436</v>
      </c>
      <c r="C331" s="180" t="s">
        <v>463</v>
      </c>
      <c r="D331" s="181">
        <v>5</v>
      </c>
      <c r="E331" s="195" t="s">
        <v>522</v>
      </c>
      <c r="F331" s="195" t="s">
        <v>817</v>
      </c>
      <c r="G331" s="195" t="s">
        <v>817</v>
      </c>
      <c r="H331" s="196">
        <v>286335</v>
      </c>
      <c r="I331" s="199">
        <v>15500000</v>
      </c>
      <c r="J331" s="198">
        <v>7000000</v>
      </c>
      <c r="K331" s="198">
        <v>7000000</v>
      </c>
      <c r="L331" s="102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4">
        <f t="shared" si="236"/>
        <v>0</v>
      </c>
    </row>
    <row r="332" spans="1:26" s="72" customFormat="1" ht="30.75" customHeight="1" x14ac:dyDescent="0.5">
      <c r="A332" s="178" t="s">
        <v>449</v>
      </c>
      <c r="B332" s="179" t="s">
        <v>436</v>
      </c>
      <c r="C332" s="180" t="s">
        <v>463</v>
      </c>
      <c r="D332" s="181">
        <v>5</v>
      </c>
      <c r="E332" s="195" t="s">
        <v>575</v>
      </c>
      <c r="F332" s="195" t="s">
        <v>817</v>
      </c>
      <c r="G332" s="195" t="s">
        <v>817</v>
      </c>
      <c r="H332" s="196">
        <v>747665</v>
      </c>
      <c r="I332" s="199">
        <v>60000000</v>
      </c>
      <c r="J332" s="198">
        <v>50000000</v>
      </c>
      <c r="K332" s="198">
        <v>50000000</v>
      </c>
      <c r="L332" s="102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4">
        <f t="shared" si="236"/>
        <v>0</v>
      </c>
    </row>
    <row r="333" spans="1:26" s="72" customFormat="1" ht="30.75" hidden="1" customHeight="1" x14ac:dyDescent="0.5">
      <c r="A333" s="178" t="s">
        <v>450</v>
      </c>
      <c r="B333" s="179" t="s">
        <v>436</v>
      </c>
      <c r="C333" s="180" t="s">
        <v>463</v>
      </c>
      <c r="D333" s="181">
        <v>5</v>
      </c>
      <c r="E333" s="195" t="s">
        <v>576</v>
      </c>
      <c r="F333" s="195" t="s">
        <v>817</v>
      </c>
      <c r="G333" s="195" t="s">
        <v>817</v>
      </c>
      <c r="H333" s="196"/>
      <c r="I333" s="199">
        <v>0</v>
      </c>
      <c r="J333" s="198"/>
      <c r="K333" s="198"/>
      <c r="L333" s="102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4">
        <f t="shared" si="236"/>
        <v>0</v>
      </c>
    </row>
    <row r="334" spans="1:26" s="72" customFormat="1" ht="30.75" hidden="1" customHeight="1" x14ac:dyDescent="0.5">
      <c r="A334" s="178" t="s">
        <v>537</v>
      </c>
      <c r="B334" s="179" t="s">
        <v>436</v>
      </c>
      <c r="C334" s="180" t="s">
        <v>463</v>
      </c>
      <c r="D334" s="181">
        <v>5</v>
      </c>
      <c r="E334" s="195" t="s">
        <v>617</v>
      </c>
      <c r="F334" s="195" t="s">
        <v>817</v>
      </c>
      <c r="G334" s="195" t="s">
        <v>817</v>
      </c>
      <c r="H334" s="196"/>
      <c r="I334" s="199">
        <v>0</v>
      </c>
      <c r="J334" s="198"/>
      <c r="K334" s="198"/>
      <c r="L334" s="102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4">
        <f t="shared" si="236"/>
        <v>0</v>
      </c>
    </row>
    <row r="335" spans="1:26" s="72" customFormat="1" ht="30.75" customHeight="1" x14ac:dyDescent="0.5">
      <c r="A335" s="178" t="s">
        <v>538</v>
      </c>
      <c r="B335" s="179" t="s">
        <v>436</v>
      </c>
      <c r="C335" s="180" t="s">
        <v>463</v>
      </c>
      <c r="D335" s="181">
        <v>5</v>
      </c>
      <c r="E335" s="195" t="s">
        <v>618</v>
      </c>
      <c r="F335" s="195" t="s">
        <v>817</v>
      </c>
      <c r="G335" s="195" t="s">
        <v>817</v>
      </c>
      <c r="H335" s="196"/>
      <c r="I335" s="199">
        <v>40000000</v>
      </c>
      <c r="J335" s="198">
        <v>30000000</v>
      </c>
      <c r="K335" s="198">
        <v>30000000</v>
      </c>
      <c r="L335" s="102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4">
        <f>SUM(M335:Y335)</f>
        <v>0</v>
      </c>
    </row>
    <row r="336" spans="1:26" s="72" customFormat="1" ht="30.75" hidden="1" customHeight="1" x14ac:dyDescent="0.5">
      <c r="A336" s="178" t="s">
        <v>539</v>
      </c>
      <c r="B336" s="179" t="s">
        <v>436</v>
      </c>
      <c r="C336" s="180" t="s">
        <v>463</v>
      </c>
      <c r="D336" s="181">
        <v>5</v>
      </c>
      <c r="E336" s="195" t="s">
        <v>875</v>
      </c>
      <c r="F336" s="195"/>
      <c r="G336" s="195"/>
      <c r="H336" s="196"/>
      <c r="I336" s="199">
        <v>0</v>
      </c>
      <c r="J336" s="198"/>
      <c r="K336" s="198"/>
      <c r="L336" s="102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4"/>
    </row>
    <row r="337" spans="1:26" s="72" customFormat="1" ht="30.75" customHeight="1" x14ac:dyDescent="0.5">
      <c r="A337" s="178" t="s">
        <v>586</v>
      </c>
      <c r="B337" s="179" t="s">
        <v>436</v>
      </c>
      <c r="C337" s="180" t="s">
        <v>463</v>
      </c>
      <c r="D337" s="181">
        <v>5</v>
      </c>
      <c r="E337" s="195" t="s">
        <v>876</v>
      </c>
      <c r="F337" s="195" t="s">
        <v>817</v>
      </c>
      <c r="G337" s="195" t="s">
        <v>817</v>
      </c>
      <c r="H337" s="196"/>
      <c r="I337" s="199">
        <v>0</v>
      </c>
      <c r="J337" s="198">
        <v>10000000</v>
      </c>
      <c r="K337" s="198">
        <v>10000000</v>
      </c>
      <c r="L337" s="102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4"/>
    </row>
    <row r="338" spans="1:26" s="72" customFormat="1" ht="30.75" hidden="1" customHeight="1" x14ac:dyDescent="0.5">
      <c r="A338" s="178" t="s">
        <v>587</v>
      </c>
      <c r="B338" s="179" t="s">
        <v>436</v>
      </c>
      <c r="C338" s="180" t="s">
        <v>463</v>
      </c>
      <c r="D338" s="181">
        <v>5</v>
      </c>
      <c r="E338" s="195" t="s">
        <v>877</v>
      </c>
      <c r="F338" s="195"/>
      <c r="G338" s="195"/>
      <c r="H338" s="196"/>
      <c r="I338" s="199">
        <v>0</v>
      </c>
      <c r="J338" s="198"/>
      <c r="K338" s="198"/>
      <c r="L338" s="102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4"/>
    </row>
    <row r="339" spans="1:26" s="72" customFormat="1" ht="30.75" customHeight="1" x14ac:dyDescent="0.5">
      <c r="A339" s="178" t="s">
        <v>430</v>
      </c>
      <c r="B339" s="212" t="s">
        <v>434</v>
      </c>
      <c r="C339" s="213" t="s">
        <v>432</v>
      </c>
      <c r="D339" s="181">
        <v>5</v>
      </c>
      <c r="E339" s="189" t="s">
        <v>236</v>
      </c>
      <c r="F339" s="189"/>
      <c r="G339" s="189"/>
      <c r="H339" s="190">
        <f t="shared" ref="H339:I340" si="237">SUM(H340)</f>
        <v>0</v>
      </c>
      <c r="I339" s="190">
        <f t="shared" si="237"/>
        <v>0</v>
      </c>
      <c r="J339" s="190">
        <f>SUM(J340)</f>
        <v>60000000</v>
      </c>
      <c r="K339" s="190">
        <f>SUM(K340)</f>
        <v>60000000</v>
      </c>
      <c r="L339" s="98"/>
      <c r="M339" s="99">
        <f t="shared" ref="M339:Z339" si="238">SUM(M340)</f>
        <v>0</v>
      </c>
      <c r="N339" s="99">
        <f t="shared" si="238"/>
        <v>0</v>
      </c>
      <c r="O339" s="99">
        <f t="shared" si="238"/>
        <v>0</v>
      </c>
      <c r="P339" s="99">
        <f t="shared" si="238"/>
        <v>0</v>
      </c>
      <c r="Q339" s="99">
        <f t="shared" si="238"/>
        <v>0</v>
      </c>
      <c r="R339" s="99">
        <f t="shared" si="238"/>
        <v>0</v>
      </c>
      <c r="S339" s="99">
        <f t="shared" si="238"/>
        <v>0</v>
      </c>
      <c r="T339" s="99">
        <f t="shared" si="238"/>
        <v>0</v>
      </c>
      <c r="U339" s="99">
        <f t="shared" si="238"/>
        <v>0</v>
      </c>
      <c r="V339" s="99">
        <f t="shared" si="238"/>
        <v>0</v>
      </c>
      <c r="W339" s="99">
        <f t="shared" si="238"/>
        <v>0</v>
      </c>
      <c r="X339" s="99">
        <f t="shared" si="238"/>
        <v>0</v>
      </c>
      <c r="Y339" s="99">
        <f t="shared" si="238"/>
        <v>0</v>
      </c>
      <c r="Z339" s="99">
        <f t="shared" si="238"/>
        <v>0</v>
      </c>
    </row>
    <row r="340" spans="1:26" s="72" customFormat="1" ht="30.75" customHeight="1" x14ac:dyDescent="0.5">
      <c r="A340" s="178" t="s">
        <v>430</v>
      </c>
      <c r="B340" s="212" t="s">
        <v>434</v>
      </c>
      <c r="C340" s="213" t="s">
        <v>432</v>
      </c>
      <c r="D340" s="181">
        <v>5</v>
      </c>
      <c r="E340" s="192" t="s">
        <v>924</v>
      </c>
      <c r="F340" s="192"/>
      <c r="G340" s="192"/>
      <c r="H340" s="193">
        <f t="shared" si="237"/>
        <v>0</v>
      </c>
      <c r="I340" s="193">
        <f t="shared" si="237"/>
        <v>0</v>
      </c>
      <c r="J340" s="193">
        <f>SUM(J341)</f>
        <v>60000000</v>
      </c>
      <c r="K340" s="193">
        <f>SUM(K341)</f>
        <v>60000000</v>
      </c>
      <c r="L340" s="101"/>
      <c r="M340" s="100">
        <f t="shared" ref="M340:Z340" si="239">SUM(M341:M343)</f>
        <v>0</v>
      </c>
      <c r="N340" s="100">
        <f t="shared" si="239"/>
        <v>0</v>
      </c>
      <c r="O340" s="100">
        <f t="shared" si="239"/>
        <v>0</v>
      </c>
      <c r="P340" s="100">
        <f t="shared" si="239"/>
        <v>0</v>
      </c>
      <c r="Q340" s="100">
        <f t="shared" si="239"/>
        <v>0</v>
      </c>
      <c r="R340" s="100">
        <f t="shared" si="239"/>
        <v>0</v>
      </c>
      <c r="S340" s="100">
        <f t="shared" si="239"/>
        <v>0</v>
      </c>
      <c r="T340" s="100">
        <f t="shared" si="239"/>
        <v>0</v>
      </c>
      <c r="U340" s="100">
        <f t="shared" si="239"/>
        <v>0</v>
      </c>
      <c r="V340" s="100">
        <f t="shared" si="239"/>
        <v>0</v>
      </c>
      <c r="W340" s="100">
        <f t="shared" si="239"/>
        <v>0</v>
      </c>
      <c r="X340" s="100">
        <f t="shared" si="239"/>
        <v>0</v>
      </c>
      <c r="Y340" s="100">
        <f t="shared" si="239"/>
        <v>0</v>
      </c>
      <c r="Z340" s="100">
        <f t="shared" si="239"/>
        <v>0</v>
      </c>
    </row>
    <row r="341" spans="1:26" s="72" customFormat="1" ht="30.75" customHeight="1" x14ac:dyDescent="0.5">
      <c r="A341" s="178" t="s">
        <v>435</v>
      </c>
      <c r="B341" s="212" t="s">
        <v>434</v>
      </c>
      <c r="C341" s="213" t="s">
        <v>432</v>
      </c>
      <c r="D341" s="181">
        <v>5</v>
      </c>
      <c r="E341" s="195" t="s">
        <v>925</v>
      </c>
      <c r="F341" s="195" t="s">
        <v>214</v>
      </c>
      <c r="G341" s="195" t="s">
        <v>214</v>
      </c>
      <c r="H341" s="196"/>
      <c r="I341" s="199"/>
      <c r="J341" s="198">
        <v>60000000</v>
      </c>
      <c r="K341" s="198">
        <v>60000000</v>
      </c>
      <c r="L341" s="102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4">
        <f t="shared" ref="Z341:Z343" si="240">SUM(M341:Y341)</f>
        <v>0</v>
      </c>
    </row>
    <row r="342" spans="1:26" s="72" customFormat="1" ht="30.75" hidden="1" customHeight="1" x14ac:dyDescent="0.5">
      <c r="A342" s="178"/>
      <c r="B342" s="179"/>
      <c r="C342" s="180"/>
      <c r="D342" s="181">
        <v>5</v>
      </c>
      <c r="E342" s="195" t="s">
        <v>268</v>
      </c>
      <c r="F342" s="195"/>
      <c r="G342" s="195"/>
      <c r="H342" s="196"/>
      <c r="I342" s="199"/>
      <c r="J342" s="198" t="e">
        <f>#REF!</f>
        <v>#REF!</v>
      </c>
      <c r="K342" s="198" t="e">
        <f>#REF!</f>
        <v>#REF!</v>
      </c>
      <c r="L342" s="102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4">
        <f t="shared" si="240"/>
        <v>0</v>
      </c>
    </row>
    <row r="343" spans="1:26" s="72" customFormat="1" ht="30.75" hidden="1" customHeight="1" x14ac:dyDescent="0.5">
      <c r="A343" s="178"/>
      <c r="B343" s="179"/>
      <c r="C343" s="180"/>
      <c r="D343" s="181">
        <v>5</v>
      </c>
      <c r="E343" s="195" t="s">
        <v>268</v>
      </c>
      <c r="F343" s="195"/>
      <c r="G343" s="195"/>
      <c r="H343" s="196"/>
      <c r="I343" s="199"/>
      <c r="J343" s="198" t="e">
        <f>#REF!</f>
        <v>#REF!</v>
      </c>
      <c r="K343" s="198" t="e">
        <f>#REF!</f>
        <v>#REF!</v>
      </c>
      <c r="L343" s="102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4">
        <f t="shared" si="240"/>
        <v>0</v>
      </c>
    </row>
    <row r="344" spans="1:26" s="72" customFormat="1" ht="30.75" customHeight="1" x14ac:dyDescent="0.5">
      <c r="A344" s="178" t="s">
        <v>430</v>
      </c>
      <c r="B344" s="179" t="s">
        <v>431</v>
      </c>
      <c r="C344" s="180" t="s">
        <v>451</v>
      </c>
      <c r="D344" s="181">
        <v>5</v>
      </c>
      <c r="E344" s="189" t="s">
        <v>523</v>
      </c>
      <c r="F344" s="189"/>
      <c r="G344" s="189"/>
      <c r="H344" s="190">
        <f>SUM(H345,H352)</f>
        <v>320523264</v>
      </c>
      <c r="I344" s="191">
        <f>SUM(I345,I352)</f>
        <v>707150000</v>
      </c>
      <c r="J344" s="190">
        <f>SUM(J345,J352)</f>
        <v>1368825000</v>
      </c>
      <c r="K344" s="190">
        <f>SUM(K345,K352)</f>
        <v>1448825000</v>
      </c>
      <c r="L344" s="98"/>
      <c r="M344" s="99">
        <f t="shared" ref="M344:Z344" si="241">SUM(M345,M352)</f>
        <v>0</v>
      </c>
      <c r="N344" s="99">
        <f t="shared" si="241"/>
        <v>0</v>
      </c>
      <c r="O344" s="99">
        <f t="shared" si="241"/>
        <v>0</v>
      </c>
      <c r="P344" s="99">
        <f t="shared" si="241"/>
        <v>0</v>
      </c>
      <c r="Q344" s="99">
        <f t="shared" si="241"/>
        <v>0</v>
      </c>
      <c r="R344" s="99">
        <f t="shared" si="241"/>
        <v>0</v>
      </c>
      <c r="S344" s="99">
        <f t="shared" si="241"/>
        <v>0</v>
      </c>
      <c r="T344" s="99">
        <f t="shared" si="241"/>
        <v>0</v>
      </c>
      <c r="U344" s="99">
        <f t="shared" si="241"/>
        <v>0</v>
      </c>
      <c r="V344" s="99">
        <f t="shared" si="241"/>
        <v>0</v>
      </c>
      <c r="W344" s="99">
        <f t="shared" si="241"/>
        <v>0</v>
      </c>
      <c r="X344" s="99">
        <f t="shared" si="241"/>
        <v>0</v>
      </c>
      <c r="Y344" s="99">
        <f t="shared" si="241"/>
        <v>0</v>
      </c>
      <c r="Z344" s="99">
        <f t="shared" si="241"/>
        <v>0</v>
      </c>
    </row>
    <row r="345" spans="1:26" s="72" customFormat="1" ht="30.75" customHeight="1" x14ac:dyDescent="0.5">
      <c r="A345" s="178" t="s">
        <v>430</v>
      </c>
      <c r="B345" s="179" t="s">
        <v>434</v>
      </c>
      <c r="C345" s="180" t="s">
        <v>451</v>
      </c>
      <c r="D345" s="181">
        <v>5</v>
      </c>
      <c r="E345" s="209" t="s">
        <v>524</v>
      </c>
      <c r="F345" s="209"/>
      <c r="G345" s="209"/>
      <c r="H345" s="193">
        <f t="shared" ref="H345:I345" si="242">SUM(H346:H351)</f>
        <v>320523264</v>
      </c>
      <c r="I345" s="194">
        <f t="shared" si="242"/>
        <v>707150000</v>
      </c>
      <c r="J345" s="193">
        <f>SUM(J346:J351)</f>
        <v>1368825000</v>
      </c>
      <c r="K345" s="193">
        <f>SUM(K346:K351)</f>
        <v>1448825000</v>
      </c>
      <c r="L345" s="101"/>
      <c r="M345" s="100">
        <f t="shared" ref="M345:Z345" si="243">SUM(M346:M351)</f>
        <v>0</v>
      </c>
      <c r="N345" s="100">
        <f t="shared" si="243"/>
        <v>0</v>
      </c>
      <c r="O345" s="100">
        <f t="shared" si="243"/>
        <v>0</v>
      </c>
      <c r="P345" s="100">
        <f t="shared" si="243"/>
        <v>0</v>
      </c>
      <c r="Q345" s="100">
        <f t="shared" si="243"/>
        <v>0</v>
      </c>
      <c r="R345" s="100">
        <f t="shared" si="243"/>
        <v>0</v>
      </c>
      <c r="S345" s="100">
        <f t="shared" si="243"/>
        <v>0</v>
      </c>
      <c r="T345" s="100">
        <f t="shared" si="243"/>
        <v>0</v>
      </c>
      <c r="U345" s="100">
        <f t="shared" si="243"/>
        <v>0</v>
      </c>
      <c r="V345" s="100">
        <f t="shared" si="243"/>
        <v>0</v>
      </c>
      <c r="W345" s="100">
        <f t="shared" si="243"/>
        <v>0</v>
      </c>
      <c r="X345" s="100">
        <f t="shared" si="243"/>
        <v>0</v>
      </c>
      <c r="Y345" s="100">
        <f t="shared" si="243"/>
        <v>0</v>
      </c>
      <c r="Z345" s="100">
        <f t="shared" si="243"/>
        <v>0</v>
      </c>
    </row>
    <row r="346" spans="1:26" s="72" customFormat="1" ht="30.75" customHeight="1" x14ac:dyDescent="0.5">
      <c r="A346" s="178" t="s">
        <v>435</v>
      </c>
      <c r="B346" s="179" t="s">
        <v>434</v>
      </c>
      <c r="C346" s="180" t="s">
        <v>451</v>
      </c>
      <c r="D346" s="181">
        <v>5</v>
      </c>
      <c r="E346" s="203" t="s">
        <v>359</v>
      </c>
      <c r="F346" s="203" t="s">
        <v>816</v>
      </c>
      <c r="G346" s="203" t="s">
        <v>818</v>
      </c>
      <c r="H346" s="196">
        <v>113549361</v>
      </c>
      <c r="I346" s="199">
        <v>302150000</v>
      </c>
      <c r="J346" s="198">
        <v>738835000</v>
      </c>
      <c r="K346" s="198">
        <v>818835000</v>
      </c>
      <c r="L346" s="102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4">
        <f t="shared" ref="Z346:Z351" si="244">SUM(M346:Y346)</f>
        <v>0</v>
      </c>
    </row>
    <row r="347" spans="1:26" s="72" customFormat="1" ht="30.75" customHeight="1" x14ac:dyDescent="0.5">
      <c r="A347" s="178" t="s">
        <v>437</v>
      </c>
      <c r="B347" s="179" t="s">
        <v>434</v>
      </c>
      <c r="C347" s="180" t="s">
        <v>451</v>
      </c>
      <c r="D347" s="181">
        <v>5</v>
      </c>
      <c r="E347" s="203" t="s">
        <v>360</v>
      </c>
      <c r="F347" s="203" t="s">
        <v>816</v>
      </c>
      <c r="G347" s="203" t="s">
        <v>816</v>
      </c>
      <c r="H347" s="196">
        <v>84260437</v>
      </c>
      <c r="I347" s="199">
        <v>279000000</v>
      </c>
      <c r="J347" s="198">
        <v>400000000</v>
      </c>
      <c r="K347" s="198">
        <v>400000000</v>
      </c>
      <c r="L347" s="102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4">
        <f t="shared" si="244"/>
        <v>0</v>
      </c>
    </row>
    <row r="348" spans="1:26" s="72" customFormat="1" ht="30.75" customHeight="1" x14ac:dyDescent="0.5">
      <c r="A348" s="178" t="s">
        <v>438</v>
      </c>
      <c r="B348" s="179" t="s">
        <v>434</v>
      </c>
      <c r="C348" s="180" t="s">
        <v>451</v>
      </c>
      <c r="D348" s="181">
        <v>5</v>
      </c>
      <c r="E348" s="203" t="s">
        <v>361</v>
      </c>
      <c r="F348" s="203" t="s">
        <v>820</v>
      </c>
      <c r="G348" s="203" t="s">
        <v>818</v>
      </c>
      <c r="H348" s="196">
        <v>2870410</v>
      </c>
      <c r="I348" s="199">
        <v>18000000</v>
      </c>
      <c r="J348" s="198">
        <v>22200000</v>
      </c>
      <c r="K348" s="198">
        <v>22200000</v>
      </c>
      <c r="L348" s="102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4">
        <f t="shared" si="244"/>
        <v>0</v>
      </c>
    </row>
    <row r="349" spans="1:26" s="72" customFormat="1" ht="30.75" customHeight="1" x14ac:dyDescent="0.5">
      <c r="A349" s="178" t="s">
        <v>439</v>
      </c>
      <c r="B349" s="179" t="s">
        <v>434</v>
      </c>
      <c r="C349" s="180" t="s">
        <v>451</v>
      </c>
      <c r="D349" s="181">
        <v>5</v>
      </c>
      <c r="E349" s="203" t="s">
        <v>525</v>
      </c>
      <c r="F349" s="203" t="s">
        <v>815</v>
      </c>
      <c r="G349" s="203" t="s">
        <v>818</v>
      </c>
      <c r="H349" s="196">
        <v>118803556</v>
      </c>
      <c r="I349" s="199">
        <v>100000000</v>
      </c>
      <c r="J349" s="198">
        <v>207790000</v>
      </c>
      <c r="K349" s="198">
        <v>207790000</v>
      </c>
      <c r="L349" s="102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4">
        <f t="shared" si="244"/>
        <v>0</v>
      </c>
    </row>
    <row r="350" spans="1:26" s="72" customFormat="1" ht="33" customHeight="1" x14ac:dyDescent="0.5">
      <c r="A350" s="178" t="s">
        <v>440</v>
      </c>
      <c r="B350" s="179" t="s">
        <v>434</v>
      </c>
      <c r="C350" s="180" t="s">
        <v>451</v>
      </c>
      <c r="D350" s="181">
        <v>5</v>
      </c>
      <c r="E350" s="203" t="s">
        <v>577</v>
      </c>
      <c r="F350" s="203" t="s">
        <v>817</v>
      </c>
      <c r="G350" s="203" t="s">
        <v>817</v>
      </c>
      <c r="H350" s="196">
        <v>1039500</v>
      </c>
      <c r="I350" s="199">
        <v>3000000</v>
      </c>
      <c r="J350" s="198">
        <v>0</v>
      </c>
      <c r="K350" s="198">
        <v>0</v>
      </c>
      <c r="L350" s="102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4">
        <f t="shared" si="244"/>
        <v>0</v>
      </c>
    </row>
    <row r="351" spans="1:26" s="72" customFormat="1" ht="33" customHeight="1" x14ac:dyDescent="0.5">
      <c r="A351" s="178" t="s">
        <v>441</v>
      </c>
      <c r="B351" s="179" t="s">
        <v>434</v>
      </c>
      <c r="C351" s="180" t="s">
        <v>451</v>
      </c>
      <c r="D351" s="181">
        <v>5</v>
      </c>
      <c r="E351" s="203" t="s">
        <v>626</v>
      </c>
      <c r="F351" s="203" t="s">
        <v>815</v>
      </c>
      <c r="G351" s="203" t="s">
        <v>815</v>
      </c>
      <c r="H351" s="196"/>
      <c r="I351" s="199">
        <v>5000000</v>
      </c>
      <c r="J351" s="198">
        <v>0</v>
      </c>
      <c r="K351" s="198">
        <v>0</v>
      </c>
      <c r="L351" s="102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4">
        <f t="shared" si="244"/>
        <v>0</v>
      </c>
    </row>
    <row r="352" spans="1:26" s="72" customFormat="1" ht="30.75" hidden="1" customHeight="1" x14ac:dyDescent="0.5">
      <c r="A352" s="178"/>
      <c r="B352" s="179"/>
      <c r="C352" s="180"/>
      <c r="D352" s="181">
        <v>5</v>
      </c>
      <c r="E352" s="209" t="s">
        <v>362</v>
      </c>
      <c r="F352" s="209"/>
      <c r="G352" s="209"/>
      <c r="H352" s="193">
        <f>SUM(H353)</f>
        <v>0</v>
      </c>
      <c r="I352" s="194">
        <f t="shared" ref="I352:K352" si="245">SUM(I353)</f>
        <v>0</v>
      </c>
      <c r="J352" s="194">
        <f t="shared" si="245"/>
        <v>0</v>
      </c>
      <c r="K352" s="194">
        <f t="shared" si="245"/>
        <v>0</v>
      </c>
      <c r="L352" s="101"/>
      <c r="M352" s="100">
        <f t="shared" ref="M352:Z352" si="246">SUM(M353)</f>
        <v>0</v>
      </c>
      <c r="N352" s="100">
        <f t="shared" si="246"/>
        <v>0</v>
      </c>
      <c r="O352" s="100">
        <f t="shared" si="246"/>
        <v>0</v>
      </c>
      <c r="P352" s="100">
        <f t="shared" si="246"/>
        <v>0</v>
      </c>
      <c r="Q352" s="100">
        <f t="shared" si="246"/>
        <v>0</v>
      </c>
      <c r="R352" s="100">
        <f t="shared" si="246"/>
        <v>0</v>
      </c>
      <c r="S352" s="100">
        <f t="shared" si="246"/>
        <v>0</v>
      </c>
      <c r="T352" s="100">
        <f t="shared" si="246"/>
        <v>0</v>
      </c>
      <c r="U352" s="100">
        <f t="shared" si="246"/>
        <v>0</v>
      </c>
      <c r="V352" s="100">
        <f t="shared" si="246"/>
        <v>0</v>
      </c>
      <c r="W352" s="100">
        <f t="shared" si="246"/>
        <v>0</v>
      </c>
      <c r="X352" s="100">
        <f t="shared" si="246"/>
        <v>0</v>
      </c>
      <c r="Y352" s="100">
        <f t="shared" si="246"/>
        <v>0</v>
      </c>
      <c r="Z352" s="100">
        <f t="shared" si="246"/>
        <v>0</v>
      </c>
    </row>
    <row r="353" spans="1:26" s="72" customFormat="1" ht="30.75" hidden="1" customHeight="1" x14ac:dyDescent="0.5">
      <c r="A353" s="178"/>
      <c r="B353" s="179"/>
      <c r="C353" s="180"/>
      <c r="D353" s="181">
        <v>5</v>
      </c>
      <c r="E353" s="195" t="s">
        <v>268</v>
      </c>
      <c r="F353" s="195"/>
      <c r="G353" s="195"/>
      <c r="H353" s="196"/>
      <c r="I353" s="199"/>
      <c r="J353" s="198"/>
      <c r="K353" s="198"/>
      <c r="L353" s="102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4">
        <f>SUM(M353:Y353)</f>
        <v>0</v>
      </c>
    </row>
    <row r="354" spans="1:26" s="72" customFormat="1" ht="30.75" customHeight="1" x14ac:dyDescent="0.5">
      <c r="A354" s="178" t="s">
        <v>430</v>
      </c>
      <c r="B354" s="179" t="s">
        <v>431</v>
      </c>
      <c r="C354" s="180" t="s">
        <v>493</v>
      </c>
      <c r="D354" s="181">
        <v>5</v>
      </c>
      <c r="E354" s="189" t="s">
        <v>240</v>
      </c>
      <c r="F354" s="189"/>
      <c r="G354" s="189"/>
      <c r="H354" s="190">
        <f>SUM(H355,H363)</f>
        <v>0</v>
      </c>
      <c r="I354" s="191">
        <f>SUM(I355,I363)</f>
        <v>0</v>
      </c>
      <c r="J354" s="190">
        <f t="shared" ref="J354" si="247">SUM(J355,J363)</f>
        <v>37800000</v>
      </c>
      <c r="K354" s="190">
        <f t="shared" ref="K354" si="248">SUM(K355,K363)</f>
        <v>37800000</v>
      </c>
      <c r="L354" s="98"/>
      <c r="M354" s="99">
        <f t="shared" ref="M354:Z354" si="249">SUM(M355,M363)</f>
        <v>0</v>
      </c>
      <c r="N354" s="99">
        <f t="shared" si="249"/>
        <v>0</v>
      </c>
      <c r="O354" s="99">
        <f t="shared" si="249"/>
        <v>0</v>
      </c>
      <c r="P354" s="99">
        <f t="shared" si="249"/>
        <v>0</v>
      </c>
      <c r="Q354" s="99">
        <f t="shared" si="249"/>
        <v>0</v>
      </c>
      <c r="R354" s="99">
        <f t="shared" si="249"/>
        <v>0</v>
      </c>
      <c r="S354" s="99">
        <f t="shared" si="249"/>
        <v>0</v>
      </c>
      <c r="T354" s="99">
        <f t="shared" si="249"/>
        <v>0</v>
      </c>
      <c r="U354" s="99">
        <f t="shared" si="249"/>
        <v>0</v>
      </c>
      <c r="V354" s="99">
        <f t="shared" si="249"/>
        <v>0</v>
      </c>
      <c r="W354" s="99">
        <f t="shared" si="249"/>
        <v>0</v>
      </c>
      <c r="X354" s="99">
        <f t="shared" si="249"/>
        <v>0</v>
      </c>
      <c r="Y354" s="99">
        <f t="shared" si="249"/>
        <v>0</v>
      </c>
      <c r="Z354" s="99">
        <f t="shared" si="249"/>
        <v>0</v>
      </c>
    </row>
    <row r="355" spans="1:26" s="72" customFormat="1" ht="30.75" customHeight="1" x14ac:dyDescent="0.5">
      <c r="A355" s="178" t="s">
        <v>430</v>
      </c>
      <c r="B355" s="179" t="s">
        <v>434</v>
      </c>
      <c r="C355" s="180" t="s">
        <v>493</v>
      </c>
      <c r="D355" s="181">
        <v>5</v>
      </c>
      <c r="E355" s="209" t="s">
        <v>363</v>
      </c>
      <c r="F355" s="209"/>
      <c r="G355" s="209"/>
      <c r="H355" s="193">
        <f t="shared" ref="H355:I355" si="250">SUM(H356:H362)</f>
        <v>0</v>
      </c>
      <c r="I355" s="193">
        <f t="shared" si="250"/>
        <v>0</v>
      </c>
      <c r="J355" s="193">
        <f>SUM(J356:J362)</f>
        <v>37800000</v>
      </c>
      <c r="K355" s="193">
        <f>SUM(K356:K362)</f>
        <v>37800000</v>
      </c>
      <c r="L355" s="101"/>
      <c r="M355" s="100">
        <f t="shared" ref="M355:Z355" si="251">SUM(M356:M360)</f>
        <v>0</v>
      </c>
      <c r="N355" s="100">
        <f t="shared" si="251"/>
        <v>0</v>
      </c>
      <c r="O355" s="100">
        <f t="shared" si="251"/>
        <v>0</v>
      </c>
      <c r="P355" s="100">
        <f t="shared" si="251"/>
        <v>0</v>
      </c>
      <c r="Q355" s="100">
        <f t="shared" si="251"/>
        <v>0</v>
      </c>
      <c r="R355" s="100">
        <f t="shared" si="251"/>
        <v>0</v>
      </c>
      <c r="S355" s="100">
        <f t="shared" si="251"/>
        <v>0</v>
      </c>
      <c r="T355" s="100">
        <f t="shared" si="251"/>
        <v>0</v>
      </c>
      <c r="U355" s="100">
        <f t="shared" si="251"/>
        <v>0</v>
      </c>
      <c r="V355" s="100">
        <f t="shared" si="251"/>
        <v>0</v>
      </c>
      <c r="W355" s="100">
        <f t="shared" si="251"/>
        <v>0</v>
      </c>
      <c r="X355" s="100">
        <f t="shared" si="251"/>
        <v>0</v>
      </c>
      <c r="Y355" s="100">
        <f t="shared" si="251"/>
        <v>0</v>
      </c>
      <c r="Z355" s="100">
        <f t="shared" si="251"/>
        <v>0</v>
      </c>
    </row>
    <row r="356" spans="1:26" s="72" customFormat="1" ht="30.75" hidden="1" customHeight="1" x14ac:dyDescent="0.5">
      <c r="A356" s="178" t="s">
        <v>435</v>
      </c>
      <c r="B356" s="179" t="s">
        <v>434</v>
      </c>
      <c r="C356" s="180" t="s">
        <v>493</v>
      </c>
      <c r="D356" s="181">
        <v>5</v>
      </c>
      <c r="E356" s="195" t="s">
        <v>850</v>
      </c>
      <c r="F356" s="195" t="s">
        <v>214</v>
      </c>
      <c r="G356" s="195" t="s">
        <v>839</v>
      </c>
      <c r="H356" s="196"/>
      <c r="I356" s="199"/>
      <c r="J356" s="198"/>
      <c r="K356" s="198"/>
      <c r="L356" s="102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4">
        <f t="shared" ref="Z356:Z360" si="252">SUM(M356:Y356)</f>
        <v>0</v>
      </c>
    </row>
    <row r="357" spans="1:26" s="72" customFormat="1" ht="30.75" hidden="1" customHeight="1" x14ac:dyDescent="0.5">
      <c r="A357" s="178" t="s">
        <v>437</v>
      </c>
      <c r="B357" s="179" t="s">
        <v>434</v>
      </c>
      <c r="C357" s="180" t="s">
        <v>493</v>
      </c>
      <c r="D357" s="181">
        <v>5</v>
      </c>
      <c r="E357" s="195" t="s">
        <v>851</v>
      </c>
      <c r="F357" s="195" t="s">
        <v>214</v>
      </c>
      <c r="G357" s="195" t="s">
        <v>839</v>
      </c>
      <c r="H357" s="196"/>
      <c r="I357" s="199"/>
      <c r="J357" s="198"/>
      <c r="K357" s="198"/>
      <c r="L357" s="102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4">
        <f t="shared" si="252"/>
        <v>0</v>
      </c>
    </row>
    <row r="358" spans="1:26" s="72" customFormat="1" ht="30.75" hidden="1" customHeight="1" x14ac:dyDescent="0.5">
      <c r="A358" s="178" t="s">
        <v>438</v>
      </c>
      <c r="B358" s="179" t="s">
        <v>434</v>
      </c>
      <c r="C358" s="180" t="s">
        <v>493</v>
      </c>
      <c r="D358" s="181">
        <v>5</v>
      </c>
      <c r="E358" s="195" t="s">
        <v>878</v>
      </c>
      <c r="F358" s="195" t="s">
        <v>816</v>
      </c>
      <c r="G358" s="195" t="s">
        <v>816</v>
      </c>
      <c r="H358" s="196"/>
      <c r="I358" s="199">
        <v>0</v>
      </c>
      <c r="J358" s="198">
        <v>0</v>
      </c>
      <c r="K358" s="198">
        <v>0</v>
      </c>
      <c r="L358" s="102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4">
        <f t="shared" si="252"/>
        <v>0</v>
      </c>
    </row>
    <row r="359" spans="1:26" s="72" customFormat="1" ht="30.75" hidden="1" customHeight="1" x14ac:dyDescent="0.5">
      <c r="A359" s="178" t="s">
        <v>439</v>
      </c>
      <c r="B359" s="179" t="s">
        <v>434</v>
      </c>
      <c r="C359" s="180" t="s">
        <v>493</v>
      </c>
      <c r="D359" s="181">
        <v>5</v>
      </c>
      <c r="E359" s="195" t="s">
        <v>852</v>
      </c>
      <c r="F359" s="195" t="s">
        <v>815</v>
      </c>
      <c r="G359" s="195" t="s">
        <v>815</v>
      </c>
      <c r="H359" s="196"/>
      <c r="I359" s="199"/>
      <c r="J359" s="198"/>
      <c r="K359" s="198"/>
      <c r="L359" s="102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4">
        <f t="shared" si="252"/>
        <v>0</v>
      </c>
    </row>
    <row r="360" spans="1:26" s="72" customFormat="1" ht="30.75" hidden="1" customHeight="1" x14ac:dyDescent="0.5">
      <c r="A360" s="178" t="s">
        <v>440</v>
      </c>
      <c r="B360" s="179" t="s">
        <v>434</v>
      </c>
      <c r="C360" s="180" t="s">
        <v>493</v>
      </c>
      <c r="D360" s="181">
        <v>5</v>
      </c>
      <c r="E360" s="195" t="s">
        <v>853</v>
      </c>
      <c r="F360" s="195" t="s">
        <v>815</v>
      </c>
      <c r="G360" s="195" t="s">
        <v>815</v>
      </c>
      <c r="H360" s="196"/>
      <c r="I360" s="199"/>
      <c r="J360" s="198"/>
      <c r="K360" s="198"/>
      <c r="L360" s="102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4">
        <f t="shared" si="252"/>
        <v>0</v>
      </c>
    </row>
    <row r="361" spans="1:26" s="72" customFormat="1" ht="30.75" customHeight="1" x14ac:dyDescent="0.5">
      <c r="A361" s="178" t="s">
        <v>441</v>
      </c>
      <c r="B361" s="179" t="s">
        <v>434</v>
      </c>
      <c r="C361" s="180" t="s">
        <v>493</v>
      </c>
      <c r="D361" s="181">
        <v>5</v>
      </c>
      <c r="E361" s="195" t="s">
        <v>926</v>
      </c>
      <c r="F361" s="195" t="s">
        <v>214</v>
      </c>
      <c r="G361" s="195" t="s">
        <v>214</v>
      </c>
      <c r="H361" s="196"/>
      <c r="I361" s="199"/>
      <c r="J361" s="198">
        <v>7800000</v>
      </c>
      <c r="K361" s="198">
        <v>7800000</v>
      </c>
      <c r="L361" s="102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4"/>
    </row>
    <row r="362" spans="1:26" s="72" customFormat="1" ht="30.75" customHeight="1" x14ac:dyDescent="0.5">
      <c r="A362" s="178" t="s">
        <v>442</v>
      </c>
      <c r="B362" s="179" t="s">
        <v>434</v>
      </c>
      <c r="C362" s="180" t="s">
        <v>493</v>
      </c>
      <c r="D362" s="181">
        <v>5</v>
      </c>
      <c r="E362" s="195" t="s">
        <v>927</v>
      </c>
      <c r="F362" s="195" t="s">
        <v>815</v>
      </c>
      <c r="G362" s="195" t="s">
        <v>815</v>
      </c>
      <c r="H362" s="196"/>
      <c r="I362" s="199"/>
      <c r="J362" s="198">
        <v>30000000</v>
      </c>
      <c r="K362" s="198">
        <v>30000000</v>
      </c>
      <c r="L362" s="102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4"/>
    </row>
    <row r="363" spans="1:26" s="72" customFormat="1" ht="30.75" hidden="1" customHeight="1" x14ac:dyDescent="0.5">
      <c r="A363" s="178"/>
      <c r="B363" s="179"/>
      <c r="C363" s="180"/>
      <c r="D363" s="181">
        <v>5</v>
      </c>
      <c r="E363" s="209" t="s">
        <v>364</v>
      </c>
      <c r="F363" s="209"/>
      <c r="G363" s="209"/>
      <c r="H363" s="193">
        <f>SUM(H364)</f>
        <v>0</v>
      </c>
      <c r="I363" s="194">
        <f t="shared" ref="I363:K363" si="253">SUM(I364)</f>
        <v>0</v>
      </c>
      <c r="J363" s="194">
        <f t="shared" si="253"/>
        <v>0</v>
      </c>
      <c r="K363" s="194">
        <f t="shared" si="253"/>
        <v>0</v>
      </c>
      <c r="L363" s="101"/>
      <c r="M363" s="100">
        <f t="shared" ref="M363:Z363" si="254">SUM(M364)</f>
        <v>0</v>
      </c>
      <c r="N363" s="100">
        <f t="shared" si="254"/>
        <v>0</v>
      </c>
      <c r="O363" s="100">
        <f t="shared" si="254"/>
        <v>0</v>
      </c>
      <c r="P363" s="100">
        <f t="shared" si="254"/>
        <v>0</v>
      </c>
      <c r="Q363" s="100">
        <f t="shared" si="254"/>
        <v>0</v>
      </c>
      <c r="R363" s="100">
        <f t="shared" si="254"/>
        <v>0</v>
      </c>
      <c r="S363" s="100">
        <f t="shared" si="254"/>
        <v>0</v>
      </c>
      <c r="T363" s="100">
        <f t="shared" si="254"/>
        <v>0</v>
      </c>
      <c r="U363" s="100">
        <f t="shared" si="254"/>
        <v>0</v>
      </c>
      <c r="V363" s="100">
        <f t="shared" si="254"/>
        <v>0</v>
      </c>
      <c r="W363" s="100">
        <f t="shared" si="254"/>
        <v>0</v>
      </c>
      <c r="X363" s="100">
        <f t="shared" si="254"/>
        <v>0</v>
      </c>
      <c r="Y363" s="100">
        <f t="shared" si="254"/>
        <v>0</v>
      </c>
      <c r="Z363" s="100">
        <f t="shared" si="254"/>
        <v>0</v>
      </c>
    </row>
    <row r="364" spans="1:26" s="72" customFormat="1" ht="30.75" hidden="1" customHeight="1" x14ac:dyDescent="0.5">
      <c r="A364" s="178"/>
      <c r="B364" s="179"/>
      <c r="C364" s="180"/>
      <c r="D364" s="181">
        <v>5</v>
      </c>
      <c r="E364" s="195" t="s">
        <v>268</v>
      </c>
      <c r="F364" s="195"/>
      <c r="G364" s="195"/>
      <c r="H364" s="196"/>
      <c r="I364" s="199"/>
      <c r="J364" s="198"/>
      <c r="K364" s="198"/>
      <c r="L364" s="102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4">
        <f>SUM(M364:Y364)</f>
        <v>0</v>
      </c>
    </row>
    <row r="365" spans="1:26" s="72" customFormat="1" ht="30.75" customHeight="1" x14ac:dyDescent="0.5">
      <c r="A365" s="178" t="s">
        <v>430</v>
      </c>
      <c r="B365" s="179" t="s">
        <v>431</v>
      </c>
      <c r="C365" s="180" t="s">
        <v>433</v>
      </c>
      <c r="D365" s="181">
        <v>6</v>
      </c>
      <c r="E365" s="186" t="s">
        <v>242</v>
      </c>
      <c r="F365" s="186"/>
      <c r="G365" s="186"/>
      <c r="H365" s="187">
        <f>SUM(H366,H371,H374,H379,H384,H388)</f>
        <v>78798666</v>
      </c>
      <c r="I365" s="188">
        <f>SUM(I366,I371,I374,I379,I384,I388)</f>
        <v>1645560000</v>
      </c>
      <c r="J365" s="187">
        <f>SUM(J366,J371,J374,J379,J384,J388)</f>
        <v>3454700000</v>
      </c>
      <c r="K365" s="187">
        <f>SUM(K366,K371,K374,K379,K384,K388)</f>
        <v>3594700000</v>
      </c>
      <c r="L365" s="97"/>
      <c r="M365" s="96">
        <f t="shared" ref="M365:Z365" si="255">SUM(M366,M371,M374,M379,M384,M388)</f>
        <v>0</v>
      </c>
      <c r="N365" s="96">
        <f t="shared" si="255"/>
        <v>0</v>
      </c>
      <c r="O365" s="96">
        <f t="shared" si="255"/>
        <v>0</v>
      </c>
      <c r="P365" s="96">
        <f t="shared" si="255"/>
        <v>0</v>
      </c>
      <c r="Q365" s="96">
        <f t="shared" si="255"/>
        <v>0</v>
      </c>
      <c r="R365" s="96">
        <f t="shared" si="255"/>
        <v>0</v>
      </c>
      <c r="S365" s="96">
        <f t="shared" si="255"/>
        <v>0</v>
      </c>
      <c r="T365" s="96">
        <f t="shared" si="255"/>
        <v>0</v>
      </c>
      <c r="U365" s="96">
        <f t="shared" si="255"/>
        <v>0</v>
      </c>
      <c r="V365" s="96">
        <f t="shared" si="255"/>
        <v>0</v>
      </c>
      <c r="W365" s="96">
        <f t="shared" si="255"/>
        <v>0</v>
      </c>
      <c r="X365" s="96">
        <f t="shared" si="255"/>
        <v>0</v>
      </c>
      <c r="Y365" s="96">
        <f t="shared" si="255"/>
        <v>0</v>
      </c>
      <c r="Z365" s="96">
        <f t="shared" si="255"/>
        <v>0</v>
      </c>
    </row>
    <row r="366" spans="1:26" s="72" customFormat="1" ht="30.75" hidden="1" customHeight="1" x14ac:dyDescent="0.5">
      <c r="A366" s="178"/>
      <c r="B366" s="179"/>
      <c r="C366" s="180"/>
      <c r="D366" s="181">
        <v>6</v>
      </c>
      <c r="E366" s="189" t="s">
        <v>244</v>
      </c>
      <c r="F366" s="189"/>
      <c r="G366" s="189"/>
      <c r="H366" s="190">
        <f>SUM(H367)</f>
        <v>0</v>
      </c>
      <c r="I366" s="191">
        <f t="shared" ref="I366" si="256">SUM(I367)</f>
        <v>0</v>
      </c>
      <c r="J366" s="190">
        <f t="shared" ref="J366:Z366" si="257">SUM(J367)</f>
        <v>0</v>
      </c>
      <c r="K366" s="190">
        <f t="shared" si="257"/>
        <v>0</v>
      </c>
      <c r="L366" s="98"/>
      <c r="M366" s="99">
        <f t="shared" si="257"/>
        <v>0</v>
      </c>
      <c r="N366" s="99">
        <f t="shared" si="257"/>
        <v>0</v>
      </c>
      <c r="O366" s="99">
        <f t="shared" si="257"/>
        <v>0</v>
      </c>
      <c r="P366" s="99">
        <f t="shared" si="257"/>
        <v>0</v>
      </c>
      <c r="Q366" s="99">
        <f t="shared" si="257"/>
        <v>0</v>
      </c>
      <c r="R366" s="99">
        <f t="shared" si="257"/>
        <v>0</v>
      </c>
      <c r="S366" s="99">
        <f t="shared" si="257"/>
        <v>0</v>
      </c>
      <c r="T366" s="99">
        <f t="shared" si="257"/>
        <v>0</v>
      </c>
      <c r="U366" s="99">
        <f t="shared" si="257"/>
        <v>0</v>
      </c>
      <c r="V366" s="99">
        <f t="shared" si="257"/>
        <v>0</v>
      </c>
      <c r="W366" s="99">
        <f t="shared" si="257"/>
        <v>0</v>
      </c>
      <c r="X366" s="99">
        <f t="shared" si="257"/>
        <v>0</v>
      </c>
      <c r="Y366" s="99">
        <f t="shared" si="257"/>
        <v>0</v>
      </c>
      <c r="Z366" s="99">
        <f t="shared" si="257"/>
        <v>0</v>
      </c>
    </row>
    <row r="367" spans="1:26" s="72" customFormat="1" ht="30.75" hidden="1" customHeight="1" x14ac:dyDescent="0.5">
      <c r="A367" s="178"/>
      <c r="B367" s="179"/>
      <c r="C367" s="180"/>
      <c r="D367" s="181">
        <v>6</v>
      </c>
      <c r="E367" s="192" t="s">
        <v>294</v>
      </c>
      <c r="F367" s="192"/>
      <c r="G367" s="192"/>
      <c r="H367" s="193">
        <f>SUM(H368:H370)</f>
        <v>0</v>
      </c>
      <c r="I367" s="194">
        <f t="shared" ref="I367" si="258">SUM(I368:I370)</f>
        <v>0</v>
      </c>
      <c r="J367" s="193">
        <f t="shared" ref="J367" si="259">SUM(J368:J370)</f>
        <v>0</v>
      </c>
      <c r="K367" s="193">
        <f t="shared" ref="K367" si="260">SUM(K368:K370)</f>
        <v>0</v>
      </c>
      <c r="L367" s="101"/>
      <c r="M367" s="100">
        <f t="shared" ref="M367:Z367" si="261">SUM(M368:M370)</f>
        <v>0</v>
      </c>
      <c r="N367" s="100">
        <f t="shared" si="261"/>
        <v>0</v>
      </c>
      <c r="O367" s="100">
        <f t="shared" si="261"/>
        <v>0</v>
      </c>
      <c r="P367" s="100">
        <f t="shared" si="261"/>
        <v>0</v>
      </c>
      <c r="Q367" s="100">
        <f t="shared" si="261"/>
        <v>0</v>
      </c>
      <c r="R367" s="100">
        <f t="shared" si="261"/>
        <v>0</v>
      </c>
      <c r="S367" s="100">
        <f t="shared" si="261"/>
        <v>0</v>
      </c>
      <c r="T367" s="100">
        <f t="shared" si="261"/>
        <v>0</v>
      </c>
      <c r="U367" s="100">
        <f t="shared" si="261"/>
        <v>0</v>
      </c>
      <c r="V367" s="100">
        <f t="shared" si="261"/>
        <v>0</v>
      </c>
      <c r="W367" s="100">
        <f t="shared" si="261"/>
        <v>0</v>
      </c>
      <c r="X367" s="100">
        <f t="shared" si="261"/>
        <v>0</v>
      </c>
      <c r="Y367" s="100">
        <f t="shared" si="261"/>
        <v>0</v>
      </c>
      <c r="Z367" s="100">
        <f t="shared" si="261"/>
        <v>0</v>
      </c>
    </row>
    <row r="368" spans="1:26" s="72" customFormat="1" ht="30.75" hidden="1" customHeight="1" x14ac:dyDescent="0.5">
      <c r="A368" s="178"/>
      <c r="B368" s="179"/>
      <c r="C368" s="180"/>
      <c r="D368" s="181">
        <v>6</v>
      </c>
      <c r="E368" s="195" t="s">
        <v>268</v>
      </c>
      <c r="F368" s="195"/>
      <c r="G368" s="195"/>
      <c r="H368" s="196"/>
      <c r="I368" s="199"/>
      <c r="J368" s="198"/>
      <c r="K368" s="198"/>
      <c r="L368" s="102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4">
        <f t="shared" ref="Z368:Z370" si="262">SUM(M368:Y368)</f>
        <v>0</v>
      </c>
    </row>
    <row r="369" spans="1:26" s="72" customFormat="1" ht="30.75" hidden="1" customHeight="1" x14ac:dyDescent="0.5">
      <c r="A369" s="178"/>
      <c r="B369" s="179"/>
      <c r="C369" s="180"/>
      <c r="D369" s="181">
        <v>6</v>
      </c>
      <c r="E369" s="195" t="s">
        <v>268</v>
      </c>
      <c r="F369" s="195"/>
      <c r="G369" s="195"/>
      <c r="H369" s="196"/>
      <c r="I369" s="199"/>
      <c r="J369" s="198"/>
      <c r="K369" s="198"/>
      <c r="L369" s="102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4">
        <f t="shared" si="262"/>
        <v>0</v>
      </c>
    </row>
    <row r="370" spans="1:26" s="72" customFormat="1" ht="30.75" hidden="1" customHeight="1" x14ac:dyDescent="0.5">
      <c r="A370" s="178"/>
      <c r="B370" s="179"/>
      <c r="C370" s="180"/>
      <c r="D370" s="181">
        <v>6</v>
      </c>
      <c r="E370" s="195" t="s">
        <v>268</v>
      </c>
      <c r="F370" s="195"/>
      <c r="G370" s="195"/>
      <c r="H370" s="196"/>
      <c r="I370" s="199"/>
      <c r="J370" s="198"/>
      <c r="K370" s="198"/>
      <c r="L370" s="102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4">
        <f t="shared" si="262"/>
        <v>0</v>
      </c>
    </row>
    <row r="371" spans="1:26" s="72" customFormat="1" ht="30.75" hidden="1" customHeight="1" x14ac:dyDescent="0.5">
      <c r="A371" s="178"/>
      <c r="B371" s="179"/>
      <c r="C371" s="180"/>
      <c r="D371" s="181">
        <v>6</v>
      </c>
      <c r="E371" s="189" t="s">
        <v>246</v>
      </c>
      <c r="F371" s="189"/>
      <c r="G371" s="189"/>
      <c r="H371" s="190">
        <f>SUM(H372)</f>
        <v>0</v>
      </c>
      <c r="I371" s="191">
        <f t="shared" ref="I371:I372" si="263">SUM(I372)</f>
        <v>0</v>
      </c>
      <c r="J371" s="190">
        <f t="shared" ref="J371:Z372" si="264">SUM(J372)</f>
        <v>0</v>
      </c>
      <c r="K371" s="190">
        <f t="shared" si="264"/>
        <v>0</v>
      </c>
      <c r="L371" s="98"/>
      <c r="M371" s="99">
        <f t="shared" si="264"/>
        <v>0</v>
      </c>
      <c r="N371" s="99">
        <f t="shared" si="264"/>
        <v>0</v>
      </c>
      <c r="O371" s="99">
        <f t="shared" si="264"/>
        <v>0</v>
      </c>
      <c r="P371" s="99">
        <f t="shared" si="264"/>
        <v>0</v>
      </c>
      <c r="Q371" s="99">
        <f t="shared" si="264"/>
        <v>0</v>
      </c>
      <c r="R371" s="99">
        <f t="shared" si="264"/>
        <v>0</v>
      </c>
      <c r="S371" s="99">
        <f t="shared" si="264"/>
        <v>0</v>
      </c>
      <c r="T371" s="99">
        <f t="shared" si="264"/>
        <v>0</v>
      </c>
      <c r="U371" s="99">
        <f t="shared" si="264"/>
        <v>0</v>
      </c>
      <c r="V371" s="99">
        <f t="shared" si="264"/>
        <v>0</v>
      </c>
      <c r="W371" s="99">
        <f t="shared" si="264"/>
        <v>0</v>
      </c>
      <c r="X371" s="99">
        <f t="shared" si="264"/>
        <v>0</v>
      </c>
      <c r="Y371" s="99">
        <f t="shared" si="264"/>
        <v>0</v>
      </c>
      <c r="Z371" s="99">
        <f t="shared" si="264"/>
        <v>0</v>
      </c>
    </row>
    <row r="372" spans="1:26" s="72" customFormat="1" ht="30.75" hidden="1" customHeight="1" x14ac:dyDescent="0.5">
      <c r="A372" s="178"/>
      <c r="B372" s="179"/>
      <c r="C372" s="180"/>
      <c r="D372" s="181">
        <v>6</v>
      </c>
      <c r="E372" s="192" t="s">
        <v>267</v>
      </c>
      <c r="F372" s="192"/>
      <c r="G372" s="192"/>
      <c r="H372" s="193">
        <f>SUM(H373)</f>
        <v>0</v>
      </c>
      <c r="I372" s="194">
        <f t="shared" si="263"/>
        <v>0</v>
      </c>
      <c r="J372" s="193">
        <f t="shared" si="264"/>
        <v>0</v>
      </c>
      <c r="K372" s="193">
        <f t="shared" si="264"/>
        <v>0</v>
      </c>
      <c r="L372" s="101"/>
      <c r="M372" s="100">
        <f t="shared" si="264"/>
        <v>0</v>
      </c>
      <c r="N372" s="100">
        <f t="shared" si="264"/>
        <v>0</v>
      </c>
      <c r="O372" s="100">
        <f t="shared" si="264"/>
        <v>0</v>
      </c>
      <c r="P372" s="100">
        <f t="shared" si="264"/>
        <v>0</v>
      </c>
      <c r="Q372" s="100">
        <f t="shared" si="264"/>
        <v>0</v>
      </c>
      <c r="R372" s="100">
        <f t="shared" si="264"/>
        <v>0</v>
      </c>
      <c r="S372" s="100">
        <f t="shared" si="264"/>
        <v>0</v>
      </c>
      <c r="T372" s="100">
        <f t="shared" si="264"/>
        <v>0</v>
      </c>
      <c r="U372" s="100">
        <f t="shared" si="264"/>
        <v>0</v>
      </c>
      <c r="V372" s="100">
        <f t="shared" si="264"/>
        <v>0</v>
      </c>
      <c r="W372" s="100">
        <f t="shared" si="264"/>
        <v>0</v>
      </c>
      <c r="X372" s="100">
        <f t="shared" si="264"/>
        <v>0</v>
      </c>
      <c r="Y372" s="100">
        <f t="shared" si="264"/>
        <v>0</v>
      </c>
      <c r="Z372" s="100">
        <f t="shared" si="264"/>
        <v>0</v>
      </c>
    </row>
    <row r="373" spans="1:26" s="72" customFormat="1" ht="30.75" hidden="1" customHeight="1" x14ac:dyDescent="0.5">
      <c r="A373" s="178"/>
      <c r="B373" s="179"/>
      <c r="C373" s="180"/>
      <c r="D373" s="181">
        <v>6</v>
      </c>
      <c r="E373" s="195" t="s">
        <v>268</v>
      </c>
      <c r="F373" s="195"/>
      <c r="G373" s="195"/>
      <c r="H373" s="196"/>
      <c r="I373" s="199"/>
      <c r="J373" s="198"/>
      <c r="K373" s="198"/>
      <c r="L373" s="102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4">
        <f>SUM(M373:Y373)</f>
        <v>0</v>
      </c>
    </row>
    <row r="374" spans="1:26" s="72" customFormat="1" ht="30.75" hidden="1" customHeight="1" x14ac:dyDescent="0.5">
      <c r="A374" s="178"/>
      <c r="B374" s="179"/>
      <c r="C374" s="180"/>
      <c r="D374" s="181">
        <v>6</v>
      </c>
      <c r="E374" s="189" t="s">
        <v>248</v>
      </c>
      <c r="F374" s="189"/>
      <c r="G374" s="189"/>
      <c r="H374" s="190">
        <f>SUM(H375)</f>
        <v>0</v>
      </c>
      <c r="I374" s="191">
        <f t="shared" ref="I374" si="265">SUM(I375)</f>
        <v>0</v>
      </c>
      <c r="J374" s="190">
        <f t="shared" ref="J374:Z374" si="266">SUM(J375)</f>
        <v>0</v>
      </c>
      <c r="K374" s="190">
        <f t="shared" si="266"/>
        <v>0</v>
      </c>
      <c r="L374" s="98"/>
      <c r="M374" s="99">
        <f t="shared" si="266"/>
        <v>0</v>
      </c>
      <c r="N374" s="99">
        <f t="shared" si="266"/>
        <v>0</v>
      </c>
      <c r="O374" s="99">
        <f t="shared" si="266"/>
        <v>0</v>
      </c>
      <c r="P374" s="99">
        <f t="shared" si="266"/>
        <v>0</v>
      </c>
      <c r="Q374" s="99">
        <f t="shared" si="266"/>
        <v>0</v>
      </c>
      <c r="R374" s="99">
        <f t="shared" si="266"/>
        <v>0</v>
      </c>
      <c r="S374" s="99">
        <f t="shared" si="266"/>
        <v>0</v>
      </c>
      <c r="T374" s="99">
        <f t="shared" si="266"/>
        <v>0</v>
      </c>
      <c r="U374" s="99">
        <f t="shared" si="266"/>
        <v>0</v>
      </c>
      <c r="V374" s="99">
        <f t="shared" si="266"/>
        <v>0</v>
      </c>
      <c r="W374" s="99">
        <f t="shared" si="266"/>
        <v>0</v>
      </c>
      <c r="X374" s="99">
        <f t="shared" si="266"/>
        <v>0</v>
      </c>
      <c r="Y374" s="99">
        <f t="shared" si="266"/>
        <v>0</v>
      </c>
      <c r="Z374" s="99">
        <f t="shared" si="266"/>
        <v>0</v>
      </c>
    </row>
    <row r="375" spans="1:26" s="72" customFormat="1" ht="30.75" hidden="1" customHeight="1" x14ac:dyDescent="0.5">
      <c r="A375" s="178"/>
      <c r="B375" s="179"/>
      <c r="C375" s="180"/>
      <c r="D375" s="181">
        <v>6</v>
      </c>
      <c r="E375" s="192" t="s">
        <v>294</v>
      </c>
      <c r="F375" s="192"/>
      <c r="G375" s="192"/>
      <c r="H375" s="193">
        <f>SUM(H376:H378)</f>
        <v>0</v>
      </c>
      <c r="I375" s="194">
        <f t="shared" ref="I375" si="267">SUM(I376:I378)</f>
        <v>0</v>
      </c>
      <c r="J375" s="193">
        <f t="shared" ref="J375" si="268">SUM(J376:J378)</f>
        <v>0</v>
      </c>
      <c r="K375" s="193">
        <f t="shared" ref="K375" si="269">SUM(K376:K378)</f>
        <v>0</v>
      </c>
      <c r="L375" s="101"/>
      <c r="M375" s="100">
        <f t="shared" ref="M375:Z375" si="270">SUM(M376:M378)</f>
        <v>0</v>
      </c>
      <c r="N375" s="100">
        <f t="shared" si="270"/>
        <v>0</v>
      </c>
      <c r="O375" s="100">
        <f t="shared" si="270"/>
        <v>0</v>
      </c>
      <c r="P375" s="100">
        <f t="shared" si="270"/>
        <v>0</v>
      </c>
      <c r="Q375" s="100">
        <f t="shared" si="270"/>
        <v>0</v>
      </c>
      <c r="R375" s="100">
        <f t="shared" si="270"/>
        <v>0</v>
      </c>
      <c r="S375" s="100">
        <f t="shared" si="270"/>
        <v>0</v>
      </c>
      <c r="T375" s="100">
        <f t="shared" si="270"/>
        <v>0</v>
      </c>
      <c r="U375" s="100">
        <f t="shared" si="270"/>
        <v>0</v>
      </c>
      <c r="V375" s="100">
        <f t="shared" si="270"/>
        <v>0</v>
      </c>
      <c r="W375" s="100">
        <f t="shared" si="270"/>
        <v>0</v>
      </c>
      <c r="X375" s="100">
        <f t="shared" si="270"/>
        <v>0</v>
      </c>
      <c r="Y375" s="100">
        <f t="shared" si="270"/>
        <v>0</v>
      </c>
      <c r="Z375" s="100">
        <f t="shared" si="270"/>
        <v>0</v>
      </c>
    </row>
    <row r="376" spans="1:26" s="72" customFormat="1" ht="30.75" hidden="1" customHeight="1" x14ac:dyDescent="0.5">
      <c r="A376" s="178"/>
      <c r="B376" s="179"/>
      <c r="C376" s="180"/>
      <c r="D376" s="181">
        <v>6</v>
      </c>
      <c r="E376" s="195" t="s">
        <v>268</v>
      </c>
      <c r="F376" s="195"/>
      <c r="G376" s="195"/>
      <c r="H376" s="196"/>
      <c r="I376" s="199"/>
      <c r="J376" s="198"/>
      <c r="K376" s="198"/>
      <c r="L376" s="102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4">
        <f t="shared" ref="Z376:Z378" si="271">SUM(M376:Y376)</f>
        <v>0</v>
      </c>
    </row>
    <row r="377" spans="1:26" s="72" customFormat="1" ht="30.75" hidden="1" customHeight="1" x14ac:dyDescent="0.5">
      <c r="A377" s="178"/>
      <c r="B377" s="179"/>
      <c r="C377" s="180"/>
      <c r="D377" s="181">
        <v>6</v>
      </c>
      <c r="E377" s="195" t="s">
        <v>268</v>
      </c>
      <c r="F377" s="195"/>
      <c r="G377" s="195"/>
      <c r="H377" s="196"/>
      <c r="I377" s="199"/>
      <c r="J377" s="198"/>
      <c r="K377" s="198"/>
      <c r="L377" s="102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4">
        <f t="shared" si="271"/>
        <v>0</v>
      </c>
    </row>
    <row r="378" spans="1:26" s="72" customFormat="1" ht="30.75" hidden="1" customHeight="1" x14ac:dyDescent="0.5">
      <c r="A378" s="178"/>
      <c r="B378" s="179"/>
      <c r="C378" s="180"/>
      <c r="D378" s="181">
        <v>6</v>
      </c>
      <c r="E378" s="195" t="s">
        <v>268</v>
      </c>
      <c r="F378" s="195"/>
      <c r="G378" s="195"/>
      <c r="H378" s="196"/>
      <c r="I378" s="199"/>
      <c r="J378" s="198"/>
      <c r="K378" s="198"/>
      <c r="L378" s="102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4">
        <f t="shared" si="271"/>
        <v>0</v>
      </c>
    </row>
    <row r="379" spans="1:26" s="72" customFormat="1" ht="30.75" customHeight="1" x14ac:dyDescent="0.5">
      <c r="A379" s="178" t="s">
        <v>430</v>
      </c>
      <c r="B379" s="179" t="s">
        <v>431</v>
      </c>
      <c r="C379" s="180" t="s">
        <v>493</v>
      </c>
      <c r="D379" s="181">
        <v>6</v>
      </c>
      <c r="E379" s="189" t="s">
        <v>526</v>
      </c>
      <c r="F379" s="189"/>
      <c r="G379" s="189"/>
      <c r="H379" s="190">
        <f>SUM(H380)</f>
        <v>4875000</v>
      </c>
      <c r="I379" s="191">
        <f t="shared" ref="I379" si="272">SUM(I380)</f>
        <v>85000000</v>
      </c>
      <c r="J379" s="190">
        <f t="shared" ref="J379:Z379" si="273">SUM(J380)</f>
        <v>10000000</v>
      </c>
      <c r="K379" s="190">
        <f t="shared" si="273"/>
        <v>10000000</v>
      </c>
      <c r="L379" s="98"/>
      <c r="M379" s="99">
        <f t="shared" si="273"/>
        <v>0</v>
      </c>
      <c r="N379" s="99">
        <f t="shared" si="273"/>
        <v>0</v>
      </c>
      <c r="O379" s="99">
        <f t="shared" si="273"/>
        <v>0</v>
      </c>
      <c r="P379" s="99">
        <f t="shared" si="273"/>
        <v>0</v>
      </c>
      <c r="Q379" s="99">
        <f t="shared" si="273"/>
        <v>0</v>
      </c>
      <c r="R379" s="99">
        <f t="shared" si="273"/>
        <v>0</v>
      </c>
      <c r="S379" s="99">
        <f t="shared" si="273"/>
        <v>0</v>
      </c>
      <c r="T379" s="99">
        <f t="shared" si="273"/>
        <v>0</v>
      </c>
      <c r="U379" s="99">
        <f t="shared" si="273"/>
        <v>0</v>
      </c>
      <c r="V379" s="99">
        <f t="shared" si="273"/>
        <v>0</v>
      </c>
      <c r="W379" s="99">
        <f t="shared" si="273"/>
        <v>0</v>
      </c>
      <c r="X379" s="99">
        <f t="shared" si="273"/>
        <v>0</v>
      </c>
      <c r="Y379" s="99">
        <f t="shared" si="273"/>
        <v>0</v>
      </c>
      <c r="Z379" s="99">
        <f t="shared" si="273"/>
        <v>0</v>
      </c>
    </row>
    <row r="380" spans="1:26" s="72" customFormat="1" ht="30.75" customHeight="1" x14ac:dyDescent="0.5">
      <c r="A380" s="178" t="s">
        <v>430</v>
      </c>
      <c r="B380" s="179" t="s">
        <v>434</v>
      </c>
      <c r="C380" s="180" t="s">
        <v>493</v>
      </c>
      <c r="D380" s="181">
        <v>6</v>
      </c>
      <c r="E380" s="192" t="s">
        <v>527</v>
      </c>
      <c r="F380" s="192"/>
      <c r="G380" s="192"/>
      <c r="H380" s="194">
        <f>SUM(H381:H383)</f>
        <v>4875000</v>
      </c>
      <c r="I380" s="194">
        <f>SUM(I381:I383)</f>
        <v>85000000</v>
      </c>
      <c r="J380" s="193">
        <f t="shared" ref="J380" si="274">SUM(J381:J383)</f>
        <v>10000000</v>
      </c>
      <c r="K380" s="193">
        <f t="shared" ref="K380" si="275">SUM(K381:K383)</f>
        <v>10000000</v>
      </c>
      <c r="L380" s="101"/>
      <c r="M380" s="100">
        <f t="shared" ref="M380:Z380" si="276">SUM(M381:M383)</f>
        <v>0</v>
      </c>
      <c r="N380" s="100">
        <f t="shared" si="276"/>
        <v>0</v>
      </c>
      <c r="O380" s="100">
        <f t="shared" si="276"/>
        <v>0</v>
      </c>
      <c r="P380" s="100">
        <f t="shared" si="276"/>
        <v>0</v>
      </c>
      <c r="Q380" s="100">
        <f t="shared" si="276"/>
        <v>0</v>
      </c>
      <c r="R380" s="100">
        <f t="shared" si="276"/>
        <v>0</v>
      </c>
      <c r="S380" s="100">
        <f t="shared" si="276"/>
        <v>0</v>
      </c>
      <c r="T380" s="100">
        <f t="shared" si="276"/>
        <v>0</v>
      </c>
      <c r="U380" s="100">
        <f t="shared" si="276"/>
        <v>0</v>
      </c>
      <c r="V380" s="100">
        <f t="shared" si="276"/>
        <v>0</v>
      </c>
      <c r="W380" s="100">
        <f t="shared" si="276"/>
        <v>0</v>
      </c>
      <c r="X380" s="100">
        <f t="shared" si="276"/>
        <v>0</v>
      </c>
      <c r="Y380" s="100">
        <f t="shared" si="276"/>
        <v>0</v>
      </c>
      <c r="Z380" s="100">
        <f t="shared" si="276"/>
        <v>0</v>
      </c>
    </row>
    <row r="381" spans="1:26" s="72" customFormat="1" ht="30.75" customHeight="1" x14ac:dyDescent="0.5">
      <c r="A381" s="178" t="s">
        <v>435</v>
      </c>
      <c r="B381" s="179" t="s">
        <v>434</v>
      </c>
      <c r="C381" s="180" t="s">
        <v>493</v>
      </c>
      <c r="D381" s="181">
        <v>6</v>
      </c>
      <c r="E381" s="195" t="s">
        <v>580</v>
      </c>
      <c r="F381" s="195" t="s">
        <v>821</v>
      </c>
      <c r="G381" s="195" t="s">
        <v>821</v>
      </c>
      <c r="H381" s="196">
        <v>4875000</v>
      </c>
      <c r="I381" s="199">
        <v>63000000</v>
      </c>
      <c r="J381" s="198">
        <v>0</v>
      </c>
      <c r="K381" s="198">
        <v>0</v>
      </c>
      <c r="L381" s="102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4">
        <f t="shared" ref="Z381:Z383" si="277">SUM(M381:Y381)</f>
        <v>0</v>
      </c>
    </row>
    <row r="382" spans="1:26" s="72" customFormat="1" ht="30.75" customHeight="1" x14ac:dyDescent="0.5">
      <c r="A382" s="178" t="s">
        <v>437</v>
      </c>
      <c r="B382" s="179" t="s">
        <v>434</v>
      </c>
      <c r="C382" s="180" t="s">
        <v>493</v>
      </c>
      <c r="D382" s="181">
        <v>6</v>
      </c>
      <c r="E382" s="195" t="s">
        <v>581</v>
      </c>
      <c r="F382" s="195" t="s">
        <v>821</v>
      </c>
      <c r="G382" s="195" t="s">
        <v>821</v>
      </c>
      <c r="H382" s="196"/>
      <c r="I382" s="199">
        <v>2000000</v>
      </c>
      <c r="J382" s="198">
        <v>10000000</v>
      </c>
      <c r="K382" s="198">
        <v>10000000</v>
      </c>
      <c r="L382" s="102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4">
        <f t="shared" si="277"/>
        <v>0</v>
      </c>
    </row>
    <row r="383" spans="1:26" s="72" customFormat="1" ht="30.75" customHeight="1" x14ac:dyDescent="0.5">
      <c r="A383" s="178" t="s">
        <v>438</v>
      </c>
      <c r="B383" s="179" t="s">
        <v>434</v>
      </c>
      <c r="C383" s="180" t="s">
        <v>493</v>
      </c>
      <c r="D383" s="181">
        <v>6</v>
      </c>
      <c r="E383" s="195" t="s">
        <v>582</v>
      </c>
      <c r="F383" s="195" t="s">
        <v>821</v>
      </c>
      <c r="G383" s="195" t="s">
        <v>821</v>
      </c>
      <c r="H383" s="196"/>
      <c r="I383" s="199">
        <v>20000000</v>
      </c>
      <c r="J383" s="198">
        <v>0</v>
      </c>
      <c r="K383" s="198">
        <v>0</v>
      </c>
      <c r="L383" s="102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4">
        <f t="shared" si="277"/>
        <v>0</v>
      </c>
    </row>
    <row r="384" spans="1:26" s="72" customFormat="1" ht="30.75" customHeight="1" x14ac:dyDescent="0.5">
      <c r="A384" s="178" t="s">
        <v>430</v>
      </c>
      <c r="B384" s="179" t="s">
        <v>431</v>
      </c>
      <c r="C384" s="180" t="s">
        <v>454</v>
      </c>
      <c r="D384" s="181">
        <v>6</v>
      </c>
      <c r="E384" s="189" t="s">
        <v>528</v>
      </c>
      <c r="F384" s="189"/>
      <c r="G384" s="189"/>
      <c r="H384" s="190">
        <f>SUM(H385)</f>
        <v>0</v>
      </c>
      <c r="I384" s="191">
        <f t="shared" ref="I384" si="278">SUM(I385)</f>
        <v>35000000</v>
      </c>
      <c r="J384" s="190">
        <f t="shared" ref="J384:Z384" si="279">SUM(J385)</f>
        <v>10000000</v>
      </c>
      <c r="K384" s="190">
        <f t="shared" si="279"/>
        <v>120000000</v>
      </c>
      <c r="L384" s="98"/>
      <c r="M384" s="99">
        <f t="shared" si="279"/>
        <v>0</v>
      </c>
      <c r="N384" s="99">
        <f t="shared" si="279"/>
        <v>0</v>
      </c>
      <c r="O384" s="99">
        <f t="shared" si="279"/>
        <v>0</v>
      </c>
      <c r="P384" s="99">
        <f t="shared" si="279"/>
        <v>0</v>
      </c>
      <c r="Q384" s="99">
        <f t="shared" si="279"/>
        <v>0</v>
      </c>
      <c r="R384" s="99">
        <f t="shared" si="279"/>
        <v>0</v>
      </c>
      <c r="S384" s="99">
        <f t="shared" si="279"/>
        <v>0</v>
      </c>
      <c r="T384" s="99">
        <f t="shared" si="279"/>
        <v>0</v>
      </c>
      <c r="U384" s="99">
        <f t="shared" si="279"/>
        <v>0</v>
      </c>
      <c r="V384" s="99">
        <f t="shared" si="279"/>
        <v>0</v>
      </c>
      <c r="W384" s="99">
        <f t="shared" si="279"/>
        <v>0</v>
      </c>
      <c r="X384" s="99">
        <f t="shared" si="279"/>
        <v>0</v>
      </c>
      <c r="Y384" s="99">
        <f t="shared" si="279"/>
        <v>0</v>
      </c>
      <c r="Z384" s="99">
        <f t="shared" si="279"/>
        <v>0</v>
      </c>
    </row>
    <row r="385" spans="1:26" s="72" customFormat="1" ht="30.75" customHeight="1" x14ac:dyDescent="0.5">
      <c r="A385" s="178" t="s">
        <v>430</v>
      </c>
      <c r="B385" s="179" t="s">
        <v>434</v>
      </c>
      <c r="C385" s="180" t="s">
        <v>454</v>
      </c>
      <c r="D385" s="181">
        <v>6</v>
      </c>
      <c r="E385" s="192" t="s">
        <v>365</v>
      </c>
      <c r="F385" s="192"/>
      <c r="G385" s="192"/>
      <c r="H385" s="193">
        <f>SUM(H386:H387)</f>
        <v>0</v>
      </c>
      <c r="I385" s="194">
        <f>SUM(I386:I387)</f>
        <v>35000000</v>
      </c>
      <c r="J385" s="193">
        <f t="shared" ref="J385" si="280">SUM(J386:J387)</f>
        <v>10000000</v>
      </c>
      <c r="K385" s="193">
        <f t="shared" ref="K385" si="281">SUM(K386:K387)</f>
        <v>120000000</v>
      </c>
      <c r="L385" s="101"/>
      <c r="M385" s="100">
        <f t="shared" ref="M385:Z385" si="282">SUM(M386:M387)</f>
        <v>0</v>
      </c>
      <c r="N385" s="100">
        <f t="shared" si="282"/>
        <v>0</v>
      </c>
      <c r="O385" s="100">
        <f t="shared" si="282"/>
        <v>0</v>
      </c>
      <c r="P385" s="100">
        <f t="shared" si="282"/>
        <v>0</v>
      </c>
      <c r="Q385" s="100">
        <f t="shared" si="282"/>
        <v>0</v>
      </c>
      <c r="R385" s="100">
        <f t="shared" si="282"/>
        <v>0</v>
      </c>
      <c r="S385" s="100">
        <f t="shared" si="282"/>
        <v>0</v>
      </c>
      <c r="T385" s="100">
        <f t="shared" si="282"/>
        <v>0</v>
      </c>
      <c r="U385" s="100">
        <f t="shared" si="282"/>
        <v>0</v>
      </c>
      <c r="V385" s="100">
        <f t="shared" si="282"/>
        <v>0</v>
      </c>
      <c r="W385" s="100">
        <f t="shared" si="282"/>
        <v>0</v>
      </c>
      <c r="X385" s="100">
        <f t="shared" si="282"/>
        <v>0</v>
      </c>
      <c r="Y385" s="100">
        <f t="shared" si="282"/>
        <v>0</v>
      </c>
      <c r="Z385" s="100">
        <f t="shared" si="282"/>
        <v>0</v>
      </c>
    </row>
    <row r="386" spans="1:26" s="72" customFormat="1" ht="30.75" customHeight="1" x14ac:dyDescent="0.5">
      <c r="A386" s="178" t="s">
        <v>435</v>
      </c>
      <c r="B386" s="179" t="s">
        <v>434</v>
      </c>
      <c r="C386" s="180" t="s">
        <v>454</v>
      </c>
      <c r="D386" s="181">
        <v>6</v>
      </c>
      <c r="E386" s="195" t="s">
        <v>981</v>
      </c>
      <c r="F386" s="195" t="s">
        <v>821</v>
      </c>
      <c r="G386" s="195" t="s">
        <v>947</v>
      </c>
      <c r="H386" s="196"/>
      <c r="I386" s="199">
        <v>35000000</v>
      </c>
      <c r="J386" s="198">
        <v>10000000</v>
      </c>
      <c r="K386" s="198">
        <v>120000000</v>
      </c>
      <c r="L386" s="102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4">
        <f t="shared" ref="Z386:Z387" si="283">SUM(M386:Y386)</f>
        <v>0</v>
      </c>
    </row>
    <row r="387" spans="1:26" s="72" customFormat="1" ht="30.75" hidden="1" customHeight="1" x14ac:dyDescent="0.5">
      <c r="A387" s="178" t="s">
        <v>437</v>
      </c>
      <c r="B387" s="179" t="s">
        <v>434</v>
      </c>
      <c r="C387" s="180" t="s">
        <v>454</v>
      </c>
      <c r="D387" s="181">
        <v>6</v>
      </c>
      <c r="E387" s="195"/>
      <c r="F387" s="195" t="s">
        <v>821</v>
      </c>
      <c r="G387" s="195" t="s">
        <v>821</v>
      </c>
      <c r="H387" s="196"/>
      <c r="I387" s="199"/>
      <c r="J387" s="198"/>
      <c r="K387" s="198"/>
      <c r="L387" s="102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4">
        <f t="shared" si="283"/>
        <v>0</v>
      </c>
    </row>
    <row r="388" spans="1:26" s="72" customFormat="1" ht="30.75" customHeight="1" x14ac:dyDescent="0.5">
      <c r="A388" s="178" t="s">
        <v>430</v>
      </c>
      <c r="B388" s="179" t="s">
        <v>431</v>
      </c>
      <c r="C388" s="180" t="s">
        <v>478</v>
      </c>
      <c r="D388" s="181">
        <v>6</v>
      </c>
      <c r="E388" s="189" t="s">
        <v>529</v>
      </c>
      <c r="F388" s="189"/>
      <c r="G388" s="189"/>
      <c r="H388" s="190">
        <f>SUM(H389,H391,H425,H427)</f>
        <v>73923666</v>
      </c>
      <c r="I388" s="191">
        <f>SUM(I389,I391,I425,I427)</f>
        <v>1525560000</v>
      </c>
      <c r="J388" s="190">
        <f>SUM(J389,J391,J425,J427)</f>
        <v>3434700000</v>
      </c>
      <c r="K388" s="190">
        <f>SUM(K389,K391,K425,K427)</f>
        <v>3464700000</v>
      </c>
      <c r="L388" s="98"/>
      <c r="M388" s="99">
        <f t="shared" ref="M388:Z388" si="284">SUM(M389,M391,M425,M427)</f>
        <v>0</v>
      </c>
      <c r="N388" s="99">
        <f t="shared" si="284"/>
        <v>0</v>
      </c>
      <c r="O388" s="99">
        <f t="shared" si="284"/>
        <v>0</v>
      </c>
      <c r="P388" s="99">
        <f t="shared" si="284"/>
        <v>0</v>
      </c>
      <c r="Q388" s="99">
        <f t="shared" si="284"/>
        <v>0</v>
      </c>
      <c r="R388" s="99">
        <f t="shared" si="284"/>
        <v>0</v>
      </c>
      <c r="S388" s="99">
        <f t="shared" si="284"/>
        <v>0</v>
      </c>
      <c r="T388" s="99">
        <f t="shared" si="284"/>
        <v>0</v>
      </c>
      <c r="U388" s="99">
        <f t="shared" si="284"/>
        <v>0</v>
      </c>
      <c r="V388" s="99">
        <f t="shared" si="284"/>
        <v>0</v>
      </c>
      <c r="W388" s="99">
        <f t="shared" si="284"/>
        <v>0</v>
      </c>
      <c r="X388" s="99">
        <f t="shared" si="284"/>
        <v>0</v>
      </c>
      <c r="Y388" s="99">
        <f t="shared" si="284"/>
        <v>0</v>
      </c>
      <c r="Z388" s="99">
        <f t="shared" si="284"/>
        <v>0</v>
      </c>
    </row>
    <row r="389" spans="1:26" s="72" customFormat="1" ht="30.75" customHeight="1" x14ac:dyDescent="0.5">
      <c r="A389" s="178" t="s">
        <v>430</v>
      </c>
      <c r="B389" s="179" t="s">
        <v>434</v>
      </c>
      <c r="C389" s="180" t="s">
        <v>478</v>
      </c>
      <c r="D389" s="181">
        <v>6</v>
      </c>
      <c r="E389" s="209" t="s">
        <v>530</v>
      </c>
      <c r="F389" s="209"/>
      <c r="G389" s="209"/>
      <c r="H389" s="193">
        <f>SUM(H390)</f>
        <v>0</v>
      </c>
      <c r="I389" s="194">
        <f t="shared" ref="I389" si="285">SUM(I390)</f>
        <v>20000000</v>
      </c>
      <c r="J389" s="193">
        <f t="shared" ref="J389:Z389" si="286">SUM(J390)</f>
        <v>10000000</v>
      </c>
      <c r="K389" s="193">
        <f t="shared" si="286"/>
        <v>10000000</v>
      </c>
      <c r="L389" s="101"/>
      <c r="M389" s="100">
        <f t="shared" si="286"/>
        <v>0</v>
      </c>
      <c r="N389" s="100">
        <f t="shared" si="286"/>
        <v>0</v>
      </c>
      <c r="O389" s="100">
        <f t="shared" si="286"/>
        <v>0</v>
      </c>
      <c r="P389" s="100">
        <f t="shared" si="286"/>
        <v>0</v>
      </c>
      <c r="Q389" s="100">
        <f t="shared" si="286"/>
        <v>0</v>
      </c>
      <c r="R389" s="100">
        <f t="shared" si="286"/>
        <v>0</v>
      </c>
      <c r="S389" s="100">
        <f t="shared" si="286"/>
        <v>0</v>
      </c>
      <c r="T389" s="100">
        <f t="shared" si="286"/>
        <v>0</v>
      </c>
      <c r="U389" s="100">
        <f t="shared" si="286"/>
        <v>0</v>
      </c>
      <c r="V389" s="100">
        <f t="shared" si="286"/>
        <v>0</v>
      </c>
      <c r="W389" s="100">
        <f t="shared" si="286"/>
        <v>0</v>
      </c>
      <c r="X389" s="100">
        <f t="shared" si="286"/>
        <v>0</v>
      </c>
      <c r="Y389" s="100">
        <f t="shared" si="286"/>
        <v>0</v>
      </c>
      <c r="Z389" s="100">
        <f t="shared" si="286"/>
        <v>0</v>
      </c>
    </row>
    <row r="390" spans="1:26" s="72" customFormat="1" ht="30.75" customHeight="1" x14ac:dyDescent="0.5">
      <c r="A390" s="178" t="s">
        <v>435</v>
      </c>
      <c r="B390" s="179" t="s">
        <v>434</v>
      </c>
      <c r="C390" s="180" t="s">
        <v>478</v>
      </c>
      <c r="D390" s="181">
        <v>6</v>
      </c>
      <c r="E390" s="195" t="s">
        <v>986</v>
      </c>
      <c r="F390" s="195" t="s">
        <v>821</v>
      </c>
      <c r="G390" s="195" t="s">
        <v>821</v>
      </c>
      <c r="H390" s="196"/>
      <c r="I390" s="199">
        <v>20000000</v>
      </c>
      <c r="J390" s="198">
        <v>10000000</v>
      </c>
      <c r="K390" s="198">
        <v>10000000</v>
      </c>
      <c r="L390" s="102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4">
        <f t="shared" ref="Z390:Z428" si="287">SUM(M390:Y390)</f>
        <v>0</v>
      </c>
    </row>
    <row r="391" spans="1:26" s="72" customFormat="1" ht="30.75" customHeight="1" x14ac:dyDescent="0.5">
      <c r="A391" s="178" t="s">
        <v>430</v>
      </c>
      <c r="B391" s="179" t="s">
        <v>436</v>
      </c>
      <c r="C391" s="180" t="s">
        <v>478</v>
      </c>
      <c r="D391" s="181">
        <v>6</v>
      </c>
      <c r="E391" s="209" t="s">
        <v>531</v>
      </c>
      <c r="F391" s="209"/>
      <c r="G391" s="209"/>
      <c r="H391" s="194">
        <f t="shared" ref="H391:I391" si="288">SUM(H392:H424)</f>
        <v>27956480</v>
      </c>
      <c r="I391" s="194">
        <f t="shared" si="288"/>
        <v>955540000</v>
      </c>
      <c r="J391" s="194">
        <f>SUM(J392:J424)</f>
        <v>1242500000</v>
      </c>
      <c r="K391" s="194">
        <f>SUM(K392:K424)</f>
        <v>1262500000</v>
      </c>
      <c r="L391" s="100">
        <f t="shared" ref="L391:Z391" si="289">SUM(L392:L422)</f>
        <v>0</v>
      </c>
      <c r="M391" s="100">
        <f t="shared" si="289"/>
        <v>0</v>
      </c>
      <c r="N391" s="100">
        <f t="shared" si="289"/>
        <v>0</v>
      </c>
      <c r="O391" s="100">
        <f t="shared" si="289"/>
        <v>0</v>
      </c>
      <c r="P391" s="100">
        <f t="shared" si="289"/>
        <v>0</v>
      </c>
      <c r="Q391" s="100">
        <f t="shared" si="289"/>
        <v>0</v>
      </c>
      <c r="R391" s="100">
        <f t="shared" si="289"/>
        <v>0</v>
      </c>
      <c r="S391" s="100">
        <f t="shared" si="289"/>
        <v>0</v>
      </c>
      <c r="T391" s="100">
        <f t="shared" si="289"/>
        <v>0</v>
      </c>
      <c r="U391" s="100">
        <f t="shared" si="289"/>
        <v>0</v>
      </c>
      <c r="V391" s="100">
        <f t="shared" si="289"/>
        <v>0</v>
      </c>
      <c r="W391" s="100">
        <f t="shared" si="289"/>
        <v>0</v>
      </c>
      <c r="X391" s="100">
        <f t="shared" si="289"/>
        <v>0</v>
      </c>
      <c r="Y391" s="100">
        <f t="shared" si="289"/>
        <v>0</v>
      </c>
      <c r="Z391" s="100">
        <f t="shared" si="289"/>
        <v>0</v>
      </c>
    </row>
    <row r="392" spans="1:26" s="72" customFormat="1" ht="45" customHeight="1" x14ac:dyDescent="0.5">
      <c r="A392" s="178" t="s">
        <v>435</v>
      </c>
      <c r="B392" s="179" t="s">
        <v>436</v>
      </c>
      <c r="C392" s="180" t="s">
        <v>478</v>
      </c>
      <c r="D392" s="181">
        <v>6</v>
      </c>
      <c r="E392" s="203" t="s">
        <v>532</v>
      </c>
      <c r="F392" s="195" t="s">
        <v>821</v>
      </c>
      <c r="G392" s="195" t="s">
        <v>818</v>
      </c>
      <c r="H392" s="196"/>
      <c r="I392" s="199">
        <v>100000000</v>
      </c>
      <c r="J392" s="198">
        <v>190000000</v>
      </c>
      <c r="K392" s="198">
        <v>190000000</v>
      </c>
      <c r="L392" s="102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4">
        <f t="shared" si="287"/>
        <v>0</v>
      </c>
    </row>
    <row r="393" spans="1:26" s="72" customFormat="1" ht="30.75" hidden="1" customHeight="1" x14ac:dyDescent="0.5">
      <c r="A393" s="178" t="s">
        <v>437</v>
      </c>
      <c r="B393" s="179" t="s">
        <v>436</v>
      </c>
      <c r="C393" s="180" t="s">
        <v>478</v>
      </c>
      <c r="D393" s="181">
        <v>6</v>
      </c>
      <c r="E393" s="195" t="s">
        <v>366</v>
      </c>
      <c r="F393" s="195" t="s">
        <v>821</v>
      </c>
      <c r="G393" s="195" t="s">
        <v>821</v>
      </c>
      <c r="H393" s="196"/>
      <c r="I393" s="199">
        <v>0</v>
      </c>
      <c r="J393" s="198"/>
      <c r="K393" s="198"/>
      <c r="L393" s="102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4">
        <f t="shared" si="287"/>
        <v>0</v>
      </c>
    </row>
    <row r="394" spans="1:26" s="72" customFormat="1" ht="30.75" customHeight="1" x14ac:dyDescent="0.5">
      <c r="A394" s="178" t="s">
        <v>438</v>
      </c>
      <c r="B394" s="179" t="s">
        <v>436</v>
      </c>
      <c r="C394" s="180" t="s">
        <v>478</v>
      </c>
      <c r="D394" s="181">
        <v>6</v>
      </c>
      <c r="E394" s="195" t="s">
        <v>619</v>
      </c>
      <c r="F394" s="195" t="s">
        <v>821</v>
      </c>
      <c r="G394" s="195" t="s">
        <v>821</v>
      </c>
      <c r="H394" s="196"/>
      <c r="I394" s="199">
        <v>10000</v>
      </c>
      <c r="J394" s="198">
        <v>0</v>
      </c>
      <c r="K394" s="198">
        <v>0</v>
      </c>
      <c r="L394" s="102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4">
        <f t="shared" si="287"/>
        <v>0</v>
      </c>
    </row>
    <row r="395" spans="1:26" s="72" customFormat="1" ht="30.75" customHeight="1" x14ac:dyDescent="0.5">
      <c r="A395" s="178" t="s">
        <v>439</v>
      </c>
      <c r="B395" s="179" t="s">
        <v>436</v>
      </c>
      <c r="C395" s="180" t="s">
        <v>478</v>
      </c>
      <c r="D395" s="181">
        <v>6</v>
      </c>
      <c r="E395" s="195" t="s">
        <v>533</v>
      </c>
      <c r="F395" s="195" t="s">
        <v>821</v>
      </c>
      <c r="G395" s="195" t="s">
        <v>945</v>
      </c>
      <c r="H395" s="196"/>
      <c r="I395" s="199">
        <v>30000000</v>
      </c>
      <c r="J395" s="198">
        <v>3000000</v>
      </c>
      <c r="K395" s="198">
        <v>3000000</v>
      </c>
      <c r="L395" s="102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4">
        <f t="shared" si="287"/>
        <v>0</v>
      </c>
    </row>
    <row r="396" spans="1:26" s="72" customFormat="1" ht="30.75" customHeight="1" x14ac:dyDescent="0.5">
      <c r="A396" s="178" t="s">
        <v>440</v>
      </c>
      <c r="B396" s="179" t="s">
        <v>436</v>
      </c>
      <c r="C396" s="180" t="s">
        <v>478</v>
      </c>
      <c r="D396" s="181">
        <v>6</v>
      </c>
      <c r="E396" s="195" t="s">
        <v>367</v>
      </c>
      <c r="F396" s="195" t="s">
        <v>821</v>
      </c>
      <c r="G396" s="195" t="s">
        <v>821</v>
      </c>
      <c r="H396" s="196"/>
      <c r="I396" s="199">
        <v>10000</v>
      </c>
      <c r="J396" s="198">
        <v>0</v>
      </c>
      <c r="K396" s="198">
        <v>0</v>
      </c>
      <c r="L396" s="102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4">
        <f t="shared" si="287"/>
        <v>0</v>
      </c>
    </row>
    <row r="397" spans="1:26" s="72" customFormat="1" ht="30.75" customHeight="1" x14ac:dyDescent="0.5">
      <c r="A397" s="178" t="s">
        <v>441</v>
      </c>
      <c r="B397" s="179" t="s">
        <v>436</v>
      </c>
      <c r="C397" s="180" t="s">
        <v>478</v>
      </c>
      <c r="D397" s="181">
        <v>6</v>
      </c>
      <c r="E397" s="195" t="s">
        <v>369</v>
      </c>
      <c r="F397" s="195" t="s">
        <v>821</v>
      </c>
      <c r="G397" s="195" t="s">
        <v>821</v>
      </c>
      <c r="H397" s="196"/>
      <c r="I397" s="199">
        <v>0</v>
      </c>
      <c r="J397" s="198">
        <v>50000000</v>
      </c>
      <c r="K397" s="198">
        <v>50000000</v>
      </c>
      <c r="L397" s="102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4">
        <f t="shared" si="287"/>
        <v>0</v>
      </c>
    </row>
    <row r="398" spans="1:26" s="72" customFormat="1" ht="30.75" customHeight="1" x14ac:dyDescent="0.5">
      <c r="A398" s="178" t="s">
        <v>442</v>
      </c>
      <c r="B398" s="179" t="s">
        <v>436</v>
      </c>
      <c r="C398" s="180" t="s">
        <v>478</v>
      </c>
      <c r="D398" s="181">
        <v>6</v>
      </c>
      <c r="E398" s="195" t="s">
        <v>928</v>
      </c>
      <c r="F398" s="195" t="s">
        <v>821</v>
      </c>
      <c r="G398" s="195" t="s">
        <v>821</v>
      </c>
      <c r="H398" s="196"/>
      <c r="I398" s="199">
        <v>20000000</v>
      </c>
      <c r="J398" s="198">
        <v>20000000</v>
      </c>
      <c r="K398" s="198">
        <v>20000000</v>
      </c>
      <c r="L398" s="102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4">
        <f t="shared" si="287"/>
        <v>0</v>
      </c>
    </row>
    <row r="399" spans="1:26" s="72" customFormat="1" ht="30.75" hidden="1" customHeight="1" x14ac:dyDescent="0.5">
      <c r="A399" s="178" t="s">
        <v>443</v>
      </c>
      <c r="B399" s="179" t="s">
        <v>436</v>
      </c>
      <c r="C399" s="180" t="s">
        <v>478</v>
      </c>
      <c r="D399" s="181">
        <v>6</v>
      </c>
      <c r="E399" s="195" t="s">
        <v>534</v>
      </c>
      <c r="F399" s="195" t="s">
        <v>821</v>
      </c>
      <c r="G399" s="195" t="s">
        <v>821</v>
      </c>
      <c r="H399" s="196"/>
      <c r="I399" s="199">
        <v>0</v>
      </c>
      <c r="J399" s="198"/>
      <c r="K399" s="198"/>
      <c r="L399" s="102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4">
        <f t="shared" si="287"/>
        <v>0</v>
      </c>
    </row>
    <row r="400" spans="1:26" s="72" customFormat="1" ht="30.75" hidden="1" customHeight="1" x14ac:dyDescent="0.5">
      <c r="A400" s="178" t="s">
        <v>444</v>
      </c>
      <c r="B400" s="179" t="s">
        <v>436</v>
      </c>
      <c r="C400" s="180" t="s">
        <v>478</v>
      </c>
      <c r="D400" s="181">
        <v>6</v>
      </c>
      <c r="E400" s="195" t="s">
        <v>854</v>
      </c>
      <c r="F400" s="195" t="s">
        <v>821</v>
      </c>
      <c r="G400" s="195" t="s">
        <v>821</v>
      </c>
      <c r="H400" s="196"/>
      <c r="I400" s="199">
        <v>0</v>
      </c>
      <c r="J400" s="198"/>
      <c r="K400" s="198"/>
      <c r="L400" s="102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4">
        <f t="shared" si="287"/>
        <v>0</v>
      </c>
    </row>
    <row r="401" spans="1:26" s="72" customFormat="1" ht="30.75" customHeight="1" x14ac:dyDescent="0.5">
      <c r="A401" s="178" t="s">
        <v>445</v>
      </c>
      <c r="B401" s="179" t="s">
        <v>436</v>
      </c>
      <c r="C401" s="180" t="s">
        <v>478</v>
      </c>
      <c r="D401" s="181">
        <v>6</v>
      </c>
      <c r="E401" s="195" t="s">
        <v>368</v>
      </c>
      <c r="F401" s="195" t="s">
        <v>821</v>
      </c>
      <c r="G401" s="195" t="s">
        <v>821</v>
      </c>
      <c r="H401" s="196"/>
      <c r="I401" s="199">
        <v>50000000</v>
      </c>
      <c r="J401" s="198">
        <v>20000000</v>
      </c>
      <c r="K401" s="198">
        <v>20000000</v>
      </c>
      <c r="L401" s="102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4">
        <f t="shared" si="287"/>
        <v>0</v>
      </c>
    </row>
    <row r="402" spans="1:26" s="72" customFormat="1" ht="30.75" hidden="1" customHeight="1" x14ac:dyDescent="0.5">
      <c r="A402" s="178" t="s">
        <v>446</v>
      </c>
      <c r="B402" s="179" t="s">
        <v>436</v>
      </c>
      <c r="C402" s="180" t="s">
        <v>478</v>
      </c>
      <c r="D402" s="181">
        <v>6</v>
      </c>
      <c r="E402" s="195" t="s">
        <v>583</v>
      </c>
      <c r="F402" s="195" t="s">
        <v>817</v>
      </c>
      <c r="G402" s="195" t="s">
        <v>817</v>
      </c>
      <c r="H402" s="196"/>
      <c r="I402" s="199">
        <v>0</v>
      </c>
      <c r="J402" s="198"/>
      <c r="K402" s="198"/>
      <c r="L402" s="102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4">
        <f t="shared" si="287"/>
        <v>0</v>
      </c>
    </row>
    <row r="403" spans="1:26" s="72" customFormat="1" ht="30.75" customHeight="1" x14ac:dyDescent="0.5">
      <c r="A403" s="178" t="s">
        <v>447</v>
      </c>
      <c r="B403" s="179" t="s">
        <v>436</v>
      </c>
      <c r="C403" s="180" t="s">
        <v>478</v>
      </c>
      <c r="D403" s="181">
        <v>6</v>
      </c>
      <c r="E403" s="195" t="s">
        <v>535</v>
      </c>
      <c r="F403" s="195" t="s">
        <v>821</v>
      </c>
      <c r="G403" s="195" t="s">
        <v>821</v>
      </c>
      <c r="H403" s="196"/>
      <c r="I403" s="199">
        <v>16000000</v>
      </c>
      <c r="J403" s="198">
        <v>20000000</v>
      </c>
      <c r="K403" s="198">
        <v>20000000</v>
      </c>
      <c r="L403" s="102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4">
        <f t="shared" si="287"/>
        <v>0</v>
      </c>
    </row>
    <row r="404" spans="1:26" s="72" customFormat="1" ht="30.75" hidden="1" customHeight="1" x14ac:dyDescent="0.5">
      <c r="A404" s="178" t="s">
        <v>499</v>
      </c>
      <c r="B404" s="179" t="s">
        <v>436</v>
      </c>
      <c r="C404" s="180" t="s">
        <v>478</v>
      </c>
      <c r="D404" s="181">
        <v>6</v>
      </c>
      <c r="E404" s="195" t="s">
        <v>855</v>
      </c>
      <c r="F404" s="195" t="s">
        <v>821</v>
      </c>
      <c r="G404" s="195" t="s">
        <v>821</v>
      </c>
      <c r="H404" s="196"/>
      <c r="I404" s="199">
        <v>0</v>
      </c>
      <c r="J404" s="198"/>
      <c r="K404" s="198"/>
      <c r="L404" s="102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4">
        <f t="shared" si="287"/>
        <v>0</v>
      </c>
    </row>
    <row r="405" spans="1:26" s="72" customFormat="1" ht="30.75" hidden="1" customHeight="1" x14ac:dyDescent="0.5">
      <c r="A405" s="178" t="s">
        <v>448</v>
      </c>
      <c r="B405" s="179" t="s">
        <v>436</v>
      </c>
      <c r="C405" s="180" t="s">
        <v>478</v>
      </c>
      <c r="D405" s="181">
        <v>6</v>
      </c>
      <c r="E405" s="195" t="s">
        <v>959</v>
      </c>
      <c r="F405" s="195" t="s">
        <v>821</v>
      </c>
      <c r="G405" s="195" t="s">
        <v>821</v>
      </c>
      <c r="H405" s="196"/>
      <c r="I405" s="199">
        <v>0</v>
      </c>
      <c r="J405" s="198"/>
      <c r="K405" s="198"/>
      <c r="L405" s="102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4">
        <f t="shared" si="287"/>
        <v>0</v>
      </c>
    </row>
    <row r="406" spans="1:26" s="72" customFormat="1" ht="30.75" customHeight="1" x14ac:dyDescent="0.5">
      <c r="A406" s="178" t="s">
        <v>449</v>
      </c>
      <c r="B406" s="179" t="s">
        <v>436</v>
      </c>
      <c r="C406" s="180" t="s">
        <v>478</v>
      </c>
      <c r="D406" s="181">
        <v>6</v>
      </c>
      <c r="E406" s="195" t="s">
        <v>929</v>
      </c>
      <c r="F406" s="195" t="s">
        <v>821</v>
      </c>
      <c r="G406" s="195" t="s">
        <v>821</v>
      </c>
      <c r="H406" s="196"/>
      <c r="I406" s="199">
        <v>150000000</v>
      </c>
      <c r="J406" s="198">
        <v>100000000</v>
      </c>
      <c r="K406" s="198">
        <v>100000000</v>
      </c>
      <c r="L406" s="102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4">
        <f t="shared" si="287"/>
        <v>0</v>
      </c>
    </row>
    <row r="407" spans="1:26" s="72" customFormat="1" ht="30.75" hidden="1" customHeight="1" x14ac:dyDescent="0.5">
      <c r="A407" s="178" t="s">
        <v>450</v>
      </c>
      <c r="B407" s="179" t="s">
        <v>436</v>
      </c>
      <c r="C407" s="180" t="s">
        <v>478</v>
      </c>
      <c r="D407" s="181">
        <v>6</v>
      </c>
      <c r="E407" s="195" t="s">
        <v>960</v>
      </c>
      <c r="F407" s="195" t="s">
        <v>821</v>
      </c>
      <c r="G407" s="195" t="s">
        <v>821</v>
      </c>
      <c r="H407" s="196"/>
      <c r="I407" s="199">
        <v>0</v>
      </c>
      <c r="J407" s="198"/>
      <c r="K407" s="198"/>
      <c r="L407" s="102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4">
        <f t="shared" si="287"/>
        <v>0</v>
      </c>
    </row>
    <row r="408" spans="1:26" s="72" customFormat="1" ht="30.75" hidden="1" customHeight="1" x14ac:dyDescent="0.5">
      <c r="A408" s="178" t="s">
        <v>537</v>
      </c>
      <c r="B408" s="179" t="s">
        <v>436</v>
      </c>
      <c r="C408" s="180" t="s">
        <v>478</v>
      </c>
      <c r="D408" s="181">
        <v>6</v>
      </c>
      <c r="E408" s="195" t="s">
        <v>856</v>
      </c>
      <c r="F408" s="195" t="s">
        <v>821</v>
      </c>
      <c r="G408" s="195" t="s">
        <v>821</v>
      </c>
      <c r="H408" s="196"/>
      <c r="I408" s="199">
        <v>0</v>
      </c>
      <c r="J408" s="198"/>
      <c r="K408" s="198"/>
      <c r="L408" s="102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4">
        <f t="shared" si="287"/>
        <v>0</v>
      </c>
    </row>
    <row r="409" spans="1:26" s="72" customFormat="1" ht="30.75" hidden="1" customHeight="1" x14ac:dyDescent="0.5">
      <c r="A409" s="178" t="s">
        <v>538</v>
      </c>
      <c r="B409" s="179" t="s">
        <v>436</v>
      </c>
      <c r="C409" s="180" t="s">
        <v>478</v>
      </c>
      <c r="D409" s="181">
        <v>6</v>
      </c>
      <c r="E409" s="195" t="s">
        <v>857</v>
      </c>
      <c r="F409" s="195" t="s">
        <v>821</v>
      </c>
      <c r="G409" s="195" t="s">
        <v>821</v>
      </c>
      <c r="H409" s="196"/>
      <c r="I409" s="199">
        <v>0</v>
      </c>
      <c r="J409" s="198"/>
      <c r="K409" s="198"/>
      <c r="L409" s="102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4">
        <f t="shared" si="287"/>
        <v>0</v>
      </c>
    </row>
    <row r="410" spans="1:26" s="72" customFormat="1" ht="30.75" customHeight="1" x14ac:dyDescent="0.5">
      <c r="A410" s="178" t="s">
        <v>539</v>
      </c>
      <c r="B410" s="179" t="s">
        <v>436</v>
      </c>
      <c r="C410" s="180" t="s">
        <v>478</v>
      </c>
      <c r="D410" s="181">
        <v>6</v>
      </c>
      <c r="E410" s="195" t="s">
        <v>536</v>
      </c>
      <c r="F410" s="195" t="s">
        <v>858</v>
      </c>
      <c r="G410" s="195" t="s">
        <v>858</v>
      </c>
      <c r="H410" s="196"/>
      <c r="I410" s="199">
        <v>60000000</v>
      </c>
      <c r="J410" s="198">
        <v>80000000</v>
      </c>
      <c r="K410" s="198">
        <v>80000000</v>
      </c>
      <c r="L410" s="102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4">
        <f t="shared" si="287"/>
        <v>0</v>
      </c>
    </row>
    <row r="411" spans="1:26" s="72" customFormat="1" ht="30.75" customHeight="1" x14ac:dyDescent="0.5">
      <c r="A411" s="178" t="s">
        <v>586</v>
      </c>
      <c r="B411" s="179" t="s">
        <v>436</v>
      </c>
      <c r="C411" s="180" t="s">
        <v>478</v>
      </c>
      <c r="D411" s="181">
        <v>6</v>
      </c>
      <c r="E411" s="195" t="s">
        <v>584</v>
      </c>
      <c r="F411" s="195" t="s">
        <v>815</v>
      </c>
      <c r="G411" s="195" t="s">
        <v>821</v>
      </c>
      <c r="H411" s="196"/>
      <c r="I411" s="199">
        <v>10000</v>
      </c>
      <c r="J411" s="198">
        <v>0</v>
      </c>
      <c r="K411" s="198">
        <v>0</v>
      </c>
      <c r="L411" s="102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4">
        <f t="shared" si="287"/>
        <v>0</v>
      </c>
    </row>
    <row r="412" spans="1:26" s="72" customFormat="1" ht="30.75" hidden="1" customHeight="1" x14ac:dyDescent="0.5">
      <c r="A412" s="178" t="s">
        <v>587</v>
      </c>
      <c r="B412" s="179" t="s">
        <v>436</v>
      </c>
      <c r="C412" s="180" t="s">
        <v>478</v>
      </c>
      <c r="D412" s="181">
        <v>6</v>
      </c>
      <c r="E412" s="195" t="s">
        <v>859</v>
      </c>
      <c r="F412" s="195" t="s">
        <v>821</v>
      </c>
      <c r="G412" s="195" t="s">
        <v>821</v>
      </c>
      <c r="H412" s="196"/>
      <c r="I412" s="199">
        <v>0</v>
      </c>
      <c r="J412" s="198"/>
      <c r="K412" s="198"/>
      <c r="L412" s="102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4">
        <f t="shared" si="287"/>
        <v>0</v>
      </c>
    </row>
    <row r="413" spans="1:26" s="72" customFormat="1" ht="30.75" hidden="1" customHeight="1" x14ac:dyDescent="0.5">
      <c r="A413" s="178" t="s">
        <v>588</v>
      </c>
      <c r="B413" s="179" t="s">
        <v>436</v>
      </c>
      <c r="C413" s="180" t="s">
        <v>478</v>
      </c>
      <c r="D413" s="181">
        <v>6</v>
      </c>
      <c r="E413" s="195" t="s">
        <v>860</v>
      </c>
      <c r="F413" s="195" t="s">
        <v>815</v>
      </c>
      <c r="G413" s="195" t="s">
        <v>821</v>
      </c>
      <c r="H413" s="196"/>
      <c r="I413" s="199">
        <v>0</v>
      </c>
      <c r="J413" s="198"/>
      <c r="K413" s="198"/>
      <c r="L413" s="102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4">
        <f t="shared" si="287"/>
        <v>0</v>
      </c>
    </row>
    <row r="414" spans="1:26" s="72" customFormat="1" ht="30.75" hidden="1" customHeight="1" x14ac:dyDescent="0.5">
      <c r="A414" s="178" t="s">
        <v>589</v>
      </c>
      <c r="B414" s="179" t="s">
        <v>436</v>
      </c>
      <c r="C414" s="180" t="s">
        <v>478</v>
      </c>
      <c r="D414" s="181">
        <v>6</v>
      </c>
      <c r="E414" s="195" t="s">
        <v>861</v>
      </c>
      <c r="F414" s="195" t="s">
        <v>817</v>
      </c>
      <c r="G414" s="195" t="s">
        <v>817</v>
      </c>
      <c r="H414" s="196"/>
      <c r="I414" s="199">
        <v>0</v>
      </c>
      <c r="J414" s="198"/>
      <c r="K414" s="198"/>
      <c r="L414" s="102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4">
        <f t="shared" si="287"/>
        <v>0</v>
      </c>
    </row>
    <row r="415" spans="1:26" s="72" customFormat="1" ht="30.75" hidden="1" customHeight="1" x14ac:dyDescent="0.5">
      <c r="A415" s="178" t="s">
        <v>701</v>
      </c>
      <c r="B415" s="179" t="s">
        <v>436</v>
      </c>
      <c r="C415" s="180" t="s">
        <v>478</v>
      </c>
      <c r="D415" s="181">
        <v>6</v>
      </c>
      <c r="E415" s="195" t="s">
        <v>862</v>
      </c>
      <c r="F415" s="195" t="s">
        <v>821</v>
      </c>
      <c r="G415" s="195" t="s">
        <v>863</v>
      </c>
      <c r="H415" s="196"/>
      <c r="I415" s="199">
        <v>0</v>
      </c>
      <c r="J415" s="198"/>
      <c r="K415" s="198"/>
      <c r="L415" s="102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4">
        <f t="shared" si="287"/>
        <v>0</v>
      </c>
    </row>
    <row r="416" spans="1:26" s="72" customFormat="1" ht="30.75" customHeight="1" x14ac:dyDescent="0.5">
      <c r="A416" s="178" t="s">
        <v>837</v>
      </c>
      <c r="B416" s="179" t="s">
        <v>436</v>
      </c>
      <c r="C416" s="180" t="s">
        <v>478</v>
      </c>
      <c r="D416" s="181">
        <v>6</v>
      </c>
      <c r="E416" s="195" t="s">
        <v>585</v>
      </c>
      <c r="F416" s="195" t="s">
        <v>821</v>
      </c>
      <c r="G416" s="195" t="s">
        <v>818</v>
      </c>
      <c r="H416" s="196"/>
      <c r="I416" s="199">
        <v>27000000</v>
      </c>
      <c r="J416" s="198">
        <v>95000000</v>
      </c>
      <c r="K416" s="198">
        <v>115000000</v>
      </c>
      <c r="L416" s="102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4">
        <f t="shared" si="287"/>
        <v>0</v>
      </c>
    </row>
    <row r="417" spans="1:26" s="72" customFormat="1" ht="30.75" customHeight="1" x14ac:dyDescent="0.5">
      <c r="A417" s="178" t="s">
        <v>864</v>
      </c>
      <c r="B417" s="179" t="s">
        <v>436</v>
      </c>
      <c r="C417" s="180" t="s">
        <v>478</v>
      </c>
      <c r="D417" s="181">
        <v>6</v>
      </c>
      <c r="E417" s="195" t="s">
        <v>590</v>
      </c>
      <c r="F417" s="195" t="s">
        <v>821</v>
      </c>
      <c r="G417" s="195" t="s">
        <v>818</v>
      </c>
      <c r="H417" s="196">
        <v>26959630</v>
      </c>
      <c r="I417" s="199">
        <v>300000000</v>
      </c>
      <c r="J417" s="198">
        <v>495000000</v>
      </c>
      <c r="K417" s="198">
        <v>495000000</v>
      </c>
      <c r="L417" s="102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4">
        <f t="shared" si="287"/>
        <v>0</v>
      </c>
    </row>
    <row r="418" spans="1:26" s="72" customFormat="1" ht="30.75" customHeight="1" x14ac:dyDescent="0.5">
      <c r="A418" s="178" t="s">
        <v>865</v>
      </c>
      <c r="B418" s="179" t="s">
        <v>436</v>
      </c>
      <c r="C418" s="180" t="s">
        <v>478</v>
      </c>
      <c r="D418" s="181">
        <v>6</v>
      </c>
      <c r="E418" s="195" t="s">
        <v>370</v>
      </c>
      <c r="F418" s="195" t="s">
        <v>818</v>
      </c>
      <c r="G418" s="195" t="s">
        <v>818</v>
      </c>
      <c r="H418" s="196">
        <v>996850</v>
      </c>
      <c r="I418" s="199">
        <v>18500000</v>
      </c>
      <c r="J418" s="198">
        <v>22500000</v>
      </c>
      <c r="K418" s="198">
        <v>22500000</v>
      </c>
      <c r="L418" s="102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4">
        <f t="shared" si="287"/>
        <v>0</v>
      </c>
    </row>
    <row r="419" spans="1:26" s="72" customFormat="1" ht="30.75" customHeight="1" x14ac:dyDescent="0.5">
      <c r="A419" s="178" t="s">
        <v>866</v>
      </c>
      <c r="B419" s="179" t="s">
        <v>436</v>
      </c>
      <c r="C419" s="180" t="s">
        <v>478</v>
      </c>
      <c r="D419" s="181">
        <v>6</v>
      </c>
      <c r="E419" s="195" t="s">
        <v>540</v>
      </c>
      <c r="F419" s="195" t="s">
        <v>821</v>
      </c>
      <c r="G419" s="195" t="s">
        <v>818</v>
      </c>
      <c r="H419" s="196"/>
      <c r="I419" s="199">
        <v>14000000</v>
      </c>
      <c r="J419" s="198">
        <v>67000000</v>
      </c>
      <c r="K419" s="198">
        <v>67000000</v>
      </c>
      <c r="L419" s="102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4">
        <f t="shared" si="287"/>
        <v>0</v>
      </c>
    </row>
    <row r="420" spans="1:26" s="72" customFormat="1" ht="30.75" customHeight="1" x14ac:dyDescent="0.5">
      <c r="A420" s="178" t="s">
        <v>867</v>
      </c>
      <c r="B420" s="179" t="s">
        <v>436</v>
      </c>
      <c r="C420" s="180" t="s">
        <v>478</v>
      </c>
      <c r="D420" s="181">
        <v>6</v>
      </c>
      <c r="E420" s="195" t="s">
        <v>758</v>
      </c>
      <c r="F420" s="195" t="s">
        <v>821</v>
      </c>
      <c r="G420" s="195" t="s">
        <v>821</v>
      </c>
      <c r="H420" s="196"/>
      <c r="I420" s="199">
        <v>10000</v>
      </c>
      <c r="J420" s="198">
        <v>20000000</v>
      </c>
      <c r="K420" s="198">
        <v>20000000</v>
      </c>
      <c r="L420" s="102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4">
        <f t="shared" si="287"/>
        <v>0</v>
      </c>
    </row>
    <row r="421" spans="1:26" s="72" customFormat="1" ht="30.75" customHeight="1" x14ac:dyDescent="0.5">
      <c r="A421" s="178" t="s">
        <v>868</v>
      </c>
      <c r="B421" s="179" t="s">
        <v>436</v>
      </c>
      <c r="C421" s="180" t="s">
        <v>478</v>
      </c>
      <c r="D421" s="181">
        <v>6</v>
      </c>
      <c r="E421" s="195" t="s">
        <v>759</v>
      </c>
      <c r="F421" s="195" t="s">
        <v>821</v>
      </c>
      <c r="G421" s="195" t="s">
        <v>821</v>
      </c>
      <c r="H421" s="196"/>
      <c r="I421" s="199">
        <v>70000000</v>
      </c>
      <c r="J421" s="198">
        <v>30000000</v>
      </c>
      <c r="K421" s="198">
        <v>30000000</v>
      </c>
      <c r="L421" s="102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4">
        <f t="shared" si="287"/>
        <v>0</v>
      </c>
    </row>
    <row r="422" spans="1:26" s="72" customFormat="1" ht="30.75" customHeight="1" x14ac:dyDescent="0.5">
      <c r="A422" s="178" t="s">
        <v>869</v>
      </c>
      <c r="B422" s="179" t="s">
        <v>436</v>
      </c>
      <c r="C422" s="180" t="s">
        <v>478</v>
      </c>
      <c r="D422" s="181">
        <v>6</v>
      </c>
      <c r="E422" s="195" t="s">
        <v>778</v>
      </c>
      <c r="F422" s="195" t="s">
        <v>817</v>
      </c>
      <c r="G422" s="195" t="s">
        <v>817</v>
      </c>
      <c r="H422" s="196"/>
      <c r="I422" s="199">
        <v>80000000</v>
      </c>
      <c r="J422" s="198">
        <v>0</v>
      </c>
      <c r="K422" s="198">
        <v>0</v>
      </c>
      <c r="L422" s="102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4">
        <f t="shared" si="287"/>
        <v>0</v>
      </c>
    </row>
    <row r="423" spans="1:26" s="72" customFormat="1" ht="30.75" customHeight="1" x14ac:dyDescent="0.5">
      <c r="A423" s="178" t="s">
        <v>870</v>
      </c>
      <c r="B423" s="179" t="s">
        <v>436</v>
      </c>
      <c r="C423" s="180" t="s">
        <v>478</v>
      </c>
      <c r="D423" s="181">
        <v>6</v>
      </c>
      <c r="E423" s="195" t="s">
        <v>788</v>
      </c>
      <c r="F423" s="195" t="s">
        <v>821</v>
      </c>
      <c r="G423" s="195" t="s">
        <v>821</v>
      </c>
      <c r="H423" s="196"/>
      <c r="I423" s="199">
        <v>20000000</v>
      </c>
      <c r="J423" s="198">
        <v>0</v>
      </c>
      <c r="K423" s="198">
        <v>0</v>
      </c>
      <c r="L423" s="102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4"/>
    </row>
    <row r="424" spans="1:26" s="72" customFormat="1" ht="30.75" customHeight="1" x14ac:dyDescent="0.5">
      <c r="A424" s="178" t="s">
        <v>879</v>
      </c>
      <c r="B424" s="179" t="s">
        <v>436</v>
      </c>
      <c r="C424" s="180" t="s">
        <v>478</v>
      </c>
      <c r="D424" s="181">
        <v>6</v>
      </c>
      <c r="E424" s="195" t="s">
        <v>880</v>
      </c>
      <c r="F424" s="195" t="s">
        <v>821</v>
      </c>
      <c r="G424" s="195" t="s">
        <v>947</v>
      </c>
      <c r="H424" s="196"/>
      <c r="I424" s="199">
        <v>0</v>
      </c>
      <c r="J424" s="198">
        <v>30000000</v>
      </c>
      <c r="K424" s="198">
        <v>30000000</v>
      </c>
      <c r="L424" s="102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4"/>
    </row>
    <row r="425" spans="1:26" s="72" customFormat="1" ht="34.5" customHeight="1" x14ac:dyDescent="0.5">
      <c r="A425" s="178" t="s">
        <v>430</v>
      </c>
      <c r="B425" s="179" t="s">
        <v>452</v>
      </c>
      <c r="C425" s="180" t="s">
        <v>478</v>
      </c>
      <c r="D425" s="181">
        <v>6</v>
      </c>
      <c r="E425" s="209" t="s">
        <v>541</v>
      </c>
      <c r="F425" s="209"/>
      <c r="G425" s="209"/>
      <c r="H425" s="193">
        <f>SUM(H426:H426)</f>
        <v>42705677</v>
      </c>
      <c r="I425" s="194">
        <f>SUM(I426:I426)</f>
        <v>500020000</v>
      </c>
      <c r="J425" s="193">
        <f>SUM(J426:J426)</f>
        <v>2157200000</v>
      </c>
      <c r="K425" s="193">
        <f>SUM(K426:K426)</f>
        <v>2167200000</v>
      </c>
      <c r="L425" s="101"/>
      <c r="M425" s="100">
        <f t="shared" ref="M425:Z425" si="290">SUM(M426:M426)</f>
        <v>0</v>
      </c>
      <c r="N425" s="100">
        <f t="shared" si="290"/>
        <v>0</v>
      </c>
      <c r="O425" s="100">
        <f t="shared" si="290"/>
        <v>0</v>
      </c>
      <c r="P425" s="100">
        <f t="shared" si="290"/>
        <v>0</v>
      </c>
      <c r="Q425" s="100">
        <f t="shared" si="290"/>
        <v>0</v>
      </c>
      <c r="R425" s="100">
        <f t="shared" si="290"/>
        <v>0</v>
      </c>
      <c r="S425" s="100">
        <f t="shared" si="290"/>
        <v>0</v>
      </c>
      <c r="T425" s="100">
        <f t="shared" si="290"/>
        <v>0</v>
      </c>
      <c r="U425" s="100">
        <f t="shared" si="290"/>
        <v>0</v>
      </c>
      <c r="V425" s="100">
        <f t="shared" si="290"/>
        <v>0</v>
      </c>
      <c r="W425" s="100">
        <f t="shared" si="290"/>
        <v>0</v>
      </c>
      <c r="X425" s="100">
        <f t="shared" si="290"/>
        <v>0</v>
      </c>
      <c r="Y425" s="100">
        <f t="shared" si="290"/>
        <v>0</v>
      </c>
      <c r="Z425" s="100">
        <f t="shared" si="290"/>
        <v>0</v>
      </c>
    </row>
    <row r="426" spans="1:26" s="72" customFormat="1" ht="34.5" customHeight="1" x14ac:dyDescent="0.5">
      <c r="A426" s="178" t="s">
        <v>435</v>
      </c>
      <c r="B426" s="179" t="s">
        <v>452</v>
      </c>
      <c r="C426" s="180" t="s">
        <v>478</v>
      </c>
      <c r="D426" s="181">
        <v>6</v>
      </c>
      <c r="E426" s="203" t="s">
        <v>371</v>
      </c>
      <c r="F426" s="203" t="s">
        <v>821</v>
      </c>
      <c r="G426" s="203" t="s">
        <v>818</v>
      </c>
      <c r="H426" s="196">
        <v>42705677</v>
      </c>
      <c r="I426" s="199">
        <v>500020000</v>
      </c>
      <c r="J426" s="198">
        <v>2157200000</v>
      </c>
      <c r="K426" s="198">
        <v>2167200000</v>
      </c>
      <c r="L426" s="102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4">
        <f t="shared" si="287"/>
        <v>0</v>
      </c>
    </row>
    <row r="427" spans="1:26" s="72" customFormat="1" ht="34.5" customHeight="1" x14ac:dyDescent="0.5">
      <c r="A427" s="178" t="s">
        <v>430</v>
      </c>
      <c r="B427" s="179" t="s">
        <v>453</v>
      </c>
      <c r="C427" s="180" t="s">
        <v>478</v>
      </c>
      <c r="D427" s="181">
        <v>6</v>
      </c>
      <c r="E427" s="209" t="s">
        <v>542</v>
      </c>
      <c r="F427" s="209"/>
      <c r="G427" s="209"/>
      <c r="H427" s="193">
        <f>SUM(H428:H428)</f>
        <v>3261509</v>
      </c>
      <c r="I427" s="194">
        <f>SUM(I428:I428)</f>
        <v>50000000</v>
      </c>
      <c r="J427" s="193">
        <f>SUM(J428:J428)</f>
        <v>25000000</v>
      </c>
      <c r="K427" s="193">
        <f>SUM(K428:K428)</f>
        <v>25000000</v>
      </c>
      <c r="L427" s="101"/>
      <c r="M427" s="100">
        <f t="shared" ref="M427:Z427" si="291">SUM(M428:M428)</f>
        <v>0</v>
      </c>
      <c r="N427" s="100">
        <f t="shared" si="291"/>
        <v>0</v>
      </c>
      <c r="O427" s="100">
        <f t="shared" si="291"/>
        <v>0</v>
      </c>
      <c r="P427" s="100">
        <f t="shared" si="291"/>
        <v>0</v>
      </c>
      <c r="Q427" s="100">
        <f t="shared" si="291"/>
        <v>0</v>
      </c>
      <c r="R427" s="100">
        <f t="shared" si="291"/>
        <v>0</v>
      </c>
      <c r="S427" s="100">
        <f t="shared" si="291"/>
        <v>0</v>
      </c>
      <c r="T427" s="100">
        <f t="shared" si="291"/>
        <v>0</v>
      </c>
      <c r="U427" s="100">
        <f t="shared" si="291"/>
        <v>0</v>
      </c>
      <c r="V427" s="100">
        <f t="shared" si="291"/>
        <v>0</v>
      </c>
      <c r="W427" s="100">
        <f t="shared" si="291"/>
        <v>0</v>
      </c>
      <c r="X427" s="100">
        <f t="shared" si="291"/>
        <v>0</v>
      </c>
      <c r="Y427" s="100">
        <f t="shared" si="291"/>
        <v>0</v>
      </c>
      <c r="Z427" s="100">
        <f t="shared" si="291"/>
        <v>0</v>
      </c>
    </row>
    <row r="428" spans="1:26" s="72" customFormat="1" ht="34.5" customHeight="1" x14ac:dyDescent="0.5">
      <c r="A428" s="178" t="s">
        <v>435</v>
      </c>
      <c r="B428" s="179" t="s">
        <v>453</v>
      </c>
      <c r="C428" s="180" t="s">
        <v>478</v>
      </c>
      <c r="D428" s="181">
        <v>6</v>
      </c>
      <c r="E428" s="203" t="s">
        <v>881</v>
      </c>
      <c r="F428" s="203" t="s">
        <v>821</v>
      </c>
      <c r="G428" s="203" t="s">
        <v>821</v>
      </c>
      <c r="H428" s="196">
        <v>3261509</v>
      </c>
      <c r="I428" s="199">
        <v>50000000</v>
      </c>
      <c r="J428" s="198">
        <v>25000000</v>
      </c>
      <c r="K428" s="198">
        <v>25000000</v>
      </c>
      <c r="L428" s="102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4">
        <f t="shared" si="287"/>
        <v>0</v>
      </c>
    </row>
    <row r="429" spans="1:26" s="72" customFormat="1" ht="40.5" customHeight="1" x14ac:dyDescent="0.5">
      <c r="A429" s="297" t="s">
        <v>807</v>
      </c>
      <c r="B429" s="298"/>
      <c r="C429" s="298"/>
      <c r="D429" s="298"/>
      <c r="E429" s="298"/>
      <c r="F429" s="298"/>
      <c r="G429" s="299"/>
      <c r="H429" s="214">
        <f>SUM(H7,H59,H131,H157,H311,H365)</f>
        <v>17822953121</v>
      </c>
      <c r="I429" s="214">
        <f>SUM(I7,I59,I131,I157,I311,I365)</f>
        <v>43489374470</v>
      </c>
      <c r="J429" s="214">
        <f>SUM(J7,J59,J131,J157,J311,J365)</f>
        <v>63700905000</v>
      </c>
      <c r="K429" s="214">
        <f>SUM(K7,K59,K131,K157,K311,K365)</f>
        <v>81075585000</v>
      </c>
      <c r="L429" s="107"/>
      <c r="M429" s="106">
        <f t="shared" ref="M429:Z429" si="292">SUM(M7,M59,M131,M157,M311,M365)</f>
        <v>0</v>
      </c>
      <c r="N429" s="106">
        <f t="shared" si="292"/>
        <v>0</v>
      </c>
      <c r="O429" s="106">
        <f t="shared" si="292"/>
        <v>0</v>
      </c>
      <c r="P429" s="106">
        <f t="shared" si="292"/>
        <v>0</v>
      </c>
      <c r="Q429" s="106">
        <f t="shared" si="292"/>
        <v>0</v>
      </c>
      <c r="R429" s="106">
        <f t="shared" si="292"/>
        <v>0</v>
      </c>
      <c r="S429" s="106">
        <f t="shared" si="292"/>
        <v>0</v>
      </c>
      <c r="T429" s="106">
        <f t="shared" si="292"/>
        <v>0</v>
      </c>
      <c r="U429" s="106">
        <f t="shared" si="292"/>
        <v>0</v>
      </c>
      <c r="V429" s="106">
        <f t="shared" si="292"/>
        <v>0</v>
      </c>
      <c r="W429" s="106">
        <f t="shared" si="292"/>
        <v>0</v>
      </c>
      <c r="X429" s="106">
        <f t="shared" si="292"/>
        <v>0</v>
      </c>
      <c r="Y429" s="106">
        <f t="shared" si="292"/>
        <v>0</v>
      </c>
      <c r="Z429" s="106">
        <f t="shared" si="292"/>
        <v>0</v>
      </c>
    </row>
    <row r="430" spans="1:26" x14ac:dyDescent="0.5">
      <c r="I430" s="108"/>
    </row>
    <row r="431" spans="1:26" ht="22.5" x14ac:dyDescent="0.5">
      <c r="K431" s="219"/>
      <c r="L431" s="220"/>
      <c r="M431" s="219"/>
    </row>
    <row r="432" spans="1:26" x14ac:dyDescent="0.5">
      <c r="K432" s="220"/>
      <c r="L432" s="220"/>
      <c r="M432" s="221"/>
    </row>
    <row r="433" spans="11:13" ht="22.5" x14ac:dyDescent="0.5">
      <c r="K433" s="219"/>
      <c r="L433" s="220"/>
      <c r="M433" s="221"/>
    </row>
    <row r="434" spans="11:13" x14ac:dyDescent="0.5">
      <c r="K434" s="220"/>
      <c r="L434" s="220"/>
      <c r="M434" s="221"/>
    </row>
    <row r="435" spans="11:13" ht="22.5" x14ac:dyDescent="0.5">
      <c r="K435" s="219"/>
      <c r="L435" s="220"/>
      <c r="M435" s="221"/>
    </row>
    <row r="436" spans="11:13" ht="22.5" x14ac:dyDescent="0.5">
      <c r="K436" s="219"/>
      <c r="L436" s="220"/>
      <c r="M436" s="221"/>
    </row>
  </sheetData>
  <sheetProtection formatCells="0" formatColumns="0" formatRows="0" insertColumns="0" insertRows="0"/>
  <mergeCells count="24">
    <mergeCell ref="A1:K1"/>
    <mergeCell ref="E2:I2"/>
    <mergeCell ref="E3:I3"/>
    <mergeCell ref="A5:D5"/>
    <mergeCell ref="E5:E6"/>
    <mergeCell ref="F5:F6"/>
    <mergeCell ref="G5:G6"/>
    <mergeCell ref="A4:D4"/>
    <mergeCell ref="A3:D3"/>
    <mergeCell ref="A2:D2"/>
    <mergeCell ref="X5:X6"/>
    <mergeCell ref="Y5:Y6"/>
    <mergeCell ref="Z5:Z6"/>
    <mergeCell ref="A429:G429"/>
    <mergeCell ref="L5:L6"/>
    <mergeCell ref="M5:P5"/>
    <mergeCell ref="Q5:T5"/>
    <mergeCell ref="U5:U6"/>
    <mergeCell ref="V5:V6"/>
    <mergeCell ref="W5:W6"/>
    <mergeCell ref="H5:H6"/>
    <mergeCell ref="I5:I6"/>
    <mergeCell ref="J5:J6"/>
    <mergeCell ref="K5:K6"/>
  </mergeCells>
  <phoneticPr fontId="22" type="noConversion"/>
  <printOptions horizontalCentered="1"/>
  <pageMargins left="0.4" right="0.9" top="0.3" bottom="1" header="0" footer="0.5"/>
  <pageSetup paperSize="9" scale="56" fitToHeight="0" orientation="landscape" r:id="rId1"/>
  <colBreaks count="1" manualBreakCount="1">
    <brk id="10" max="428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14"/>
  <sheetViews>
    <sheetView rightToLeft="1" view="pageBreakPreview" zoomScale="80" zoomScaleNormal="100" zoomScaleSheetLayoutView="80" workbookViewId="0">
      <selection activeCell="D32" sqref="D32"/>
    </sheetView>
  </sheetViews>
  <sheetFormatPr defaultRowHeight="15" x14ac:dyDescent="0.25"/>
  <cols>
    <col min="1" max="1" width="20" customWidth="1"/>
    <col min="2" max="2" width="69.28515625" customWidth="1"/>
    <col min="3" max="5" width="21.7109375" customWidth="1"/>
    <col min="6" max="6" width="20.42578125" customWidth="1"/>
    <col min="7" max="10" width="13.28515625" customWidth="1"/>
  </cols>
  <sheetData>
    <row r="1" spans="1:10" ht="36" x14ac:dyDescent="0.25">
      <c r="A1" s="320" t="s">
        <v>979</v>
      </c>
      <c r="B1" s="320"/>
      <c r="C1" s="320"/>
      <c r="D1" s="320"/>
      <c r="E1" s="320"/>
      <c r="F1" s="320"/>
      <c r="G1" s="4"/>
      <c r="H1" s="35"/>
      <c r="I1" s="35"/>
      <c r="J1" s="35"/>
    </row>
    <row r="2" spans="1:10" ht="32.25" x14ac:dyDescent="0.5">
      <c r="A2" s="116" t="s">
        <v>15</v>
      </c>
      <c r="B2" s="319" t="s">
        <v>996</v>
      </c>
      <c r="C2" s="319"/>
      <c r="D2" s="319"/>
      <c r="E2" s="319"/>
      <c r="F2" s="4"/>
      <c r="G2" s="4"/>
      <c r="H2" s="35"/>
      <c r="I2" s="35"/>
      <c r="J2" s="35"/>
    </row>
    <row r="3" spans="1:10" ht="18" x14ac:dyDescent="0.25">
      <c r="A3" s="243" t="s">
        <v>14</v>
      </c>
      <c r="B3" s="243"/>
      <c r="C3" s="35"/>
      <c r="D3" s="35"/>
      <c r="E3" s="35"/>
      <c r="F3" s="35"/>
      <c r="G3" s="35"/>
      <c r="H3" s="35"/>
    </row>
    <row r="4" spans="1:10" ht="18.75" x14ac:dyDescent="0.5">
      <c r="A4" s="244" t="s">
        <v>18</v>
      </c>
      <c r="B4" s="244"/>
      <c r="C4" s="35"/>
      <c r="D4" s="35"/>
      <c r="F4" s="3" t="s">
        <v>13</v>
      </c>
      <c r="G4" s="35"/>
      <c r="H4" s="3"/>
    </row>
    <row r="5" spans="1:10" ht="45" customHeight="1" x14ac:dyDescent="0.25">
      <c r="A5" s="157" t="s">
        <v>0</v>
      </c>
      <c r="B5" s="157" t="s">
        <v>19</v>
      </c>
      <c r="C5" s="157" t="s">
        <v>796</v>
      </c>
      <c r="D5" s="157" t="s">
        <v>800</v>
      </c>
      <c r="E5" s="157" t="s">
        <v>798</v>
      </c>
      <c r="F5" s="157" t="s">
        <v>799</v>
      </c>
    </row>
    <row r="6" spans="1:10" ht="35.25" customHeight="1" x14ac:dyDescent="0.25">
      <c r="A6" s="158">
        <v>300000</v>
      </c>
      <c r="B6" s="158" t="s">
        <v>402</v>
      </c>
      <c r="C6" s="159">
        <f>SUM(C7:C10)</f>
        <v>408679910</v>
      </c>
      <c r="D6" s="159">
        <f t="shared" ref="D6:F6" si="0">SUM(D7:D10)</f>
        <v>700000000</v>
      </c>
      <c r="E6" s="159">
        <f t="shared" si="0"/>
        <v>700000000</v>
      </c>
      <c r="F6" s="159">
        <f t="shared" si="0"/>
        <v>2200000000</v>
      </c>
    </row>
    <row r="7" spans="1:10" ht="35.25" customHeight="1" x14ac:dyDescent="0.25">
      <c r="A7" s="160">
        <v>310000</v>
      </c>
      <c r="B7" s="160" t="s">
        <v>543</v>
      </c>
      <c r="C7" s="161">
        <v>26043186</v>
      </c>
      <c r="D7" s="161">
        <v>450000000</v>
      </c>
      <c r="E7" s="161">
        <v>450000000</v>
      </c>
      <c r="F7" s="161">
        <v>600000000</v>
      </c>
    </row>
    <row r="8" spans="1:10" ht="35.25" customHeight="1" x14ac:dyDescent="0.25">
      <c r="A8" s="160">
        <v>320000</v>
      </c>
      <c r="B8" s="160" t="s">
        <v>544</v>
      </c>
      <c r="C8" s="161">
        <v>382636724</v>
      </c>
      <c r="D8" s="161">
        <v>250000000</v>
      </c>
      <c r="E8" s="161">
        <v>250000000</v>
      </c>
      <c r="F8" s="161">
        <v>1600000000</v>
      </c>
    </row>
    <row r="9" spans="1:10" ht="35.25" hidden="1" customHeight="1" x14ac:dyDescent="0.25">
      <c r="A9" s="160">
        <v>330000</v>
      </c>
      <c r="B9" s="160" t="s">
        <v>545</v>
      </c>
      <c r="C9" s="161"/>
      <c r="D9" s="161"/>
      <c r="E9" s="161"/>
      <c r="F9" s="161"/>
    </row>
    <row r="10" spans="1:10" ht="35.25" hidden="1" customHeight="1" x14ac:dyDescent="0.25">
      <c r="A10" s="160">
        <v>340000</v>
      </c>
      <c r="B10" s="160" t="s">
        <v>546</v>
      </c>
      <c r="C10" s="161"/>
      <c r="D10" s="161"/>
      <c r="E10" s="161"/>
      <c r="F10" s="161"/>
    </row>
    <row r="11" spans="1:10" ht="38.25" customHeight="1" x14ac:dyDescent="0.25">
      <c r="A11" s="290" t="s">
        <v>807</v>
      </c>
      <c r="B11" s="290"/>
      <c r="C11" s="170">
        <f>SUM(C7:C10)</f>
        <v>408679910</v>
      </c>
      <c r="D11" s="170">
        <f t="shared" ref="D11:F11" si="1">SUM(D7:D10)</f>
        <v>700000000</v>
      </c>
      <c r="E11" s="170">
        <f t="shared" si="1"/>
        <v>700000000</v>
      </c>
      <c r="F11" s="170">
        <f t="shared" si="1"/>
        <v>2200000000</v>
      </c>
    </row>
    <row r="12" spans="1:10" x14ac:dyDescent="0.25">
      <c r="F12">
        <v>2200000000</v>
      </c>
    </row>
    <row r="14" spans="1:10" x14ac:dyDescent="0.25">
      <c r="F14" s="92">
        <f>F11-E11</f>
        <v>1500000000</v>
      </c>
    </row>
  </sheetData>
  <mergeCells count="5">
    <mergeCell ref="B2:E2"/>
    <mergeCell ref="A11:B11"/>
    <mergeCell ref="A3:B3"/>
    <mergeCell ref="A4:B4"/>
    <mergeCell ref="A1:F1"/>
  </mergeCells>
  <printOptions horizontalCentered="1"/>
  <pageMargins left="0.4" right="0.9" top="0.55000000000000004" bottom="1" header="0" footer="0.5"/>
  <pageSetup paperSize="9" scale="75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24"/>
  <sheetViews>
    <sheetView rightToLeft="1" view="pageBreakPreview" zoomScale="80" zoomScaleNormal="100" zoomScaleSheetLayoutView="80" workbookViewId="0">
      <selection activeCell="D32" sqref="D32"/>
    </sheetView>
  </sheetViews>
  <sheetFormatPr defaultRowHeight="15" x14ac:dyDescent="0.25"/>
  <cols>
    <col min="1" max="1" width="56" customWidth="1"/>
    <col min="2" max="3" width="21.7109375" customWidth="1"/>
    <col min="4" max="4" width="14.42578125" customWidth="1"/>
    <col min="5" max="5" width="39.5703125" customWidth="1"/>
    <col min="6" max="7" width="21.7109375" customWidth="1"/>
    <col min="8" max="9" width="13.28515625" customWidth="1"/>
  </cols>
  <sheetData>
    <row r="1" spans="1:9" ht="40.5" x14ac:dyDescent="0.25">
      <c r="A1" s="240" t="s">
        <v>980</v>
      </c>
      <c r="B1" s="240"/>
      <c r="C1" s="240"/>
      <c r="D1" s="240"/>
      <c r="E1" s="240"/>
      <c r="F1" s="240"/>
      <c r="G1" s="240"/>
      <c r="H1" s="35"/>
      <c r="I1" s="35"/>
    </row>
    <row r="2" spans="1:9" ht="32.25" x14ac:dyDescent="0.5">
      <c r="A2" s="116" t="s">
        <v>15</v>
      </c>
      <c r="B2" s="325" t="s">
        <v>997</v>
      </c>
      <c r="C2" s="325"/>
      <c r="D2" s="325"/>
      <c r="E2" s="325"/>
      <c r="F2" s="325"/>
      <c r="G2" s="225"/>
      <c r="H2" s="35"/>
      <c r="I2" s="35"/>
    </row>
    <row r="3" spans="1:9" ht="18" x14ac:dyDescent="0.25">
      <c r="A3" s="243" t="s">
        <v>14</v>
      </c>
      <c r="B3" s="243"/>
      <c r="C3" s="35"/>
      <c r="D3" s="35"/>
      <c r="E3" s="35"/>
      <c r="F3" s="35"/>
      <c r="G3" s="35"/>
      <c r="H3" s="35"/>
      <c r="I3" s="35"/>
    </row>
    <row r="4" spans="1:9" ht="18.75" x14ac:dyDescent="0.5">
      <c r="A4" s="244" t="s">
        <v>18</v>
      </c>
      <c r="B4" s="244"/>
      <c r="C4" s="35"/>
      <c r="D4" s="35"/>
      <c r="E4" s="35"/>
      <c r="G4" s="3" t="s">
        <v>13</v>
      </c>
      <c r="H4" s="35"/>
      <c r="I4" s="3"/>
    </row>
    <row r="5" spans="1:9" ht="25.5" customHeight="1" x14ac:dyDescent="0.25">
      <c r="A5" s="321" t="s">
        <v>153</v>
      </c>
      <c r="B5" s="321"/>
      <c r="C5" s="321"/>
      <c r="D5" s="334" t="s">
        <v>154</v>
      </c>
      <c r="E5" s="335"/>
      <c r="F5" s="335"/>
      <c r="G5" s="336"/>
    </row>
    <row r="6" spans="1:9" ht="42" customHeight="1" x14ac:dyDescent="0.25">
      <c r="A6" s="171" t="s">
        <v>16</v>
      </c>
      <c r="B6" s="171" t="s">
        <v>798</v>
      </c>
      <c r="C6" s="171" t="s">
        <v>799</v>
      </c>
      <c r="D6" s="323" t="s">
        <v>16</v>
      </c>
      <c r="E6" s="323"/>
      <c r="F6" s="171" t="s">
        <v>798</v>
      </c>
      <c r="G6" s="171" t="s">
        <v>799</v>
      </c>
    </row>
    <row r="7" spans="1:9" ht="29.25" customHeight="1" x14ac:dyDescent="0.25">
      <c r="A7" s="172" t="s">
        <v>623</v>
      </c>
      <c r="B7" s="173">
        <f>F11</f>
        <v>500000000</v>
      </c>
      <c r="C7" s="136">
        <f>G11</f>
        <v>1500000000</v>
      </c>
      <c r="D7" s="324" t="s">
        <v>404</v>
      </c>
      <c r="E7" s="324"/>
      <c r="F7" s="173">
        <v>500000000</v>
      </c>
      <c r="G7" s="136">
        <v>1500000000</v>
      </c>
    </row>
    <row r="8" spans="1:9" ht="29.25" hidden="1" customHeight="1" x14ac:dyDescent="0.25">
      <c r="A8" s="172" t="s">
        <v>403</v>
      </c>
      <c r="B8" s="173"/>
      <c r="C8" s="136"/>
      <c r="D8" s="324" t="s">
        <v>405</v>
      </c>
      <c r="E8" s="324"/>
      <c r="F8" s="173"/>
      <c r="G8" s="136"/>
    </row>
    <row r="9" spans="1:9" ht="45" hidden="1" customHeight="1" x14ac:dyDescent="0.25">
      <c r="A9" s="172" t="s">
        <v>622</v>
      </c>
      <c r="B9" s="174"/>
      <c r="C9" s="136"/>
      <c r="D9" s="324" t="s">
        <v>406</v>
      </c>
      <c r="E9" s="324"/>
      <c r="F9" s="173"/>
      <c r="G9" s="136"/>
    </row>
    <row r="10" spans="1:9" ht="29.25" hidden="1" customHeight="1" x14ac:dyDescent="0.25">
      <c r="A10" s="172" t="s">
        <v>705</v>
      </c>
      <c r="B10" s="174"/>
      <c r="C10" s="136">
        <f t="shared" ref="C10" si="0">B10</f>
        <v>0</v>
      </c>
      <c r="D10" s="324" t="s">
        <v>407</v>
      </c>
      <c r="E10" s="324"/>
      <c r="F10" s="173"/>
      <c r="G10" s="136"/>
    </row>
    <row r="11" spans="1:9" ht="29.25" customHeight="1" x14ac:dyDescent="0.25">
      <c r="A11" s="175" t="s">
        <v>417</v>
      </c>
      <c r="B11" s="176">
        <f>SUM(B7:B10)</f>
        <v>500000000</v>
      </c>
      <c r="C11" s="176">
        <f>SUM(C7:C10)</f>
        <v>1500000000</v>
      </c>
      <c r="D11" s="322" t="s">
        <v>624</v>
      </c>
      <c r="E11" s="322"/>
      <c r="F11" s="176">
        <f>SUM(F7:F10)</f>
        <v>500000000</v>
      </c>
      <c r="G11" s="176">
        <f>SUM(G7:G10)</f>
        <v>1500000000</v>
      </c>
    </row>
    <row r="12" spans="1:9" ht="24.75" customHeight="1" x14ac:dyDescent="0.25">
      <c r="A12" s="222"/>
      <c r="B12" s="223"/>
      <c r="C12" s="223"/>
      <c r="D12" s="223"/>
      <c r="E12" s="223"/>
      <c r="F12" s="223"/>
      <c r="G12" s="224"/>
    </row>
    <row r="13" spans="1:9" ht="24.75" customHeight="1" x14ac:dyDescent="0.25">
      <c r="A13" s="337" t="s">
        <v>408</v>
      </c>
      <c r="B13" s="338"/>
      <c r="C13" s="338"/>
      <c r="D13" s="338"/>
      <c r="E13" s="338"/>
      <c r="F13" s="338"/>
      <c r="G13" s="339"/>
    </row>
    <row r="14" spans="1:9" ht="24.75" customHeight="1" x14ac:dyDescent="0.25">
      <c r="A14" s="333" t="s">
        <v>409</v>
      </c>
      <c r="B14" s="333"/>
      <c r="C14" s="333"/>
      <c r="D14" s="340" t="s">
        <v>410</v>
      </c>
      <c r="E14" s="341"/>
      <c r="F14" s="341"/>
      <c r="G14" s="342"/>
    </row>
    <row r="15" spans="1:9" ht="24.75" customHeight="1" x14ac:dyDescent="0.25">
      <c r="A15" s="217" t="s">
        <v>411</v>
      </c>
      <c r="B15" s="217" t="s">
        <v>412</v>
      </c>
      <c r="C15" s="217" t="s">
        <v>413</v>
      </c>
      <c r="D15" s="333" t="s">
        <v>411</v>
      </c>
      <c r="E15" s="333"/>
      <c r="F15" s="217" t="s">
        <v>412</v>
      </c>
      <c r="G15" s="217" t="s">
        <v>413</v>
      </c>
    </row>
    <row r="16" spans="1:9" ht="24.75" customHeight="1" x14ac:dyDescent="0.25">
      <c r="A16" s="216" t="s">
        <v>414</v>
      </c>
      <c r="B16" s="136">
        <f>F7*0.15</f>
        <v>75000000</v>
      </c>
      <c r="C16" s="136">
        <f>G7*0.15</f>
        <v>225000000</v>
      </c>
      <c r="D16" s="327" t="s">
        <v>414</v>
      </c>
      <c r="E16" s="327"/>
      <c r="F16" s="136">
        <f>F7*0.85</f>
        <v>425000000</v>
      </c>
      <c r="G16" s="136">
        <f>G7*0.85</f>
        <v>1275000000</v>
      </c>
    </row>
    <row r="17" spans="1:9" ht="24.75" customHeight="1" x14ac:dyDescent="0.25">
      <c r="A17" s="216" t="s">
        <v>415</v>
      </c>
      <c r="B17" s="177">
        <f>B16/F11</f>
        <v>0.15</v>
      </c>
      <c r="C17" s="177">
        <f>C16/G11</f>
        <v>0.15</v>
      </c>
      <c r="D17" s="327" t="s">
        <v>415</v>
      </c>
      <c r="E17" s="327"/>
      <c r="F17" s="177">
        <f>F16/F11</f>
        <v>0.85</v>
      </c>
      <c r="G17" s="177">
        <f>G16/G11</f>
        <v>0.85</v>
      </c>
    </row>
    <row r="18" spans="1:9" ht="24.75" hidden="1" customHeight="1" x14ac:dyDescent="0.25">
      <c r="A18" s="332" t="s">
        <v>416</v>
      </c>
      <c r="B18" s="332"/>
      <c r="C18" s="332"/>
      <c r="D18" s="332"/>
      <c r="E18" s="332"/>
      <c r="F18" s="332"/>
      <c r="G18" s="332"/>
    </row>
    <row r="19" spans="1:9" ht="24.75" hidden="1" customHeight="1" x14ac:dyDescent="0.25">
      <c r="A19" s="36" t="s">
        <v>412</v>
      </c>
      <c r="B19" s="330"/>
      <c r="C19" s="331"/>
      <c r="D19" s="328" t="s">
        <v>413</v>
      </c>
      <c r="E19" s="329"/>
      <c r="F19" s="330"/>
      <c r="G19" s="331"/>
    </row>
    <row r="20" spans="1:9" ht="24.75" customHeight="1" x14ac:dyDescent="0.25">
      <c r="B20">
        <f>F7*0.25</f>
        <v>125000000</v>
      </c>
      <c r="F20">
        <f>F7*0.75</f>
        <v>375000000</v>
      </c>
    </row>
    <row r="21" spans="1:9" s="38" customFormat="1" ht="21" customHeight="1" x14ac:dyDescent="0.25">
      <c r="A21" s="326" t="s">
        <v>420</v>
      </c>
      <c r="B21" s="326"/>
      <c r="C21" s="326"/>
      <c r="D21" s="326"/>
      <c r="E21" s="326"/>
      <c r="F21" s="326"/>
      <c r="G21" s="326"/>
      <c r="I21" s="218">
        <f>G11-F11</f>
        <v>1000000000</v>
      </c>
    </row>
    <row r="22" spans="1:9" s="38" customFormat="1" ht="21" customHeight="1" x14ac:dyDescent="0.25">
      <c r="A22" s="326" t="s">
        <v>418</v>
      </c>
      <c r="B22" s="326"/>
      <c r="C22" s="326"/>
      <c r="D22" s="326"/>
      <c r="E22" s="326"/>
      <c r="F22" s="326"/>
      <c r="G22" s="326"/>
    </row>
    <row r="23" spans="1:9" s="38" customFormat="1" ht="21" customHeight="1" x14ac:dyDescent="0.25">
      <c r="A23" s="326" t="s">
        <v>419</v>
      </c>
      <c r="B23" s="326"/>
      <c r="C23" s="326"/>
      <c r="D23" s="326"/>
      <c r="E23" s="326"/>
      <c r="F23" s="326"/>
      <c r="G23" s="326"/>
    </row>
    <row r="24" spans="1:9" s="38" customFormat="1" ht="17.25" customHeight="1" x14ac:dyDescent="0.25"/>
  </sheetData>
  <mergeCells count="25">
    <mergeCell ref="D15:E15"/>
    <mergeCell ref="A14:C14"/>
    <mergeCell ref="D5:G5"/>
    <mergeCell ref="A13:G13"/>
    <mergeCell ref="D14:G14"/>
    <mergeCell ref="A22:G22"/>
    <mergeCell ref="A23:G23"/>
    <mergeCell ref="D16:E16"/>
    <mergeCell ref="D17:E17"/>
    <mergeCell ref="D19:E19"/>
    <mergeCell ref="F19:G19"/>
    <mergeCell ref="B19:C19"/>
    <mergeCell ref="A18:G18"/>
    <mergeCell ref="A21:G21"/>
    <mergeCell ref="A1:G1"/>
    <mergeCell ref="A3:B3"/>
    <mergeCell ref="A4:B4"/>
    <mergeCell ref="A5:C5"/>
    <mergeCell ref="D11:E11"/>
    <mergeCell ref="D6:E6"/>
    <mergeCell ref="D7:E7"/>
    <mergeCell ref="D8:E8"/>
    <mergeCell ref="D9:E9"/>
    <mergeCell ref="D10:E10"/>
    <mergeCell ref="B2:F2"/>
  </mergeCells>
  <printOptions horizontalCentered="1"/>
  <pageMargins left="0.4" right="0.9" top="0.8" bottom="1" header="0" footer="0.5"/>
  <pageSetup paperSize="9" scale="6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خلاصه</vt:lpstr>
      <vt:lpstr>خلاصه (2)</vt:lpstr>
      <vt:lpstr>منابع</vt:lpstr>
      <vt:lpstr>مأموریت.برنامه</vt:lpstr>
      <vt:lpstr>مأموریت.برنامه.خدمت</vt:lpstr>
      <vt:lpstr>مصارف.اقتصادی.هزینه</vt:lpstr>
      <vt:lpstr>مأموریت.برنامه.طرح.پروژه</vt:lpstr>
      <vt:lpstr>مصارف.اقتصادی.مالی</vt:lpstr>
      <vt:lpstr>تعهدات.قطعی.سنواتی</vt:lpstr>
      <vt:lpstr>تعهدات.قطعی.سنواتی!Print_Area</vt:lpstr>
      <vt:lpstr>خلاصه!Print_Area</vt:lpstr>
      <vt:lpstr>'خلاصه (2)'!Print_Area</vt:lpstr>
      <vt:lpstr>مأموریت.برنامه!Print_Area</vt:lpstr>
      <vt:lpstr>مأموریت.برنامه.خدمت!Print_Area</vt:lpstr>
      <vt:lpstr>مأموریت.برنامه.طرح.پروژه!Print_Area</vt:lpstr>
      <vt:lpstr>مصارف.اقتصادی.مالی!Print_Area</vt:lpstr>
      <vt:lpstr>مصارف.اقتصادی.هزینه!Print_Area</vt:lpstr>
      <vt:lpstr>منابع!Print_Area</vt:lpstr>
      <vt:lpstr>تعهدات.قطعی.سنواتی!Print_Titles</vt:lpstr>
      <vt:lpstr>خلاصه!Print_Titles</vt:lpstr>
      <vt:lpstr>'خلاصه (2)'!Print_Titles</vt:lpstr>
      <vt:lpstr>مأموریت.برنامه!Print_Titles</vt:lpstr>
      <vt:lpstr>مأموریت.برنامه.خدمت!Print_Titles</vt:lpstr>
      <vt:lpstr>مأموریت.برنامه.طرح.پروژه!Print_Titles</vt:lpstr>
      <vt:lpstr>مصارف.اقتصادی.مالی!Print_Titles</vt:lpstr>
      <vt:lpstr>مصارف.اقتصادی.هزینه!Print_Titles</vt:lpstr>
      <vt:lpstr>منابع!Print_Titles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koroushad</dc:creator>
  <cp:lastModifiedBy>sadegh barootkooob</cp:lastModifiedBy>
  <cp:lastPrinted>2024-03-13T09:52:23Z</cp:lastPrinted>
  <dcterms:created xsi:type="dcterms:W3CDTF">2020-08-15T07:49:32Z</dcterms:created>
  <dcterms:modified xsi:type="dcterms:W3CDTF">2024-12-22T13:23:37Z</dcterms:modified>
</cp:coreProperties>
</file>